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13.xml" ContentType="application/vnd.openxmlformats-officedocument.drawing+xml"/>
  <Override PartName="/xl/charts/chart14.xml" ContentType="application/vnd.openxmlformats-officedocument.drawingml.chart+xml"/>
  <Override PartName="/xl/drawings/drawing14.xml" ContentType="application/vnd.openxmlformats-officedocument.drawing+xml"/>
  <Override PartName="/xl/charts/chart15.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charts/chart17.xml" ContentType="application/vnd.openxmlformats-officedocument.drawingml.chart+xml"/>
  <Override PartName="/xl/drawings/drawing18.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19.xml" ContentType="application/vnd.openxmlformats-officedocument.drawing+xml"/>
  <Override PartName="/xl/charts/chart20.xml" ContentType="application/vnd.openxmlformats-officedocument.drawingml.chart+xml"/>
  <Override PartName="/xl/drawings/drawing20.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1.xml" ContentType="application/vnd.openxmlformats-officedocument.drawing+xml"/>
  <Override PartName="/xl/charts/chart24.xml" ContentType="application/vnd.openxmlformats-officedocument.drawingml.chart+xml"/>
  <Override PartName="/xl/pivotTables/pivotTable1.xml" ContentType="application/vnd.openxmlformats-officedocument.spreadsheetml.pivotTable+xml"/>
  <Override PartName="/xl/drawings/drawing22.xml" ContentType="application/vnd.openxmlformats-officedocument.drawing+xml"/>
  <Override PartName="/xl/charts/chart25.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hidePivotFieldList="1" checkCompatibility="1" defaultThemeVersion="124226"/>
  <bookViews>
    <workbookView xWindow="120" yWindow="45" windowWidth="21840" windowHeight="12090" tabRatio="711" firstSheet="10" activeTab="15"/>
  </bookViews>
  <sheets>
    <sheet name="1.Portada_1" sheetId="2" r:id="rId1"/>
    <sheet name="2. Contenido" sheetId="3" r:id="rId2"/>
    <sheet name="3. Resumen_Relevante" sheetId="4" r:id="rId3"/>
    <sheet name="4. Oferta Generación" sheetId="5" r:id="rId4"/>
    <sheet name="5. MatrizGeneraciónSEIN (1)" sheetId="6" r:id="rId5"/>
    <sheet name="6. MatrizGeneraciónSEIN (2)" sheetId="17" r:id="rId6"/>
    <sheet name="7. MatrizGeneraciónSEIN (3)" sheetId="18" r:id="rId7"/>
    <sheet name="8. FP RER" sheetId="34" r:id="rId8"/>
    <sheet name="9. MatrizGeneraciónSEIN (4)" sheetId="19" r:id="rId9"/>
    <sheet name="10. MáxDemandaSEIN (1)" sheetId="7" r:id="rId10"/>
    <sheet name="11. MáxDemandaSEIN (2)" sheetId="20" r:id="rId11"/>
    <sheet name="12. Hidrología (1)" sheetId="8" r:id="rId12"/>
    <sheet name="13. Hidrología (2)" sheetId="21" r:id="rId13"/>
    <sheet name="14. Hidrología (3)" sheetId="22" r:id="rId14"/>
    <sheet name="15. Hidrología (4)" sheetId="23" r:id="rId15"/>
    <sheet name="16. CostosMarginalesSEIN" sheetId="9" r:id="rId16"/>
    <sheet name="17. HorasCongestionTransmisión" sheetId="10" r:id="rId17"/>
    <sheet name="18. Eventos" sheetId="11" r:id="rId18"/>
    <sheet name="19. Anexos_Producción (1)" sheetId="12" r:id="rId19"/>
    <sheet name="20. Anexos_Producción (2)" sheetId="24" r:id="rId20"/>
    <sheet name="21. Anexos_Producción (3)" sheetId="25" r:id="rId21"/>
    <sheet name="22.Anexos_MáxDemanda (1)" sheetId="13" r:id="rId22"/>
    <sheet name="23.Anexos_MáxDemanda (2)" sheetId="26" r:id="rId23"/>
    <sheet name="24.Anexos_MáxDemanda (3)" sheetId="35" r:id="rId24"/>
    <sheet name="25. Anexos_Eventos (1)" sheetId="14" r:id="rId25"/>
    <sheet name="26. Anexos_Eventos (2)" sheetId="27" r:id="rId26"/>
    <sheet name="27. Anexos_Eventos (3)" sheetId="28" r:id="rId27"/>
    <sheet name="28. Anexos_Eventos (4)" sheetId="29" r:id="rId28"/>
    <sheet name="29. Anexos_Eventos (5)" sheetId="30" r:id="rId29"/>
    <sheet name="30. Anexos_Eventos (6)" sheetId="31" r:id="rId30"/>
    <sheet name="31. Anexos_Eventos (7)" sheetId="32" r:id="rId31"/>
    <sheet name="Portada_2" sheetId="16" r:id="rId32"/>
  </sheets>
  <definedNames>
    <definedName name="_xlnm._FilterDatabase" localSheetId="9" hidden="1">'10. MáxDemandaSEIN (1)'!$N$49:$P$101</definedName>
    <definedName name="_xlnm._FilterDatabase" localSheetId="10" hidden="1">'11. MáxDemandaSEIN (2)'!$M$8:$O$62</definedName>
    <definedName name="_xlnm._FilterDatabase" localSheetId="16" hidden="1">'17. HorasCongestionTransmisión'!$O$5:$U$125</definedName>
    <definedName name="_xlnm._FilterDatabase" localSheetId="4" hidden="1">'5. MatrizGeneraciónSEIN (1)'!$O$161:$Q$213</definedName>
    <definedName name="_xlnm._FilterDatabase" localSheetId="5" hidden="1">'6. MatrizGeneraciónSEIN (2)'!#REF!</definedName>
    <definedName name="_xlnm._FilterDatabase" localSheetId="6" hidden="1">'7. MatrizGeneraciónSEIN (3)'!$O$61:$Q$113</definedName>
    <definedName name="_xlnm._FilterDatabase" localSheetId="7" hidden="1">'8. FP RER'!#REF!</definedName>
    <definedName name="_xlnm._FilterDatabase" localSheetId="8" hidden="1">'9. MatrizGeneraciónSEIN (4)'!$M$8:$O$60</definedName>
    <definedName name="fd" localSheetId="23">#REF!</definedName>
    <definedName name="fd" localSheetId="7">#REF!</definedName>
    <definedName name="fd">#REF!</definedName>
    <definedName name="MAESTRA" localSheetId="23">#REF!</definedName>
    <definedName name="MAESTRA" localSheetId="29">#REF!</definedName>
    <definedName name="MAESTRA" localSheetId="30">#REF!</definedName>
    <definedName name="MAESTRA" localSheetId="7">#REF!</definedName>
    <definedName name="MAESTRA">#REF!</definedName>
    <definedName name="MES" localSheetId="23">#REF!</definedName>
    <definedName name="MES" localSheetId="29">#REF!</definedName>
    <definedName name="MES" localSheetId="30">#REF!</definedName>
    <definedName name="MES" localSheetId="7">#REF!</definedName>
    <definedName name="MES">#REF!</definedName>
    <definedName name="MES_ACTUAL" localSheetId="23">#REF!</definedName>
    <definedName name="MES_ACTUAL" localSheetId="29">#REF!</definedName>
    <definedName name="MES_ACTUAL" localSheetId="30">#REF!</definedName>
    <definedName name="MES_ACTUAL" localSheetId="7">#REF!</definedName>
    <definedName name="MES_ACTUAL">#REF!</definedName>
    <definedName name="_xlnm.Print_Area" localSheetId="0">'1.Portada_1'!$A$1:$Q$68</definedName>
    <definedName name="_xlnm.Print_Area" localSheetId="9">'10. MáxDemandaSEIN (1)'!$A$1:$K$50</definedName>
    <definedName name="_xlnm.Print_Area" localSheetId="10">'11. MáxDemandaSEIN (2)'!$A$1:$J$66</definedName>
    <definedName name="_xlnm.Print_Area" localSheetId="11">'12. Hidrología (1)'!$A$1:$I$59</definedName>
    <definedName name="_xlnm.Print_Area" localSheetId="12">'13. Hidrología (2)'!$A$1:$I$59</definedName>
    <definedName name="_xlnm.Print_Area" localSheetId="13">'14. Hidrología (3)'!$A$1:$I$58</definedName>
    <definedName name="_xlnm.Print_Area" localSheetId="14">'15. Hidrología (4)'!$A$1:$I$75</definedName>
    <definedName name="_xlnm.Print_Area" localSheetId="15">'16. CostosMarginalesSEIN'!$A$1:$H$51</definedName>
    <definedName name="_xlnm.Print_Area" localSheetId="16">'17. HorasCongestionTransmisión'!$A$1:$I$40</definedName>
    <definedName name="_xlnm.Print_Area" localSheetId="17">'18. Eventos'!$A$2:$L$85</definedName>
    <definedName name="_xlnm.Print_Area" localSheetId="18">'19. Anexos_Producción (1)'!$A$1:$I$84</definedName>
    <definedName name="_xlnm.Print_Area" localSheetId="1">'2. Contenido'!$A$1:$Q$43</definedName>
    <definedName name="_xlnm.Print_Area" localSheetId="19">'20. Anexos_Producción (2)'!$A$1:$I$85</definedName>
    <definedName name="_xlnm.Print_Area" localSheetId="20">'21. Anexos_Producción (3)'!$A$1:$I$68</definedName>
    <definedName name="_xlnm.Print_Area" localSheetId="21">'22.Anexos_MáxDemanda (1)'!$A$1:$I$111</definedName>
    <definedName name="_xlnm.Print_Area" localSheetId="22">'23.Anexos_MáxDemanda (2)'!$A$1:$K$100</definedName>
    <definedName name="_xlnm.Print_Area" localSheetId="23">'24.Anexos_MáxDemanda (3)'!$A$1:$K$46</definedName>
    <definedName name="_xlnm.Print_Area" localSheetId="24">'25. Anexos_Eventos (1)'!$A$2:$I$25</definedName>
    <definedName name="_xlnm.Print_Area" localSheetId="25">'26. Anexos_Eventos (2)'!$A$2:$I$25</definedName>
    <definedName name="_xlnm.Print_Area" localSheetId="26">'27. Anexos_Eventos (3)'!$A$2:$I$26</definedName>
    <definedName name="_xlnm.Print_Area" localSheetId="27">'28. Anexos_Eventos (4)'!$A$2:$I$24</definedName>
    <definedName name="_xlnm.Print_Area" localSheetId="28">'29. Anexos_Eventos (5)'!$A$2:$I$24</definedName>
    <definedName name="_xlnm.Print_Area" localSheetId="2">'3. Resumen_Relevante'!$A$1:$Q$42</definedName>
    <definedName name="_xlnm.Print_Area" localSheetId="29">'30. Anexos_Eventos (6)'!$A$2:$I$24</definedName>
    <definedName name="_xlnm.Print_Area" localSheetId="30">'31. Anexos_Eventos (7)'!$A$2:$I$19</definedName>
    <definedName name="_xlnm.Print_Area" localSheetId="3">'4. Oferta Generación'!$A$1:$K$101</definedName>
    <definedName name="_xlnm.Print_Area" localSheetId="4">'5. MatrizGeneraciónSEIN (1)'!$A$1:$K$55</definedName>
    <definedName name="_xlnm.Print_Area" localSheetId="5">'6. MatrizGeneraciónSEIN (2)'!$A$1:$K$64</definedName>
    <definedName name="_xlnm.Print_Area" localSheetId="6">'7. MatrizGeneraciónSEIN (3)'!$A$1:$K$58</definedName>
    <definedName name="_xlnm.Print_Area" localSheetId="7">'8. FP RER'!$A$1:$K$91</definedName>
    <definedName name="_xlnm.Print_Area" localSheetId="8">'9. MatrizGeneraciónSEIN (4)'!$A$1:$J$65</definedName>
    <definedName name="_xlnm.Print_Area" localSheetId="31">Portada_2!$A$1:$R$72</definedName>
    <definedName name="Z_7398011F_6792_457D_9968_3CBE3236EAF9_.wvu.PrintArea" localSheetId="0" hidden="1">'1.Portada_1'!$A$1:$Q$68</definedName>
    <definedName name="Z_7398011F_6792_457D_9968_3CBE3236EAF9_.wvu.PrintArea" localSheetId="9" hidden="1">'10. MáxDemandaSEIN (1)'!$A$1:$K$103</definedName>
    <definedName name="Z_7398011F_6792_457D_9968_3CBE3236EAF9_.wvu.PrintArea" localSheetId="10" hidden="1">'11. MáxDemandaSEIN (2)'!$A$1:$J$64</definedName>
    <definedName name="Z_7398011F_6792_457D_9968_3CBE3236EAF9_.wvu.PrintArea" localSheetId="11" hidden="1">'12. Hidrología (1)'!$A$1:$I$316</definedName>
    <definedName name="Z_7398011F_6792_457D_9968_3CBE3236EAF9_.wvu.PrintArea" localSheetId="12" hidden="1">'13. Hidrología (2)'!$A$1:$I$316</definedName>
    <definedName name="Z_7398011F_6792_457D_9968_3CBE3236EAF9_.wvu.PrintArea" localSheetId="13" hidden="1">'14. Hidrología (3)'!$A$1:$I$316</definedName>
    <definedName name="Z_7398011F_6792_457D_9968_3CBE3236EAF9_.wvu.PrintArea" localSheetId="14" hidden="1">'15. Hidrología (4)'!$A$1:$I$316</definedName>
    <definedName name="Z_7398011F_6792_457D_9968_3CBE3236EAF9_.wvu.PrintArea" localSheetId="15" hidden="1">'16. CostosMarginalesSEIN'!$A$1:$H$51</definedName>
    <definedName name="Z_7398011F_6792_457D_9968_3CBE3236EAF9_.wvu.PrintArea" localSheetId="16" hidden="1">'17. HorasCongestionTransmisión'!$A$1:$I$40</definedName>
    <definedName name="Z_7398011F_6792_457D_9968_3CBE3236EAF9_.wvu.PrintArea" localSheetId="17" hidden="1">'18. Eventos'!$A$1:$I$42</definedName>
    <definedName name="Z_7398011F_6792_457D_9968_3CBE3236EAF9_.wvu.PrintArea" localSheetId="18" hidden="1">'19. Anexos_Producción (1)'!$A$1:$I$85</definedName>
    <definedName name="Z_7398011F_6792_457D_9968_3CBE3236EAF9_.wvu.PrintArea" localSheetId="1" hidden="1">'2. Contenido'!$A$1:$Q$44</definedName>
    <definedName name="Z_7398011F_6792_457D_9968_3CBE3236EAF9_.wvu.PrintArea" localSheetId="19" hidden="1">'20. Anexos_Producción (2)'!$A$1:$I$27</definedName>
    <definedName name="Z_7398011F_6792_457D_9968_3CBE3236EAF9_.wvu.PrintArea" localSheetId="20" hidden="1">'21. Anexos_Producción (3)'!$A$1:$I$9</definedName>
    <definedName name="Z_7398011F_6792_457D_9968_3CBE3236EAF9_.wvu.PrintArea" localSheetId="21" hidden="1">'22.Anexos_MáxDemanda (1)'!$A$1:$J$106</definedName>
    <definedName name="Z_7398011F_6792_457D_9968_3CBE3236EAF9_.wvu.PrintArea" localSheetId="22" hidden="1">'23.Anexos_MáxDemanda (2)'!$B$1:$L$2</definedName>
    <definedName name="Z_7398011F_6792_457D_9968_3CBE3236EAF9_.wvu.PrintArea" localSheetId="23" hidden="1">'24.Anexos_MáxDemanda (3)'!$B$1:$L$1</definedName>
    <definedName name="Z_7398011F_6792_457D_9968_3CBE3236EAF9_.wvu.PrintArea" localSheetId="24" hidden="1">'25. Anexos_Eventos (1)'!$A$1:$I$22</definedName>
    <definedName name="Z_7398011F_6792_457D_9968_3CBE3236EAF9_.wvu.PrintArea" localSheetId="25" hidden="1">'26. Anexos_Eventos (2)'!$A$1:$I$25</definedName>
    <definedName name="Z_7398011F_6792_457D_9968_3CBE3236EAF9_.wvu.PrintArea" localSheetId="26" hidden="1">'27. Anexos_Eventos (3)'!$A$1:$I$26</definedName>
    <definedName name="Z_7398011F_6792_457D_9968_3CBE3236EAF9_.wvu.PrintArea" localSheetId="27" hidden="1">'28. Anexos_Eventos (4)'!$A$1:$I$24</definedName>
    <definedName name="Z_7398011F_6792_457D_9968_3CBE3236EAF9_.wvu.PrintArea" localSheetId="28" hidden="1">'29. Anexos_Eventos (5)'!$A$1:$I$6</definedName>
    <definedName name="Z_7398011F_6792_457D_9968_3CBE3236EAF9_.wvu.PrintArea" localSheetId="2" hidden="1">'3. Resumen_Relevante'!$A$1:$Q$42</definedName>
    <definedName name="Z_7398011F_6792_457D_9968_3CBE3236EAF9_.wvu.PrintArea" localSheetId="29" hidden="1">'30. Anexos_Eventos (6)'!$A$1:$I$6</definedName>
    <definedName name="Z_7398011F_6792_457D_9968_3CBE3236EAF9_.wvu.PrintArea" localSheetId="30" hidden="1">'31. Anexos_Eventos (7)'!$A$1:$I$6</definedName>
    <definedName name="Z_7398011F_6792_457D_9968_3CBE3236EAF9_.wvu.PrintArea" localSheetId="3" hidden="1">'4. Oferta Generación'!$A$1:$K$45</definedName>
    <definedName name="Z_7398011F_6792_457D_9968_3CBE3236EAF9_.wvu.PrintArea" localSheetId="4" hidden="1">'5. MatrizGeneraciónSEIN (1)'!$A$1:$L$218</definedName>
    <definedName name="Z_7398011F_6792_457D_9968_3CBE3236EAF9_.wvu.PrintArea" localSheetId="5" hidden="1">'6. MatrizGeneraciónSEIN (2)'!$A$1:$L$179</definedName>
    <definedName name="Z_7398011F_6792_457D_9968_3CBE3236EAF9_.wvu.PrintArea" localSheetId="6" hidden="1">'7. MatrizGeneraciónSEIN (3)'!$A$1:$L$118</definedName>
    <definedName name="Z_7398011F_6792_457D_9968_3CBE3236EAF9_.wvu.PrintArea" localSheetId="7" hidden="1">'8. FP RER'!$A$1:$K$150</definedName>
    <definedName name="Z_7398011F_6792_457D_9968_3CBE3236EAF9_.wvu.PrintArea" localSheetId="8" hidden="1">'9. MatrizGeneraciónSEIN (4)'!$A$6:$J$65</definedName>
    <definedName name="Z_7398011F_6792_457D_9968_3CBE3236EAF9_.wvu.Rows" localSheetId="1" hidden="1">'2. Contenido'!$60:$75</definedName>
  </definedNames>
  <calcPr calcId="145621"/>
  <customWorkbookViews>
    <customWorkbookView name="Ricardo Varas Barrios  - Personal View" guid="{7398011F-6792-457D-9968-3CBE3236EAF9}" mergeInterval="0" personalView="1" maximized="1" windowWidth="1916" windowHeight="858" tabRatio="690" activeSheetId="1"/>
  </customWorkbookViews>
  <pivotCaches>
    <pivotCache cacheId="0" r:id="rId33"/>
  </pivotCaches>
</workbook>
</file>

<file path=xl/calcChain.xml><?xml version="1.0" encoding="utf-8"?>
<calcChain xmlns="http://schemas.openxmlformats.org/spreadsheetml/2006/main">
  <c r="B21" i="4" l="1"/>
  <c r="V9" i="4" l="1"/>
  <c r="V10" i="4"/>
  <c r="V11" i="4"/>
  <c r="V12" i="4"/>
  <c r="V13" i="4"/>
  <c r="A4" i="17"/>
  <c r="A6" i="6"/>
  <c r="D59" i="5"/>
  <c r="E59" i="5"/>
  <c r="F59" i="5"/>
  <c r="G59" i="5"/>
  <c r="C59" i="5"/>
  <c r="G58" i="5"/>
  <c r="G57" i="5"/>
  <c r="D4" i="35" l="1"/>
  <c r="C3" i="35"/>
  <c r="H9" i="18"/>
  <c r="J9" i="18" s="1"/>
  <c r="H8" i="17"/>
  <c r="J8" i="17" s="1"/>
  <c r="F28" i="8" l="1"/>
  <c r="F27" i="8"/>
  <c r="F26" i="8"/>
  <c r="F25" i="8"/>
  <c r="F24" i="8"/>
  <c r="F23" i="8"/>
  <c r="F22" i="8"/>
  <c r="F21" i="8"/>
  <c r="F20" i="8"/>
  <c r="F19" i="8"/>
  <c r="F18" i="8"/>
  <c r="F17" i="8"/>
  <c r="F16" i="8"/>
  <c r="F15" i="8"/>
  <c r="F14" i="8"/>
  <c r="F13" i="8"/>
  <c r="F12" i="8"/>
  <c r="F11" i="8"/>
  <c r="F10" i="8"/>
  <c r="F9" i="8"/>
  <c r="F8" i="8"/>
  <c r="F7" i="8"/>
  <c r="A16" i="4" l="1"/>
  <c r="D38" i="19" l="1"/>
  <c r="D37" i="19"/>
  <c r="H14" i="10" l="1"/>
  <c r="G14" i="10"/>
  <c r="H13" i="10"/>
  <c r="G13" i="10"/>
  <c r="H12" i="10"/>
  <c r="G12" i="10"/>
  <c r="H11" i="10"/>
  <c r="G11" i="10"/>
  <c r="I15" i="11" l="1"/>
  <c r="H15" i="11"/>
  <c r="G15" i="11"/>
  <c r="F15" i="11"/>
  <c r="E15" i="11"/>
  <c r="D15" i="11"/>
  <c r="C15" i="11"/>
  <c r="N35" i="34" l="1"/>
  <c r="N30" i="34"/>
  <c r="N26" i="34"/>
  <c r="N7" i="34"/>
  <c r="K15" i="11" l="1"/>
  <c r="J14" i="11"/>
  <c r="H74" i="26"/>
  <c r="H73" i="26"/>
  <c r="H72" i="26"/>
  <c r="H71" i="26"/>
  <c r="H70" i="26"/>
  <c r="K18" i="7" l="1"/>
  <c r="F30" i="22"/>
  <c r="F29" i="22"/>
  <c r="F28" i="22"/>
  <c r="F27" i="22"/>
  <c r="F26" i="22"/>
  <c r="F25" i="22"/>
  <c r="F24" i="22"/>
  <c r="F23" i="22"/>
  <c r="F22" i="22"/>
  <c r="F21" i="22"/>
  <c r="F20" i="22"/>
  <c r="F19" i="22"/>
  <c r="F18" i="22"/>
  <c r="F17" i="22"/>
  <c r="F16" i="22"/>
  <c r="F15" i="22"/>
  <c r="F14" i="22"/>
  <c r="F13" i="22"/>
  <c r="F12" i="22"/>
  <c r="F11" i="22"/>
  <c r="F10" i="22"/>
  <c r="F9" i="22"/>
  <c r="F8" i="22"/>
  <c r="F7" i="22"/>
  <c r="F10" i="10" l="1"/>
  <c r="E10" i="10"/>
  <c r="D10" i="10"/>
  <c r="F9" i="10"/>
  <c r="E9" i="10"/>
  <c r="H9" i="10" s="1"/>
  <c r="D9" i="10"/>
  <c r="F8" i="10"/>
  <c r="G8" i="10" s="1"/>
  <c r="E8" i="10"/>
  <c r="H8" i="10" s="1"/>
  <c r="D8" i="10"/>
  <c r="F7" i="10"/>
  <c r="E7" i="10"/>
  <c r="D7" i="10"/>
  <c r="F20" i="9"/>
  <c r="F19" i="9"/>
  <c r="F18" i="9"/>
  <c r="F17" i="9"/>
  <c r="F16" i="9"/>
  <c r="F15" i="9"/>
  <c r="F14" i="9"/>
  <c r="F13" i="9"/>
  <c r="F12" i="9"/>
  <c r="F11" i="9"/>
  <c r="F10" i="9"/>
  <c r="F9" i="9"/>
  <c r="AQ42" i="7"/>
  <c r="AQ43" i="7"/>
  <c r="AQ44" i="7"/>
  <c r="AQ45" i="7"/>
  <c r="AQ46" i="7"/>
  <c r="AQ47" i="7"/>
  <c r="AQ48" i="7"/>
  <c r="AQ49" i="7"/>
  <c r="AQ50" i="7"/>
  <c r="AQ16" i="7"/>
  <c r="AQ17" i="7"/>
  <c r="AQ18" i="7"/>
  <c r="AQ19" i="7"/>
  <c r="AQ20" i="7"/>
  <c r="AQ21" i="7"/>
  <c r="AQ22" i="7"/>
  <c r="AQ23" i="7"/>
  <c r="AQ24" i="7"/>
  <c r="AQ25" i="7"/>
  <c r="AQ26" i="7"/>
  <c r="AQ27" i="7"/>
  <c r="AQ28" i="7"/>
  <c r="AQ29" i="7"/>
  <c r="AQ30" i="7"/>
  <c r="AQ31" i="7"/>
  <c r="AQ32" i="7"/>
  <c r="AQ33" i="7"/>
  <c r="AQ34" i="7"/>
  <c r="AQ35" i="7"/>
  <c r="AQ36" i="7"/>
  <c r="AQ37" i="7"/>
  <c r="AQ38" i="7"/>
  <c r="AQ39" i="7"/>
  <c r="AQ40" i="7"/>
  <c r="AQ41" i="7"/>
  <c r="AQ15" i="7"/>
  <c r="N39" i="7"/>
  <c r="N40" i="7"/>
  <c r="N41" i="7"/>
  <c r="V26" i="7" l="1"/>
  <c r="G9" i="10"/>
  <c r="F15" i="10"/>
  <c r="G10" i="10"/>
  <c r="D15" i="10"/>
  <c r="H7" i="10"/>
  <c r="E15" i="10"/>
  <c r="G7" i="10"/>
  <c r="H10" i="10"/>
  <c r="V19" i="7"/>
  <c r="V22" i="7"/>
  <c r="V24" i="7"/>
  <c r="V21" i="7"/>
  <c r="V23" i="7"/>
  <c r="V17" i="7"/>
  <c r="V25" i="7"/>
  <c r="V18" i="7"/>
  <c r="V15" i="7"/>
  <c r="V20" i="7"/>
  <c r="V16" i="7"/>
  <c r="V43" i="7"/>
  <c r="V39" i="7"/>
  <c r="V40" i="7"/>
  <c r="V44" i="7"/>
  <c r="V45" i="7"/>
  <c r="V47" i="7"/>
  <c r="V41" i="7"/>
  <c r="V49" i="7"/>
  <c r="V42" i="7"/>
  <c r="V50" i="7"/>
  <c r="V46" i="7"/>
  <c r="V48" i="7"/>
  <c r="V35" i="7"/>
  <c r="V30" i="7"/>
  <c r="V36" i="7"/>
  <c r="V27" i="7"/>
  <c r="V29" i="7"/>
  <c r="V32" i="7"/>
  <c r="V33" i="7"/>
  <c r="V34" i="7"/>
  <c r="V28" i="7"/>
  <c r="V37" i="7"/>
  <c r="V38" i="7"/>
  <c r="V31" i="7"/>
  <c r="V8" i="4"/>
  <c r="S27" i="7" l="1"/>
  <c r="H19" i="7" s="1"/>
  <c r="I19" i="7" s="1"/>
  <c r="G15" i="10"/>
  <c r="H15" i="10"/>
  <c r="R16" i="7"/>
  <c r="R18" i="7"/>
  <c r="R17" i="7"/>
  <c r="S15" i="7"/>
  <c r="T19" i="7"/>
  <c r="S24" i="7"/>
  <c r="T16" i="7"/>
  <c r="T11" i="7"/>
  <c r="T13" i="7"/>
  <c r="T27" i="7"/>
  <c r="J19" i="7" s="1"/>
  <c r="T15" i="7"/>
  <c r="S20" i="7"/>
  <c r="T24" i="7"/>
  <c r="S22" i="7"/>
  <c r="H16" i="7" s="1"/>
  <c r="I16" i="7" s="1"/>
  <c r="T28" i="7"/>
  <c r="J20" i="7" s="1"/>
  <c r="K20" i="7" s="1"/>
  <c r="S16" i="7"/>
  <c r="T20" i="7"/>
  <c r="T25" i="7"/>
  <c r="S18" i="7"/>
  <c r="S14" i="7"/>
  <c r="T18" i="7"/>
  <c r="S23" i="7"/>
  <c r="H15" i="7" s="1"/>
  <c r="T14" i="7"/>
  <c r="S19" i="7"/>
  <c r="T23" i="7"/>
  <c r="J15" i="7" s="1"/>
  <c r="S12" i="7"/>
  <c r="T21" i="7"/>
  <c r="T12" i="7"/>
  <c r="T17" i="7"/>
  <c r="S11" i="7"/>
  <c r="T22" i="7"/>
  <c r="J16" i="7" s="1"/>
  <c r="K16" i="7" s="1"/>
  <c r="R15" i="7"/>
  <c r="S28" i="7"/>
  <c r="R14" i="7"/>
  <c r="R23" i="7"/>
  <c r="G15" i="7" s="1"/>
  <c r="O41" i="7" s="1"/>
  <c r="R12" i="7"/>
  <c r="R13" i="7"/>
  <c r="S21" i="7"/>
  <c r="R24" i="7"/>
  <c r="R20" i="7"/>
  <c r="R21" i="7"/>
  <c r="R11" i="7"/>
  <c r="R27" i="7"/>
  <c r="S25" i="7"/>
  <c r="R28" i="7"/>
  <c r="R22" i="7"/>
  <c r="G16" i="7" s="1"/>
  <c r="R25" i="7"/>
  <c r="S13" i="7"/>
  <c r="R19" i="7"/>
  <c r="S17" i="7"/>
  <c r="K28" i="17"/>
  <c r="I28" i="17"/>
  <c r="F28" i="17"/>
  <c r="K17" i="6"/>
  <c r="S10" i="6"/>
  <c r="T10" i="18" s="1"/>
  <c r="H10" i="6"/>
  <c r="J10" i="6" s="1"/>
  <c r="U10" i="6" s="1"/>
  <c r="V10" i="18" s="1"/>
  <c r="D10" i="6"/>
  <c r="AN50" i="6"/>
  <c r="AN49" i="6"/>
  <c r="AN48" i="6"/>
  <c r="AN47" i="6"/>
  <c r="AN46" i="6"/>
  <c r="AN45" i="6"/>
  <c r="AN44" i="6"/>
  <c r="AN43" i="6"/>
  <c r="AN42" i="6"/>
  <c r="AN41" i="6"/>
  <c r="AN40" i="6"/>
  <c r="AN39" i="6"/>
  <c r="AN38" i="6"/>
  <c r="AN37" i="6"/>
  <c r="AN36" i="6"/>
  <c r="AN35" i="6"/>
  <c r="AN34" i="6"/>
  <c r="AN33" i="6"/>
  <c r="AN32" i="6"/>
  <c r="AN31" i="6"/>
  <c r="AN30" i="6"/>
  <c r="AN29" i="6"/>
  <c r="AN28" i="6"/>
  <c r="AN27" i="6"/>
  <c r="AN26" i="6"/>
  <c r="AN25" i="6"/>
  <c r="AN24" i="6"/>
  <c r="AN23" i="6"/>
  <c r="AN22" i="6"/>
  <c r="AN21" i="6"/>
  <c r="AN20" i="6"/>
  <c r="AN19" i="6"/>
  <c r="AN18" i="6"/>
  <c r="AN17" i="6"/>
  <c r="AN16" i="6"/>
  <c r="AN15" i="6"/>
  <c r="G14" i="7" l="1"/>
  <c r="O40" i="7" s="1"/>
  <c r="G19" i="7"/>
  <c r="G76" i="26"/>
  <c r="G20" i="7"/>
  <c r="G77" i="26"/>
  <c r="I15" i="7"/>
  <c r="P41" i="7"/>
  <c r="R41" i="7" s="1"/>
  <c r="J13" i="7"/>
  <c r="T26" i="7"/>
  <c r="T29" i="7" s="1"/>
  <c r="G11" i="7"/>
  <c r="F8" i="13" s="1"/>
  <c r="G6" i="26" s="1"/>
  <c r="G12" i="7"/>
  <c r="F9" i="13" s="1"/>
  <c r="G7" i="26" s="1"/>
  <c r="H20" i="7"/>
  <c r="I20" i="7" s="1"/>
  <c r="H14" i="7"/>
  <c r="J12" i="7"/>
  <c r="J11" i="7"/>
  <c r="G13" i="7"/>
  <c r="R26" i="7"/>
  <c r="R29" i="7" s="1"/>
  <c r="H13" i="7"/>
  <c r="S26" i="7"/>
  <c r="S29" i="7" s="1"/>
  <c r="J21" i="7"/>
  <c r="K21" i="7" s="1"/>
  <c r="K19" i="7"/>
  <c r="H11" i="7"/>
  <c r="H12" i="7"/>
  <c r="K15" i="7"/>
  <c r="Q41" i="7"/>
  <c r="J14" i="7"/>
  <c r="U9" i="17"/>
  <c r="T10" i="6"/>
  <c r="S9" i="17"/>
  <c r="E10" i="6"/>
  <c r="T8" i="4"/>
  <c r="Q10" i="6"/>
  <c r="P10" i="7" s="1"/>
  <c r="C10" i="6"/>
  <c r="U3" i="4"/>
  <c r="U2" i="4"/>
  <c r="B8" i="20"/>
  <c r="N11" i="7" l="1"/>
  <c r="P11" i="7"/>
  <c r="F6" i="10"/>
  <c r="E6" i="10"/>
  <c r="D6" i="10"/>
  <c r="Q11" i="7"/>
  <c r="O11" i="7"/>
  <c r="C11" i="7" s="1"/>
  <c r="N28" i="7"/>
  <c r="B20" i="7" s="1"/>
  <c r="P28" i="7"/>
  <c r="Q15" i="7"/>
  <c r="Q23" i="7"/>
  <c r="E15" i="7" s="1"/>
  <c r="P17" i="7"/>
  <c r="P25" i="7"/>
  <c r="O19" i="7"/>
  <c r="O28" i="7"/>
  <c r="C20" i="7" s="1"/>
  <c r="P18" i="7"/>
  <c r="O20" i="7"/>
  <c r="P19" i="7"/>
  <c r="P27" i="7"/>
  <c r="O14" i="7"/>
  <c r="O27" i="7"/>
  <c r="C19" i="7" s="1"/>
  <c r="Q19" i="7"/>
  <c r="P13" i="7"/>
  <c r="P21" i="7"/>
  <c r="O15" i="7"/>
  <c r="O23" i="7"/>
  <c r="C15" i="7" s="1"/>
  <c r="N27" i="7"/>
  <c r="B19" i="7" s="1"/>
  <c r="Q20" i="7"/>
  <c r="P14" i="7"/>
  <c r="P22" i="7"/>
  <c r="D16" i="7" s="1"/>
  <c r="O16" i="7"/>
  <c r="O24" i="7"/>
  <c r="Q13" i="7"/>
  <c r="Q21" i="7"/>
  <c r="P15" i="7"/>
  <c r="P23" i="7"/>
  <c r="D15" i="7" s="1"/>
  <c r="O17" i="7"/>
  <c r="O25" i="7"/>
  <c r="O18" i="7"/>
  <c r="O12" i="7"/>
  <c r="Q16" i="7"/>
  <c r="Q24" i="7"/>
  <c r="P12" i="7"/>
  <c r="Q25" i="7"/>
  <c r="O13" i="7"/>
  <c r="Q18" i="7"/>
  <c r="P20" i="7"/>
  <c r="Q17" i="7"/>
  <c r="Q28" i="7"/>
  <c r="Q14" i="7"/>
  <c r="Q22" i="7"/>
  <c r="E16" i="7" s="1"/>
  <c r="F16" i="7" s="1"/>
  <c r="P16" i="7"/>
  <c r="P24" i="7"/>
  <c r="Q27" i="7"/>
  <c r="O21" i="7"/>
  <c r="Q12" i="7"/>
  <c r="O22" i="7"/>
  <c r="C16" i="7" s="1"/>
  <c r="I14" i="7"/>
  <c r="P40" i="7"/>
  <c r="K14" i="7"/>
  <c r="Q40" i="7"/>
  <c r="I13" i="7"/>
  <c r="P39" i="7"/>
  <c r="G17" i="7"/>
  <c r="O39" i="7"/>
  <c r="K13" i="7"/>
  <c r="J17" i="7"/>
  <c r="Q39" i="7"/>
  <c r="S41" i="7"/>
  <c r="O12" i="6"/>
  <c r="N24" i="7"/>
  <c r="N21" i="7"/>
  <c r="N14" i="7"/>
  <c r="N17" i="7"/>
  <c r="N25" i="7"/>
  <c r="N18" i="7"/>
  <c r="N12" i="7"/>
  <c r="N19" i="7"/>
  <c r="N20" i="7"/>
  <c r="N13" i="7"/>
  <c r="N22" i="7"/>
  <c r="B16" i="7" s="1"/>
  <c r="N15" i="7"/>
  <c r="N23" i="7"/>
  <c r="B15" i="7" s="1"/>
  <c r="N16" i="7"/>
  <c r="M25" i="4"/>
  <c r="A6" i="4"/>
  <c r="U10" i="18"/>
  <c r="T9" i="17"/>
  <c r="U9" i="6"/>
  <c r="T9" i="6"/>
  <c r="S9" i="6"/>
  <c r="R10" i="18"/>
  <c r="Q9" i="17"/>
  <c r="R10" i="6"/>
  <c r="Q10" i="7" s="1"/>
  <c r="U8" i="4"/>
  <c r="O18" i="6"/>
  <c r="O14" i="17" s="1"/>
  <c r="B14" i="17" s="1"/>
  <c r="P27" i="6"/>
  <c r="R19" i="6"/>
  <c r="Q13" i="6"/>
  <c r="Q21" i="6"/>
  <c r="P15" i="6"/>
  <c r="P12" i="17" s="1"/>
  <c r="C12" i="17" s="1"/>
  <c r="P23" i="6"/>
  <c r="O19" i="6"/>
  <c r="O13" i="6"/>
  <c r="R13" i="6"/>
  <c r="U35" i="4" s="1"/>
  <c r="R21" i="6"/>
  <c r="U38" i="4" s="1"/>
  <c r="Q15" i="6"/>
  <c r="P17" i="6"/>
  <c r="P13" i="17" s="1"/>
  <c r="C13" i="17" s="1"/>
  <c r="O21" i="6"/>
  <c r="Q28" i="6"/>
  <c r="G23" i="25" s="1"/>
  <c r="R22" i="6"/>
  <c r="U37" i="4" s="1"/>
  <c r="Q24" i="6"/>
  <c r="P12" i="6"/>
  <c r="R15" i="6"/>
  <c r="Q17" i="6"/>
  <c r="Q13" i="17" s="1"/>
  <c r="D13" i="17" s="1"/>
  <c r="P19" i="6"/>
  <c r="O23" i="6"/>
  <c r="R16" i="6"/>
  <c r="R11" i="17" s="1"/>
  <c r="E11" i="17" s="1"/>
  <c r="Q18" i="6"/>
  <c r="Q14" i="17" s="1"/>
  <c r="D14" i="17" s="1"/>
  <c r="P20" i="6"/>
  <c r="O16" i="6"/>
  <c r="O11" i="17" s="1"/>
  <c r="B11" i="17" s="1"/>
  <c r="R27" i="6"/>
  <c r="G27" i="25" s="1"/>
  <c r="R25" i="6"/>
  <c r="R17" i="17" s="1"/>
  <c r="E17" i="17" s="1"/>
  <c r="P13" i="6"/>
  <c r="O25" i="6"/>
  <c r="O17" i="17" s="1"/>
  <c r="B17" i="17" s="1"/>
  <c r="Q27" i="6"/>
  <c r="G22" i="25" s="1"/>
  <c r="R18" i="6"/>
  <c r="R14" i="17" s="1"/>
  <c r="E14" i="17" s="1"/>
  <c r="F14" i="17" s="1"/>
  <c r="R12" i="6"/>
  <c r="Q20" i="6"/>
  <c r="P22" i="6"/>
  <c r="O27" i="6"/>
  <c r="R20" i="6"/>
  <c r="U39" i="4" s="1"/>
  <c r="Q14" i="6"/>
  <c r="Q22" i="6"/>
  <c r="T37" i="4" s="1"/>
  <c r="P16" i="6"/>
  <c r="P11" i="17" s="1"/>
  <c r="C11" i="17" s="1"/>
  <c r="P24" i="6"/>
  <c r="P16" i="17" s="1"/>
  <c r="C16" i="17" s="1"/>
  <c r="O20" i="6"/>
  <c r="R28" i="6"/>
  <c r="G28" i="25" s="1"/>
  <c r="Q23" i="6"/>
  <c r="T34" i="4" s="1"/>
  <c r="P25" i="6"/>
  <c r="P17" i="17" s="1"/>
  <c r="C17" i="17" s="1"/>
  <c r="R14" i="6"/>
  <c r="Q16" i="6"/>
  <c r="P18" i="6"/>
  <c r="P14" i="17" s="1"/>
  <c r="C14" i="17" s="1"/>
  <c r="O22" i="6"/>
  <c r="P28" i="6"/>
  <c r="R23" i="6"/>
  <c r="U34" i="4" s="1"/>
  <c r="Q25" i="6"/>
  <c r="Q17" i="17" s="1"/>
  <c r="D17" i="17" s="1"/>
  <c r="O15" i="6"/>
  <c r="O12" i="17" s="1"/>
  <c r="B12" i="17" s="1"/>
  <c r="O28" i="6"/>
  <c r="R24" i="6"/>
  <c r="R16" i="17" s="1"/>
  <c r="E16" i="17" s="1"/>
  <c r="Q12" i="6"/>
  <c r="O24" i="6"/>
  <c r="O16" i="17" s="1"/>
  <c r="B16" i="17" s="1"/>
  <c r="R17" i="6"/>
  <c r="R13" i="17" s="1"/>
  <c r="E13" i="17" s="1"/>
  <c r="Q19" i="6"/>
  <c r="P21" i="6"/>
  <c r="O17" i="6"/>
  <c r="O13" i="17" s="1"/>
  <c r="B13" i="17" s="1"/>
  <c r="P14" i="6"/>
  <c r="P18" i="17" s="1"/>
  <c r="C18" i="17" s="1"/>
  <c r="O14" i="6"/>
  <c r="O18" i="17" s="1"/>
  <c r="B18" i="17" s="1"/>
  <c r="E25" i="4"/>
  <c r="V2" i="4"/>
  <c r="P10" i="6"/>
  <c r="O10" i="7" s="1"/>
  <c r="B10" i="6"/>
  <c r="T38" i="4" l="1"/>
  <c r="T39" i="4"/>
  <c r="F15" i="7"/>
  <c r="P26" i="7"/>
  <c r="P29" i="7" s="1"/>
  <c r="D13" i="7"/>
  <c r="D14" i="7"/>
  <c r="B11" i="7"/>
  <c r="B12" i="7"/>
  <c r="E19" i="7"/>
  <c r="F76" i="26"/>
  <c r="C12" i="7"/>
  <c r="C14" i="7"/>
  <c r="D12" i="7"/>
  <c r="D9" i="13" s="1"/>
  <c r="E7" i="26" s="1"/>
  <c r="D11" i="7"/>
  <c r="D8" i="13" s="1"/>
  <c r="E6" i="26" s="1"/>
  <c r="E12" i="7"/>
  <c r="E9" i="13" s="1"/>
  <c r="F7" i="26" s="1"/>
  <c r="E11" i="7"/>
  <c r="E8" i="13" s="1"/>
  <c r="F6" i="26" s="1"/>
  <c r="D19" i="7"/>
  <c r="E76" i="26"/>
  <c r="G7" i="12"/>
  <c r="D6" i="12"/>
  <c r="E20" i="7"/>
  <c r="F20" i="7" s="1"/>
  <c r="F77" i="26"/>
  <c r="E14" i="7"/>
  <c r="D20" i="7"/>
  <c r="E77" i="26"/>
  <c r="Q26" i="7"/>
  <c r="Q29" i="7" s="1"/>
  <c r="E13" i="7"/>
  <c r="C13" i="7"/>
  <c r="O26" i="7"/>
  <c r="O29" i="7" s="1"/>
  <c r="S39" i="7"/>
  <c r="P43" i="7"/>
  <c r="B13" i="7"/>
  <c r="O43" i="7"/>
  <c r="R39" i="7"/>
  <c r="Q43" i="7"/>
  <c r="Q44" i="7" s="1"/>
  <c r="S40" i="7"/>
  <c r="R40" i="7"/>
  <c r="B14" i="7"/>
  <c r="F13" i="17"/>
  <c r="N26" i="7"/>
  <c r="N29" i="7" s="1"/>
  <c r="T32" i="4"/>
  <c r="U32" i="4"/>
  <c r="R12" i="17"/>
  <c r="E12" i="17" s="1"/>
  <c r="U33" i="4"/>
  <c r="Q11" i="17"/>
  <c r="D11" i="17" s="1"/>
  <c r="F11" i="17" s="1"/>
  <c r="R18" i="17"/>
  <c r="E18" i="17" s="1"/>
  <c r="U36" i="4"/>
  <c r="Q18" i="17"/>
  <c r="D18" i="17" s="1"/>
  <c r="T36" i="4"/>
  <c r="Q16" i="17"/>
  <c r="D16" i="17" s="1"/>
  <c r="F16" i="17" s="1"/>
  <c r="Q12" i="17"/>
  <c r="D12" i="17" s="1"/>
  <c r="T33" i="4"/>
  <c r="T35" i="4"/>
  <c r="Q10" i="18"/>
  <c r="P9" i="17"/>
  <c r="P25" i="17"/>
  <c r="C19" i="6"/>
  <c r="B12" i="6"/>
  <c r="O10" i="17"/>
  <c r="C13" i="18"/>
  <c r="C15" i="6"/>
  <c r="Q13" i="18"/>
  <c r="P21" i="17"/>
  <c r="C21" i="17" s="1"/>
  <c r="R24" i="17"/>
  <c r="E18" i="6"/>
  <c r="S14" i="18"/>
  <c r="E14" i="18"/>
  <c r="R19" i="17"/>
  <c r="E19" i="17" s="1"/>
  <c r="S11" i="18"/>
  <c r="E11" i="18"/>
  <c r="T28" i="6"/>
  <c r="H28" i="25" s="1"/>
  <c r="D44" i="25" s="1"/>
  <c r="T19" i="6"/>
  <c r="T16" i="6"/>
  <c r="T11" i="17" s="1"/>
  <c r="H11" i="17" s="1"/>
  <c r="T27" i="6"/>
  <c r="H27" i="25" s="1"/>
  <c r="D45" i="25" s="1"/>
  <c r="T18" i="6"/>
  <c r="T14" i="17" s="1"/>
  <c r="H14" i="17" s="1"/>
  <c r="T25" i="6"/>
  <c r="T17" i="17" s="1"/>
  <c r="H17" i="17" s="1"/>
  <c r="T17" i="6"/>
  <c r="T13" i="17" s="1"/>
  <c r="H13" i="17" s="1"/>
  <c r="T24" i="6"/>
  <c r="T16" i="17" s="1"/>
  <c r="H16" i="17" s="1"/>
  <c r="T21" i="6"/>
  <c r="T13" i="6"/>
  <c r="T23" i="6"/>
  <c r="T20" i="6"/>
  <c r="T14" i="6"/>
  <c r="T18" i="17" s="1"/>
  <c r="H18" i="17" s="1"/>
  <c r="T12" i="6"/>
  <c r="T22" i="6"/>
  <c r="T15" i="6"/>
  <c r="T12" i="17" s="1"/>
  <c r="H12" i="17" s="1"/>
  <c r="B13" i="18"/>
  <c r="O21" i="17"/>
  <c r="B21" i="17" s="1"/>
  <c r="B15" i="6"/>
  <c r="P13" i="18"/>
  <c r="P15" i="18"/>
  <c r="O20" i="17"/>
  <c r="B20" i="17" s="1"/>
  <c r="B15" i="18"/>
  <c r="D15" i="18"/>
  <c r="R15" i="18"/>
  <c r="Q20" i="17"/>
  <c r="D20" i="17" s="1"/>
  <c r="C12" i="6"/>
  <c r="P10" i="17"/>
  <c r="R15" i="17"/>
  <c r="E15" i="17" s="1"/>
  <c r="E13" i="6"/>
  <c r="C18" i="6"/>
  <c r="P24" i="17"/>
  <c r="U28" i="6"/>
  <c r="U19" i="6"/>
  <c r="U27" i="6"/>
  <c r="U18" i="6"/>
  <c r="U14" i="17" s="1"/>
  <c r="J14" i="17" s="1"/>
  <c r="U25" i="6"/>
  <c r="U17" i="17" s="1"/>
  <c r="J17" i="17" s="1"/>
  <c r="K17" i="17" s="1"/>
  <c r="U17" i="6"/>
  <c r="U13" i="17" s="1"/>
  <c r="J13" i="17" s="1"/>
  <c r="U24" i="6"/>
  <c r="U16" i="17" s="1"/>
  <c r="J16" i="17" s="1"/>
  <c r="U21" i="6"/>
  <c r="U13" i="6"/>
  <c r="U14" i="6"/>
  <c r="U18" i="17" s="1"/>
  <c r="J18" i="17" s="1"/>
  <c r="U12" i="6"/>
  <c r="U23" i="6"/>
  <c r="U20" i="6"/>
  <c r="U16" i="6"/>
  <c r="U11" i="17" s="1"/>
  <c r="J11" i="17" s="1"/>
  <c r="U15" i="6"/>
  <c r="U12" i="17" s="1"/>
  <c r="J12" i="17" s="1"/>
  <c r="U22" i="6"/>
  <c r="D12" i="6"/>
  <c r="Q10" i="17"/>
  <c r="P20" i="17"/>
  <c r="C20" i="17" s="1"/>
  <c r="C15" i="18"/>
  <c r="Q15" i="18"/>
  <c r="B11" i="18"/>
  <c r="P11" i="18"/>
  <c r="O22" i="17"/>
  <c r="B22" i="17" s="1"/>
  <c r="B12" i="18"/>
  <c r="P12" i="18"/>
  <c r="B14" i="6"/>
  <c r="B14" i="18"/>
  <c r="O19" i="17"/>
  <c r="B19" i="17" s="1"/>
  <c r="P14" i="18"/>
  <c r="E12" i="6"/>
  <c r="R10" i="17"/>
  <c r="S13" i="18"/>
  <c r="E13" i="18"/>
  <c r="E15" i="6"/>
  <c r="R21" i="17"/>
  <c r="E21" i="17" s="1"/>
  <c r="O25" i="17"/>
  <c r="B19" i="6"/>
  <c r="Q24" i="17"/>
  <c r="D18" i="6"/>
  <c r="Q12" i="18"/>
  <c r="P22" i="17"/>
  <c r="C22" i="17" s="1"/>
  <c r="C12" i="18"/>
  <c r="C14" i="6"/>
  <c r="Q14" i="18"/>
  <c r="P19" i="17"/>
  <c r="C19" i="17" s="1"/>
  <c r="C14" i="18"/>
  <c r="D12" i="18"/>
  <c r="Q22" i="17"/>
  <c r="D22" i="17" s="1"/>
  <c r="D14" i="6"/>
  <c r="T11" i="4" s="1"/>
  <c r="R12" i="18"/>
  <c r="E15" i="18"/>
  <c r="S15" i="18"/>
  <c r="R20" i="17"/>
  <c r="E20" i="17" s="1"/>
  <c r="P15" i="17"/>
  <c r="C15" i="17" s="1"/>
  <c r="C13" i="6"/>
  <c r="C11" i="18"/>
  <c r="Q11" i="18"/>
  <c r="R14" i="18"/>
  <c r="D14" i="18"/>
  <c r="Q19" i="17"/>
  <c r="D19" i="17" s="1"/>
  <c r="O15" i="17"/>
  <c r="B15" i="17" s="1"/>
  <c r="B13" i="6"/>
  <c r="Q21" i="17"/>
  <c r="D21" i="17" s="1"/>
  <c r="D15" i="6"/>
  <c r="T12" i="4" s="1"/>
  <c r="R13" i="18"/>
  <c r="D13" i="18"/>
  <c r="D19" i="6"/>
  <c r="Q25" i="17"/>
  <c r="S10" i="18"/>
  <c r="R9" i="17"/>
  <c r="R11" i="18"/>
  <c r="D11" i="18"/>
  <c r="E14" i="6"/>
  <c r="E12" i="18"/>
  <c r="R22" i="17"/>
  <c r="E22" i="17" s="1"/>
  <c r="S12" i="18"/>
  <c r="E19" i="6"/>
  <c r="R25" i="17"/>
  <c r="O24" i="17"/>
  <c r="B18" i="6"/>
  <c r="F17" i="17"/>
  <c r="D13" i="6"/>
  <c r="T10" i="4" s="1"/>
  <c r="Q15" i="17"/>
  <c r="D15" i="17" s="1"/>
  <c r="S21" i="6"/>
  <c r="S13" i="6"/>
  <c r="S18" i="6"/>
  <c r="S14" i="17" s="1"/>
  <c r="G14" i="17" s="1"/>
  <c r="S20" i="6"/>
  <c r="S12" i="6"/>
  <c r="S28" i="6"/>
  <c r="H23" i="25" s="1"/>
  <c r="C44" i="25" s="1"/>
  <c r="S19" i="6"/>
  <c r="S27" i="6"/>
  <c r="H22" i="25" s="1"/>
  <c r="C45" i="25" s="1"/>
  <c r="S23" i="6"/>
  <c r="S15" i="6"/>
  <c r="S12" i="17" s="1"/>
  <c r="G12" i="17" s="1"/>
  <c r="S25" i="6"/>
  <c r="S17" i="17" s="1"/>
  <c r="G17" i="17" s="1"/>
  <c r="S17" i="6"/>
  <c r="S13" i="17" s="1"/>
  <c r="G13" i="17" s="1"/>
  <c r="S24" i="6"/>
  <c r="S16" i="17" s="1"/>
  <c r="S22" i="6"/>
  <c r="S14" i="6"/>
  <c r="S18" i="17" s="1"/>
  <c r="G18" i="17" s="1"/>
  <c r="S16" i="6"/>
  <c r="S11" i="17" s="1"/>
  <c r="G11" i="17" s="1"/>
  <c r="O26" i="6"/>
  <c r="P17" i="18" s="1"/>
  <c r="R26" i="6"/>
  <c r="S17" i="18" s="1"/>
  <c r="P26" i="6"/>
  <c r="Q17" i="18" s="1"/>
  <c r="Q26" i="6"/>
  <c r="R17" i="18" s="1"/>
  <c r="O10" i="6"/>
  <c r="N10" i="7" s="1"/>
  <c r="C8" i="20"/>
  <c r="E10" i="7"/>
  <c r="I10" i="5"/>
  <c r="H10" i="5"/>
  <c r="O24" i="5"/>
  <c r="K12" i="17" l="1"/>
  <c r="K16" i="17"/>
  <c r="D20" i="6"/>
  <c r="F19" i="7"/>
  <c r="E21" i="7"/>
  <c r="F18" i="17"/>
  <c r="C16" i="6"/>
  <c r="F14" i="7"/>
  <c r="D6" i="25"/>
  <c r="D8" i="24"/>
  <c r="F13" i="7"/>
  <c r="E17" i="7"/>
  <c r="G7" i="25"/>
  <c r="G9" i="24"/>
  <c r="O44" i="7"/>
  <c r="R43" i="7"/>
  <c r="S43" i="7"/>
  <c r="F15" i="17"/>
  <c r="B20" i="6"/>
  <c r="I11" i="17"/>
  <c r="U40" i="4"/>
  <c r="M39" i="4" s="1"/>
  <c r="F15" i="18"/>
  <c r="R16" i="18"/>
  <c r="I18" i="17"/>
  <c r="F14" i="18"/>
  <c r="F12" i="17"/>
  <c r="G16" i="17"/>
  <c r="I16" i="17" s="1"/>
  <c r="U10" i="17"/>
  <c r="J12" i="6"/>
  <c r="U26" i="6"/>
  <c r="V17" i="18" s="1"/>
  <c r="T11" i="18"/>
  <c r="G11" i="18"/>
  <c r="F12" i="18"/>
  <c r="U12" i="4"/>
  <c r="X12" i="4" s="1"/>
  <c r="F15" i="6"/>
  <c r="U20" i="17"/>
  <c r="J20" i="17" s="1"/>
  <c r="V15" i="18"/>
  <c r="J12" i="18"/>
  <c r="H15" i="6"/>
  <c r="T21" i="17"/>
  <c r="H21" i="17" s="1"/>
  <c r="H14" i="18"/>
  <c r="U13" i="18"/>
  <c r="K13" i="17"/>
  <c r="I13" i="17"/>
  <c r="S16" i="18"/>
  <c r="G14" i="18"/>
  <c r="G15" i="6"/>
  <c r="S21" i="17"/>
  <c r="G21" i="17" s="1"/>
  <c r="T13" i="18"/>
  <c r="S25" i="17"/>
  <c r="G19" i="6"/>
  <c r="U11" i="4"/>
  <c r="X11" i="4" s="1"/>
  <c r="F14" i="6"/>
  <c r="Q16" i="18"/>
  <c r="F13" i="18"/>
  <c r="V12" i="18"/>
  <c r="J15" i="18"/>
  <c r="J14" i="6"/>
  <c r="U22" i="17"/>
  <c r="J22" i="17" s="1"/>
  <c r="K14" i="17"/>
  <c r="C10" i="17"/>
  <c r="P23" i="17"/>
  <c r="T10" i="17"/>
  <c r="T26" i="6"/>
  <c r="U17" i="18" s="1"/>
  <c r="H12" i="6"/>
  <c r="I17" i="17"/>
  <c r="F19" i="17"/>
  <c r="O9" i="17"/>
  <c r="P10" i="18"/>
  <c r="B10" i="17"/>
  <c r="O23" i="17"/>
  <c r="K18" i="17"/>
  <c r="H12" i="18"/>
  <c r="U15" i="18"/>
  <c r="T20" i="17"/>
  <c r="H20" i="17" s="1"/>
  <c r="B16" i="6"/>
  <c r="U9" i="4"/>
  <c r="F12" i="6"/>
  <c r="E16" i="6"/>
  <c r="T9" i="4"/>
  <c r="D16" i="6"/>
  <c r="U25" i="17"/>
  <c r="J19" i="6"/>
  <c r="E25" i="17"/>
  <c r="F18" i="6"/>
  <c r="E20" i="6"/>
  <c r="G13" i="6"/>
  <c r="S15" i="17"/>
  <c r="G15" i="17" s="1"/>
  <c r="E26" i="17"/>
  <c r="F19" i="6"/>
  <c r="F20" i="17"/>
  <c r="P16" i="18"/>
  <c r="J15" i="6"/>
  <c r="J14" i="18"/>
  <c r="V13" i="18"/>
  <c r="U21" i="17"/>
  <c r="J21" i="17" s="1"/>
  <c r="U19" i="17"/>
  <c r="J19" i="17" s="1"/>
  <c r="J13" i="18"/>
  <c r="V14" i="18"/>
  <c r="H13" i="6"/>
  <c r="T15" i="17"/>
  <c r="H15" i="17" s="1"/>
  <c r="U11" i="18"/>
  <c r="H11" i="18"/>
  <c r="S10" i="17"/>
  <c r="G10" i="17" s="1"/>
  <c r="G12" i="6"/>
  <c r="S26" i="6"/>
  <c r="T17" i="18" s="1"/>
  <c r="D10" i="17"/>
  <c r="Q23" i="17"/>
  <c r="T24" i="17"/>
  <c r="H18" i="6"/>
  <c r="I14" i="17"/>
  <c r="T12" i="18"/>
  <c r="G15" i="18"/>
  <c r="G14" i="6"/>
  <c r="S22" i="17"/>
  <c r="G22" i="17" s="1"/>
  <c r="T14" i="18"/>
  <c r="G13" i="18"/>
  <c r="S19" i="17"/>
  <c r="G19" i="17" s="1"/>
  <c r="C20" i="6"/>
  <c r="T19" i="17"/>
  <c r="H19" i="17" s="1"/>
  <c r="H13" i="18"/>
  <c r="U14" i="18"/>
  <c r="H19" i="6"/>
  <c r="I19" i="6" s="1"/>
  <c r="T25" i="17"/>
  <c r="U24" i="17"/>
  <c r="J18" i="6"/>
  <c r="T15" i="18"/>
  <c r="S20" i="17"/>
  <c r="G20" i="17" s="1"/>
  <c r="G12" i="18"/>
  <c r="E10" i="17"/>
  <c r="R23" i="17"/>
  <c r="V11" i="18"/>
  <c r="J11" i="18"/>
  <c r="J13" i="6"/>
  <c r="U15" i="17"/>
  <c r="J15" i="17" s="1"/>
  <c r="U12" i="18"/>
  <c r="T22" i="17"/>
  <c r="H22" i="17" s="1"/>
  <c r="H15" i="18"/>
  <c r="I15" i="18" s="1"/>
  <c r="H14" i="6"/>
  <c r="G18" i="6"/>
  <c r="S24" i="17"/>
  <c r="F22" i="17"/>
  <c r="F21" i="17"/>
  <c r="K11" i="17"/>
  <c r="U10" i="4"/>
  <c r="F13" i="6"/>
  <c r="I12" i="17"/>
  <c r="F11" i="18"/>
  <c r="E16" i="18"/>
  <c r="E29" i="17" l="1"/>
  <c r="K13" i="18"/>
  <c r="X10" i="4"/>
  <c r="G20" i="6"/>
  <c r="K22" i="17"/>
  <c r="E22" i="7"/>
  <c r="K13" i="6"/>
  <c r="U41" i="4"/>
  <c r="K15" i="6"/>
  <c r="K20" i="17"/>
  <c r="K14" i="18"/>
  <c r="K11" i="18"/>
  <c r="I15" i="6"/>
  <c r="V16" i="18"/>
  <c r="X14" i="18"/>
  <c r="I13" i="6"/>
  <c r="K12" i="18"/>
  <c r="U16" i="18"/>
  <c r="I15" i="17"/>
  <c r="U13" i="4"/>
  <c r="I14" i="6"/>
  <c r="I22" i="17"/>
  <c r="I20" i="17"/>
  <c r="I18" i="6"/>
  <c r="H20" i="6"/>
  <c r="K19" i="6"/>
  <c r="E17" i="18"/>
  <c r="K18" i="6"/>
  <c r="J20" i="6"/>
  <c r="I21" i="17"/>
  <c r="T16" i="18"/>
  <c r="X16" i="18" s="1"/>
  <c r="X11" i="18"/>
  <c r="I13" i="18"/>
  <c r="G16" i="6"/>
  <c r="K19" i="17"/>
  <c r="I12" i="18"/>
  <c r="K14" i="6"/>
  <c r="U23" i="17"/>
  <c r="J10" i="17"/>
  <c r="H10" i="17"/>
  <c r="I10" i="17" s="1"/>
  <c r="T23" i="17"/>
  <c r="X17" i="18"/>
  <c r="K12" i="6"/>
  <c r="J16" i="6"/>
  <c r="I19" i="17"/>
  <c r="X12" i="18"/>
  <c r="K21" i="17"/>
  <c r="T13" i="4"/>
  <c r="I12" i="6"/>
  <c r="H16" i="6"/>
  <c r="K15" i="18"/>
  <c r="F10" i="17"/>
  <c r="E23" i="17"/>
  <c r="K15" i="17"/>
  <c r="X15" i="18"/>
  <c r="I11" i="18"/>
  <c r="F16" i="6"/>
  <c r="X13" i="18"/>
  <c r="I14" i="18"/>
  <c r="S23" i="17"/>
  <c r="T22" i="4" l="1"/>
  <c r="T21" i="4"/>
  <c r="X9" i="4"/>
  <c r="B19" i="4" s="1"/>
  <c r="T18" i="4"/>
  <c r="T19" i="4"/>
  <c r="T16" i="4"/>
  <c r="T17" i="4"/>
  <c r="T20" i="4"/>
  <c r="T18" i="18"/>
  <c r="X13" i="4"/>
  <c r="A17" i="4" s="1"/>
  <c r="W13" i="4"/>
  <c r="K16" i="6"/>
  <c r="K10" i="17"/>
  <c r="I16" i="6"/>
  <c r="H47" i="26"/>
  <c r="H48" i="26"/>
  <c r="H49" i="26"/>
  <c r="H50" i="26"/>
  <c r="H51" i="26"/>
  <c r="H52" i="26"/>
  <c r="H53" i="26"/>
  <c r="H54" i="26"/>
  <c r="H55" i="26"/>
  <c r="H56" i="26"/>
  <c r="H57" i="26"/>
  <c r="H58" i="26"/>
  <c r="H59" i="26"/>
  <c r="H60" i="26"/>
  <c r="H61" i="26"/>
  <c r="H62" i="26"/>
  <c r="H63" i="26"/>
  <c r="H64" i="26"/>
  <c r="H65" i="26"/>
  <c r="H66" i="26"/>
  <c r="H67" i="26"/>
  <c r="H35" i="26"/>
  <c r="H36" i="26"/>
  <c r="H37" i="26"/>
  <c r="H38" i="26"/>
  <c r="H39" i="26"/>
  <c r="H40" i="26"/>
  <c r="H41" i="26"/>
  <c r="H42" i="26"/>
  <c r="H43" i="26"/>
  <c r="H44" i="26"/>
  <c r="H45" i="26"/>
  <c r="H46" i="26"/>
  <c r="H12" i="26"/>
  <c r="H13" i="26"/>
  <c r="H14" i="26"/>
  <c r="H15" i="26"/>
  <c r="H16" i="26"/>
  <c r="H17" i="26"/>
  <c r="H18" i="26"/>
  <c r="H19" i="26"/>
  <c r="H20" i="26"/>
  <c r="H21" i="26"/>
  <c r="H22" i="26"/>
  <c r="H23" i="26"/>
  <c r="H24" i="26"/>
  <c r="H25" i="26"/>
  <c r="H26" i="26"/>
  <c r="H27" i="26"/>
  <c r="H28" i="26"/>
  <c r="H29" i="26"/>
  <c r="H30" i="26"/>
  <c r="H31" i="26"/>
  <c r="H32" i="26"/>
  <c r="H33" i="26"/>
  <c r="H34" i="26"/>
  <c r="H8" i="26"/>
  <c r="J13" i="11"/>
  <c r="G16" i="18" l="1"/>
  <c r="G17" i="18" s="1"/>
  <c r="J26" i="17"/>
  <c r="H26" i="17"/>
  <c r="G26" i="17"/>
  <c r="D26" i="17"/>
  <c r="F26" i="17" s="1"/>
  <c r="C26" i="17"/>
  <c r="B26" i="17"/>
  <c r="J25" i="17"/>
  <c r="H25" i="17"/>
  <c r="G25" i="17"/>
  <c r="D25" i="17"/>
  <c r="F25" i="17" s="1"/>
  <c r="C25" i="17"/>
  <c r="B25" i="17"/>
  <c r="C23" i="17"/>
  <c r="B23" i="17"/>
  <c r="I26" i="17" l="1"/>
  <c r="I25" i="17"/>
  <c r="K25" i="17"/>
  <c r="K26" i="17"/>
  <c r="H49" i="5"/>
  <c r="I49" i="5"/>
  <c r="D17" i="7" l="1"/>
  <c r="F17" i="7" s="1"/>
  <c r="C17" i="7"/>
  <c r="B17" i="7"/>
  <c r="D16" i="18"/>
  <c r="C16" i="18"/>
  <c r="C17" i="18" s="1"/>
  <c r="D17" i="18" l="1"/>
  <c r="F16" i="18"/>
  <c r="G78" i="26"/>
  <c r="F78" i="26"/>
  <c r="E78" i="26"/>
  <c r="H75" i="26"/>
  <c r="H69" i="26"/>
  <c r="H68" i="26"/>
  <c r="H11" i="26"/>
  <c r="H10" i="26"/>
  <c r="H9" i="26"/>
  <c r="E45" i="25"/>
  <c r="F44" i="25"/>
  <c r="E44" i="25"/>
  <c r="D38" i="25"/>
  <c r="C38" i="25"/>
  <c r="E38" i="25" s="1"/>
  <c r="F37" i="25"/>
  <c r="E37" i="25"/>
  <c r="F36" i="25"/>
  <c r="E36" i="25"/>
  <c r="F35" i="25"/>
  <c r="E35" i="25"/>
  <c r="H29" i="25"/>
  <c r="G29" i="25"/>
  <c r="H24" i="25"/>
  <c r="G24" i="25"/>
  <c r="C63" i="20"/>
  <c r="B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C61" i="19"/>
  <c r="B61" i="19"/>
  <c r="D60" i="19"/>
  <c r="D59" i="19"/>
  <c r="D58" i="19"/>
  <c r="D57" i="19"/>
  <c r="D56" i="19"/>
  <c r="D55" i="19"/>
  <c r="D54" i="19"/>
  <c r="D53" i="19"/>
  <c r="D52" i="19"/>
  <c r="D51" i="19"/>
  <c r="D50" i="19"/>
  <c r="D49" i="19"/>
  <c r="D48" i="19"/>
  <c r="D47" i="19"/>
  <c r="D46" i="19"/>
  <c r="D45" i="19"/>
  <c r="D44" i="19"/>
  <c r="D43" i="19"/>
  <c r="D42" i="19"/>
  <c r="D41" i="19"/>
  <c r="D40" i="19"/>
  <c r="D39"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J16" i="18"/>
  <c r="H16" i="18"/>
  <c r="B16" i="18"/>
  <c r="B17" i="18" s="1"/>
  <c r="H29" i="17"/>
  <c r="C29" i="17"/>
  <c r="B29" i="17"/>
  <c r="J23" i="17"/>
  <c r="H23" i="17"/>
  <c r="G23" i="17"/>
  <c r="D23" i="17"/>
  <c r="F23" i="17" s="1"/>
  <c r="H17" i="18" l="1"/>
  <c r="I16" i="18"/>
  <c r="J17" i="18"/>
  <c r="K16" i="18"/>
  <c r="K23" i="17"/>
  <c r="I23" i="17"/>
  <c r="D63" i="20"/>
  <c r="D61" i="19"/>
  <c r="H78" i="26"/>
  <c r="F38" i="25"/>
  <c r="D29" i="17"/>
  <c r="G29" i="17"/>
  <c r="J29" i="17"/>
  <c r="G80" i="13"/>
  <c r="W36" i="4" l="1"/>
  <c r="W33" i="4"/>
  <c r="W32" i="4"/>
  <c r="W35" i="4"/>
  <c r="W39" i="4"/>
  <c r="W37" i="4"/>
  <c r="W34" i="4"/>
  <c r="W38" i="4"/>
  <c r="T40" i="4"/>
  <c r="D39" i="4" s="1"/>
  <c r="V33" i="4" l="1"/>
  <c r="T41" i="4"/>
  <c r="V39" i="4"/>
  <c r="V37" i="4"/>
  <c r="V34" i="4"/>
  <c r="V36" i="4"/>
  <c r="V32" i="4"/>
  <c r="V38" i="4"/>
  <c r="V35" i="4"/>
  <c r="H17" i="7" l="1"/>
  <c r="I17" i="7" l="1"/>
  <c r="K17" i="7"/>
  <c r="G17" i="13"/>
  <c r="G105" i="13"/>
  <c r="G93" i="13"/>
  <c r="G84" i="13"/>
  <c r="G81" i="13"/>
  <c r="G59" i="13"/>
  <c r="G52" i="13"/>
  <c r="G48" i="13"/>
  <c r="G44" i="13"/>
  <c r="G33" i="13"/>
  <c r="G22" i="13"/>
  <c r="G11" i="13"/>
  <c r="G109" i="13"/>
  <c r="G108" i="13"/>
  <c r="G107" i="13"/>
  <c r="G106" i="13"/>
  <c r="G104" i="13"/>
  <c r="G103" i="13"/>
  <c r="G102" i="13"/>
  <c r="G101" i="13"/>
  <c r="G100" i="13"/>
  <c r="G99" i="13"/>
  <c r="G98" i="13"/>
  <c r="G97" i="13"/>
  <c r="G96" i="13"/>
  <c r="G95" i="13"/>
  <c r="G94" i="13"/>
  <c r="G92" i="13"/>
  <c r="G91" i="13"/>
  <c r="G90" i="13"/>
  <c r="G89" i="13"/>
  <c r="G88" i="13"/>
  <c r="G87" i="13"/>
  <c r="G86" i="13"/>
  <c r="G85" i="13"/>
  <c r="G83" i="13"/>
  <c r="G82" i="13"/>
  <c r="G79" i="13"/>
  <c r="G78" i="13"/>
  <c r="G77" i="13"/>
  <c r="G76" i="13"/>
  <c r="G75" i="13"/>
  <c r="G74" i="13"/>
  <c r="G73" i="13"/>
  <c r="G72" i="13"/>
  <c r="G71" i="13"/>
  <c r="G70" i="13"/>
  <c r="G69" i="13"/>
  <c r="G68" i="13"/>
  <c r="G67" i="13"/>
  <c r="G66" i="13"/>
  <c r="G65" i="13"/>
  <c r="G64" i="13"/>
  <c r="G63" i="13"/>
  <c r="G62" i="13"/>
  <c r="G61" i="13"/>
  <c r="G60" i="13"/>
  <c r="G58" i="13"/>
  <c r="G57" i="13"/>
  <c r="G56" i="13"/>
  <c r="G55" i="13"/>
  <c r="G54" i="13"/>
  <c r="G53" i="13"/>
  <c r="G51" i="13"/>
  <c r="G50" i="13"/>
  <c r="G49" i="13"/>
  <c r="G47" i="13"/>
  <c r="G46" i="13"/>
  <c r="G45" i="13"/>
  <c r="G43" i="13"/>
  <c r="G42" i="13"/>
  <c r="G41" i="13"/>
  <c r="G40" i="13"/>
  <c r="G39" i="13"/>
  <c r="G38" i="13"/>
  <c r="G37" i="13"/>
  <c r="G36" i="13"/>
  <c r="G35" i="13"/>
  <c r="G34" i="13"/>
  <c r="G32" i="13"/>
  <c r="G31" i="13"/>
  <c r="G30" i="13"/>
  <c r="G29" i="13"/>
  <c r="G28" i="13"/>
  <c r="G27" i="13"/>
  <c r="G26" i="13"/>
  <c r="G25" i="13"/>
  <c r="G24" i="13"/>
  <c r="G23" i="13"/>
  <c r="G21" i="13"/>
  <c r="G20" i="13"/>
  <c r="G19" i="13"/>
  <c r="G18" i="13"/>
  <c r="G16" i="13"/>
  <c r="G15" i="13"/>
  <c r="G14" i="13"/>
  <c r="G13" i="13"/>
  <c r="G12" i="13"/>
  <c r="G10" i="13"/>
  <c r="S34" i="5" l="1"/>
  <c r="J10" i="11" l="1"/>
  <c r="J11" i="11"/>
  <c r="J12" i="11"/>
  <c r="J9" i="11"/>
  <c r="J15" i="11" s="1"/>
  <c r="P115" i="10" l="1"/>
  <c r="P116" i="10" s="1"/>
  <c r="P117" i="10" s="1"/>
  <c r="P118" i="10" s="1"/>
  <c r="P119" i="10" s="1"/>
  <c r="P120" i="10" s="1"/>
  <c r="P121" i="10" s="1"/>
  <c r="P122" i="10" s="1"/>
  <c r="P123" i="10" s="1"/>
  <c r="P124" i="10" s="1"/>
  <c r="P125" i="10" s="1"/>
  <c r="P103" i="10"/>
  <c r="P104" i="10" s="1"/>
  <c r="P105" i="10" s="1"/>
  <c r="P106" i="10" s="1"/>
  <c r="P107" i="10" s="1"/>
  <c r="P108" i="10" s="1"/>
  <c r="P109" i="10" s="1"/>
  <c r="P110" i="10" s="1"/>
  <c r="P111" i="10" s="1"/>
  <c r="P112" i="10" s="1"/>
  <c r="P113" i="10" s="1"/>
  <c r="P91" i="10"/>
  <c r="P92" i="10" s="1"/>
  <c r="P93" i="10" s="1"/>
  <c r="P94" i="10" s="1"/>
  <c r="P95" i="10" s="1"/>
  <c r="P96" i="10" s="1"/>
  <c r="P97" i="10" s="1"/>
  <c r="P98" i="10" s="1"/>
  <c r="P99" i="10" s="1"/>
  <c r="P100" i="10" s="1"/>
  <c r="P101" i="10" s="1"/>
  <c r="P79" i="10"/>
  <c r="P80" i="10" s="1"/>
  <c r="P81" i="10" s="1"/>
  <c r="P82" i="10" s="1"/>
  <c r="P83" i="10" s="1"/>
  <c r="P84" i="10" s="1"/>
  <c r="P85" i="10" s="1"/>
  <c r="P86" i="10" s="1"/>
  <c r="P87" i="10" s="1"/>
  <c r="P88" i="10" s="1"/>
  <c r="P89" i="10" s="1"/>
  <c r="P67" i="10"/>
  <c r="P68" i="10" s="1"/>
  <c r="P69" i="10" s="1"/>
  <c r="P70" i="10" s="1"/>
  <c r="P71" i="10" s="1"/>
  <c r="P72" i="10" s="1"/>
  <c r="P73" i="10" s="1"/>
  <c r="P74" i="10" s="1"/>
  <c r="P75" i="10" s="1"/>
  <c r="P76" i="10" s="1"/>
  <c r="P77" i="10" s="1"/>
  <c r="P55" i="10"/>
  <c r="P56" i="10" s="1"/>
  <c r="P57" i="10" s="1"/>
  <c r="P58" i="10" s="1"/>
  <c r="P59" i="10" s="1"/>
  <c r="P60" i="10" s="1"/>
  <c r="P61" i="10" s="1"/>
  <c r="P62" i="10" s="1"/>
  <c r="P63" i="10" s="1"/>
  <c r="P64" i="10" s="1"/>
  <c r="P65" i="10" s="1"/>
  <c r="P43" i="10"/>
  <c r="P44" i="10" s="1"/>
  <c r="P45" i="10" s="1"/>
  <c r="P46" i="10" s="1"/>
  <c r="P47" i="10" s="1"/>
  <c r="P48" i="10" s="1"/>
  <c r="P49" i="10" s="1"/>
  <c r="P50" i="10" s="1"/>
  <c r="P51" i="10" s="1"/>
  <c r="P52" i="10" s="1"/>
  <c r="P53" i="10" s="1"/>
  <c r="P31" i="10"/>
  <c r="P32" i="10" s="1"/>
  <c r="P33" i="10" s="1"/>
  <c r="P34" i="10" s="1"/>
  <c r="P35" i="10" s="1"/>
  <c r="P36" i="10" s="1"/>
  <c r="P37" i="10" s="1"/>
  <c r="P38" i="10" s="1"/>
  <c r="P39" i="10" s="1"/>
  <c r="P40" i="10" s="1"/>
  <c r="P41" i="10" s="1"/>
  <c r="P19" i="10"/>
  <c r="P20" i="10" s="1"/>
  <c r="P21" i="10" s="1"/>
  <c r="P22" i="10" s="1"/>
  <c r="P23" i="10" s="1"/>
  <c r="P24" i="10" s="1"/>
  <c r="P25" i="10" s="1"/>
  <c r="P26" i="10" s="1"/>
  <c r="P27" i="10" s="1"/>
  <c r="P28" i="10" s="1"/>
  <c r="P29" i="10" s="1"/>
  <c r="P7" i="10"/>
  <c r="P8" i="10" s="1"/>
  <c r="P9" i="10" s="1"/>
  <c r="P10" i="10" s="1"/>
  <c r="P11" i="10" s="1"/>
  <c r="P12" i="10" s="1"/>
  <c r="P13" i="10" s="1"/>
  <c r="P14" i="10" s="1"/>
  <c r="P15" i="10" s="1"/>
  <c r="P16" i="10" s="1"/>
  <c r="P17" i="10" s="1"/>
  <c r="H21" i="7" l="1"/>
  <c r="G21" i="7"/>
  <c r="D21" i="7"/>
  <c r="D22" i="7" s="1"/>
  <c r="F22" i="7" s="1"/>
  <c r="C21" i="7"/>
  <c r="C22" i="7" s="1"/>
  <c r="B21" i="7"/>
  <c r="B22" i="7" s="1"/>
  <c r="P44" i="7" l="1"/>
  <c r="I21" i="7"/>
  <c r="S44" i="7"/>
  <c r="R44" i="7"/>
  <c r="H22" i="7"/>
  <c r="J22" i="7"/>
  <c r="K22" i="7" l="1"/>
  <c r="G22" i="7"/>
  <c r="I22" i="7" s="1"/>
  <c r="S37" i="5" l="1"/>
  <c r="S36" i="5"/>
  <c r="S35" i="5"/>
  <c r="S32" i="5"/>
  <c r="R38" i="5"/>
  <c r="Q38" i="5" l="1"/>
  <c r="P38" i="5"/>
  <c r="O38" i="5"/>
  <c r="S33" i="5"/>
  <c r="S38" i="5" s="1"/>
  <c r="O26" i="5"/>
  <c r="P23" i="5" l="1"/>
  <c r="P25" i="5" l="1"/>
  <c r="P24" i="5"/>
  <c r="P26" i="5"/>
  <c r="CA47" i="2" l="1"/>
</calcChain>
</file>

<file path=xl/sharedStrings.xml><?xml version="1.0" encoding="utf-8"?>
<sst xmlns="http://schemas.openxmlformats.org/spreadsheetml/2006/main" count="2466" uniqueCount="937">
  <si>
    <t>-</t>
  </si>
  <si>
    <t>CONTENIDO</t>
  </si>
  <si>
    <t>RESUMEN RELEVANTE</t>
  </si>
  <si>
    <t>Página N°</t>
  </si>
  <si>
    <t>Por tipo de Generación</t>
  </si>
  <si>
    <t>HIDROLOGÍA PARA LA OPERACIÓN DEL SEIN</t>
  </si>
  <si>
    <t>Evolución de los Costos Marginales Promedio Mensual (US$/MWh)</t>
  </si>
  <si>
    <t>Por Área Operativa</t>
  </si>
  <si>
    <t>Exportación</t>
  </si>
  <si>
    <t>MATRIZ ELÉCTRICA DE GENERACIÓN DEL SEIN (GWh)</t>
  </si>
  <si>
    <t>MÁXIMA DEMANDA COINCIDENTE DE POTENCIA EN EL SEIN (MW)</t>
  </si>
  <si>
    <t>HORAS DE CONGESTIÓN EN LAS PRINCIPALES EQUIPOS DE TRANSMISIÓN DEL SEIN (Horas)</t>
  </si>
  <si>
    <t>Retiro de Operación Comercial</t>
  </si>
  <si>
    <t>Por tipo de generación</t>
  </si>
  <si>
    <t>3</t>
  </si>
  <si>
    <t>4</t>
  </si>
  <si>
    <t>5</t>
  </si>
  <si>
    <t>6</t>
  </si>
  <si>
    <t>7</t>
  </si>
  <si>
    <t>8</t>
  </si>
  <si>
    <t>9</t>
  </si>
  <si>
    <t>14</t>
  </si>
  <si>
    <t>15</t>
  </si>
  <si>
    <t>16</t>
  </si>
  <si>
    <t>1</t>
  </si>
  <si>
    <t>2</t>
  </si>
  <si>
    <t>OFERTA DE GENERACIÓN ELÉCTRICA EN EL SEIN</t>
  </si>
  <si>
    <t>INGRESO EN OPERACIÓN COMERCIAL AL SEIN</t>
  </si>
  <si>
    <t>Empresa</t>
  </si>
  <si>
    <t>Central</t>
  </si>
  <si>
    <t>Recurso Energético</t>
  </si>
  <si>
    <t>Unidad</t>
  </si>
  <si>
    <t>Potencia Efectiva (MW)</t>
  </si>
  <si>
    <t>Tipo de Generación</t>
  </si>
  <si>
    <t>Tensión de conexión 
(kV)</t>
  </si>
  <si>
    <t>Potencia Instalada 
(MW)</t>
  </si>
  <si>
    <t>Fecha de Ingreso en Operación Comercial</t>
  </si>
  <si>
    <t>Tipo de Tecnologia</t>
  </si>
  <si>
    <t>Nota:</t>
  </si>
  <si>
    <t>Total</t>
  </si>
  <si>
    <t>Hidroeléctrica</t>
  </si>
  <si>
    <t>Termoeléctrica</t>
  </si>
  <si>
    <t>Hidro</t>
  </si>
  <si>
    <t>Turbina a Gas</t>
  </si>
  <si>
    <t>Diesel 2</t>
  </si>
  <si>
    <t>Pelton</t>
  </si>
  <si>
    <t>Francis</t>
  </si>
  <si>
    <t>Aerogenerador</t>
  </si>
  <si>
    <t>TIPO DE 
GENERACIÓN</t>
  </si>
  <si>
    <t>POTENCIA EFECTIVA 
(MW)</t>
  </si>
  <si>
    <t>PARTICIPACIÓN 
 (%)</t>
  </si>
  <si>
    <t>Solar</t>
  </si>
  <si>
    <t>Eólico</t>
  </si>
  <si>
    <t>TOTAL</t>
  </si>
  <si>
    <t>HIDRO</t>
  </si>
  <si>
    <t>Gas Natural de Camisea</t>
  </si>
  <si>
    <t>TECNOLOGÍA</t>
  </si>
  <si>
    <t>RECURSOS ENERGÉTICOS</t>
  </si>
  <si>
    <t>DIESEL2</t>
  </si>
  <si>
    <t>Motor de Combustión Interna</t>
  </si>
  <si>
    <t>VIENTO</t>
  </si>
  <si>
    <t>últimos 3 meses</t>
  </si>
  <si>
    <t>Var (%)</t>
  </si>
  <si>
    <t>Termoeléctrico</t>
  </si>
  <si>
    <t>Hidroeléctrico</t>
  </si>
  <si>
    <t>Producción Total del SEIN</t>
  </si>
  <si>
    <t>Intercambios Internacionales</t>
  </si>
  <si>
    <t>Importación</t>
  </si>
  <si>
    <t>Gas Natural de Aguaytía</t>
  </si>
  <si>
    <t>Gas Natural de Malacas</t>
  </si>
  <si>
    <t>Carbón</t>
  </si>
  <si>
    <t>Residual 500</t>
  </si>
  <si>
    <t>Residual 6</t>
  </si>
  <si>
    <t>Bagazo</t>
  </si>
  <si>
    <t>Biogás</t>
  </si>
  <si>
    <t>MATRIZ ELÉCTRICA DE GENERACIÓN EN EL SEIN (GWh)</t>
  </si>
  <si>
    <t>Por Recursos Energéticos Renovables (RER)</t>
  </si>
  <si>
    <t>Participación RER en el SEIN (%)</t>
  </si>
  <si>
    <t>Anexos</t>
  </si>
  <si>
    <t>Grand Total</t>
  </si>
  <si>
    <t>CELEPSA</t>
  </si>
  <si>
    <t>EGASA</t>
  </si>
  <si>
    <t>EGEMSA</t>
  </si>
  <si>
    <t>EGESUR</t>
  </si>
  <si>
    <t>LUZ DEL SUR</t>
  </si>
  <si>
    <t>PANAMERICANA SOLAR</t>
  </si>
  <si>
    <t>PETRAMAS</t>
  </si>
  <si>
    <t>PLANTA ETEN</t>
  </si>
  <si>
    <t>SAN GABÁN</t>
  </si>
  <si>
    <t>SDE PIURA</t>
  </si>
  <si>
    <t>SHOUGESA</t>
  </si>
  <si>
    <t>SINERSA</t>
  </si>
  <si>
    <t>TERMOCHILCA</t>
  </si>
  <si>
    <t>TERMOSELVA</t>
  </si>
  <si>
    <t xml:space="preserve">Por tipo de Recurso Energético </t>
  </si>
  <si>
    <t>Por Empresa Integrante  (GWh)</t>
  </si>
  <si>
    <t>MÁXIMA DEMANDA COINCIDENTE DE POTENCIA DEL SEIN (MW)</t>
  </si>
  <si>
    <t>Var 2016/2015</t>
  </si>
  <si>
    <t>Por Empresa Integrante  (MW)</t>
  </si>
  <si>
    <t>HIDROLOGIA</t>
  </si>
  <si>
    <t>CAUDALES NATURALES</t>
  </si>
  <si>
    <t>SEMANA</t>
  </si>
  <si>
    <t>PATIVILCA</t>
  </si>
  <si>
    <t>SANTA</t>
  </si>
  <si>
    <t>CHANCAY</t>
  </si>
  <si>
    <t>RÍMAC</t>
  </si>
  <si>
    <t>SANTA EULALIA</t>
  </si>
  <si>
    <t>MANTARO</t>
  </si>
  <si>
    <t>TULUMAYO</t>
  </si>
  <si>
    <t>TARMA</t>
  </si>
  <si>
    <t>TURBINADO CHARCANI V</t>
  </si>
  <si>
    <t>INGRESO ARICOTA</t>
  </si>
  <si>
    <t>VILCANOTA</t>
  </si>
  <si>
    <t>MES</t>
  </si>
  <si>
    <t>Hidrología EDEGEL</t>
  </si>
  <si>
    <t>Volumen Lagunas Edegel (Santa Eulalia y Marca)</t>
  </si>
  <si>
    <t>Volumen Útil del Lago Junín Electroperú</t>
  </si>
  <si>
    <t>VOLUMEN UTIL RESERVORIOS EGASA ( (El Frayle, Pañe, Pillones,  Aguada Blanca, Chalhuanca y Bamputañe)</t>
  </si>
  <si>
    <t>LAGUNA/ EMBALSE</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</si>
  <si>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</si>
  <si>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</si>
  <si>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</si>
  <si>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</si>
  <si>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</si>
  <si>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</si>
  <si>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</si>
  <si>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</si>
  <si>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</si>
  <si>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</si>
  <si>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</si>
  <si>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</si>
  <si>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</si>
  <si>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</si>
  <si>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Lagunas Paron (EGENOR)</t>
  </si>
  <si>
    <t>Lagunas Cullicocha (EGENOR)</t>
  </si>
  <si>
    <t>Lagunas Aguashcocha (EGENOR)</t>
  </si>
  <si>
    <t>Lagunas Rahucolta (EGENOR)</t>
  </si>
  <si>
    <t>Lagunas EDEGEL</t>
  </si>
  <si>
    <t>Laguna Yuracmayo</t>
  </si>
  <si>
    <t>Laguna Paucarcocha</t>
  </si>
  <si>
    <t>Gallito Ciego</t>
  </si>
  <si>
    <t>Turbinado Charcani V</t>
  </si>
  <si>
    <t>Turbinado Aricota</t>
  </si>
  <si>
    <t>Vilcanota</t>
  </si>
  <si>
    <t>Natural San Gaban</t>
  </si>
  <si>
    <t>Descargado Lagunas San Gaban</t>
  </si>
  <si>
    <t>Descarga Upamayo</t>
  </si>
  <si>
    <t>Mejorada- Ingreso Tablachaca</t>
  </si>
  <si>
    <t>Descargado Paucarcocha</t>
  </si>
  <si>
    <t>Natural Cañete</t>
  </si>
  <si>
    <t>Tubinado Platanal</t>
  </si>
  <si>
    <t>Natural Tarma + Natural Yanango</t>
  </si>
  <si>
    <t>Natural Tulumayo</t>
  </si>
  <si>
    <t>Paucartambo Natural</t>
  </si>
  <si>
    <t>Descarga Lagunas STATKRAFT</t>
  </si>
  <si>
    <t>Descarga Lagunas EDEGEL</t>
  </si>
  <si>
    <t>Descargado Yuracmayo (Rimac)</t>
  </si>
  <si>
    <t>Descargado Viconga</t>
  </si>
  <si>
    <t>Ingreso Toma Cahua (Pativilca)</t>
  </si>
  <si>
    <t>Descargado Pomacocha</t>
  </si>
  <si>
    <t>Natural Santa</t>
  </si>
  <si>
    <t>Natural Chancay</t>
  </si>
  <si>
    <t>Ingreso Toma Tamboraque</t>
  </si>
  <si>
    <t>Natural Jequetepeque</t>
  </si>
  <si>
    <t>Descargado Gallito Ciego</t>
  </si>
  <si>
    <t>CAUDAL PROMEDIO</t>
  </si>
  <si>
    <t>Mes</t>
  </si>
  <si>
    <t>Enero</t>
  </si>
  <si>
    <t>Abril</t>
  </si>
  <si>
    <t>Mayo</t>
  </si>
  <si>
    <t>Junio</t>
  </si>
  <si>
    <t>Julio</t>
  </si>
  <si>
    <t>Agosto</t>
  </si>
  <si>
    <t>Setiembre</t>
  </si>
  <si>
    <t>Octubre</t>
  </si>
  <si>
    <t>Noviembre</t>
  </si>
  <si>
    <t>Diciembre</t>
  </si>
  <si>
    <t>COSTOS MARGINALES PROMEDIO PONDERADO MENSUAL DEL SEIN (US$/MWh)</t>
  </si>
  <si>
    <t>Evolución mensual de los Costos Marginales Promedio Ponderado del SEIN 
Barra de Referencia Santa Rosa</t>
  </si>
  <si>
    <t>AÑO</t>
  </si>
  <si>
    <t>NIVEL DE TENSIÓN</t>
  </si>
  <si>
    <t>ÁREA OPERATIVA</t>
  </si>
  <si>
    <t>EQUIPO DE TRANSMISIÓN</t>
  </si>
  <si>
    <t>DESCRIPCIÓN</t>
  </si>
  <si>
    <t>HORAS DE CONGESTIÓN</t>
  </si>
  <si>
    <t>220 - 500</t>
  </si>
  <si>
    <t>SUR</t>
  </si>
  <si>
    <t>L-2051 L-2052
 L-5036</t>
  </si>
  <si>
    <t>ENLACE 
CENTRO SUR</t>
  </si>
  <si>
    <t>CENTRO</t>
  </si>
  <si>
    <t>L-1120</t>
  </si>
  <si>
    <t>Paragsha - Huanuco 
138kV</t>
  </si>
  <si>
    <t>L-2018</t>
  </si>
  <si>
    <t>San Juan  - Los Industriales 220kV</t>
  </si>
  <si>
    <t>L-2244 L-2245 
L-2246</t>
  </si>
  <si>
    <t xml:space="preserve"> Chavarria -Ventanilla 220kV</t>
  </si>
  <si>
    <t>L-2105</t>
  </si>
  <si>
    <t>Planicie - Carabayllo</t>
  </si>
  <si>
    <t>(All)</t>
  </si>
  <si>
    <t>Sum of HORAS DE CONGESTIÓN</t>
  </si>
  <si>
    <t>TOTAL HORAS DE CONGESTIÓN EN EL SEIN</t>
  </si>
  <si>
    <t>Enlace Centro - Sur</t>
  </si>
  <si>
    <t>HORAS DE CONGESTIÓN DE LOS PRINCIPALES EQUIPOS DE TRANSMISIÓN DEL SEIN (Horas)</t>
  </si>
  <si>
    <t>Paragsha - Huánuco 138kV</t>
  </si>
  <si>
    <t>Gas Natural</t>
  </si>
  <si>
    <t>Diesel2/Residual500/Residual 6</t>
  </si>
  <si>
    <t>EVENTOS Y FALLAS QUE OCASIONARON DISMINUCIÓN O INTERRUPCIÓN DE SUMINISTROS</t>
  </si>
  <si>
    <t>EVENTOS Y FALLAS QUE OCASIONARON INTERRUPCIÓN Y DISMINUCIÓN DE SUMINISTRO ELÉCTRICO</t>
  </si>
  <si>
    <t>MÁXIMA DEMANDA MENSUAL DE POTENCIA A NIVEL DE GENERACIÓN</t>
  </si>
  <si>
    <t>LISTADO DE EVENTOS Y FALLAS</t>
  </si>
  <si>
    <t>LISTADO DE EVENTOS Y FALLAS QUE OCASIONARON INTERRUPCIÓN Y DISMINUCIÓN DE SUMINISTRO ELÉCTRICO</t>
  </si>
  <si>
    <t>INFORME DE LA OPERACIÓN MENSUAL</t>
  </si>
  <si>
    <t>C.T. AGUAYTIA</t>
  </si>
  <si>
    <t>STATKRAFT</t>
  </si>
  <si>
    <t>C.H. CAHUA</t>
  </si>
  <si>
    <t>C.H. PARIAC</t>
  </si>
  <si>
    <t>C.H. MISAPUQUIO</t>
  </si>
  <si>
    <t>C.H. HUAYLLACHO</t>
  </si>
  <si>
    <t>C.H. SAN ANTONIO</t>
  </si>
  <si>
    <t>C.H. SAN IGNACIO</t>
  </si>
  <si>
    <t>C.H. GALLITO CIEGO</t>
  </si>
  <si>
    <t>C.H. YAUPI</t>
  </si>
  <si>
    <t>C.H. MALPASO</t>
  </si>
  <si>
    <t>C.H. OROYA</t>
  </si>
  <si>
    <t>C.H. PACHACHACA</t>
  </si>
  <si>
    <t>C.H. MANTARO</t>
  </si>
  <si>
    <t>C.H. RESTITUCION</t>
  </si>
  <si>
    <t>C.T. TUMBES</t>
  </si>
  <si>
    <t>C.T. VENTANILLA</t>
  </si>
  <si>
    <t>C.H. CHIMAY</t>
  </si>
  <si>
    <t>C.H. HUANCHOR</t>
  </si>
  <si>
    <t>C.H. YANANGO</t>
  </si>
  <si>
    <t>C.H. CALLAHUANCA</t>
  </si>
  <si>
    <t>C.H. HUINCO</t>
  </si>
  <si>
    <t>C.H. HUAMPANI</t>
  </si>
  <si>
    <t>C.H. MATUCANA</t>
  </si>
  <si>
    <t>C.H. MOYOPAMPA</t>
  </si>
  <si>
    <t>C.H. CARHUAQUERO</t>
  </si>
  <si>
    <t>C.H. CARHUAQUERO IV</t>
  </si>
  <si>
    <t>C.H. CAÑA BRAVA</t>
  </si>
  <si>
    <t>C.H. CAÑON DEL PATO</t>
  </si>
  <si>
    <t>ENGIE</t>
  </si>
  <si>
    <t>C.H. CHARCANI I</t>
  </si>
  <si>
    <t>C.H. CHARCANI II</t>
  </si>
  <si>
    <t>C.H. CHARCANI III</t>
  </si>
  <si>
    <t>C.H. CHARCANI IV</t>
  </si>
  <si>
    <t>C.H. CHARCANI V</t>
  </si>
  <si>
    <t>C.H. CHARCANI VI</t>
  </si>
  <si>
    <t>C.T. PISCO</t>
  </si>
  <si>
    <t>C.H. ARICOTA I</t>
  </si>
  <si>
    <t>C.T. INDEPENDENCIA</t>
  </si>
  <si>
    <t>C.T. TAPARACHI</t>
  </si>
  <si>
    <t>C.H. MACHUPICCHU</t>
  </si>
  <si>
    <t>SDF ENERGIA</t>
  </si>
  <si>
    <t>C.T. OQUENDO</t>
  </si>
  <si>
    <t>C.T. KALLPA</t>
  </si>
  <si>
    <t>PARAMONGA</t>
  </si>
  <si>
    <t>C.T. MAPLE ETANOL</t>
  </si>
  <si>
    <t>C.H. YANAPAMPA</t>
  </si>
  <si>
    <t>C.H. LAS PIZARRAS</t>
  </si>
  <si>
    <t>FENIX POWER PERÚ</t>
  </si>
  <si>
    <t>PARQUE EOLICO MARCONA S.R.L.</t>
  </si>
  <si>
    <t>C.H. CANCHAYLLO</t>
  </si>
  <si>
    <t>C.H. SANTA TERESA</t>
  </si>
  <si>
    <t>C.H. CHEVES</t>
  </si>
  <si>
    <t>C.T. RECKA</t>
  </si>
  <si>
    <t>C.H. QUITARACSA</t>
  </si>
  <si>
    <t>PARQUE EOLICO TRES HERMANAS S.A.C.</t>
  </si>
  <si>
    <t>EMPRESA DE GENERACION HUALLAGA</t>
  </si>
  <si>
    <t>C.H. CHAGLLA</t>
  </si>
  <si>
    <t>SAMAY I S.A.</t>
  </si>
  <si>
    <t>C.T. PUERTO BRAVO</t>
  </si>
  <si>
    <t>C.T. CHILCA 2</t>
  </si>
  <si>
    <t>CERRO DEL AGUILA S.A.</t>
  </si>
  <si>
    <t>C.H. CERRO DEL AGUILA</t>
  </si>
  <si>
    <t>C.H. CHANCAY</t>
  </si>
  <si>
    <t>C.H. RUCUY</t>
  </si>
  <si>
    <t>INFRAESTRUCTURA Y ENERGIAS DEL PERU</t>
  </si>
  <si>
    <t>C.T. NEPI</t>
  </si>
  <si>
    <t>ENEL GENERACION PIURA S.A.</t>
  </si>
  <si>
    <t>ELECTROPERU</t>
  </si>
  <si>
    <t>CHINANGO S.A.C.</t>
  </si>
  <si>
    <t>HIDROELECTRICA HUANCHOR S.A.C.</t>
  </si>
  <si>
    <t>ENEL GENERACION PERU S.A.A.</t>
  </si>
  <si>
    <t>KALLPA GENERACION</t>
  </si>
  <si>
    <t xml:space="preserve">SINERSA                                           </t>
  </si>
  <si>
    <t>SAN GABAN</t>
  </si>
  <si>
    <t>AGRO INDUSTRIAL PARAMONGA</t>
  </si>
  <si>
    <t>MAJA ENERGIA S.A.C.</t>
  </si>
  <si>
    <t>ELECTRICA SANTA ROSA</t>
  </si>
  <si>
    <t>AGROAURORA S.A.C.</t>
  </si>
  <si>
    <t>GTS MAJES S.A.C</t>
  </si>
  <si>
    <t>GTS REPARTICION S.A.C.</t>
  </si>
  <si>
    <t xml:space="preserve">TACNA SOLAR SAC. </t>
  </si>
  <si>
    <t>ELECTRICA YANAPAMPA SAC</t>
  </si>
  <si>
    <t xml:space="preserve">PANAMERICANA  SOLAR SAC. </t>
  </si>
  <si>
    <t>MOQUEGUA FV S.A.C.</t>
  </si>
  <si>
    <t>EMPRESA DE GENERACION ELECTRICA DE JUNIN</t>
  </si>
  <si>
    <t xml:space="preserve">EMPRESA ELECTRICA RIO DOBLE </t>
  </si>
  <si>
    <t>EMPRESA DE GENERACION ELECTRICA CANCHAYLLO SAC</t>
  </si>
  <si>
    <t>MINERA CERRO VERDE</t>
  </si>
  <si>
    <t>EMPRESA CONCESIONARIA ENERGIA LIMPIA SAC</t>
  </si>
  <si>
    <t>EMPRESA</t>
  </si>
  <si>
    <t>EQUIPO</t>
  </si>
  <si>
    <t>FECHA</t>
  </si>
  <si>
    <t>DESCRIPCIÓN DEL EVENTO</t>
  </si>
  <si>
    <t>INTERRUPCIÓN (MW)</t>
  </si>
  <si>
    <t>DISMINUCIÓN (MW)</t>
  </si>
  <si>
    <t>ELECTRO PUNO</t>
  </si>
  <si>
    <t>MINERA ARUNTANI</t>
  </si>
  <si>
    <t>L. PUNO - TUCARI - LINEA L-6007</t>
  </si>
  <si>
    <t>CONENHUA</t>
  </si>
  <si>
    <t>L. INGENIO - CAUDALOSA - LINEA L-6644</t>
  </si>
  <si>
    <t>L. AZÁNGARO - ANTAUTA - LINEA L-6021</t>
  </si>
  <si>
    <t>HIDRANDINA</t>
  </si>
  <si>
    <t>MINERA ARES</t>
  </si>
  <si>
    <t>L. CALLALLI - CAYLLOMA - LINEA L-6015</t>
  </si>
  <si>
    <t>ELECTRO NOR OESTE</t>
  </si>
  <si>
    <t>ELECTRO SUR ESTE</t>
  </si>
  <si>
    <t>TRANSMANTARO</t>
  </si>
  <si>
    <t>RED DE ENERGIA DEL PERU</t>
  </si>
  <si>
    <t>TESUR</t>
  </si>
  <si>
    <t>L. GUADALUPE - PACASMAYO PUEBLO - LINEA L-6653</t>
  </si>
  <si>
    <t>L. GUADALUPE - CHEPÉN - LINEA L-6645</t>
  </si>
  <si>
    <t>L. PARAMONGA N. - 09 DE OCTUBRE - LINEA L-6655</t>
  </si>
  <si>
    <t>L. COTARUSE - ABANCAY NUEVA - LINEA L-2060</t>
  </si>
  <si>
    <t xml:space="preserve">SEAL                                              </t>
  </si>
  <si>
    <t>L. AZÁNGARO - PUTINA - LINEA L-6024</t>
  </si>
  <si>
    <t>L. NEPEÑA - CASMA - LINEA L-1113</t>
  </si>
  <si>
    <t>L. COMBAPATA - SICUANI - LINEA L-6001</t>
  </si>
  <si>
    <t>HIDROELÉCTRICA</t>
  </si>
  <si>
    <t>TERMOELÉCTRICA</t>
  </si>
  <si>
    <t>CENTRAL HIDROELÉCTRICA PÍAS 1</t>
  </si>
  <si>
    <t>CH EL PLATANAL</t>
  </si>
  <si>
    <t>CELEPSA Total</t>
  </si>
  <si>
    <t>C.T. CHILINA DIESEL</t>
  </si>
  <si>
    <t>C.T. CHILINA VAPOR</t>
  </si>
  <si>
    <t>C.T. MOLLENDO DIESEL</t>
  </si>
  <si>
    <t>EGASA Total</t>
  </si>
  <si>
    <t>EGEMSA Total</t>
  </si>
  <si>
    <t>C.H. ARICOTA II</t>
  </si>
  <si>
    <t>EGESUR Total</t>
  </si>
  <si>
    <t>C.H. PURMACANA</t>
  </si>
  <si>
    <t>ELECTROPERU Total</t>
  </si>
  <si>
    <t>C.T. LA GRINGA</t>
  </si>
  <si>
    <t>C.H. RUNATULLO II</t>
  </si>
  <si>
    <t>C.H. RUNATULLO III</t>
  </si>
  <si>
    <t>EMPRESA DE GENERACION ELECTRICA RIO BAÑOS S.A.C.</t>
  </si>
  <si>
    <t>P.C.H CHAGLLA</t>
  </si>
  <si>
    <t>C.H HUANZA</t>
  </si>
  <si>
    <t xml:space="preserve">C.T. SANTA ROSA                                                                 </t>
  </si>
  <si>
    <t xml:space="preserve">C.T. SANTA ROSA II                                                              </t>
  </si>
  <si>
    <t>C.T. MALACAS 2</t>
  </si>
  <si>
    <t>C.T. RESERVA FRIA DE GENERACION TALARA</t>
  </si>
  <si>
    <t>ENERGÍA EÓLICA S.A.</t>
  </si>
  <si>
    <t>C.E. CUPISNIQUE</t>
  </si>
  <si>
    <t>C.E. TALARA</t>
  </si>
  <si>
    <t xml:space="preserve">C.H. YUNCAN                             </t>
  </si>
  <si>
    <t>C.T. CHILCA 1</t>
  </si>
  <si>
    <t>C.T. ILO 1</t>
  </si>
  <si>
    <t>C.T. ILO 2</t>
  </si>
  <si>
    <t>C.T. RESERVA FRIA PLANTA ILO</t>
  </si>
  <si>
    <t>ENGIE Total</t>
  </si>
  <si>
    <t>CENTRAL TERMICA FENIX</t>
  </si>
  <si>
    <t>GENERADORA ENERGÍA DEL PERÚ</t>
  </si>
  <si>
    <t xml:space="preserve">C.H. LA JOYA                            </t>
  </si>
  <si>
    <t>CS-MAJES SOLAR 20T</t>
  </si>
  <si>
    <t>CS-REPARTICION</t>
  </si>
  <si>
    <t>HIDROCAÑETE S.A.</t>
  </si>
  <si>
    <t>CH-IMPERIAL</t>
  </si>
  <si>
    <t>HUASAHUASI I</t>
  </si>
  <si>
    <t xml:space="preserve">HUASAHUASI II                           </t>
  </si>
  <si>
    <t>SANTA CRUZ I</t>
  </si>
  <si>
    <t>SANTA CRUZ II</t>
  </si>
  <si>
    <t>CT RF PTO MALDONADO</t>
  </si>
  <si>
    <t>CT RF PUCALLPA</t>
  </si>
  <si>
    <t xml:space="preserve">C.T. LAS FLORES                         </t>
  </si>
  <si>
    <t>LUZ DEL SUR Total</t>
  </si>
  <si>
    <t>CH. RONCADOR</t>
  </si>
  <si>
    <t>CS MOQUEGUA FV</t>
  </si>
  <si>
    <t>CS PANAMERICANA SOLAR</t>
  </si>
  <si>
    <t>C.E. MARCONA</t>
  </si>
  <si>
    <t>C.E. TRES HERMANAS</t>
  </si>
  <si>
    <t>C.T. HUAYCOLORO</t>
  </si>
  <si>
    <t>C.T. RESERVA FRIA DE GENERACION ETEN</t>
  </si>
  <si>
    <t xml:space="preserve">C.H. SAN GABAN II                       </t>
  </si>
  <si>
    <t>SAN GABAN Total</t>
  </si>
  <si>
    <t>C.T. Tablazo</t>
  </si>
  <si>
    <t>SDF ENERGIA Total</t>
  </si>
  <si>
    <t>C.T. SAN NICOLAS</t>
  </si>
  <si>
    <t>SHOUGESA Total</t>
  </si>
  <si>
    <t xml:space="preserve">C.H. POECHOS II                         </t>
  </si>
  <si>
    <t>STATKRAFT Total</t>
  </si>
  <si>
    <t>CS TACNA SOLAR</t>
  </si>
  <si>
    <t>TACNA SOLAR SAC.  Total</t>
  </si>
  <si>
    <t>CT OLLEROS</t>
  </si>
  <si>
    <t>TERMOCHILCA Total</t>
  </si>
  <si>
    <t>TERMOSELVA Total</t>
  </si>
  <si>
    <t>SDE PIURA  Total</t>
  </si>
  <si>
    <t>SINERSA  Total</t>
  </si>
  <si>
    <t>CENTRAL</t>
  </si>
  <si>
    <t>(MWh)</t>
  </si>
  <si>
    <t>GENERACIÓN</t>
  </si>
  <si>
    <t>NÚMERO DE FALLAS POR TIPO DE EQUIPO Y CAUSA SEGÚN CLASIFICACION CIER</t>
  </si>
  <si>
    <t>TIPO DE EQUIPO</t>
  </si>
  <si>
    <t>FENOMENOS AMBIENTALES</t>
  </si>
  <si>
    <t>FALLAS DE EQUIPO</t>
  </si>
  <si>
    <t>FALLA EXTERNA</t>
  </si>
  <si>
    <t>OTRAS CAUSA DISTINTAS A LAS ANTERIORES</t>
  </si>
  <si>
    <t>FALLAS CUYA CAUSA NO FUE IDENTIFICADA</t>
  </si>
  <si>
    <t>FALLA DEL SISTEMA DE PROTECCIÓN</t>
  </si>
  <si>
    <t>FALLA HUMANA</t>
  </si>
  <si>
    <t>ENERGÍA INTERRUMPIDA APROXIMADA</t>
  </si>
  <si>
    <t>FNA</t>
  </si>
  <si>
    <t>FEC</t>
  </si>
  <si>
    <t>EXT</t>
  </si>
  <si>
    <t>OTR</t>
  </si>
  <si>
    <t>FNI</t>
  </si>
  <si>
    <t>FEP</t>
  </si>
  <si>
    <t>FHU</t>
  </si>
  <si>
    <t>MWh</t>
  </si>
  <si>
    <t>NÚMERO DE FALLAS POR TIPO  DE EQUIPO</t>
  </si>
  <si>
    <t>ENERGIA INTERRUMPIDA APROXIMADA POR TIPO DE EQUIPO (MWh)</t>
  </si>
  <si>
    <t>NOTA: El valor de la estimación de la energía interrumpida es obtenida  con los registros de potencia de las interrupciones y/o disminuciones de carga por su respectivo periodo de interrupción.</t>
  </si>
  <si>
    <t>ANUAL</t>
  </si>
  <si>
    <t xml:space="preserve">ACUMULADO </t>
  </si>
  <si>
    <t>ANUAL 2017</t>
  </si>
  <si>
    <t>2017/2016</t>
  </si>
  <si>
    <t>%</t>
  </si>
  <si>
    <t>MÁXIMA DEMANDA (MW)</t>
  </si>
  <si>
    <t>Variación 2017/2016 (GWh)</t>
  </si>
  <si>
    <t>Var 2017/2016</t>
  </si>
  <si>
    <t>Ciclo Combinado</t>
  </si>
  <si>
    <t>Variación 2017/2016 (MW)</t>
  </si>
  <si>
    <t>La estadística de fallas corresponde a los eventos y fallas que ocasionaron interrupción y/o disminución del suministro eléctrico.</t>
  </si>
  <si>
    <t>***</t>
  </si>
  <si>
    <t>CENTRALES</t>
  </si>
  <si>
    <t>VARIACIÓN</t>
  </si>
  <si>
    <t>HIDROELÉCTRICAS</t>
  </si>
  <si>
    <t>TERMOELÉCTRICAS</t>
  </si>
  <si>
    <t xml:space="preserve">      PRODUCCIÓN ACUMULADA DE GENERACIÓN ELÉCTRICA</t>
  </si>
  <si>
    <t>INTERCAMBIO INTERNACIONALES PERÚ ECUADOR</t>
  </si>
  <si>
    <t>EXPORTACIÓN</t>
  </si>
  <si>
    <t>IMPORTACIÓN</t>
  </si>
  <si>
    <t xml:space="preserve">Nota :  La máxima demanda viene siendo determinada con datos de medidores de potencia y energía a partir de junio del 2001 </t>
  </si>
  <si>
    <t>RER (*)</t>
  </si>
  <si>
    <t>HFP</t>
  </si>
  <si>
    <t>HP</t>
  </si>
  <si>
    <t>HORA</t>
  </si>
  <si>
    <t>DEMANDA SEIN</t>
  </si>
  <si>
    <t>MW</t>
  </si>
  <si>
    <t>Máxima Demanda Mensual:</t>
  </si>
  <si>
    <t>Fecha:</t>
  </si>
  <si>
    <t>Hora:</t>
  </si>
  <si>
    <t>(*) Se denomina RER a los Recursos Energéticos Renovables tales como biomasa, eólica, solar, geotérmica, mareomotriz e hidráulicas cuya capacidad instalada no sobrepasa de los 20 MW, según D.L. N° 1002</t>
  </si>
  <si>
    <t xml:space="preserve">SDE PIURA </t>
  </si>
  <si>
    <t>Var. 2017/2016
(%)</t>
  </si>
  <si>
    <t>Var. (2017/2016)</t>
  </si>
  <si>
    <t>Var. (2016/2015)</t>
  </si>
  <si>
    <t xml:space="preserve">SAN GABÁN </t>
  </si>
  <si>
    <t>Motor Diesel</t>
  </si>
  <si>
    <t>C.T. Taparachi</t>
  </si>
  <si>
    <t>01.01.2017</t>
  </si>
  <si>
    <t>Fecha de Retiro en Operación Comercial</t>
  </si>
  <si>
    <t>PRODUCCIÓN DE ELECTRICIDAD MENSUAL POR EMPRESA Y TIPO DE GENERACIÓN EN EL SEIN</t>
  </si>
  <si>
    <t>(1) Incluye la producción de energía eléctricas durante las pruebas operativas de la unidad TG6 de la C.T. MALACAS 1 de propiedad de la empresa ENEL GENERACIÓN PIURA S.A.</t>
  </si>
  <si>
    <t>Variación</t>
  </si>
  <si>
    <t>TG6</t>
  </si>
  <si>
    <t>25.02.2017</t>
  </si>
  <si>
    <t>Turbina a gas</t>
  </si>
  <si>
    <t>11.02.2017</t>
  </si>
  <si>
    <t>GN de Malacas</t>
  </si>
  <si>
    <t>ORAZUL ENERGY</t>
  </si>
  <si>
    <t>COMP. TRANSMISORA ANDINA</t>
  </si>
  <si>
    <t>L. TRUJILLO NORTE - ALTO CHICAMA - LINEA L-1136</t>
  </si>
  <si>
    <t>ABY TRANSMISIÓN SUR</t>
  </si>
  <si>
    <t>L. CHILCA CTM - POROMA - LINEA L-5032</t>
  </si>
  <si>
    <t>S.E. SAN JOSE - SSEE S.E. SAN JOSE</t>
  </si>
  <si>
    <t>L. MOROCOCHA - CARLOS FRANCISCO - LINEA L-6532</t>
  </si>
  <si>
    <t xml:space="preserve"> RENOVABLES (*)</t>
  </si>
  <si>
    <t>C.T. DOLORESPATA 1</t>
  </si>
  <si>
    <t>C.T.E. CACHIMAYO</t>
  </si>
  <si>
    <t>C.T. MALACAS</t>
  </si>
  <si>
    <t>C.T. BELLAVISTA_1(A_D)</t>
  </si>
  <si>
    <t>(2) Se concluye la operación comercial de la Central Termoeléctrica Tablazo propiedad de SDE PIURA a partir de las 00:00 horas del 11/02/2017</t>
  </si>
  <si>
    <t>C.T. Tablazo (2)</t>
  </si>
  <si>
    <t>(3) A partir del 02/02/2017 la empresa Duke Energy Egenor S en C por A. cambió de Razón Social a Orazul Energy Egenor S en C por A.</t>
  </si>
  <si>
    <t xml:space="preserve">De acuerdo al D.S. 018-2016 la Máxima Demanda Mensual y la Demanda Coincidente, debe determinarse dentro de las horas de punta del sistema, la misma que está vigente hasta abril 2017. </t>
  </si>
  <si>
    <t>GN La Isla</t>
  </si>
  <si>
    <t>C.T. Malacas 1</t>
  </si>
  <si>
    <t>(*) A partir del 02/02/2017 la empresa Duke Energy Egenor S en C por A. cambió de Razón Social a Orazul Energy Egenor S en C por A.</t>
  </si>
  <si>
    <t xml:space="preserve"> -  La nueva oferta de generación en el SEIN acumulada en el 2017 fue de 35,00 MW de potencia efectiva y 35,00 MW de capacidad instalada que ingresó al SEIN.</t>
  </si>
  <si>
    <t>GAS NATURAL</t>
  </si>
  <si>
    <t>TG01</t>
  </si>
  <si>
    <t>SKD1, MAN (1;3;4)</t>
  </si>
  <si>
    <t>Mes:</t>
  </si>
  <si>
    <t># Mes:</t>
  </si>
  <si>
    <t># Días:</t>
  </si>
  <si>
    <t>ENERO</t>
  </si>
  <si>
    <t>FEBRERO</t>
  </si>
  <si>
    <t>MARZO</t>
  </si>
  <si>
    <t>ABRIL</t>
  </si>
  <si>
    <t>MAYO</t>
  </si>
  <si>
    <t>JUNIO</t>
  </si>
  <si>
    <t>JULIO</t>
  </si>
  <si>
    <t>AGOSTO</t>
  </si>
  <si>
    <t>SETIEMBRE</t>
  </si>
  <si>
    <t>OCTUBRE</t>
  </si>
  <si>
    <t>NOVIEMBRE</t>
  </si>
  <si>
    <t>DICIEMBRE</t>
  </si>
  <si>
    <t xml:space="preserve"> AGUA </t>
  </si>
  <si>
    <t xml:space="preserve"> CA </t>
  </si>
  <si>
    <t xml:space="preserve"> D2 </t>
  </si>
  <si>
    <t xml:space="preserve"> GN AGUAYTÍA </t>
  </si>
  <si>
    <t xml:space="preserve"> GN CAMISEA </t>
  </si>
  <si>
    <t xml:space="preserve"> GN MALACAS </t>
  </si>
  <si>
    <t xml:space="preserve"> GN LA ISLA </t>
  </si>
  <si>
    <t xml:space="preserve"> AGUA RER</t>
  </si>
  <si>
    <t xml:space="preserve"> BG </t>
  </si>
  <si>
    <t xml:space="preserve"> BZ </t>
  </si>
  <si>
    <t xml:space="preserve"> SOLAR </t>
  </si>
  <si>
    <t xml:space="preserve"> EOLICO </t>
  </si>
  <si>
    <t xml:space="preserve"> R500 </t>
  </si>
  <si>
    <t xml:space="preserve"> R6 </t>
  </si>
  <si>
    <t>Total Produc</t>
  </si>
  <si>
    <t>Año Anterior</t>
  </si>
  <si>
    <t>PARTICIPACION ACUM. 2017</t>
  </si>
  <si>
    <t>GN Camisea</t>
  </si>
  <si>
    <t>GN Aagyatía, Malacas, La isla</t>
  </si>
  <si>
    <t>Diesel</t>
  </si>
  <si>
    <t>Residual</t>
  </si>
  <si>
    <t>%Participación</t>
  </si>
  <si>
    <t>EMPRESA DE GENERACION HUANZA</t>
  </si>
  <si>
    <t>HIDROELECTRICA SANTA CRUZ</t>
  </si>
  <si>
    <t>AGUAS Y ENERGIA PERU</t>
  </si>
  <si>
    <t xml:space="preserve">RIO DOBLE </t>
  </si>
  <si>
    <t>TACNA SOLAR SAC.</t>
  </si>
  <si>
    <t>Febrero</t>
  </si>
  <si>
    <t>VOLUMEN UTIL
31-03-2017</t>
  </si>
  <si>
    <t>VOLUMEN UTIL
31-03-2016</t>
  </si>
  <si>
    <t>marzo 2017</t>
  </si>
  <si>
    <t>marzo 2016</t>
  </si>
  <si>
    <t>fecha</t>
  </si>
  <si>
    <t>MD2017</t>
  </si>
  <si>
    <t>MD2016</t>
  </si>
  <si>
    <t>MD2015</t>
  </si>
  <si>
    <t>AGRO INDUSTRIAL PARAMONGA Total</t>
  </si>
  <si>
    <t>AGROAURORA S.A.C. Total</t>
  </si>
  <si>
    <t>CERRO DEL AGUILA S.A. Total</t>
  </si>
  <si>
    <t>CHINANGO S.A.C. Total</t>
  </si>
  <si>
    <t>ELECTRICA SANTA ROSA Total</t>
  </si>
  <si>
    <t>ELECTRICA YANAPAMPA SAC Total</t>
  </si>
  <si>
    <t>EMPRESA CONCESIONARIA ENERGIA LIMPIA SAC Total</t>
  </si>
  <si>
    <t>EMPRESA DE GENERACION ELECTRICA CANCHAYLLO SAC Total</t>
  </si>
  <si>
    <t>EMPRESA DE GENERACION ELECTRICA DE JUNIN Total</t>
  </si>
  <si>
    <t>EMPRESA DE GENERACION ELECTRICA RIO BAÑOS S.A.C. Total</t>
  </si>
  <si>
    <t>EMPRESA DE GENERACION HUALLAGA Total</t>
  </si>
  <si>
    <t>EMPRESA ELECTRICA RIO DOBLE  Total</t>
  </si>
  <si>
    <t>ENEL GENERACION PERU S.A.A. Total</t>
  </si>
  <si>
    <t>ENEL GENERACION PIURA S.A. Total</t>
  </si>
  <si>
    <t>ENERGÍA EÓLICA S.A. Total</t>
  </si>
  <si>
    <t>FENIX POWER PERÚ Total</t>
  </si>
  <si>
    <t>GENERADORA ENERGÍA DEL PERÚ Total</t>
  </si>
  <si>
    <t>GTS MAJES S.A.C Total</t>
  </si>
  <si>
    <t>GTS REPARTICION S.A.C. Total</t>
  </si>
  <si>
    <t>HIDROCAÑETE S.A. Total</t>
  </si>
  <si>
    <t>HIDROELECTRICA HUANCHOR S.A.C. Total</t>
  </si>
  <si>
    <t>INFRAESTRUCTURA Y ENERGIAS DEL PERU Total</t>
  </si>
  <si>
    <t>KALLPA GENERACION Total</t>
  </si>
  <si>
    <t>MAJA ENERGIA S.A.C. Total</t>
  </si>
  <si>
    <t>MINERA CERRO VERDE Total</t>
  </si>
  <si>
    <t>MOQUEGUA FV S.A.C. Total</t>
  </si>
  <si>
    <t>ORAZUL ENERGY Total</t>
  </si>
  <si>
    <t>PARQUE EOLICO MARCONA S.R.L. Total</t>
  </si>
  <si>
    <t>PARQUE EOLICO TRES HERMANAS S.A.C. Total</t>
  </si>
  <si>
    <t>SAMAY I S.A. Total</t>
  </si>
  <si>
    <t>AGUAS Y ENERGIA PERU Total</t>
  </si>
  <si>
    <t>EMPRESA DE GENERACION HUANZA Total</t>
  </si>
  <si>
    <t xml:space="preserve">PANAMERICANASOLAR SAC. </t>
  </si>
  <si>
    <t>PANAMERICANASOLAR SAC.  Total</t>
  </si>
  <si>
    <t>PETRAMAS Total</t>
  </si>
  <si>
    <t>PLANTA DE RESERVA FRIA DE GENERACIONDE ETEN S.A.</t>
  </si>
  <si>
    <t>PLANTA DE RESERVA FRIA DE GENERACIONDE ETEN S.A. Total</t>
  </si>
  <si>
    <t xml:space="preserve">SINERSA </t>
  </si>
  <si>
    <t xml:space="preserve">HIDROELECTRICA SANTA CRUZ </t>
  </si>
  <si>
    <t>HIDROELECTRICA SANTA CRUZ  Total</t>
  </si>
  <si>
    <t>TOTAL  PRODUCCIÓN MARZO 2017 (MWh)</t>
  </si>
  <si>
    <t>IMPORTACIÓN MARZO 2017 (MWh)</t>
  </si>
  <si>
    <t>EXPORTACIÓN MARZO 2017 (MWh)</t>
  </si>
  <si>
    <t>TOTAL PRODUCCIÓN MARZO 2017 CON INTERCAMBIOS INTERNACIONALES (MWh)</t>
  </si>
  <si>
    <t>TOTAL  PRODUCCIÓN MARZO 2016 (MWh)</t>
  </si>
  <si>
    <t>IMPORTACIÓN MARZO 2016 (MWh)</t>
  </si>
  <si>
    <t>EXPORTACIÓN MARZO 2016 (MWh)</t>
  </si>
  <si>
    <t>TOTAL PRODUCCIÓN MARZO 2016 CON INTERCAMBIOS INTERNACIONALES (MWh)</t>
  </si>
  <si>
    <t>ORAZUL ENERGY (3)</t>
  </si>
  <si>
    <t>HIDROELECTRICA SANTA CRUZ Total</t>
  </si>
  <si>
    <t>TOTAL  MÁXIMA DEMANDA MARZO 2017 (MW)</t>
  </si>
  <si>
    <t>IMPORTACIÓN MARZO (MW)</t>
  </si>
  <si>
    <t>EXPORTACIÓN MARZO  (MW)</t>
  </si>
  <si>
    <t>TOTAL MÁXIMA DEMANDA MARZO CON INTERCAMBIOS INTERNACIONALES (MW)</t>
  </si>
  <si>
    <t>C.T. MALACAS 1 (1)</t>
  </si>
  <si>
    <t>La máxima demanda mensual de marzo 2017 ocurrió el día 03/03/2017 a las 11:30 h con un valor de 6 625,532 MW</t>
  </si>
  <si>
    <t>L. CANCHAYLLO - Der. AZULCOCHA - LINEA L-6647 A</t>
  </si>
  <si>
    <t>Desconectó la línea L-6647 (Canchayllo - Chumpe) de 69 kV, cuya causa no fue informada por STATKRAFT, titular de la línea. La línea L-6647 abrió en el extremo de la S.E. Canchayllo de titularidad de EGECSAC. Como consecuencia se interrumpió el suministro de las subestaciones Chumpe y Azulcocha con un total de 9,04 MW. A las 13:58 h, se energizó la línea L-6647 desde la S.E. Canchayllo. A las 14:00 h, se conectó la línea L-6647 en la S.E. Chumpe, con lo cual se inició la normalización del  suministro interrumpido.</t>
  </si>
  <si>
    <t>Desconectó la línea L-6021 (Azángaro - Antauta) de 60 kV, por falla. De acuerdo a lo informado por ELECTRO PUNO, titular de la línea, la falla se produjo por rotura de cruceta en la estructura N° 338, en la Derivación a San Rafael. El sistema de protección señalizo la activación de la función de sobre corriente a tierra (51N) en la fase "T". Como consecuencia se interrumpió el suministro en la S.E. Antauta con 1,54 MW. A las 21:55 h, se conectó la línea con lo cual se inició la normalización del  suministro interrumpido.</t>
  </si>
  <si>
    <t>L. COBRIZA I - COBRIZA II - LINEA L-6602</t>
  </si>
  <si>
    <t>Desconectó la línea L-6602 (Cobriza I - Cobriza II) de 69 kV por falla. De acuerdo a lo informado por STATKRAFT, titular de la línea, la falla se produjo por descargas atmosféricas en la zona de Cobriza II. Como consecuencia, se interrumpió el suministro de la S.E.  Cobriza II con un total de 20,90 MW. A las 20:59 h, se conectó la línea L-6602 con lo cual se inició la normalización del  suministro interrumpido.</t>
  </si>
  <si>
    <t>S.E. CANCHAYLLO - CELDA CL-6601</t>
  </si>
  <si>
    <t>Desconectó la línea L-6601 (Canchayllo - Oroya Nueva) de 69 kV, en el lado de la S.E. Canchayllo, cuya causa no fue informada por STATKRAFT, titular de la línea, ni por EGESAC, titular de la celda de la línea L-6601 en la S.E. Canchayllo. Como consecuencia desconectó la C.H. Canchayllo cuando generaba 2,60 MW. Asimismo, interrumpió los suministros de las subestaciones Chumpe y Azulcocha, con un total de 3,84 MW. A las 06:51 h, se conectó la línea L-6601 y se inició el restablecimiento de los suministros interrumpidos. A las 07:13 h, sincronizó el grupo G2 de la C.H. Canchayllo.</t>
  </si>
  <si>
    <t>Desconectó la línea L-6021 (Azángaro - Antauta) de 60 KV, cuya causa no fue informada por Electropuno, titular de la línea. Como consecuencia se interrumpió el suministro de la S.E. Antauta, con un total de 0,84 MW. A las 17:35 h, se energizó la línea L-6021 y se inició el restablecimiento de los suministros interrumpidos.</t>
  </si>
  <si>
    <t>Desconectaron las líneas L-6024/L-6025/L-6026 (Azángaro - Putina - Ananea - Huancané) de 60 kV por falla. De acuerdo con lo informado por Electropuno, titular de la línea, la falla se produjo por descargas atmosféricas en la zona de Putina-Ananea. Como consecuencia se interrumpió el suministro de las subestaciones Ananea y Huancané, con un total de 5,60 MW. A las 20:38 h, se energizó la línea L-6024/6025/6026 y se inició el restablecimiento de los suministros interrumpidos.</t>
  </si>
  <si>
    <t>ATN 2 S.A.</t>
  </si>
  <si>
    <t>L. COTARUSE - LAS BAMBAS - LINEA L-2055</t>
  </si>
  <si>
    <t>Se produjo recierre monofásico exitoso en la fase "S" de las líneas L-2055/L-2056 (Cotaruse Ampliación - Las Bambas) de 220 kV, por falla localizada a 43 km de la S.E. Cotaruse, debido a descargas atmosféricas en la zona, según lo informado por ATN, titular de las líneas. Como consecuencia el usuario libre Minera Las Bambas redujo su carga en 76,00 MW por actuación de sus protecciones propias. A las 13:40 h, el CCO-COES coordinó con el CC-BAM recuperar su carga reducida.</t>
  </si>
  <si>
    <t>L. ARES - TALTA - LINEA L-1047</t>
  </si>
  <si>
    <t>Se produjo recierre monofásico exitoso en la fase "R" de la línea L-1047 (Talta - Ares) de 138 kV, por falla localizada a 11,9 km de la S.E. Talta, debido a descargas atmosféricas en la zona, según lo informado por CONENHUA titular de la línea. Como consecuencia se produjo la desconexión del transformador TP-52 de 138/66/21,9 kV y 28,7 MVA de la S.E. Ares por la actuación inadecuada de su protección de sobrecorriente de tierra, debido que los ajustes esta protección no fueron actualizados de acuerdo al estudio de operatividad del proyecto de Tambomayo. Asimismo, se produjo la interrupción de suministros de suministros de las mineras Buenaventura y Arcata con un total de 19,15 MW. También, salió de servicio La C.H. Misapuquio con una generación de 3,80 MW. A las 12:24 h, se energizó el transformador TP-52 de lado de 138 kV y se procedió a recuperar los suministros interrumpidos. A las 12:52 h, en servicio la C.H. Misapuquio con el SEIN.</t>
  </si>
  <si>
    <t>L. SAN GABÁN II - MAZUCO - LINEA L-1014</t>
  </si>
  <si>
    <t>Desconectó la línea L-1014 (San Gabán II - Mazuco) de 138 kV, por falla monofásica a tierra en la fase "R", localizada a 41,31 km de la S.E. San Gabán II, debido a descargas atmosféricas en la zona, según lo informado por ELECTRO SUR ESTE, titular de la línea. En el extremo de Mazuco se produjo recierre exitoso y en San Gabán se produjo disparo trifásico. Como consecuencia se interrumpió el suministro en las subestaciones de Mazuco y Puerto Maldonado con un total de 7,98 MW. A las 00:29 h, se conectó la línea L-1014 con lo cual se inició las maniobras para la  normalización de los suministros interrumpidos.</t>
  </si>
  <si>
    <t>L. ZORRITOS - MÁNCORA - LINEA L-6664</t>
  </si>
  <si>
    <t>Desconectó la línea L-6664 (Zorritos - Máncora) de 60 kV, por una falla monofásica en la fase "T", debido a descargas atmosféricas, de acuerdo a lo informado por ELECTRO PERÚ, titular de la línea. El sistema de protección señalizo la activación de la función de distancia (21) en la fase "T". Como consecuencia se interrumpió el suministro de la S.E. Máncora con 3,62 MW. A las 02:26 h, se conectó la línea L-6664 con lo cual se inició la normalización del  suministro interrumpido en Máncora. Nota: La demora se debió a una falla en la línea L-2249 (Talara - Zorritos) de 220 kV ocurrida a las 01:53 h.</t>
  </si>
  <si>
    <t>L. TALARA - ZORRITOS - LINEA L-2249</t>
  </si>
  <si>
    <t>Se produjo recierre no exitoso de la línea L-2249 (Talara - Zorritos) de 220 kV, por falla monofásica a tierra en la fase "T". De acuerdo a lo informado por REP, titular de la línea, la falla se produjo por rotura de cruceta en la estructura T-316, ubicada a 7,0 km de la S.E. Zorritos. Como consecuencia se interrumpió el suministro de la S.E. Zorritos con un total de 24,00 MW. A las 02:00 h, el CCO-COES coordinó con el CC-CENACE y CC-REP recuperar la carga de la S.E. Zorritos desde el sistema eléctrico Ecuatoriano. A las 02:05 h, se energizó la barra de 220 kV de la S.E. Zorritos. A las 02:07 h, se energizó el transformador T33-261 de la S.E. Zorritos con lo cual se inició la normalización del suministro interrumpido desde el sistema eléctrico Ecuatoriano. A las 16:51 h, el CC-REP declaró al CCO-COES disponible la línea L-2249. A las 16:57 h, se energizó la línea L-2249 desde la S.E Talara. A las 17:03 h, se realizó el retorno de carga de la S.E. Zorritos (26,00 MW) del sistema eléctrico Ecuatoriano hacia el sistema eléctrico Peruano.</t>
  </si>
  <si>
    <t>L. POMACOCHA - CARHUAMAYO - LINEA L-2294</t>
  </si>
  <si>
    <t>Desconectó la línea L-2294 (Pomacocha - Carhuamayo) de 220 kV, por una falla monofásica a tierra en la fase "S", debido a descargas atmosféricas en la zona, según lo informado por TRANSMANTARO, titular de la línea. El sistema de protección en ambos extremos envió disparos monopolares en la fase fallada. Pasado 59ms de iniciada la falla, en el extremo Carhuamayo reconoce falla evolutiva de manera incorrecta y se produce el disparo trifásico definitivo, de igual en el extremo Pomacocha, pasados 35ms de iniciada la falla, reconoce falla evolutiva e interrumpe el ciclo de recierre enviando disparo trifásico definitivo. El usuario libre Minera CHINALCO reporto la reducción de su carga en 18,30 MW. A las 15:01 h, se conectó la línea L-2294. A las 15:08 h, el CCO-COES coordinó con el CC-CHN recuperar su carga reducida.</t>
  </si>
  <si>
    <t>L. HUANCAVELICA - INDEPENDENCIA - LINEA L-2231</t>
  </si>
  <si>
    <t>Desconectó la línea L-2231 (Independencia - Huancavelica) de 220 kV, por falla monofásica a tierra en la fase "T", localizada a 57,5 km de la S.E. Huancavelica, debido a descargas atmosféricas en la zona, según lo informado por REP, titular de la línea. Cabe mencionar que el re-cierre en la línea L-2231 se encuentra deshabilitado por los trabajos que se vienen desarrollando en el proyecto Ampliación 17. Asimismo, en la S.E. Huancavelica abrió el interruptor IN-2152 de la línea L-2204 (Campo Armiño - Huancavelica) de 220 kV, quedando energizada la línea L-2204 desde la S.E. Campo Armiño. Como consecuencia se interrumpió el suministro de la S.E. Huancavelica con un total de 8,00 MW. A las 15:34 h, se conectó la línea L-2231, con lo cual se inició la normalización del  suministro interrumpido. A las 15:51 h, se conectó la línea L-2204 en la S.E. Huancavelica.</t>
  </si>
  <si>
    <t>L. CALLALLI - TALTA - LINEA L-1040 (Nuevo)</t>
  </si>
  <si>
    <t>Desconectó la línea L-1040 (Callalli - Talta) de 138 kV, por falla bifásica a tierra en las fases "RS", debido a descargas atmosféricas en la zona, durante la inspección se encontraron pararrayos de línea fogoneados en las fases R y S de la estructura E163, según lo informado por CONENHUA, titular de la línea. Como consecuencia, se interrumpió el suministro de Orcopampa, Ares y Tambomayo con un total de 23,01 MW. A las 17:04 h, se conectó la línea L-1040, con lo cual se inició la normalización del  suministro interrumpido.</t>
  </si>
  <si>
    <t>L. PIURA OESTE - SULLANA - LINEA L-6698</t>
  </si>
  <si>
    <t>Desconectó la línea L-6698 (Piura Oeste - Sullana) de 60 kV, por falla monofásica a tierra en la fase "R", localizada a 23,9 km de la S.E. Piura Oeste, originada por descargas atmosféricas en la zona, según lo informado por ENOSA, titular de la línea. Como consecuencia se interrumpió el suministro de las subestaciones Sullana y La Huaca, con un total de 25,16 MW. Asimismo, desconectaron las centrales hidroeléctricas Poechos I y Curumuy con una generación total de 23,73 MW. También, se produjo la disminución de carga de Cementos Piura de 2,94 MW. A las 00:24 h, se conectó la línea L-6662AB (Sullana - La Huaca - El Arenal) de 60 kV. A las 00:34 h, se normalizó los suministros interrumpidos. A las 01:05 h el CC-ENO declaró al CCO-COES disponible la línea L-6698. A las 01:07 h se energizó la línea L-6698 desde la S.E. Piura Oeste. A las 01:28 h, se conectó la línea L-6698. A las 00:53 h y 04:11 h, sincronizaron las centrales hidroeléctricas Poechos I y Curumuy, respectivamente; con el SEIN.</t>
  </si>
  <si>
    <t>L. PIURA OESTE - PLANTA DE ETANOL - LINEA L-6699</t>
  </si>
  <si>
    <t>Desconectó la línea L-6699 (Piura Oeste - Planta de Etanol) de 60 kV por falla. De acuerdo con lo informado por Agro Aurora, titular de la línea, la falla se produjo por probables descargas atmosféricas en la zona. Como consecuencia se interrumpió el suministro de la S.E Planta Etanol, con un total de 4,09 MW. A las 11:04 h, se conectó la línea L-6699 y se procedió a normalizar la carga interrumpida.</t>
  </si>
  <si>
    <t>L. TALTA - TAMBOMAYO - LINEA L-1048</t>
  </si>
  <si>
    <t>Desconectó la línea L-1048 (Talta - Tambomayo) de 138 kV, por falla monofásica a tierra en la fase "S", debido a descargas atmosféricas, según lo informado por CONENHUA, titular de la línea. Como consecuencia, se interrumpió el suministro de la S.E. Tambomayo, con un total de 3,48 MW. A las 14:50 h, se conectó la línea L-1048 y se inició la recuperación de la carga interrumpida.</t>
  </si>
  <si>
    <t>Desconectó la línea L-6645 (Guadalupe - Chepén) de 60 kV, por falla monofásica a tierra en la fase "R", debido a contacto de ave con la línea en la estructura N° 53, sector Lurifico Sanone, según lo informado por HIDRANDINA, titular de la línea. Como consecuencia, se interrumpió el suministro de la S.E. Chepén, con un total de 6,40 MW y se produjo la disminución de 2,50 MW del usuario libre Cementos Pacasmayo. A las 15:10 h, el CCO-COES coordinó con el CC-CNP la recuperación de su carga. A las 15:16 h, se conectó la línea L-6645 y se procedió a normalizar el suministro interrumpido.</t>
  </si>
  <si>
    <t>Desconectó la línea L-6644 (Ingenio - Caudalosa) de 60 kV, por falla bifásica a tierra en las fases "ST", debido a descargas atmosféricas, según lo informado por CONENHUA, titular de la línea. Como consecuencia, se interrumpió el suministro de la S.E. Caudalosa, con un total de 0,452 MW. A las 15:19 h, se conectó la línea L-6644 y se inició la recuperación de la carga interrumpida.</t>
  </si>
  <si>
    <t>Desconectó la línea L-1047 (Talta - Ares) de 138 kV, por falla monofásica a tierra en la fase "R", debido a descargas atmosféricas, según lo informado por CONENHUA, titular de la línea. Como consecuencia, se interrumpió el suministro de los usuarios libres Mineras Buenaventura y Ares (Unidad Arcata) con un total de 20,24 MW, aproximadamente. A las 16:49 h, se conectó la línea L- 1047 y se procedió a normalizar la carga interrumpida.</t>
  </si>
  <si>
    <t>Desconectó la línea L-6532 (Nueva Morococha - Carlos Francisco) de 50 kV, por sobrecarga debido a la indisponibilidad de la C.H. Huanchor por alta concentración de sólidos y a la indisponibilidad de la línea L-6533 (Nueva Morococha - Carlos Francisco) de 50 kV, de acuerdo a lo informado por STATKRAFT, titular de la línea. Como consecuencia se interrumpió el suministro de las subestaciones Casapalca Norte, Antuquito, San Mateo, Rosaura, Bellavista y Ticlio, con un total de 23,85 MW. A las 18:45 h, se conectó las línea L-6532 y se procedió con la normalización de los suministros interrumpidos.</t>
  </si>
  <si>
    <t>Desconectó la línea L-6698 (Piura Oeste - Sullana) de 60 kV, por falla monofásica a tierra en la fase "R", localizado a 15,5 km de la S.E. Piura Oeste, cuya causa no fue informado por ENOSA, titular de la línea. La línea L-6662B (La Huaca - El Arenal) de 60 kV estuvo fuerza de servicio por condiciones operativas, según lo informado por ENOSA. Como consecuencia se interrumpieron las cargas de las subestaciones Sullana, Poechos y La Huaca, con un total de 22,42 MW. Asimismo, desconectaron las centrales hidráulicas Curumuy y Poechos I con una generación total de 25,25 MW. A las 16:46 h, se conectó las líneas L-6662A/B (Sullana - La Huaca - El Arenal) y L-6668 (Sullana - Poechos) de 60 kV. A las 16:53 h, se inició la normalización de los suministros de Sullana. A las 17:00 h, se conectó la línea L-6698 (Piura Oeste - Sullana) de 60 kV. A las 17:07 h y 17:23 h, sincronizaron la C.H. Poechos y la C.H. Curumuy con el SEIN, respectivamente. A las 18:19 h, se inició la normalización de los suministros de Poechos, esta demora se debió porque personal de SINERSA estuvo realizando maniobras en la C.H. Poechos, de acuerdo a lo informado por ENOSA.</t>
  </si>
  <si>
    <t>Desconectó la línea L-1113 (Nepeña - Casma) de 138 kV, por falla monofásica a tierra en la fase "R", debido a la caída de conductor en  la fase "R" en la estructura N° 43, ocasionada por corrosión en conector del amortiguador, de acuerdo a lo informado por HIDRANDINA, titular de la línea. Como consecuencia se interrumpió el suministro de la S.E. Casma, con un total de 5,60 MW. A las 05:55 h, se energizó la línea L-1113 y se procedió a normalizar el suministro interrumpido.</t>
  </si>
  <si>
    <t>ELECTRO NORTE</t>
  </si>
  <si>
    <t>S.E. CARHUAQUERO - TRAFO3D 2TPB011</t>
  </si>
  <si>
    <t>Desconectó el transformador TPB011 de la S.E. Carhuaquero de 220/138/22.9 kV, por línea caída en la salida del alimentador CAR-201 de 22,9 kV, según lo informado por ENSA, titular del equipo. Como consecuencia se interrumpió el suministro de las subestaciones Carhuaquero, Cutervo y Nueva Jaén, con un total de 27,43 MW. Asimismo, se produjo la desconexión de las centrales hidroeléctricas Las Pizarras, Muyo, La Pelota y Quanda. A las 14:31 h, se conectó el transformador TPB011 de la S.E. Carhuaquero, con lo cual, se procedió a normalizar los suministros interrumpidos.</t>
  </si>
  <si>
    <t>Se produjo recierre monofásico exitoso en la fase "S" de las líneas L-2055/L-2056 (Cotaruse Ampliación - Las Bambas) de 220 kV, por una falla ubicada a 31 km de la S.E. Cotaruse aproximadamente, debido a descargas atmosféricas en la zona, de acuerdo a lo informado por ATN2, titular de las líneas. Como consecuencia el usuario libre Minera Las Bambas disminuyó 93,00 MW. A las 16:36 h, el CCO-COES coordinó con el CC-BAM el restablecimiento de su carga reducida.</t>
  </si>
  <si>
    <t>Desconectó la línea L-5032 (Chilca CTM - Poroma) de 500 KV cuando transmitía una flujo de 272 MW de Chilca a Poroma, por falla monofásica a tierra en la fase "S", ubicada 32,3 km de la S.E. Poroma, ocasionada por fuertes lluvias en la zona, según lo informado por ABY Transmisión Sur, titular de la línea. Cabe mencionar que el recierre monofásico en la línea L-5032 se encuentra deshabilitado temporalmente por trabajos en la línea. Como consecuencia el usuario libre Minera Cerro Verde disminuyó 105,55 MW por actuación de sus protecciones propias y salieron de servicio las centrales eólicas Marcona y Tres Hermanas con una generación de 15,50 MW y 30,10 MW, respectivamente. A las 08:35 h, se coordinó con el CC-MCV recuperar su carga. A las 08:44 h, se inició el arranque de los parques eólicos  Marcona y Tres Hermanas. A las 08:52 h, se conectó la línea L-5032.</t>
  </si>
  <si>
    <t>L. PIURA OESTE - LA UNIÓN - LINEA L-6658-A</t>
  </si>
  <si>
    <t>Desconectó la línea L-6658 ABC (Piura Oeste - La Unión - Sechura - Constante) de 60 kV, por falla monofásica a tierra en la fase "R", localizada a una distancia de 11,60 km de la S.E. Piura Oeste, cuya causa no fue informada por ENOSA, titular de la línea. Como consecuencia se interrumpió el suministro de  las subestaciones La Unión, Sechura y Constante, con un total de 7,90 MW. A las 19:48 h, se energizó la línea L-6658 y se procedió a recuperar la carga interrumpida.</t>
  </si>
  <si>
    <t>C.T. PARAMONGA - GT TV-01</t>
  </si>
  <si>
    <t>Desconectó la unidad TV-01 de la C.T. Paramonga cuando generaba 10,20 MW, por interrupción de los servicios auxiliares del caldero y TV-01, como consecuencia de una falla en las instalaciones de QUIMPAC-ALCALIS, de acuerdo a lo informado por AIPSA, titular de la unidad. Asimismo, los usuarios libres Quimpac y PANASA redujeron la totalidad de su carga de 31,00 MW y 6,00 MW, respectivamente. A las 03:06 h el CCO-COES coordinó normalizar los suministros reducidos. A las 04:51 h, sincronizó la unidad TV-01 con el SEIN.</t>
  </si>
  <si>
    <t>Desconectó la línea L-6532 (Nueva Morococha - Carlos Francisco) de 50 kV. De acuerdo a lo informado por STATKRAFT, titular de la línea, se produjo sobrecarga en la línea, se registró una potencia de 32 MW por la línea L-6532 (28% de sobrecarga), cabe resaltar que la línea L-6533 (Nueva Morococha - Carlos Francisco) de 50 kV, se encontraba abierto en el lado de la S.E. Nueva Morococha por falla en el seccionador SL-2 desde el día 07.03.2017. Previó al evento, la C.H. Huanchor redujo generación de 17,46 MW a 13,78 MW, para evitar la excesiva acumulación de arena en la reja gruesa e incrustación de piedra en la reja fina de la bocatoma de la central, de acuerdo a lo informado por HIDROELÉCTRICA HUANCHOR, titular de la central. Asimismo, desconectó los grupos G1 y G2 de la C.H. Huanchor cuando generaban un total de 13,78 MW,  de acuerdo a lo informado por HIDROELÉCTRICA HUANCHOR, titular de los grupos, el disparo de los grupos se produjo por su protección de mínima tensión (27). Como consecuencia se interrumpió el suministro de las subestaciones Casapalca Norte, Antuquito, San Mateo, Rosaura, Bellavista y Ticlio con un total de 30,70 MW, y se produjo la salida de los grupos G1 y G2 de la C.H. Huanchor cuando generaban un total de 13,78 MW, por actuación de su protección de mínima tensión (27). A las 10:55 h, se energizó la línea L-6532 con lo cual se procedió a normalizar los suministros interrumpidos. A las 11:24 h y 11:30 h, sincronizó los grupos G1 y G2 de la C.H. Huanchor, respectivamente.</t>
  </si>
  <si>
    <t>S.E. PARAMONGA NUEVA - TRAFO3D T113-261</t>
  </si>
  <si>
    <t>Se presentó sobrecarga en el transformador T113-261 de 220/66/10 kV de 30 MVA de la S.E. Paramonga Nueva, de acuerdo a los informado por REP, titular del equipo. Cabe resaltar que las cargas de las subestaciones Supe y Hualmay se alimentaban desde la S.E. Paramonga Nueva por mantenimiento correctivo de la línea L-685 (Hualmay - Huacho) de 60 kV. Asimismo, la C.H. Yanapampa se encontraba fuera de servicio por alta concentración de sólidos. A las 11:25 h, el CCO-COES  coordinó con el CC-EDN rechazar 5,00 MW de carga en las subestaciones Supe y Hualmay. A las 11:37 h, el CCO-COES coordinó con el CC-HID, rechazar 1,50 MW de carga de la S.E. 9 de Octubre. A las 11:46 h, el CCO-COES coordinó con el CC-HID, recuperar la carga rechazada. A las 11:49 h, se coordinó con el CC-CMA rechazar 2,40 MW de carga de la S.E. Puerto Antamina. A las 12:06 h, se coordinó con el CC-EDN recuperar 1,00 MW de carga. A las 12:07 h, el CC-EDN traslado la carga de las subestaciones Supe y Hualmay a la S.E. Huacho. A las 12:10 h, el CCO-COES coordinó con el CC-EDN recuperar el total de la carga rechazada. A las 12:12 h, el CCO-COES coordinó con el CC-CMA recuperar el total de su carga rechazada.</t>
  </si>
  <si>
    <t>Desconectó la línea L-1136 (Trujillo Norte - Alto Chicama) de 138 kV, por falla. De acuerdo a lo informado por COMPAÑÍA TRANSMISORA ANDINA, titular de la línea, la falla se produjo por descargas atmosféricas.  El sistema de protección señalizo la activación de la función de distancia (21) fase "R". El sistema de protección detecto la falla a una distancia de 93,10 km de la S.E. Trujillo Norte. Como consecuencia se interrumpió el suministro de la S.E. Alto Chicama con 13,00 MW. A las 14:46 h, se energizó la línea L-1136 con lo cual se procedió a normalizar los suministros interrumpidos.</t>
  </si>
  <si>
    <t>Durante las maniobras de desenergización del autotransformador AUT-5671 DE 500/220 kV de la S.E. Montalvo por mantenimiento programado de ABY TRANSMSIÓN SUR, se registró una variación de la tensión en la S.E. San José 500 kV, ocasionando una disminución de carga en Minera Cerro Verde de 67,08 MW (62.23 MW en S.E. San Luis y 4.85 MW en S.E. San Carlos). A las 08:50 h, el CCO-COES  autorizó al CC-MCV la recuperación de su carga.</t>
  </si>
  <si>
    <t>L. CARHUAQUERO - ESPINA COLORADA - LINEA L-1130</t>
  </si>
  <si>
    <t>Desconectó la línea L-1135 (Espina Colorada - Cutervo) de 138 kV, cuya causa no fue informada por ENSA, titular de la línea. Como consecuencia desconectó las centrales Hidráulicas  Las Pizarras, La Pelota, Muyo y Guanda. Asimismo, se interrumpió el suministro de las subestaciones Cutervo y Nueva Jaén con 1,90 MW y 15,27 MW, respectivamente. A las 14:21 h, se conectó la línea L-1135 y se procedió a restablecer los suministros interrumpidos de la S.E. Cutervo. A las 14:23 h, se conectó la línea L-1138 y se procedió a restablecer los suministros interrumpidos de la S.E. Nueva Jaén.</t>
  </si>
  <si>
    <t>SOUTHERN PERU CC</t>
  </si>
  <si>
    <t xml:space="preserve">S.E. BOTIFLACA (CUAJONE) - CL Cliente        </t>
  </si>
  <si>
    <t>Se produjo la reducción de carga de 7,00 MW del usuario libre Minera SOUTHERN. Al respecto la empresa SOUTHERN PERÚ, informó al COES que la causa de esta reducción se encuentra en investigación. A las 15:43 h, el CCO-COES coordinó con el CC-SOU recuperar su suministro interrumpido.</t>
  </si>
  <si>
    <t>L. LA NIÑA 500 - TRUJILLO 500 - LINEA L-5010</t>
  </si>
  <si>
    <t>Se produjo recierre monofásico exitoso en la fase "T" de la línea L-5010 (La Niña - Trujillo Nueva) de 500 kV, por falla localizada a 280,5 km de la S.E. La Niña, debido a fuertes lluvias en la zona, de acuerdo a lo informado por TRANSMANTARO, titular de la línea. A las 15:44 h, los usuarios libres SIDERPERU y CERRO CORONA informaron la reducción de 3 MW cada uno, por lo cual, el CCO-COES coordinó con ambos usuarios libres recuperar su carga interrumpida. Asimismo, a las 15:45 h, el usuario libre Cementos Pacasmayo informó que redujo 5,50 MW de carga, por lo que  el CCO-COES coordinó con el CC-CNP recuperar su suministro interrumpido.</t>
  </si>
  <si>
    <t>L. SURIRAY - COTARUSE - LINEA L-2059</t>
  </si>
  <si>
    <t>Se produjo recierre monofásico exitoso en la fase "R" de la línea L-2059 (Cotaruse Ampliación - Suriray) de 220 kV, por falla localizada a 27 km de la S.E. Cotaruse, debido a descargas atmosféricas en la zona, según lo informado por TRANSMANTARO, titular de la línea. A las 16:42 h, el usuario libre Minera Las Bambas informó que redujo 100 MW, por lo que el CCO-COES coordinó recuperar el total de suministros interrumpidos.</t>
  </si>
  <si>
    <t xml:space="preserve">S.E. LOMERA - TRAFO3D T-1 220/60/20 </t>
  </si>
  <si>
    <t>Desconectó el transformador T1 de 50 MVA y 220/60 kV de la S.E. Lomera, por actuación de su función bloqueo por SF6 compart D (seccionador de barra A del equipo PASS M0) del relé de respaldo RET 670, debido a un falso contacto en las borneras de los densímetros , según lo informado por CONENHUA, titular del equipo. Como consecuencia se interrumpió el suministro de la S.E. Río Seco, con un total de 3,17 MW. A las 18:12 h, se energizó el transformador T1 de la S.E. Lomera.</t>
  </si>
  <si>
    <t>Desconectó el transformador T1 de 50 MVA y 220/60 kV de la S.E. Lomera, por actuación de su función bloqueo por SF6 compart D (seccionador de barra A del equipo PASS M0) del relé de respaldo RET 670, debido a un falso contacto en las borneras de los densímetros , según lo informado por CONENHUA, titular del equipo. La interrupción de 3,17 MW a la S.E. Rio Seco continúo porque el transformador T1 se había conectado recién a las 18:12 h, luego de una falla. A las 18:58 h, se energizó el transformador T1 de la S.E. Lomera. A las 19:21 h, se conectó el transformador T2 en la S.E. Rio Seco, procediéndose a normalizar el suministro interrumpido.</t>
  </si>
  <si>
    <t>Desconectó el transformador T1 de 50 MVA y 220/60 kV de la S.E. Lomera, por actuación de su función bloqueo por SF6 compart D (seccionador de barra A del equipo PASS M0) del relé de respaldo RET 670, debido a un falso contacto en las borneras de los densímetros , según lo informado por CONENHUA, titular del equipo. Como consecuencia se interrumpió el suministro de la S.E. Río Seco, con un total de 1,72 MW. A las 20:20 h, se energizó el transformador T1 de la S.E. Lomera, procediéndose a normalizar el suministro interrumpido.</t>
  </si>
  <si>
    <t>L. CHIMBOTE 1 - SANTA - LINEA L-1116</t>
  </si>
  <si>
    <t>Desconectó la línea L-1116 (Chimbote 1 - Santa) de 138 kV, por falla monofásica a tierra en la fase "R", localizada a 0,8 km de la S.E. Chimbote 1, por pérdida de aislamiento debido a fuertes lluvias en la zona, según lo informado por HIDRANDINA, titular de la línea. Como consecuencia, se interrumpió el suministro de la S.E. Santa con un total de 9,30 MW. A las 20:28 h, se conectó la línea L-1116 y se coordinó recuperar la carga interrumpida.</t>
  </si>
  <si>
    <t>Desconectó la línea L-1116 (Chimbote 1 - Santa) de 138 kV, por falla monofásica a tierra en la fase "S", localizada a 0,7 km de la S.E. Chimbote 1, por pérdida de aislamiento debido a fuertes lluvias en la zona, según lo informado por HIDRANDINA, titular de la línea. Como consecuencia, se interrumpió el suministro de la S.E. Santa con un total de 2,40 MW. A las 21:56 h, se conectó la línea L-1116 y se coordinó recuperar la carga interrumpida.</t>
  </si>
  <si>
    <t>Desconectó la línea L-1116 (Chimbote 1 - Santa) de 138 kV, por falla monofásica a tierra en la fase "R", localizada a 0,8 km de la S.E. Chimbote 1, por pérdida de aislamiento debido a fuertes lluvias en la zona, según lo informado por HIDRANDINA, titular de la línea. Como consecuencia, se interrumpió el suministro de la S.E. Santa con un total de 2,20 MW. A las 01:09 h del 15.03.2017, se conectó la línea L-1116 y se coordinó recuperar la carga interrumpida.</t>
  </si>
  <si>
    <t>S.E. AYAVIRI - BARRA BARRA-10kV</t>
  </si>
  <si>
    <t>Desconectó la barra de 10 kV de la S.E. Ayaviri, por actuación de su protección de sobretensión homopolar, por probable falla en radial de Electro Puno, según lo informado por REP, titular de la barra. Como consecuencia se interrumpió el suministro de la S.E. Ayaviri 10 kV con una carga de 0,45 MW. A las 06:10 h, se conectó la barra de 10 kV de la S.E. Ayaviri, con lo cual se inició la normalización del suministro interrumpido.</t>
  </si>
  <si>
    <t>ATN 1 S.A.</t>
  </si>
  <si>
    <t>L. TINTAYA NUEVA - CONSTANCIA - LINEA L-2024</t>
  </si>
  <si>
    <t>Se produjo recierre no exitoso en la línea L-2024 (Tintaya Nueva - Constancia) de 220 kV, por falla monofásica en la fase "S", debido a posible fuerte nevada en la zona, según lo informado por ATN, titular de la línea. Como consecuencia se interrumpió el suministro de la S.E. Constancia con una carga de 77,20 MW. Asimismo, el usuario libre MINERA ANTAPACCAY reporto la reducción de su carga en 15,00 MW. A las 08:24 h, el CCO-COES coordinó CC-MXT  recuperar su carga reducida. A las 08:25 h y 09:23 h, se realizó intentos de energización de la línea, sin éxito. A las 10:48 h, se conectó la línea L-2024, con lo cual se inició la normalización del suministro interrumpido.</t>
  </si>
  <si>
    <t>S.E. QUENCORO - BARRA BARRA-10kV</t>
  </si>
  <si>
    <t>Desconectó la barra de 10 kV de la S.E. Quencoro, durante los trabajos que realizaba personal en el transformador Zigzag TZ-5 de la S.E. Quencoro 10 kV. El sistema de protección señalizo la activación de la función de sobre corriente a tierra (51N), según lo informado por REP, titular de la barra. Como consecuencia se interrumpió el suministro de la S.E. Quencoro 10 kV con una carga de 14,10 MW. A las 11:08 h, se conectó la barra de 10 kV de la S.E. Quencoro, con lo cual se inició la normalización del suministro interrumpido.</t>
  </si>
  <si>
    <t>S.E. SANTIAGO DE CAO - TRAFO3D TP-A028-30MVA</t>
  </si>
  <si>
    <t>Desconectó el transformador TP-A028 de 138/34,5/13,8 kV y 37,5/37,5/22,5 MVA, cuando se energizó el alimentador de 13,8 kV - CAO001 (Trupal) con falla, según lo informado por HIDRANDINA, titular del equipo. Como consecuencia se interrumpió el suministro de las subestaciones Casagrande, Paiján y Malabrigo con un total de 9,90 MW. A las 11:50 h, el CC-HID conectó el transformador TP-A028, con lo cual se inició la normalización del suministro interrumpido.</t>
  </si>
  <si>
    <t>L. MANTARO - COTARUSE - LINEA L-2052</t>
  </si>
  <si>
    <t>Se produjo recierre monofásico exitoso  en la fase "R" de la línea L-2052 (Mantaro - Cotaruse) de 220 kV,  por falla localizada a 70,70 km de la S.E. Cotaruse, debido a descargas atmosféricas en la zona, según lo informado por TRANSMANTARO, titular de la línea. El usuario libre Minera Antapacay reportó la reducción de su carga en 14,00 MW. A las 16:11 h, el CCO-COES coordinó con el CC-MXT recuperar su carga reducida.</t>
  </si>
  <si>
    <t>L. HUANCAVELICA - INGENIO - LINEA L-6643</t>
  </si>
  <si>
    <t>Desconectó la línea L-6643 (Huancavelica - Ingenio) de 60 kV, por falla debido a descarga atmosféricas en la zona de San Pedro, según lo informado por CONENHUA, titular de la línea. Como consecuencia se interrumpió el suministro de las subestaciones Ingenio y Caudalosa, con un total de 7,70 MW, aproximadamente. A las 17:14 h, el CC-CEH declaró al CCO-COES disponible la línea L-6643. A las 17:17 h, se conectó la línea L-6643 y se inició el restablecimiento de los suministros interrumpidos.</t>
  </si>
  <si>
    <t>L. COTARUSE - LAS BAMBAS - LINEA L-2056</t>
  </si>
  <si>
    <t>Se produjo recierre monofásico exitoso en la fase "T" de la línea L-2056 (Cotaruse Ampliación - Las Bambas) de 220 kV, por falla localizada a 5,80 km de la S.E. Las Bambas, debido a probable descargas atmosféricas, según lo informado por ATN 2, titular de la línea. Como consecuencia se registró la reducción de carga de la Minera Las Bambas de 17,00 MW a 8,00 MW. A las 17:52 h, el CCO-COES coordinó con el CC-BAM recuperar sus suministros reducidos.</t>
  </si>
  <si>
    <t>L. PARAMONGA E. - CAHUA - LINEA L-1033</t>
  </si>
  <si>
    <t xml:space="preserve">Desconectó la línea L-1033 (Paramonga Existente - Cahua) de 138 kV, por falla monofásica a tierra en la fase "S", cuya causa no fue informada por STATKRAFT, titular de la línea. Como consecuencia se interrumpió los suministros de la S.E. Cahua, con un total de 0,15 MW. Cabe mencionar que la C.H. Cahua estuvo fuera de servicio por alta concentración de sólidos. Asimismo, la C.T. Paramonga quedo operando en aislado con su carga. A las 18:26 h, sincronizó la C.T. Paramonga con el SEIN. A las 18:50 h, se conectó la línea L-1033 y se procedió a recuperar los suministros interrumpidos. </t>
  </si>
  <si>
    <t>L. MACHUPICCHU - SANTA MARIA - URPIPATA - LINEA L-6002</t>
  </si>
  <si>
    <t>Desconectó la línea L-6002 (Machupicchu - Urpipata) de 60 kV por falla trifásica, debido a descargas atmosféricas en la zona de Chahuares, según lo informado por ELECTRO SUR ESTE, titular de la línea. Como consecuencia desconectó la línea L-6004 (Urpipata - Chahuares) de 60 kV y se interrumpieron los suministros de las subestaciones de Santa Teresa, Santa María, Urpipata y Chahuares, con un total de 3,20 MW. A las 03:20 h, el CC-ESE declaró al CCO-COES la disponibilidad de la línea L-6002. A las 03:41 h, se energizó la línea L-6002 desde la S.E. Machupicchu, luego de superar los inconvenientes en su mando de cierre del interruptor asociado, y se procedió a normalizar el total de los suministros interrumpidos.</t>
  </si>
  <si>
    <t>S.E. HUARMEY - SSEE SS.EE.</t>
  </si>
  <si>
    <t>El CC-HID desenergizó la S.E. Huarmey de 66 kV por emergencia, debido a inundación de sus instalaciones por desborde de la Laguna Malva. Como consecuencia se interrumpieron los suministros de la S.E. Huarmey, con un total de 2,30 MW. A las 08:30 h, se desconectó la línea L-6655 (Paramonga Nueva - 09 de Octubre) de 66 kV en la S.E. Paramonga Nueva. Esta maniobra se realizó a solicitud del CC-HID para abrir el seccionador de línea SL-6003, en la S.E. 09 de octubre, de la línea L-6671 (09 de octubre - Huarmey). A las 08:44 h, se abrió el seccionador de la línea L-6671 en la S.E. 09 de Octubre. A las 08:46 h, se energizó la línea L-6655 (Paramonga Nueva - 09 de Octubre) de 66 kV, con lo cual se inició el restablecimiento del suministro interrumpido de la S.E. Puerto Antamina. La S.E. Huarmey quedó indisponible hasta nuevo aviso.</t>
  </si>
  <si>
    <t>S.E. PARAMONGA EXISTENTE - SSEE SSEE</t>
  </si>
  <si>
    <t>El CC-STK solicitó al CCO-COES desconectar la S.E. Paramonga Existente por emergencia, ocasionado por inundación de agua y lodo por desborde de canal derivación del río Pativilca. A las 04:16 h, el CCO-COES informó al CC-ENG que se iba a interrumpir toda la carga de su cliente Quimpac por emergencia en la S.E. Paramonga Existente. A las 04:16 h, el CC-AIP informó al CCO-COES que la C.T. Paramonga se encontraba fuera de servicio por mantenimiento correctivo desde las 03:44 h. A las 04:22 h, el CC-STK desconectó la línea L-1033 (Paramonga Existente - Cahua) de 138 kV en la S.E. Paramonga Existente. A las 04:23 h, el CC-STK desconectó la barra de 13.2 KV de la S.E. Paramonga Existente interrumpiéndose toda la carga (8,00 MW). A las 04:24 h, El CC-STK desenergizó la línea L-1102 (Paramonga Existente - Cahua) de 138 kV en la S.E. Paramonga Existente. A las 04:25 h, el CC-REP desenergizó de manera manual y en vacío la línea L-1101 (Paramonga Nueva - Paramonga Existente) de 138 kV desde la S.E. Paramonga Nueva. Esta maniobra se realizó a solicitud del CC-STK. Asimismo, el CC-STK informó que la subestación Paramonga Existente sufrió inundaciones y requiere varios días para realizar los trabajos de drenaje de agua.</t>
  </si>
  <si>
    <t>Se produjo recierre monofásico exitoso en la fase "T" de la línea L-2024 (Tintaya Nueva - Constancia) de 220 kV, por falla localizada a 20,1 km de la S.E. Constancia, debido a descargas atmosféricas en la zona, según lo informado por ATN 1, titular de la línea. Como consecuencia se redujo la carga de la Minera Constancia de 78 MW a 50 MW. A las 14:17 h, el CCO-COES coordinó con la Minera Constancia recuperar su carga reducida.</t>
  </si>
  <si>
    <t>Se produjo recierre no exitoso en la línea L-5032 (Chilca - Poroma) de 500 kV cuando transmitía un flujo de 306.35 MW, por falla monofásica a tierra en la fase "R", localizado a 32,19 km de la S.E. Poroma, debido a acercamiento de conductor a su estructura T-658B por fuertes vientos en la zona, según lo informado por ABY Transmisión Sur, titular de la línea. Como consecuencia Minera Cerro Verde redujo su carga de 232,20 MW hasta 118,13 MW en la S.E. San José y de 77,00 MW hasta 38,01 MW en la S.E. Sulfuros. A las 15:14 h, se coordinó con el CC-MCV recuperar el 100% de su carga reducida. A las 15:31 h, el CC-ABY declaró al CCO-COES disponible la línea L-5032. A las 15:36 h, se intentó energizar la línea L-5032 con resultado negativo. A las 15:44 h, el CC-ABY declaró indisponible la línea L-5032 por inspección. El día 17.03.2017 a las 15:17 h, el CC-ABY declaró disponible la línea L-5032. A las 15:42 h del 17.03.2017, se conectó la línea L-5032.</t>
  </si>
  <si>
    <t>S.E. CALLAHUANCA (EDG) - TRAFO3D T 220/60/10kV</t>
  </si>
  <si>
    <t>A las 17:52 h, se desconectó la C.H. Callahuanca por presencia de huayco. A las 18:03 h, se desconectaron las líneas L-6111 (Callahuanca - Moyopampa) y L-6031 (Callahuanca-Huachipa) de 60 kV y a las 18:04 h, se desconectó la barra 60 kV de la S.E. Callahuanca por presencia de huayco. A las 18:08 h, se desconectó la línea L-6040 (Huampani - Callahuanca) de 60 kV. Como consecuencia se produjo la reducción de voltajes en las subestaciones Ñaña, Santa Clara y Huachipa. Asimismo, se registró la sobrecarga de las líneas de 60 kV: L- 656 (Huachipa - Santa Clara), L-657 (Huachipa - Santa Rosa Antigua) y L-659 (Huachipa - Industriales). A las 18:12 h, el CC-LDS informó al CCO-COES la presencia de subvoltajes y sobrecargas mencionadas en su sistema por lo que el CCO-COES coordinó con el CC-LDS el rechazo de carga de acuerdo a su perfil de voltajes. El CC-LDS  posteriormente informó al CCO-COES que redujo 16,00 MW. A las 18:40 h y 19:31 h, el CCO-COES coordinó con el CC-LDS mantener el rechazo manual de carga ejecutado en los usuarios libres y que inicien el restablecimiento de carga de los usuarios regulados. La barra de 60 kV de la Callahuanca quedó indisponible.</t>
  </si>
  <si>
    <t>Desconectó la S.E. Callahuanca EDG de220 kV, por presencia de huayco. Como consecuencia quedaron fuera de servicio las líneas L-2007 (Matucana - Callahuanca EDG), L-2008/L-2009 (Callahuanca EDG - Cajamarquilla) y L-2716 (Callahuanca REP - Callahuanca EDG) de 220 kV, y el transformador de potencia 3x28.33 MVA y 220/60 kV. Asimismo, salió de servicio la C.H. Matucana con una generación de 137 MW, y se produjo la reducción de carga de los usuarios libres Refinería Cajamarquilla y Minera Toromocho con 120 MW y 38,6 MW, respectivamente. Cabe mencionar que producto de estas desconexiones, se produjo sobrecarga de las líneas de 220 kV: L-2226 (Pachachaca - Pomacocha), L-2205/L-2206 (Pomacocha - San Juan), L-2242 /L-2243 (Zapallal - Ventanilla) y L-2018 (San Juan Industriales). A las 17:51 h, el CCO-COES coordinó con el CC-EDG el arranque de la unidad TG7 de la C.T. Santa Rosa. A las 18:23 h, el CCO-COES autorizó la normalización de la carga de Minera Toromocho. A las 20:02 h, sincronizó la unidad TG7.</t>
  </si>
  <si>
    <t>Desconectó la línea L-6532 (Nueva Morococha - Carlos Francisco) de 50 kV, por una falla monofásica a tierra en la fase "R", localizada a 9 km de la S.E. Morococha Nueva, cuya causa no fue informada por STATKRAFT, titular de la línea. Como consecuencia provocó sobrecarga de 128% de su capacidad en la línea L-6533 (Nueva Morococha - Carlos Francisco) de 50 kV y su desconexión por este motivo, provocando la interrupción de suministros en las subestaciones Casapalca, San Francisco, Antuquito, San Mateo, Rosaura, Bellavista y Ticlio, con un total de 26,97 MW. A las 02:33 h, se conectaron las líneas L-6532 y L-6533, con lo cual se inició la normalización del suministro interrumpido.</t>
  </si>
  <si>
    <t>L. JESUS-PORONGOCHE - LINEA L-3092</t>
  </si>
  <si>
    <t>Desconectó la línea L-3092 (Jesús - Porongoche) de 33 kV, por falla trifásica transitoria, cuya causa no fue informada por SEAL, titular de la línea. Como consecuencia se interrumpió el suministro de la S.E. Porongoche con 3,91 MW. A las 07:32 h, se conectó la línea L-3092, con lo cual se inició la normalización del suministro interrumpido.</t>
  </si>
  <si>
    <t>Desconectó la línea L-6532AB (Nueva Morococha - Carlos Francisco) de 50 kV, por falla originada por descargas atmosféricas en la zona de Morococha, según informó STATKRAFT, titular de la línea. Como consecuencia se interrumpió el suministro de la S.E. Casapalca Norte, con un total de 0,54 MW. A las 14:42 h, el CC-STK conectó la línea L-6532AB y  procedió con la normalización del suministro interrumpido.</t>
  </si>
  <si>
    <t>Desconectaron las líneas L-6024/L-6025/L-6026 (Azángaro - Putina - Ananea - Huancané) de 60 kV por falla. De acuerdo con lo informado por ELECTROPUNO, titular de la línea, la falla se produjo por descargas atmosféricas en la zona de Ananea. Como consecuencia se interrumpió los suministros de las subestaciones Ananea y Huancané, con un total de 6,49 MW. A las 15:26 h, se energizó las líneas L-6024/6025/6026 y se procedió a recuperar los suministros interrumpidos.</t>
  </si>
  <si>
    <t>L. CAMPO ARMIÑO - POMACOCHA - LINEA L-2201</t>
  </si>
  <si>
    <t>Desconectó la línea L-2201 (Campo Armiño - Pomacocha) de 220 kV, por falla bifásica entre las fases "S" y "T", localizada a 36,3 km de la S.E. Pomacocha, debido a descargas atmosféricas en la zona, según informó REP, titular de la línea. Como consecuencia el usuario libre Minera Chinalco redujo su carga en 20 MW, por actuación de sus protecciones propias. A las 15:54 h, el CCO-COES coordinó con el CC-CHN recuperar su suministro reducido. A las 16:19 h, se conectó la línea L-2201.</t>
  </si>
  <si>
    <t>S.E. HUACHIPA - BARRA BARRA-60KV</t>
  </si>
  <si>
    <t>El CCO-COES coordinó con el CC-LDS el rechazo manual de carga no programado de 17 MW de los usuarios libres mayores de 0,2 MW de las subestaciones Ñaña, Santa Clara y Huachipa por sobrecarga de la línea L-656 (Huachipa - Santa Clara) de 60 kV y presencia de subvoltajes en las subestaciones mencionadas anteriormente. A las 00:35 h del 18.03.2017, el CCO-COES coordinó con el CC-LDS iniciar la recuperación de suministros rechazados.</t>
  </si>
  <si>
    <t>Desconectó la línea L-6664 (Zorritos - Mancora) de 60 kV, por falla debido a descargas atmosféricas en la zona, según lo informado por ELECTROPERÚ, titular de la línea. Como consecuencia se interrumpió el suministro de la S.E. Máncora, con un total de 4,24 MW. A las 23:46 h, se energizó la línea L-6664 y se procedió con la normalización de suministros interrumpidos.</t>
  </si>
  <si>
    <t>El CCO-COES coordinó con las empresas LUZ DEL SUR, COELVISAC, ELECTRICA SANTA ROSA, ENEL Y KALLPA el rechazo manual de carga en los usuarios libres de las subestaciones Huachipa, Ñaña y Santa Clara, con un total de 38,92 MW, debido a sobrecarga en la línea L-657 (Santa Rosa Antigua - Huachipa). A las 08:30 h, se inició rechazo de carga manual de los usuarios libres de las subestaciones en mención. Este rechazo de carga fue de 24,72 MW. A las 09:12 h, el CCO-COES coordinó con el CC-LDS aperturar el alimentador de CARVIMSA, debido al no cumplimiento del rechazo coordinado, de acuerdo a lo informado por el CC-LDS. A las 10:06 h, el CCO-COES coordinó con el CC-LDS aperturar el alimentador de BACKUS MALTERÍA, debido a no cumplimiento del rechazo coordinado, de acuerdo a lo informado por el CC-LDS. A las 10:34 h, el CCO-COES coordinó aperturar el alimentador de INDUSTRIAL PAPELERA ATLAS, debido a no cumplimiento del rechazo coordinado, de acuerdo a lo informado por el CC-LDS. A las 23:00 h, se coordinó reuperar el 100% de carga rechazada</t>
  </si>
  <si>
    <t>El CCO-COES coordinó con las empresas LUZ DEL SUR, ENGIE, ELECTROPERÚ, COELVISAC, ELECTRICA SANTA ROSA, ENEL y KALLPA el rechazo manual del 100% de carga en los usuarios libres de las subestaciones Huachipa, Ñaña y Santa Clara, con un total de 34,83 MW, debido a sobrecarga en las líneas de 60 kV: L-657 (Santa Rosa Antigua - Huachipa), L-659 (Huachipa - Industriales) y 656 (Huachipa - Santa Clara). A las 08:05 h, los usuarios libres iniciaron el rechazo manual de carga en las subestaciones en mención. Este rechazo de carga fue de 27,08 MW.  A las 09:08 h, el CCO-COES coordinó con el CC-LDS y CC-ENG aperturar el alimentador de INDUSTRIAL PAPELERA ATLAS, debido al no cumplimiento del rechazo coordinado, de acuerdo a lo informado por el CC-LDS. A las 10:33 h, el CCO-COES coordinó con el CC-LDS y CC-ELP aperturar el alimentador de CORPORACIÓN MIYASATO, debido a no cumplimiento del rechazo coordinado, de acuerdo a lo informado por el CC-LDS. A partir de las 21:08 h, el CCO-COES coordinó con los demás centros de control recuperar el 100% de sus suministros interrumpidos.</t>
  </si>
  <si>
    <t>L. ARES - HUANCARAMA - LINEA L-6017</t>
  </si>
  <si>
    <t>Desconectó la línea L-6017 (Ares - Huancarama) de 66 kV, por falla monofásica a tierra en la fase ""R", localizada a 6,77 km de la S.E. Ares, debido a descargas atmosféricas, de acuerdo a lo informado por CONENHUA, titular de la línea. Como consecuencia se interrumpió el suministro de la Huancarama y Chipmo con un total de 14,22 MW. A las 15:54 h, se conectó la línea L-6017, con lo cual se inició la normalización de los suministros interrumpidos.</t>
  </si>
  <si>
    <t>S.E. PARAMONGA EXISTENTE - BARRA BARRA B 13.8kV</t>
  </si>
  <si>
    <t>Desconectó la barra de 13,80 kV de la S.E. Paramonga Existente, por falla en la barra 2 de 13,80 kV originado por bajo nivel de aislamiento, según informó STATKRAFT, titular del equipo. Como consecuencia de interrumpió el suministro de la S.E. Paramonga Existente, con un total de 0,16 MW. A las 22:02 h, se energizó la barra 1 de 13,80 kV y se procedió a normalizar el suministro interrumpido. La barra 2 de 13,80 kV quedó indisponible por mantenimiento correctivo.</t>
  </si>
  <si>
    <t>S.E. INDEPENDENCIA - TRAFO3D T4-261</t>
  </si>
  <si>
    <t>Desconectó el transformador T4-261 de 50/50/30 MVA y 220/60/10 kV de la S.E. Independencia, por una actuación indeseada de su protección diferencial 87T , debido a un error de cableado en los circuitos secundarios que van del transformador de corriente al relé, según lo informado por REP, titular del equipo. Como consecuencia se interrumpió el suministro de 10 kV de la S.E. Independencia con un total del 2,10 MW, aproximadamente. A las 20:40 h, se energizó la barra de 10 kV de la S.E. Independencia, a través del transformador T3-261 y se inició la recuperación del suministro interrumpido. A las 23:40 h, se conectó el T4-261.</t>
  </si>
  <si>
    <t>C.T. MALACAS - GT TG4</t>
  </si>
  <si>
    <t>Desconectó la unidad TGN4 de la C.T. Malacas 2 cuando generaba 15 MW y 7 MVAr, por actuación de su protección de potencia inversa (32), debido a un disturbio en el sistema, de acuerdo a lo informado por ENEL PIURA. La unidad quedó girando en vacío con velocidad nominal. Simultáneamente, desconectó la terna 6 de 13,2 kV por causa no informada por ENOSA, titular de la celda, provocando la interrupción a la ciudad de Malacas con 6,07 MW. Asimismo, Cementos Piura redujo su carga en 5,70 MW, por variación de tensión, según lo informado por CEMENTOS PIURA, empresa titular. A las 06:56 h, el CC-CNP informó al CCO-COES del evento, inmediatamente el CCO-COES autorizó la normalización de la carga. A las 07:47 h, se normalizó el suministro interrumpido. A las 09:05 h, sincronizó la unidad TGN4 con el SEIN.</t>
  </si>
  <si>
    <t>El CCO-COES coordinó con las empresas LUZ DEL SUR, ENGIE, ELECTROPERÚ, COELVISAC, ELÉCTRICA SANTA ROSA, ENEL y KALLPA el rechazo manual en los usuarios libres de las subestaciones Huachipa, Ñaña y Santa Clara, con un total de 19,00 MW, debido a sobrecarga en las líneas de 60 kV: L-657 (Santa Rosa Antigua - Huachipa), L-659 (Huachipa - Industriales) y 656 (Huachipa - Santa Clara). A partir de las 08:00 h, los clientes libres iniciaron el rechazo manual de carga, ejecutando un total de 20,79 MW. A las 18:27 h, el CCO-COES coordinó los centros de control reducir el rechazo manual de carga a 10,00 MW, por lo cual los clientes libres redujeron el rechazo manual de carga a un total de 1,21 MW. Cabe resaltar que algunos clientes libres no enviaron los datos de sus suministros interrumpidos. A las 21:15 h, el CCO-COES coordinó los centros de control normalizar el total del suministro interrumpido.</t>
  </si>
  <si>
    <t>L. TINTAYA NUEVA - SOCABAYA - LINEA L-2022</t>
  </si>
  <si>
    <t>Se produjo simultáneamente la desconexión de la línea L-2022 (Tintaya Nueva - Socabaya) por falla bifasica a tierra en las fases "RT", localizada a 42,3 km de la S.E. Socabaya y el recierre monofásico exitoso en la fase "T" de la línea L-2023 (Tintaya Nueva - Socabaya) de 220 kV por falla localizada a 40,1 km de la S.E. Socabaya, ambas fallas fueron debido a descargas atmosféricas en la zona, según lo informado por TESUR, titular de las líneas. Como consecuencia las Mineras ANTAPACCAY, SOUTHERN PERÚ y CONSTANCIA (HUDBAY) redujeron su carga en 53,21 MW, 0,60 MW y 27,10 MW, respectivamente, por actuación de sus protecciones propias. A las 13:54 h, 13:57 h y 13:59 h, el CCO-COES coordinó con las Mineras ANTAPACCAY,  SOUTHERN PERÚ y CONSTANCIA recuperar sus suministros interrumpidos, respectivamente. A las 13:59 h, se conectó la línea L-2022.</t>
  </si>
  <si>
    <t>S.E. PARAMONGA EXISTENTE - TRAFO TR2</t>
  </si>
  <si>
    <t>Desconectó el puente de las líneas L-1101/L-1102 (Paramonga Nueva - Paramonga Existente) de 138 kV, por falla en el interruptor IN-0240 de 13,8 kV del transformador T2 de la S.E. Paramonga Existente, debido a humedad, según lo informado por STATKRAFT, titular del equipo. Cabe mencionar que el transformador T2 de la S.E. Paramonga Existente se encontraba operando sin interruptor en el lado de 138 kV. Como consecuencia se interrumpió el suministro de los usuarios libres Quimpac, Aipsa y Emsemsa, con un total de 9,16 MW. La barra de 138 kV quedó indisponible por trabajos correctivos en el interruptor IN-0240. A las 19:10 h, se energizó la línea en bypass L-1101/L-1102 (Paramonga Nueva - Paramonga Existente) de 138 kV. A las 19:12 h, se energizó la barra de 138 kV en la S.E. Paramonga Existente y los transformadores T1 y T2 de 138/13,80 kV. A las 19:14 h, se energizó la barra "A" de 13,8 kV a través del transformador T1 y se inició la recuperación de los suministros interrumpidos. El interruptor de 13,8 kV del transformador T2 quedo abierto.</t>
  </si>
  <si>
    <t>Desconectó la línea L-6532 (Nueva Morococha - Carlos Francisco) de 50 kV por falla monofásica a tierra en la fase "R", cuya causa no fue informada por STATKRAFT, titular de la línea. Como consecuencia se produjo sobrecarga en la línea paralela L-6533 (Nueva Morococha - Carlos Francisco) de 50 kV, la cual desconectó, provocando la interrupción de suministros en las subestaciones Casapalca Norte, Carlos Francisco, Antuquito, Rosaura, Bellavista y Ticlio, con un total de 28,77 MW. Cabe mencionar que la C.H. Huanchor se encontraba fuera de servicio por mantenimiento programado. A las 04:44 h, se conectó la línea L-6532 y procedió a recuperar los suministros interrumpidos.</t>
  </si>
  <si>
    <t>El CCO-COES coordinó con las empresas LUZ DEL SUR, ENGIE, ELECTROPERÚ, COELVISAC, ELÉCTRICA SANTA ROSA, ENEL GENERACIÓN, STATKRAFT y KALLPA el rechazo manual en los usuarios libres de las subestaciones Ñaña, Santa Clara y Huachipa, con un total de 18,00 MW, debido a sobrecarga en las líneas de 60 kV: L-657 (Santa Rosa Antigua - Huachipa), L-659 (Huachipa - Industriales) y 656 (Huachipa - Santa Clara). A partir de las 08:00 h, los clientes libres iniciaron el rechazo manual de carga, ejecutando un total de 20,82 MW. A las 18:00 h, se coordinó disminuir la carga interrumpida de 18,00 MW a 10,00 MW. A las 21:00 h, el CCO-COES coordinó con las empresas mencionadas normalizar los suministros interrumpidos. En la hora punta los Agentes reportaron un rechazo ejecutado de 2,91 MW.</t>
  </si>
  <si>
    <t xml:space="preserve">S.E. SANTUARIO - SSEE SSEE           </t>
  </si>
  <si>
    <t>Desconectaron las celdas CL-1020, CL-1041 y CL-1126 de la subestación Santuario de 138 kV, por presencia de una señal externa de 50BF proveniente del grupo G3 de la C.H. Charcani V, de acuerdo a lo informado por REP, titular compartido de las instalaciones. Cabe mencionar que EGASA, titular compartido de las instalaciones no envió su informe al respecto. La línea L-1021 (Santuario - Socabaya) de 138 kV quedo en servicio. Como consecuencia el usuario libre Cementos Yura interrumpió sus suministros con un total de 32,20 MW. A las 13:45 h, CC-REP declaró al CCO-COES disponible las celdas CL-1041 y CL-1020. A las 13:48 h, se conectó la línea L-1041 (Santuario - Yura) de 138 kV y se coordinó con el CC-YUR recuperar toda su carga interrumpida. A las 13:50 h, se conectaron las líneas L-1020 (Santuario - Callalli) y L-1126 (Santuario - Convertidor) de 138 kV.</t>
  </si>
  <si>
    <t>Desconectó la línea L-6015 (Callalli - Caylloma) de 66 kV, cuya a causa no informada por Minera Ares, titular de la línea. Como consecuencia se interrumpió el suministro de la Minera Arcata y el pueblo de Caylloma, con un total de 6,49 MW aproximadamente. Asimismo, desconectaron las centrales hidroeléctricas San Ignacio (0.56 MW) y San Antonio (0.36 MW). A las 15:36 h, se conectó la línea L-6015 y se procedió a normalizar el suministro interrumpido. A las 15:50 h y 16:01 h, sincronizaron las centrales hidroeléctricas San Antonio y San Ignacio con el SEIN, respectivamente.</t>
  </si>
  <si>
    <t>L. CALLALLI - ARES - LINEA L-1040</t>
  </si>
  <si>
    <t>Desconectó la línea L-1040 (Callalli - Talta) de 138 kV, por falla bifásica a tierra entre las fases "R" y "S", localizada a 51,99 Km de la S.E. Callalli, originado por descargas atmosféricas en la zona, de acuerdo a lo informado por la empresa Consorcio Energético Huancavelica S.A. (CONENHUA), titular de la línea. Como consecuencia desconectó la C.H. Misapuquio con 3,80 MW y se interrumpió el suministro de la Minera Buenaventura, Cedimin y la población de Orcopampa, con un total de 22,53 MW. A las 16:24 h, el CC-CEH declaró al CCO-COES  disponible la línea L-1040. A las 16:27 h, se conectó la línea L-1040. A las 16:28 h, se conectaron las líneas: L-1047 (Talta - Ares) de 138 kV y L-1048 (Talta - Tambomayo) de 138 kV y se procedió a normalizar el suministro interrumpido. A las 16:50 h, sincronizó la C.H. Misapuquio con el SEIN.</t>
  </si>
  <si>
    <t>El CCO-COES coordinó con las empresas LUZ DEL SUR, ENGIE, ELECTROPERÚ, COELVISAC, ELÉCTRICA SANTA ROSA, ENEL GENERACIÓN, STATKRAFT y KALLPA el rechazo manual en los usuarios libres de las subestaciones Ñaña, Santa Clara y Huachipa, con un total de 18,00 MW, debido a la sobrecarga en la línea L-657 (Santa Rosa Antigua - Huachipa) de 60 kV.  A las 08:05 h, los usuarios libres iniciaron la reducción de carga, con un total de 20,27 MW. A las 11:30 h, el CCO-COES coordinó con los demás centros de control incrementar el rechazo manual de carga a un total de 26,00 MW. A las 11:31 h, los usuarios libres incrementaron el rechazo de carga a 23,31 MW. A las 18:00 h, el CCO-COES coordinó con los demás centros de control finalizar el rechazo manual de carga.</t>
  </si>
  <si>
    <t>Desconectó la línea L-6653 (Guadalupe - Pacasmayo) de 60 kV, por falla. De acuerdo con lo informado por HIDRANDINA, titular de la línea, la falla se produjo por el contacto de un ave con la fase "T" de la estructura E-63. Como consecuencia se interrumpieron los suministros de la S.E. Pacasmayo, con un total de 3,70 MW. A las 09:03 h, el CC-HID declaró al CCO-COES disponible la línea L-6653. A las 09:50 h, se conectó la línea L-6653 y se inició el restablecimiento de los suministros interrumpidos.</t>
  </si>
  <si>
    <t>Desconectaron las líneas L-6024/L-6025/L-6026 (Azángaro - Putina - Ananea - Huancané) de 60 kV, debido a descarga atmosférica en la zona de Putina, según lo informado por ELECTROPUNO, titular de la línea. Como consecuencia se interrumpieron los suministros de Ananea y Huancané, con un total de  9,36 MW. A las 15:52 h, se energizaron las líneas L-6024/L-6025/L- 6026 y se procedió a recuperar los suministros interrumpidos.</t>
  </si>
  <si>
    <t>Desconectaron las líneas L-6024/L-6025/L-6026 (Azángaro - Putina - Ananea - Huancané) de 60 kV, debido a descarga atmosférica en la zona de Ananea, según lo informado por ELECTROPUNO, titular de la línea. Como consecuencia se interrumpieron los suministros de Ananea y Huancané, con un total de  7,18 MW. A las 17:29 h, se energizaron las líneas L-6024/L-6025/L- 6026 y se procedió a recuperar los suministros interrumpidos.</t>
  </si>
  <si>
    <t>Desconectó la línea L-6532 (Nueva Morococha - Carlos Francisco) de 50 kV, por una falla monofásica a tierra en la fase "R", localizada a 8,8 km de la S.E. Nueva Morococha, cuya causa no fue informado por STATKRAFT, titular de la línea. Como consecuencia desconectó la terna paralela L-6533 (Nueva Morococha - Carlos Francisco) de 50 kV por sobrecarga, provocando la interrupción de suministros en las subestaciones  Casapalca Norte, Carlos Francisco, Rosaura, Bellavista, Antuquito, San Mateo y Ticlio, con un total de 29,00 MW. A las 03:11 h, se conectaron las líneas L-6532/L-6533 y se procedió a restablecer los suministros interrumpidos.</t>
  </si>
  <si>
    <t>El CCO-COES coordinó con las empresas LUZ DEL SUR, ENGIE, ELECTROPERÚ, COELVISAC, ELÉCTRICA SANTA ROSA, ENEL GENERACIÓN, STATKRAFT y KALLPA el rechazo manual en los usuarios libres de las subestaciones Ñaña, Santa Clara y Huachipa, con un total de 15,00 MW, debido a la sobrecarga en la línea L-657 (Santa Rosa Antigua - Huachipa) de 60 kV.  A las 08:00 h, los usuarios libres iniciaron la reducción de carga, con un total de 8,24 MW. A las 18:00 h, el CCO-COES coordinó con los demás centros de control reducir el rechazo manual de carga a un total de 10 MW. A las 18:00 h, los usuarios libres redujeron su carga a 4,14 MW. A las 22:50 h, el CCO-COES coordinó con los demás centros de control finalizar el rechazo manual de carga.</t>
  </si>
  <si>
    <t>L. SAN CRISTÓBAL - ANDAYCHAGUA ELC - LINEA L-527 E</t>
  </si>
  <si>
    <t>Abrió el interruptor IN-5041 de la línea L-6545 (Pomacocha - San Cristóbal Nuevo) de 50 kV en la S.E. San Cristóbal Nuevo, por falla bifásica a tierra en las fases "ST" en la línea L-6527 E-F (San Cristóbal Nuevo - Andaychagua) de 50 kV, debido a descargas atmosféricas, según lo informado por MINERA VOLCAN, titular del interruptor IN-5041. Como consecuencia quedaron desenergizadas la línea L-6539 B-C (San Cristóbal - San Antonio - Kingsmill) de 50 kV, estas líneas normalmente están energizadas en vacío desde la S.E. San Cristóbal por seguridad. Asimismo, se produjo la interrupción de suministros en las subestaciones San Cristóbal, Andaychagua y Andaychagua ELC, con un total de en total 14,86 MW. A las 16:36 h, se cerró el interruptor IN-5041 en la S.E. San Cristóbal y se inició el restablecimiento de los suministros interrumpidos.</t>
  </si>
  <si>
    <t>Desconectó la línea L-6021 (Azangaro - Antauta) de 60 kV, por falla. De acuerdo con lo informado por ELECTROPUNO, titular de la línea, la falla se produjo por descargas atmosféricas en la zona de Azángaro. Como consecuencia se interrumpió los suministros de la S.E. Antauta, con un total de 0,76 MW. A las 17:27 h, el CC-ELP declaró al CCO-COES disponible la línea L-6021. A las 17:51 h se conectó la línea L-6021 y se procedió a recuperar la carga interrumpida.</t>
  </si>
  <si>
    <t>L. COTARUSE - SOCABAYA - LINEA L-2053</t>
  </si>
  <si>
    <t>Desconectaron las líneas L-2053/L-2054 (Cotaruse - Socabaya) de 220 kV cuando transportaban 336,00 MW medido en Cotaruse, en la línea L-2053 se produjo falla trifásica cuya causa no fue informada por TRANSMANTARO, titular de la línea. Mientras, la línea L-2054 desconectó por una falla en el canal de comunicación de los relés, de acuerdo a lo informado por TRANSMANTARO, titular de la línea. Asimismo, debido a la configuración de la subestación Cotaruse, se registró la apertura del interruptor IN-2708 (enlace A), quedando la línea L-2052 (Campo Armiño - Cotaruse) de 220 kV, energizada desde la S.E. Campo Armiño. Como consecuencia la Minera Cerro Verde presentó la reducción de 3,20 MW en la S.E. Hidrometalurgia por activación de sus protecciones propias (mínima tensión). También se registró sobrecarga en la línea L-1050 (Quencoro - Combapata) de 138 kV y la tensión en la S.E. Tintaya disminuyó hasta 128 kV. La tensión en la zona se reguló desde las subestaciones Abancay Nueva, Socabaya y Puno. A las 17:05 h, el CCO-COES coordinó con el CC-SAI subir a plena generación la TG4 de Puerto Bravo. A las 17:25 h, el CCO-COES coordinó con el CC-MCV recuperar toda la carga en la S.E. Hidrometalurgia. A las 17:40 h y 17:44 h, se conectaron las líneas L-2053 y L-2054, respectivamente. Durante la conexión de la línea L-2053 Minera Cerro Verde, nuevamente, redujo 3,20 MW. A las 17:47 h, el CCO-COES coordinó con el CC-MCV recuperar toda la carga reducida.</t>
  </si>
  <si>
    <t>Desconectó la línea L-6532 (Nueva Morococha - Carlos Francisco) de 50 kV, por falla monofásica a tierra en la fase "R", localizada a 8,5 km de la S.E. Nueva Morococha. De acuerdo con lo informado por STATKRAFT, titular de la línea, la falla se produjo por descargas atmosféricas en la zona de Ticlio. Como consecuencia la terna paralela L-6533 se desconectó por sobrecarga y se produjo la interrupción de suministros en las subestaciones  Casapalca Norte, Carlos Francisco, Antuquito Rosaura, Bellavista y Ticlio, con un total de 30,70 MW. A las 23:45 h, se conectaron las líneas L-6532/L-6533 y se inició la normalización del suministro interrumpido.</t>
  </si>
  <si>
    <t>Desconectó la línea L-6002 (Machupicchu - Santa María - Urpipata) de 60 kV, por falla trifásica. De acuerdo a lo informado por ELECTROSURESTE, titular de la línea, la falla se produjo por descargas atmosféricas en el sector de Chahuares. Como consecuencia se interrumpió el suministro de las subestaciones Santa Teresa, Santa María, Urpipata y Chahuares con un total de 3,73 MW. A la 01:13 h, se conectó la línea L-6002, con lo cual se inició la normalización del suministro interrumpido.</t>
  </si>
  <si>
    <t>Desconectó la línea L-2060 (Cotaruse Ampliación - Nueva Abancay)  de 220 kV, por falla bifásica a tierra en las fases "R" y "S", localizada a 122,80 km de la S.E. Cotaruse. De acuerdo a lo informado por TRANSMANTARO, titular de la línea, la falla se produjo por descargas atmosféricas. Los usuarios libres Minera las Bambas e INCASA redujeron su carga de 130,00 MW a 31,00 MW y de 24,63 MW a 17,13 MW, respectivamente. A las 11:55 h y 11:57 h, el CCO-COES coordinó con el CC-BAM y CC-CAC recuperar sus cargas reducidas, respectivamente. A las 12:06 h, se conectó la línea L-2060 (Cotaruse Ampliación -Nueva Abancay)  de 220 kV.</t>
  </si>
  <si>
    <t>Desconectó la línea L-6001 (Combapata - Sicuani) de 66 kV, cuya causa no fue informada por ELECTROSURESTE, titular de la línea. El sistema de protección señalizo la activación de la función de sobre corriente (51) fase "R". Como consecuencia se interrumpió el suministro de la S.E. Sicuani en 3,07 MW, aproximadamente. A las 16:11 h, se conectó la línea L-6001, con lo cual se inició la normalización del suministro interrumpido.</t>
  </si>
  <si>
    <t>Desconectó la línea L-6655 (Paramonga Nueva - 9 de Octubre) de 66 kV, por falla monofásica en la fase "R", localizada a 49,2 km de la S.E. Paramonga Nueva, debido a contacto de ave con la línea en la estructura N° 161, según lo informado por HIDRANDINA, titular de la línea. Como consecuencia quedo fuera de servicio las líneas L-6671 (09 de Octubre - Huarmey) y L-6688 (09 de Octubre - Antamina) de 66 kV, provocando la interrupción de suministro de la S.E. Puerto Antamina con 2,32 MW. Cabe resaltar que la carga de la S.E. Huarmey estaba alimentada por grupos electrógenos de forma aislada. A las 08:06 h, se conectó la línea L-6655/L-6671 (Paramonga Nueva - 9 de Octubre - Huarmey) y la línea L-6688 (9 de Octubre - Puerto Antamina) de 66 kV, con lo cual se inició la normalización del suministro interrumpido.</t>
  </si>
  <si>
    <t>El CCO-COES coordinó con las empresas LUZ DEL SUR, ENGIE, ELECTROPERÚ, COELVISAC, ELÉCTRICA SANTA ROSA, ENEL, STATKRAFT y KALLPA el rechazo manual de carga de los usuarios libres de las subestaciones Huachipa, Ñaña y Santa Clara, con un total de 20,00 MW, debido a la sobrecarga de las líneas L-657 (Santa Rosa Antigua - Huachipa) y L-656 (SE Huachipa - SE Santa Clara) de 60 kV. A las 14:04 h, el CCO-COES coordinó incrementar el rechazo manual de carga a un total de 25,00 MW. A las 18:00 h, el CCO-COES coordinó con los Agentes involucrados reducir el rechazo manual de carga a un total de 15,00 MW. A las 21:55 h, el CCO-COES coordinó con los Agentes involucrados recuperar el 100% de la carga rechazada.</t>
  </si>
  <si>
    <t>El CCO-COES coordinó con las empresas LUZ DEL SUR, ENGIE, ELECTROPERÚ, COELVISAC, ELÉCTRICA SANTA ROSA, ENEL, STATKRAFT y KALLPA el rechazo manual de carga de los usuarios libres de las subestaciones Huachipa, Ñaña y Santa Clara, con un total de 30,00 MW, debido a la sobrecarga de las líneas L-657 (Santa Rosa Antigua - Huachipa) y L-656 (SE Huachipa - SE Santa Clara) de 60 kV. A las 08:01 h, los usuarios libres iniciaron la reducción de carga y rechazaron un total de 29,54 MW. A las 18:10 h, el CCO-COES coordinó con los Agentes involucrados reducir el rechazo manual de carga a un total de 15,00 MW. A las 18:10 h, los usuarios libres redujeron el rechazo de carga a 7,42 MW. A las 21:42 h, el CCO-COES coordinó con los Agentes involucrados recuperar el 100% de la carga rechazada.</t>
  </si>
  <si>
    <t>Desconectaron las líneas L-2053/L-2054 (Cotaruse - Socabaya) de 220 kV por falla en el enlace del sistema de comunicación de sus sistema de protección, ambas líneas registraron actuación de su protección 87L, fases RST, según lo informado por TRANSMANTARO, titular de las líneas. Asimismo, debido a la configuración de la subestación Cotaruse, se registró la apertura del interruptor IN-2708 (enlace A), quedando la línea L-2052 (Campo Armiño - Cotaruse) de 220 kV, energizada desde la S.E. Campo Armiño. Como consecuencia la Minera Cerro Verde redujo su carga en 2,50 MW en la S.E. Hidrometalurgia por activación de sus protecciones propias. Asimismo, se sobrecargó la línea L-1050 (Quencoro - Combapata) de 138 kV y la tensión en la S.E. Tintaya disminuyó hasta 127 kV. La tensión en la zona se reguló desde las subestaciones Abancay Nueva y Socabaya. A las 11:32 h, el CCO-COES coordinó con el CC-ENG subir a máxima generación la unidad TV21 de la C.T. Ilo 2. A las 11:33 h, el CCO-COES coordinó con el CC-SAI arrancar la unidad  TG4 de la C.T. Puerto Bravo. A las 11:47 h, el CCO-COES coordinó con el CC-MCV recuperar toda la carga en la S.E. Hidrometalurgia. A las 11:36 h, el CC-TRM declaró al CCO-COES disponible las líneas L-2053/L-2054. A las 11:38 h, se energizó la línea L-2053 desde la S.E. Socabaya, seguidamente se procedió a conectar esta línea en el extremo de la S.E. Cotaruse, con resultado negativo, debido a que la diferencia angular era 52°. A las 11:47 h, se coordinó arrancar la unidad TG1 de la C.T. Ilo 1 para reducir la diferencial angular. A las 11:47 h, desconectó la línea L-1050 (Quencoro - Combapata) de 138 kV por falla monofásica a tierra en la fase "T", debido a probables de descargas atmosféricas en la zona, según lo informado por REP, titular del equipo. A partir de la desconexión de la línea L-1050  la diferencia angular en la S.E. Cotaruse incrementó hasta 74°. A las 11:58 h, se coordinó arrancar la unidad TG2 de la C.T. Puerto Bravo. A las 12:33 h y 12:40 h, se conectaron las líneas L-2053 y L-2054, respectivamente. A las 12:45 h, se cerró el interruptor IN-2708.</t>
  </si>
  <si>
    <t>L. COMBAPATA - QUENCORO - LINEA L-1050</t>
  </si>
  <si>
    <t>Se produjo recierre no exitoso de la línea L-1050 (Quencoro - Combapata) de 138 kV , debido a una falla monofásica a tierra en la fase "T", ubicada a 27 km de la S.E. Quencoro, ocasionada por probables descargas atmosféricas en la zona, según lo informado por REP, titular de la línea. Como consecuencia el usuario libre INCASAC redujo su carga en 6,60 MW. A las 11:50 h, el CCO-COES coordinó con el CC-ICA recuperar la carga reducida. A las 12:37 h, se conectó la línea L-1050.</t>
  </si>
  <si>
    <t>El CCO-COES coordinó con las empresas LUZ DEL SUR, ENGIE, ELECTROPERÚ, COELVISAC, ELÉCTRICA SANTA ROSA, ENEL, STATKRAFT y KALLPA el rechazo manual de carga de los usuarios libres de las subestaciones Huachipa, Ñaña y Santa Clara, con un total de 30,00 MW, debido a la sobrecarga de las líneas L-657 (Santa Rosa Antigua - Huachipa) de 60 kV y L-656 (Huachipa - Santa Clara) de 60 kV. A las 07:48 h, los usuarios libres iniciaron la reducción de carga alcanzando un total de 29,54 MW. A las 18:10 h, el CCO-COES coordinó con los usuarios libres disminuir el rechazo manual de carga a un total de 18,00 MW. A las 18:11 h, los usuarios libres redujeron el rechazo de carga a 7,42 MW. A las 21:41 h, el CCO-COES coordinó con los demás centros de control finalizar el rechazo manual de carga.</t>
  </si>
  <si>
    <t>L. CHIMBOTE SUR - NEPEÑA - LINEA L-1112</t>
  </si>
  <si>
    <t>Desconectó la línea L-1112 (Chimbote Sur - Nepeña) de 138 kV, por falla bifásica a tierra en las fases "ST", debido a caída de conductor en la estructura N° 28 de la línea, originada por deterioro. Como consecuencia se interrumpió el suministro de Nepeña, Casma y San Jacinto, con un total de 8,03 MW. A las 17:05 h, se energizó la línea L-1112 y se procedió a normalizar el suministro interrumpido.</t>
  </si>
  <si>
    <t>ELECTRO UCAYALI</t>
  </si>
  <si>
    <t>L. YARINACOCHA - CIUD. PUCALLPA - LINEA L-6673</t>
  </si>
  <si>
    <t>Desconectó la línea L-6673 (Yarinacocha - Pucallpa EUC) de 60 kV, por falla monofásica a tierra en la fase "R", debido al contacto de una retroexcavadora con conductor de la línea, de acuerdo a lo informado por Electro Ucayali, titular de la línea. Asimismo, se registró la desconexión de la línea L-6475 (Pucallpa ISA - Pucallpa EUC) de 60 kV.  Como consecuencia se interrumpió los suministros de la S.E. Pucallpa, con un total de 30,90 MW. A las 16:59 h, se conectó la línea L-6673 (Yarinacocha - Pucallpa) de 60 kV y se inició el restablecimiento de la carga interrumpida. A las 17:06 h, se conectó la línea L-6475.</t>
  </si>
  <si>
    <t xml:space="preserve">ENEL DISTRIBUCION PERU </t>
  </si>
  <si>
    <t>L. HUACHO - HUALMAY - LINEA L-685</t>
  </si>
  <si>
    <t>Desconectó la línea L-6685 (Huacho - Hualmay) de 66 kV, por falla bifásica a tierra en las fases "RS, debido a la caída de poste (E-50) de la línea, originada por choque de cambión, según lo informado por Enel Distribución, titular de la línea. Como consecuencia se interrumpió el suministro de la S.E. Hualmay con un total de 22.9 MW. La línea L-6685 quedo indisponible para su mantenimiento correctivo. A las 18:18 h, el CC-EDN conectó la línea L-693 (Supe - Hualmay) de 66 kV e inició la normalización del suministro interrumpido de Hualmay desde la S.E. Paramonga Nueva, sin coordinación con el CCO-COES. A las 18:20 h, CC-EDN informa el evento al CCO-COES. El 30.03.2017 a las 12:22 h, se conectó la línea L-6685, luego de su mantenimiento correctivo.</t>
  </si>
  <si>
    <t xml:space="preserve">Desconectó el transformador T113-261 de 30/30/10 MVA y 220/66 kV de la S.E. Paramonga Nueva por sobrecarga (actuó la protección 50/51N). Como consecuencia se interrumpió el suministro de Supe, Hualmay y Puerto Antamina con un total de 36,20 MW. Previamente, a las 18:18 h, el CC-EDN conectó la línea L-693 (Supe - Hualmay) de 66 kV, sin coordinación con el COES, para recuperar el suministro interrumpido de la S.E. Hualmay, al desconectar su línea L-685 (Huacho - Hualmay) de 66 kV por falla. A las 18:21 h, el CCO-COES coordinó con el CC-EDN no recuperar más carga por la línea L-694 (Paramonga Nueva - Supe) de 66 kV, para evitar sobrecargar el transformador T113-261 de 220/66 kV y 30 MVA que estaba con una potencia de 30,08 MVA. A las 18:24 h, se presentó 17,80% de sobrecarga en el transformador T113-261 con 35,34 MVA, debido al incremento de carga de ENEL DISTRIBUCIÓN en la S.E. Hualmay (Huacho), sin autorización del COES. Por tal motivo, el COES coordinó con el CC-EDN, el rechazo manual de 5 MW en la S.E. Hualmay por sobrecarga del T113-261. A las 18:26 h, se presentó 26,70% de sobrecarga en el transformador T113-261 con 38,01 MVA, debido al incremento de carga de ENEL DISTRIBUCIÓN en la S.E. Hualmay (Huacho), sin autorización del COES, por tal motivo se coordinó con el CC-EDN rechazo manual de 7 MW en la S.E. Hualmay para reducir la sobrecarga del transformador T113-261. A las 18:27 h, desconectó el transformador T113-261 con 32,20% de sobrecarga (39,50 MVA) por actuación de su protección de sobrecorriente (50/51 N), según lo informado por REP, titular del transformador. A las 18:29 h, el CC-REP en coordinación con el COES energizó el transformador T113-261. A las 18:30 h, se energizó la barra de 66 kV de la S.E. Paramonga Nueva. A las 18:31 h, se conectó la línea L-694 (Paramonga Nueva - Supe) de 66 kV y el CCO-COES coordinó con el CC-EDN la recuperación total del suministro interrumpido de la S.E. Supe. A las 18:34 h, el COES coordinó con el CC-EDN recuperar 5 MW de la S.E. Hualmay. A las 18:35 h, se conectó la línea L-693 (Supe - Hualmay) de 66 kV y se continuó la recuperación parcial de carga de la S.E. Hualmay.  A las 18:35 h, se conectó la línea L-6655 (Paramonga Nueva - 09 de Octubre) de 66 kV y se inició la recuperación del suministro interrumpido de la S.E. Puerto Antamina. </t>
  </si>
  <si>
    <t>El CCO-COES coordinó con las empresas LUZ DEL SUR, ENGIE, ELECTROPERÚ, COELVISAC, ELÉCTRICA SANTA ROSA, ENEL, STATKRAFT y KALLPA el rechazo manual de carga de los usuarios libres de las subestaciones Huachipa, Ñaña y Santa Clara, con un total de 31,10 MW, debido a la sobrecarga de las líneas L-657 (Santa Rosa Antigua - Huachipa) de 60 kV y L-656 (Huachipa - Santa Clara) de 60 kV. A las 08:20 h, los usuarios libres iniciaron la reducción de carga alcanzando un total de 22,84 MW. A las 17:55 h, el CCO-COES coordinó con los usuarios libres disminuir el rechazo manual de carga a un total de 20,00 MW. A las 17:56 h, los usuarios libres redujeron el rechazo de carga a 10,97 MW. A las 21:44 h, el CCO-COES coordinó con los centros de control de las empresas en mención finalizar el rechazo manual de carga.</t>
  </si>
  <si>
    <t>Se presentó sobrecarga en el transformador T113-261 de 30/30/10 MVA y 220/66/10 kV de la S.E. Paramonga Nueva. La sobrecarga se debió al traslado de carga de la S.E. Hualmay a la línea L-693 (Supe - Hualmay) de 66 KV, por indisponibilidad de la línea L-685 (Huacho - Hualmay) de 66 KV por falla. Por tal motivo, el CCO-COES coordinó las empresas ENEL DISTRIBUCIÓN, ENGIE y SAN GABAN el rechazo manual de carga de los usuarios libres de las subestaciones de Supe, Hualmay y Puerto Antamina, con un total 5,00 MW. A las 10:04 h, los usuarios libres iniciaron la reducción de carga alcanzando un total de 4,75 MW. 11:14 h, el CCO-COES coordinó con los usuarios libres y sus suministradores incrementar el rechazo manual de carga a un total de 11,65 MW. A las 11:30 h, los usuarios libres incrementaron el rechazo de carga a 11,35 MW. A las 12:10 h, el CC-EDN declaró al CCO-COES  disponible la línea L-6658, luego de culminar su mantenimiento correctivo. A las 12:22 h, se conectó la línea L-6658 desde la S.E. Huacho y se coordinó recuperar toda la carga rechazada</t>
  </si>
  <si>
    <t>L. HUARAZ - TICAPAMPA - LINEA L-6681</t>
  </si>
  <si>
    <t>Desconectó la línea L-6681 (Huaraz - Ticapampa) de 66 kV, por falla. De acuerdo a lo informado por HIDRANDINA, titular de la línea, la falla se produjo por descargas atmosféricas. El sistema de protección señalizo la activación de la función de distancia (21) fase "R". El sistema de protección detecto la falla a una distancia de 32,70 km de la S.E. Huaraz. Cabe resaltar que la C.H. Pariac se encontraba fuera de servicio. Como consecuencia se interrumpió el suministro de la S.E. Ticapampa con 6,30 MW. A las 13:54 h, se conecta la línea L-6681, con lo cual se inicia la normalización del suministro interrumpido.</t>
  </si>
  <si>
    <t>Desconectó la línea L-6015 (Callalli - Caylloma) de 66 KV, por falla bifásica a tierra en las fases "ST", el cual evoluciono a falla trifásica, cuya causa no fue informada por Minera Ares, titular de la línea. Como consecuencia se interrumpieron los suministros de las subestaciones Caylloma y Ares, con un total de 7.56 MW, aproximadamente. Asimismo, desconectaron las centrales hidroeléctricas San Ignacio y San Antonio cuando generaban un total de 0,91 MW. A las 16:28 h, el CC-ARE declaró al CCO-COES disponible la línea L-6015. A las 16:30 h, se energizó la línea L-6015 desde la S.E. Callalli con lo cual se coordinó con los CC-SEA y CC-ARE restablecer la totalidad de sus suministros interrumpidos. A las 16:58 h y 17:06 h, sincronizaron las centrales hidroeléctricas San Ignacio y San Antonio, respectivamente.</t>
  </si>
  <si>
    <t>Desconectó la línea L-6532 (Nueva Morococha - Carlos Francisco) de 50 kV por falla monofásica a tierra en la fase "R", localizada a 8,8 km de la S.E. Nueva Morococha, cuya causa no fue informado por STATKRAFT, titular de la línea. Como consecuencia la terna paralela L-6533 (Nueva Morococha - Carlos Francisco) de 50 kV desconectó por sobrecarga y se produjo la interrupción de suministros en las subestaciones Casapalca Norte, Carlos Francisco, Antuquito Rosaura, Bellavista y Ticlio con un total de 26,97 MW. A las 05:29 h, se conectaron las líneas L-6532/L-6533 y se inició la normalización de los suministros interrumpidos.</t>
  </si>
  <si>
    <t>Desconectó la línea L-6007 (Puno - Tucari) de 60 kV, por falla bifásica a tierra en las fases "ST", localizada a 59,89 km de la S.E. Puno, debido a condiciones climáticas adversas (nevada), de acuerdo a lo informado por Minera Aruntani, titular de la línea. Como consecuencia, se interrumpió el suministro de la Minera Aruntani, con un total de 4,79 MW, aproximadamente. A las 07:31 h, el CC-ARU declaró al CCO-COES la disponibilidad de la línea L-6007. A las 07:35 h, se energizó la línea L-6007 y se procedió a restablecer la carga interrumpida.</t>
  </si>
  <si>
    <t>Desconectó la línea L-6007 (Puno - Tucari) de 60 kV, por falla bifásica a tierra en las fases "ST", localizada a 59,29 km de la S.E. Puno, debido a condiciones climáticas adversas (nevada), de acuerdo a lo informado por Minera Aruntani, titular de la línea. Como consecuencia, se interrumpió el suministro de la Minera Aruntani, con un total de 2,26 MW, aproximadamente.  A las 11:02 h, se energizó la línea L-6007. A las 11:30 h, Minera Aruntani procedió a tomar carga.</t>
  </si>
  <si>
    <t>El CCO-COES coordinó con las empresas LUZ DEL SUR, ENGIE, ELECTROPERÚ, COELVISAC, ELÉCTRICA SANTA ROSA, ENEL, STATKRAFT y KALLPA el rechazo manual de carga de los usuarios libres de las subestaciones Huachipa, Ñaña y Santa Clara, con un total de 35,00 MW, debido a la sobrecarga de las líneas L-657 (Santa Rosa Antigua - Huachipa) de 60 kV y L-656 (Huachipa - Santa Clara) de 60 kV. A las 08:00 h, los usuarios libres iniciaron la reducción de carga alcanzando un total de 38,21 MW. A las 11: 00 h, el CCO-COES coordinó con los usuarios libres mantener el rechazo de carga programado. A las 17:59 h, el CCO-COES coordinó con los usuarios libres disminuir el rechazo manual de carga a un total de 18,00 MW. A las 18:00 h, los usuarios libres redujeron el rechazo de carga a 9,73 MW. A las 20:21 h, el CCO-COES coordinó con los centros de control de las empresas en mención finalizar el rechazo manual de carga.</t>
  </si>
  <si>
    <t>L. POECHOS - SULLANA - LINEA L-6668</t>
  </si>
  <si>
    <t>Desconectó la línea L-6668 (Sullana - Poechos) de 60 kV, por falla monofásica a tierra en la fase "S", localizada a 5,10 km de la S.E. Poechos, cuya causa no fue informada por SINERSA, titular de la línea. Como consecuencia, desconectó la C.H. Poechos 1 cuando generaba 14,40 MW y se interrumpió todo el suministro de la S.E. Poechos, con un total de 1,40MW. A las 09:04 h, se conectó la línea L-6668 y se recuperó el suministro interrumpido. A las 10:49 h y 12:02 h, sincronizaron los grupos G1 y G2 de la C.H. de Poechos 1 con el SEIN, respectivamente.</t>
  </si>
  <si>
    <t>S.E. BALNEARIOS - TRAFO3D TR-3</t>
  </si>
  <si>
    <t>A las 10:33 h, abrió el interruptor lado 60 kV del transformador TR-3 de 203 MVA y 220/60 kV de la S.E. Balnearios, por activación de su protección de baja presión de gas SF6, según informe de Luz del Sur, titular del transformador. Como consecuencia desconectó la barra 2 de 60 kV y el SVC de la S.E. Balnearios; además, desconectaron las líneas de 60 kV, L-663 (Balnearios - Limatambo), L-6068 (Balnearios - Salamanca) y L-637/L-638 (Balnearios - Barranco) en el  extremo opuesto a Balnearios, por la activación de su protección dirección a tierra. Asimismo, se interrumpió la carga de las subestaciones Barranco, San Isidro, Salamanca y Limatambo, con un total de 135,53 MW. A las 10:59 h, se energizó la barra 2 de 60 kV de la SE. Balnearios, a través del cierre del interruptor de acoplamiento de barras 60 kV de la S.E. Balnearios. A las 11:03 h, se conectaron las líneas L-637/L-638 y se recuperó la carga de Barranco. A las 11:05 h, se conectó la línea L-663. A las 11:07 h, se conectó el SVC de Balnearios. A las 12:46 h, se conectó la línea L-6068. A las 15:57 h, se conectó el transformador TR3.</t>
  </si>
  <si>
    <t>Desconectaron las líneas L-6024/6025/6026 (Azángaro - Putina - Huancané - Ananea) de 60 kV por falla. De acuerdo con lo informado por ELECTROPUNO, titular de las líneas, la falla se produjo por descargas atmosféricas en la zona de Huancané. Como consecuencia se interrumpió los suministros de las subestaciones de Huancané y Ananea con un total de 6,92 MW. A las 13:19 h, se energizaron las líneas L-6024/6025/6026 y se inició el restablecimiento de los suministros interrumpidos.</t>
  </si>
  <si>
    <t>Abrió el interruptor IN-5041 de la línea L-6545 (Pomacocha - San Cristóbal Nuevo) de 50 kV en la S.E. San Cristóbal Nuevo, por falla bifásica a tierra en las fases "ST" en la línea L-6539 B-C (San Cristóbal - King Smill) de 50 kV, debido al acercamiento entre conductores, originado por la caída de roca en la base de la estructura N°51 de la línea L-6539 B-C, según lo informado por Minera Volcan, titular del interruptor IN-5041. Normalmente la línea L-6539 B-C están energizadas en vacío desde la S.E. San Cristóbal por seguridad. Como consecuencia quedaron desenergizada la línea L-6527 E-F (San Cristóbal - Andaychagua) de 50 kV y se interrumpió los suministros en las subestaciones San Cristóbal, Andaychagua y Andaychagua ELC, con un total de en total 15,30 MW. A las 16:04 h, se cerró el interruptor IN-5041 en la S.E. San Cristóbal y se inició el restablecimiento de los suministros interrumpidos.</t>
  </si>
  <si>
    <t xml:space="preserve">PARTICIPACIÓN DEL NÚMERO DE FALLAS  POR TIPO DE CAUSA  MARZO 2017  </t>
  </si>
  <si>
    <t xml:space="preserve">LINEA DE TRANSMISION          </t>
  </si>
  <si>
    <t xml:space="preserve">TRANSFORMADOR </t>
  </si>
  <si>
    <t>GENERADOR TERMOELÉCTRICO</t>
  </si>
  <si>
    <t>CLIENTE</t>
  </si>
  <si>
    <t>CELDA</t>
  </si>
  <si>
    <t>BARRA</t>
  </si>
  <si>
    <t>OFERTA DE GENERACIÓN ELÉCTRICA DEL SEIN (ENERO A MARZO 2017)</t>
  </si>
  <si>
    <t>Ingreso de Potencia Efectiva por tipo de Recurso Energético y Tecnología 
de enero a marzo 2017 (MW)</t>
  </si>
  <si>
    <t>TIPO</t>
  </si>
  <si>
    <t>C.H. LA JOYA</t>
  </si>
  <si>
    <t>C.H. POECHOS II</t>
  </si>
  <si>
    <t xml:space="preserve">C.H. PURMACANA </t>
  </si>
  <si>
    <t>C.H. PÍAS</t>
  </si>
  <si>
    <t>C.H. RONCADOR</t>
  </si>
  <si>
    <t>C.H. NUEVA IMPERIAL</t>
  </si>
  <si>
    <t>C.H. HUASAHUASI I</t>
  </si>
  <si>
    <t>C.H. HUASAHUASI II</t>
  </si>
  <si>
    <t>C.H. SANTA CRUZ I</t>
  </si>
  <si>
    <t>C.H. SANTA CRUZ II</t>
  </si>
  <si>
    <t>Eólica</t>
  </si>
  <si>
    <t>C.S. MOQUEGUA FV</t>
  </si>
  <si>
    <t>C.S. TACNA SOLAR</t>
  </si>
  <si>
    <t>C.S. MAJES</t>
  </si>
  <si>
    <t>C.S. REPARTICIÓN</t>
  </si>
  <si>
    <t>C.TB. HUAYCOLORO</t>
  </si>
  <si>
    <t>C.T. LA GRINGA V</t>
  </si>
  <si>
    <t>C.T. PARAMONGA</t>
  </si>
  <si>
    <t>MARZO 2017</t>
  </si>
  <si>
    <t>MARZO 2016</t>
  </si>
  <si>
    <t>Producción (GWh)</t>
  </si>
  <si>
    <t>Factor de planta</t>
  </si>
  <si>
    <t>C.S. PANAMERICANA</t>
  </si>
  <si>
    <t>ACUMULADO AL 31/03/2017</t>
  </si>
  <si>
    <t>ACUMULADO AL 31/03/2016</t>
  </si>
  <si>
    <t>Potencia efectiva al 31/03/217 (MW)</t>
  </si>
  <si>
    <t>(*) Se denomina RER a los Recursos Energéticos Renovables (biomasa, eólica, solar, geotérmica, mareomotriz), e hidroléctricas cuya capacidad instalada no sobrepase los 20 MW, según D.L. N° 1002</t>
  </si>
  <si>
    <t xml:space="preserve"> - Centrales no adjudicadas: C.H. Pías y C.T. Maple etanol</t>
  </si>
  <si>
    <t>FACTOR DE PLANTA DE LAS CENTRALES RER DEL SEIN</t>
  </si>
  <si>
    <t>L. SANTA ROSA N. - CHAVARRÍA</t>
  </si>
  <si>
    <t>L. VENTANILLA - ZAPALLAL</t>
  </si>
  <si>
    <t>S.E. INDEPENDENCIA</t>
  </si>
  <si>
    <t>L-2003</t>
  </si>
  <si>
    <t>T3-261  T4-261</t>
  </si>
  <si>
    <t>L-2242  L-2243</t>
  </si>
  <si>
    <t>10</t>
  </si>
  <si>
    <t>12</t>
  </si>
  <si>
    <t>17</t>
  </si>
  <si>
    <t>20</t>
  </si>
  <si>
    <t>Factor de planta de las centrales RER</t>
  </si>
  <si>
    <t>RUNATULLO III</t>
  </si>
  <si>
    <t>LAS PIZARRAS</t>
  </si>
  <si>
    <t>RUNATULLO II</t>
  </si>
  <si>
    <t>PÍAS</t>
  </si>
  <si>
    <t>CARHUAQUERO IV</t>
  </si>
  <si>
    <t>RUCUY</t>
  </si>
  <si>
    <t>HUASAHUASI II</t>
  </si>
  <si>
    <t>CAÑA BRAVA</t>
  </si>
  <si>
    <t>LA JOYA</t>
  </si>
  <si>
    <t>RONCADOR</t>
  </si>
  <si>
    <t>NUEVA IMPERIAL</t>
  </si>
  <si>
    <t>CANCHAYLLO</t>
  </si>
  <si>
    <t>YANAPAMPA</t>
  </si>
  <si>
    <t>POECHOS II</t>
  </si>
  <si>
    <t xml:space="preserve">PURMACANA </t>
  </si>
  <si>
    <t>TRES HERMANAS</t>
  </si>
  <si>
    <t>MARCONA</t>
  </si>
  <si>
    <t>CUPISNIQUE</t>
  </si>
  <si>
    <t>TALARA</t>
  </si>
  <si>
    <t>TACNA SOLAR</t>
  </si>
  <si>
    <t>PANAMERICANA</t>
  </si>
  <si>
    <t>MOQUEGUA FV</t>
  </si>
  <si>
    <t>MAJES</t>
  </si>
  <si>
    <t>REPARTICIÓN</t>
  </si>
  <si>
    <t>LA GRINGA V</t>
  </si>
  <si>
    <t>MAPLE ETANOL</t>
  </si>
  <si>
    <t>HUAYCOLORO</t>
  </si>
  <si>
    <t>AGROAURORA</t>
  </si>
  <si>
    <t>SANTA ROSA</t>
  </si>
  <si>
    <t>CERRO VERDE</t>
  </si>
  <si>
    <t>IYEPSA</t>
  </si>
  <si>
    <t>ECELIM</t>
  </si>
  <si>
    <t>HIDROCAÑETE</t>
  </si>
  <si>
    <t>MAJA</t>
  </si>
  <si>
    <t>EGECSAC</t>
  </si>
  <si>
    <t>GEPSA</t>
  </si>
  <si>
    <t>AIPSA</t>
  </si>
  <si>
    <t>AYEPSA</t>
  </si>
  <si>
    <t>HANCHOR</t>
  </si>
  <si>
    <t>RIO BAÑOS</t>
  </si>
  <si>
    <t>PARQUE MARCONA</t>
  </si>
  <si>
    <t>ENERGÍA EÓLICA</t>
  </si>
  <si>
    <t>SANTA CRUZ</t>
  </si>
  <si>
    <t>EGE JUNÍN</t>
  </si>
  <si>
    <t>ENEL PIURA</t>
  </si>
  <si>
    <t>EGE HUANZA</t>
  </si>
  <si>
    <t>SAMAY I</t>
  </si>
  <si>
    <t>CHINANGO</t>
  </si>
  <si>
    <t>CERRO DEL AGUILA</t>
  </si>
  <si>
    <t>HUALLAGA</t>
  </si>
  <si>
    <t>KALLPA</t>
  </si>
  <si>
    <t>ENEL GENERACIÓN</t>
  </si>
  <si>
    <t>FENIX POWER</t>
  </si>
  <si>
    <t>GTS MAJES</t>
  </si>
  <si>
    <t>GTS REPARTICION</t>
  </si>
  <si>
    <t>HUANCHOR</t>
  </si>
  <si>
    <t xml:space="preserve">PANAMERICANA SOLAR </t>
  </si>
  <si>
    <t>MAJA ENERGIA</t>
  </si>
  <si>
    <t>EGE JUNIN</t>
  </si>
  <si>
    <t>ENEL GENERACION</t>
  </si>
  <si>
    <t>Ingreso en Operación Comercial</t>
  </si>
  <si>
    <t>ENEL GENERACIÓN PIURA S.A.A.</t>
  </si>
  <si>
    <t>VARIACION
%</t>
  </si>
  <si>
    <t>Var 
(%)</t>
  </si>
  <si>
    <t>PRODUCCIÓN DE ELECTRICIDAD MENSUAL POR EMPRESA Y TIPO DE GENERACIÓN</t>
  </si>
  <si>
    <t>Potencia generada en el  SEIN</t>
  </si>
  <si>
    <t>Producción Total RER (*)</t>
  </si>
  <si>
    <t>ORAZUL ENERGY (*)</t>
  </si>
  <si>
    <t>Var (%)
2017/2016</t>
  </si>
  <si>
    <t>Var (%)
2016/2015</t>
  </si>
  <si>
    <t>Total Máxima Demanda</t>
  </si>
  <si>
    <t>MÁXIMA DEMANDA COINCIDENTE DE POTENCIA POR TIPO DE GENERACIÓN EN EL SEIN (MW) - PERIODO ENERO A MARZO</t>
  </si>
  <si>
    <t>Máxima Demanda en el periodo  Enero a Marzo</t>
  </si>
  <si>
    <t>P.E. TRES HERMANAS S.A.C.</t>
  </si>
  <si>
    <t>RIO BAÑOS S.A.C.</t>
  </si>
  <si>
    <t>P.R.F. DE GENERACION  DE ETEN S.A.</t>
  </si>
  <si>
    <t xml:space="preserve"> • Con relación al número de interrupciones en transformadores, 01 evento corresponde a rechazo manual de carga en la S.E. Paramonga Nueva (2,56 MWh), 12 eventos corresponden a rechazos manuales de carga en las SS.EE. Huachipa, Ñaña y Santa clara (324,9 MWh) y 01 evento corresponde a rechazo manual de carga por sobrecarga  del transformador T113-261 de la S.E. Paramonga Nueva(441,78 MWh).</t>
  </si>
  <si>
    <t xml:space="preserve">• Máxima demanda mensual correspondiente a los periodos HFP y HP. </t>
  </si>
  <si>
    <t>POTENCIA GENERADA EN EL SEIN</t>
  </si>
  <si>
    <t>Generación Acumulada de Enero a Marzo</t>
  </si>
  <si>
    <t>23</t>
  </si>
  <si>
    <t>El valor de potencia efectiva corresponde al declarado en la fecha de ingreso de operación comercial</t>
  </si>
  <si>
    <t>SOLAR</t>
  </si>
  <si>
    <t>EÓLICO</t>
  </si>
  <si>
    <t>VARIACIÓN (%)</t>
  </si>
  <si>
    <t xml:space="preserve"> POTENCIA INSTALADA A MARZO  2016 (MW)</t>
  </si>
  <si>
    <t xml:space="preserve"> POTENCIA INSTALADA A MARZO  2017 (MW)</t>
  </si>
  <si>
    <t>RETIRO DE OPERACIÓN COMERCIAL DEL SEIN</t>
  </si>
  <si>
    <t>PRODUCCIÓN DE ENERGÍA ELÉCTRICA CON RECURSOS ENERGÉTICOS RENOVABLES ACUMULADA DE ENERO A MARZO (GWh)</t>
  </si>
  <si>
    <r>
      <rPr>
        <b/>
        <sz val="9"/>
        <rFont val="Arial"/>
        <family val="2"/>
      </rPr>
      <t>Nota:
 •</t>
    </r>
    <r>
      <rPr>
        <sz val="9"/>
        <rFont val="Arial"/>
        <family val="2"/>
      </rPr>
      <t xml:space="preserve">De acuerdo al D.S. 018-2016 la Máxima Demanda Mensual y la Demanda Coincidente, debe determinarse dentro de las horas de punta del sistema, la misma que está     </t>
    </r>
    <r>
      <rPr>
        <sz val="9"/>
        <color theme="0"/>
        <rFont val="Arial"/>
        <family val="2"/>
      </rPr>
      <t>_</t>
    </r>
    <r>
      <rPr>
        <sz val="9"/>
        <rFont val="Arial"/>
        <family val="2"/>
      </rPr>
      <t>vigente hasta abril 2017.
 •Los valores de potencia generada corresponden a los registrados en los bornes de generación</t>
    </r>
  </si>
  <si>
    <t>PARTICIPACIÓN DE LAS EMPRESAS GENERADORAS DEL COES EN LA MÁXIMA DEMANDA - PERIODO ENERO A MARZO (MW)</t>
  </si>
  <si>
    <t>Máxima Demanda  
Periodo Enero a Marzo</t>
  </si>
  <si>
    <t>Acumulado enero a marzo</t>
  </si>
  <si>
    <t>VOLÚMEN UTIL DE LOS EMBALSES Y LAGUNAS (Millones de m3)</t>
  </si>
  <si>
    <t>PROMEDIO MENSUAL DE CAUDALES (m3/s)</t>
  </si>
  <si>
    <t>PARTICIPACIÓN DE LAS EMPRESAS GENERADORAS DEL COES EN LA PRODUCCIÓN DE ENERGÍA ELÉCTRICA DEL MES DE MARZO (GWh)</t>
  </si>
  <si>
    <r>
      <t xml:space="preserve">(*) A partir del 02/02/2017 la empresa Duke Energy Egenor S en C por A. cambió de Razón Social a Orazul Energy Egenor S en C por A.
 •De acuerdo al D.S. 018-2016 la Máxima Demanda Mensual y la Demanda Coincidente, debe determinarse dentro de las horas de punta del sistema, la misma que está     </t>
    </r>
    <r>
      <rPr>
        <sz val="10"/>
        <color theme="0"/>
        <rFont val="Calibri Light"/>
        <family val="2"/>
      </rPr>
      <t>_</t>
    </r>
    <r>
      <rPr>
        <sz val="10"/>
        <rFont val="Calibri Light"/>
        <family val="2"/>
      </rPr>
      <t>vigente hasta abril 2017.
 •Los valores de máxima demanda corresponden a los registrados en los bornes de generación</t>
    </r>
  </si>
  <si>
    <t>Producción por tipo de Generación</t>
  </si>
  <si>
    <t>Producción por tipo de Recurso Energético</t>
  </si>
  <si>
    <t>Producción por Recursos Energéticos Renovables</t>
  </si>
  <si>
    <t>Participación de la producción por empresas Integrantes</t>
  </si>
  <si>
    <t>Participación por Empresas Integrantes</t>
  </si>
  <si>
    <t>EVOLUCIÓN DE LOS CAUDALES</t>
  </si>
  <si>
    <t>EVOLUCIÓN DE VOLUMENES DE LOS EMBALSES Y LAGUNAS</t>
  </si>
  <si>
    <t>Volumen útil de los embalses y lagunas (Mm3)</t>
  </si>
  <si>
    <t>Promedio mensual de los caudales (m3/s)</t>
  </si>
  <si>
    <t>Evolución de volúmenes de embalses y lagunas</t>
  </si>
  <si>
    <t>Evolución de los caudales</t>
  </si>
  <si>
    <t>Gas Natural de La Isla</t>
  </si>
  <si>
    <t>Marzo</t>
  </si>
</sst>
</file>

<file path=xl/styles.xml><?xml version="1.0" encoding="utf-8"?>
<styleSheet xmlns="http://schemas.openxmlformats.org/spreadsheetml/2006/main" xmlns:mc="http://schemas.openxmlformats.org/markup-compatibility/2006" xmlns:x14ac="http://schemas.microsoft.com/office/spreadsheetml/2009/9/ac" mc:Ignorable="x14ac">
  <numFmts count="51">
    <numFmt numFmtId="43" formatCode="_-* #,##0.00_-;\-* #,##0.00_-;_-* &quot;-&quot;??_-;_-@_-"/>
    <numFmt numFmtId="164" formatCode="_ * #,##0.00_ ;_ * \-#,##0.00_ ;_ * &quot;-&quot;??_ ;_ @_ "/>
    <numFmt numFmtId="165" formatCode="0.0;\-0.0;\-"/>
    <numFmt numFmtId="166" formatCode="0.0"/>
    <numFmt numFmtId="167" formatCode="0.0%"/>
    <numFmt numFmtId="168" formatCode="_(* #,##0.00_);_(* \(#,##0.00\);_(* &quot;-&quot;??_);_(@_)"/>
    <numFmt numFmtId="169" formatCode="_(* #,##0_);_(* \(#,##0\);_(* &quot;-&quot;??_);_(@_)"/>
    <numFmt numFmtId="170" formatCode="[$-409]mmm/yy;@"/>
    <numFmt numFmtId="171" formatCode="[$-409]mmmmm/yy;@"/>
    <numFmt numFmtId="172" formatCode="###\ ###\ ##0.0"/>
    <numFmt numFmtId="173" formatCode="_(&quot;$&quot;* #,##0_);_(&quot;$&quot;* \(#,##0\);_(&quot;$&quot;* &quot;-&quot;_);_(@_)"/>
    <numFmt numFmtId="174" formatCode="_(&quot;$&quot;* #,##0.00_);_(&quot;$&quot;* \(#,##0.00\);_(&quot;$&quot;* &quot;-&quot;??_);_(@_)"/>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000"/>
    <numFmt numFmtId="180" formatCode="#,##0.0"/>
    <numFmt numFmtId="181" formatCode="0.0000"/>
    <numFmt numFmtId="182" formatCode="0.00000"/>
    <numFmt numFmtId="183" formatCode="_ [$€]* #,##0.00_ ;_ [$€]* \-#,##0.00_ ;_ [$€]* &quot;-&quot;??_ ;_ @_ "/>
    <numFmt numFmtId="184" formatCode="#,##0_ ;\-#,##0\ "/>
    <numFmt numFmtId="185" formatCode="[$-F400]h:mm:ss\ AM/PM"/>
    <numFmt numFmtId="186" formatCode="&quot;$&quot;#,##0.00_);\(&quot;$&quot;#,##0.00\)"/>
    <numFmt numFmtId="187" formatCode="_(* #,##0_);_(* \(#,##0\);_(* &quot;-&quot;_);_(@_)"/>
    <numFmt numFmtId="188" formatCode="&quot;S/.&quot;#,##0\ ;\(&quot;S/.&quot;#,##0\)"/>
    <numFmt numFmtId="189" formatCode="*Ȃ_([$€]* #,##0.00_);\⠭[$€]* #,##0.00_)_(;_([$€]* #,##0.00_);_(@_)"/>
    <numFmt numFmtId="190" formatCode="_-&quot;$&quot;* #,##0.00_-;\-&quot;$&quot;* #,##0.00_-;_-&quot;$&quot;* &quot;-&quot;??_-;_-@_-"/>
    <numFmt numFmtId="191" formatCode="mmm\ dd\,\ yyyy"/>
    <numFmt numFmtId="192" formatCode="&quot;S/.&quot;\ #,##0_);[Red]\(&quot;S/.&quot;\ #,##0\)"/>
    <numFmt numFmtId="193" formatCode="_-* #,##0.00\ _p_t_a_-;\-* #,##0.00\ _p_t_a_-;_-* &quot;-&quot;??\ _p_t_a_-;_-@_-"/>
    <numFmt numFmtId="194" formatCode="_([$€-2]* #,##0.00_);_([$€-2]* \(#,##0.00\);_([$€-2]* &quot;-&quot;??_)"/>
    <numFmt numFmtId="195" formatCode="#.00"/>
    <numFmt numFmtId="196" formatCode="\$#.00"/>
    <numFmt numFmtId="197" formatCode="\$#."/>
    <numFmt numFmtId="198" formatCode="%#.00"/>
    <numFmt numFmtId="199" formatCode="\£#,##0.00_);[Red]\(\£#,##0.00\)"/>
    <numFmt numFmtId="200" formatCode="\£#,##0_);\(\£#,##0\)"/>
    <numFmt numFmtId="201" formatCode="#,##0."/>
    <numFmt numFmtId="202" formatCode="_-* #,##0\ _p_t_a_-;\-* #,##0\ _p_t_a_-;_-* &quot;-&quot;\ _p_t_a_-;_-@_-"/>
    <numFmt numFmtId="203" formatCode="_-* #,##0\ &quot;pta&quot;_-;\-* #,##0\ &quot;pta&quot;_-;_-* &quot;-&quot;\ &quot;pta&quot;_-;_-@_-"/>
    <numFmt numFmtId="204" formatCode="_-* #,##0.00\ &quot;pta&quot;_-;\-* #,##0.00\ &quot;pta&quot;_-;_-* &quot;-&quot;??\ &quot;pta&quot;_-;_-@_-"/>
    <numFmt numFmtId="205" formatCode="####\ ###\ ##0.0"/>
    <numFmt numFmtId="206" formatCode="#######\ ###\ ##0.0"/>
    <numFmt numFmtId="207" formatCode="########\ ###\ ##0.0"/>
    <numFmt numFmtId="208" formatCode="0.000"/>
    <numFmt numFmtId="209" formatCode="######\ ###\ ##0.0"/>
    <numFmt numFmtId="210" formatCode="0.00000000"/>
    <numFmt numFmtId="211" formatCode="0.000%"/>
    <numFmt numFmtId="212" formatCode="0.0000000"/>
    <numFmt numFmtId="213" formatCode="#,##0.0000"/>
  </numFmts>
  <fonts count="322">
    <font>
      <sz val="8"/>
      <name val="Helvetica"/>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Narrow"/>
      <family val="2"/>
    </font>
    <font>
      <sz val="8"/>
      <color theme="1"/>
      <name val="Arial"/>
      <family val="2"/>
    </font>
    <font>
      <b/>
      <sz val="8"/>
      <color theme="0"/>
      <name val="Arial"/>
      <family val="2"/>
    </font>
    <font>
      <sz val="8"/>
      <color theme="0"/>
      <name val="Arial"/>
      <family val="2"/>
    </font>
    <font>
      <sz val="8"/>
      <name val="Arial"/>
      <family val="2"/>
    </font>
    <font>
      <b/>
      <sz val="11"/>
      <name val="Calibri Light"/>
      <family val="2"/>
    </font>
    <font>
      <sz val="11"/>
      <name val="Calibri Light"/>
      <family val="2"/>
    </font>
    <font>
      <b/>
      <sz val="18"/>
      <name val="Calibri "/>
    </font>
    <font>
      <b/>
      <sz val="16"/>
      <name val="Calibri "/>
    </font>
    <font>
      <b/>
      <sz val="11"/>
      <name val="Calibri"/>
      <family val="2"/>
      <scheme val="minor"/>
    </font>
    <font>
      <sz val="10"/>
      <name val="Arial"/>
      <family val="2"/>
    </font>
    <font>
      <sz val="11"/>
      <color rgb="FF00B0F0"/>
      <name val="Calibri Light"/>
      <family val="2"/>
    </font>
    <font>
      <sz val="8"/>
      <color indexed="12"/>
      <name val="Arial"/>
      <family val="2"/>
    </font>
    <font>
      <sz val="7"/>
      <name val="Arial"/>
      <family val="2"/>
    </font>
    <font>
      <sz val="7"/>
      <color indexed="12"/>
      <name val="Arial"/>
      <family val="2"/>
    </font>
    <font>
      <b/>
      <sz val="7"/>
      <name val="Arial"/>
      <family val="2"/>
    </font>
    <font>
      <i/>
      <sz val="11"/>
      <color indexed="12"/>
      <name val="Calibri Light"/>
      <family val="2"/>
    </font>
    <font>
      <sz val="9"/>
      <name val="Arial"/>
      <family val="2"/>
    </font>
    <font>
      <i/>
      <sz val="11"/>
      <name val="Calibri Light"/>
      <family val="2"/>
    </font>
    <font>
      <sz val="10"/>
      <color indexed="12"/>
      <name val="Arial"/>
      <family val="2"/>
    </font>
    <font>
      <sz val="8"/>
      <color indexed="10"/>
      <name val="Arial"/>
      <family val="2"/>
    </font>
    <font>
      <b/>
      <sz val="8"/>
      <color indexed="12"/>
      <name val="Arial"/>
      <family val="2"/>
    </font>
    <font>
      <b/>
      <sz val="8"/>
      <name val="Arial"/>
      <family val="2"/>
    </font>
    <font>
      <b/>
      <sz val="18"/>
      <name val="Calibri"/>
      <family val="2"/>
      <scheme val="minor"/>
    </font>
    <font>
      <b/>
      <sz val="16"/>
      <name val="Calibri"/>
      <family val="2"/>
      <scheme val="minor"/>
    </font>
    <font>
      <b/>
      <sz val="12"/>
      <name val="Calibri"/>
      <family val="2"/>
      <scheme val="minor"/>
    </font>
    <font>
      <sz val="10"/>
      <name val="Calibri Light"/>
      <family val="2"/>
    </font>
    <font>
      <b/>
      <sz val="14"/>
      <name val="Calibri"/>
      <family val="2"/>
      <scheme val="minor"/>
    </font>
    <font>
      <sz val="10"/>
      <color theme="1"/>
      <name val="Calibri Light"/>
      <family val="2"/>
    </font>
    <font>
      <sz val="10"/>
      <color rgb="FFFF0000"/>
      <name val="Calibri Light"/>
      <family val="2"/>
    </font>
    <font>
      <sz val="11"/>
      <name val="Calibri"/>
      <family val="2"/>
      <scheme val="minor"/>
    </font>
    <font>
      <i/>
      <sz val="11"/>
      <name val="Calibri"/>
      <family val="2"/>
      <scheme val="minor"/>
    </font>
    <font>
      <i/>
      <sz val="10"/>
      <name val="Calibri Light"/>
      <family val="2"/>
    </font>
    <font>
      <sz val="11"/>
      <name val="Arial"/>
      <family val="2"/>
    </font>
    <font>
      <b/>
      <sz val="11"/>
      <name val="Arial"/>
      <family val="2"/>
    </font>
    <font>
      <i/>
      <sz val="9"/>
      <name val="Calibri Light"/>
      <family val="2"/>
    </font>
    <font>
      <b/>
      <sz val="9"/>
      <name val="Arial"/>
      <family val="2"/>
    </font>
    <font>
      <b/>
      <sz val="9"/>
      <name val="Calibri"/>
      <family val="2"/>
      <scheme val="minor"/>
    </font>
    <font>
      <b/>
      <sz val="10"/>
      <name val="Calibri"/>
      <family val="2"/>
      <scheme val="minor"/>
    </font>
    <font>
      <sz val="10"/>
      <name val="Calibri"/>
      <family val="2"/>
      <scheme val="minor"/>
    </font>
    <font>
      <i/>
      <sz val="8"/>
      <name val="Arial"/>
      <family val="2"/>
    </font>
    <font>
      <sz val="9"/>
      <name val="Calibri Light"/>
      <family val="2"/>
    </font>
    <font>
      <b/>
      <sz val="9"/>
      <name val="Calibri Light"/>
      <family val="2"/>
    </font>
    <font>
      <b/>
      <sz val="10"/>
      <name val="Arial"/>
      <family val="2"/>
    </font>
    <font>
      <sz val="12"/>
      <name val="Calibri Light"/>
      <family val="2"/>
    </font>
    <font>
      <sz val="9"/>
      <color indexed="10"/>
      <name val="Calibri Light"/>
      <family val="2"/>
    </font>
    <font>
      <i/>
      <sz val="9"/>
      <color indexed="12"/>
      <name val="Calibri Light"/>
      <family val="2"/>
    </font>
    <font>
      <b/>
      <sz val="12"/>
      <name val="Calibri Light"/>
      <family val="2"/>
    </font>
    <font>
      <b/>
      <sz val="10"/>
      <name val="Calibri Light"/>
      <family val="2"/>
    </font>
    <font>
      <sz val="10"/>
      <color indexed="12"/>
      <name val="Calibri Light"/>
      <family val="2"/>
    </font>
    <font>
      <i/>
      <sz val="7"/>
      <name val="Arial"/>
      <family val="2"/>
    </font>
    <font>
      <sz val="7.5"/>
      <name val="Arial"/>
      <family val="2"/>
    </font>
    <font>
      <sz val="11"/>
      <color indexed="8"/>
      <name val="Calibri"/>
      <family val="2"/>
    </font>
    <font>
      <sz val="11"/>
      <color indexed="8"/>
      <name val="Calibri"/>
      <family val="2"/>
      <charset val="161"/>
    </font>
    <font>
      <sz val="11"/>
      <color indexed="9"/>
      <name val="Calibri"/>
      <family val="2"/>
    </font>
    <font>
      <sz val="11"/>
      <color indexed="9"/>
      <name val="Calibri"/>
      <family val="2"/>
      <charset val="161"/>
    </font>
    <font>
      <sz val="11"/>
      <color indexed="10"/>
      <name val="Calibri"/>
      <family val="2"/>
    </font>
    <font>
      <b/>
      <sz val="11"/>
      <color indexed="63"/>
      <name val="Calibri"/>
      <family val="2"/>
    </font>
    <font>
      <b/>
      <sz val="11"/>
      <color indexed="52"/>
      <name val="Calibri"/>
      <family val="2"/>
    </font>
    <font>
      <sz val="11"/>
      <color indexed="17"/>
      <name val="Calibri"/>
      <family val="2"/>
    </font>
    <font>
      <b/>
      <sz val="11"/>
      <color indexed="9"/>
      <name val="Calibri"/>
      <family val="2"/>
    </font>
    <font>
      <sz val="11"/>
      <color indexed="52"/>
      <name val="Calibri"/>
      <family val="2"/>
    </font>
    <font>
      <sz val="11"/>
      <color indexed="62"/>
      <name val="Calibri"/>
      <family val="2"/>
    </font>
    <font>
      <b/>
      <sz val="11"/>
      <color indexed="56"/>
      <name val="Calibri"/>
      <family val="2"/>
    </font>
    <font>
      <b/>
      <sz val="11"/>
      <color indexed="8"/>
      <name val="Calibri"/>
      <family val="2"/>
    </font>
    <font>
      <i/>
      <sz val="11"/>
      <color indexed="23"/>
      <name val="Calibri"/>
      <family val="2"/>
    </font>
    <font>
      <sz val="10"/>
      <name val="Verdana"/>
      <family val="2"/>
    </font>
    <font>
      <u/>
      <sz val="10"/>
      <color indexed="12"/>
      <name val="Arial"/>
      <family val="2"/>
    </font>
    <font>
      <sz val="10"/>
      <name val="Arial"/>
      <family val="2"/>
      <charset val="161"/>
    </font>
    <font>
      <sz val="11"/>
      <color indexed="20"/>
      <name val="Calibri"/>
      <family val="2"/>
    </font>
    <font>
      <sz val="11"/>
      <color indexed="60"/>
      <name val="Calibri"/>
      <family val="2"/>
    </font>
    <font>
      <sz val="10"/>
      <name val="Arial CE"/>
      <charset val="238"/>
    </font>
    <font>
      <sz val="11"/>
      <name val="MS Sans Serif"/>
      <family val="2"/>
    </font>
    <font>
      <b/>
      <sz val="15"/>
      <color indexed="56"/>
      <name val="Calibri"/>
      <family val="2"/>
    </font>
    <font>
      <b/>
      <sz val="13"/>
      <color indexed="56"/>
      <name val="Calibri"/>
      <family val="2"/>
    </font>
    <font>
      <sz val="10"/>
      <color indexed="8"/>
      <name val="Arial"/>
      <family val="2"/>
    </font>
    <font>
      <b/>
      <sz val="18"/>
      <color indexed="56"/>
      <name val="Cambria"/>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1"/>
      <color indexed="19"/>
      <name val="Calibri"/>
      <family val="2"/>
      <charset val="161"/>
    </font>
    <font>
      <sz val="11"/>
      <color indexed="10"/>
      <name val="Calibri"/>
      <family val="2"/>
      <charset val="161"/>
    </font>
    <font>
      <sz val="10"/>
      <name val="Arial Greek"/>
    </font>
    <font>
      <b/>
      <sz val="11"/>
      <color indexed="8"/>
      <name val="Calibri"/>
      <family val="2"/>
      <charset val="161"/>
    </font>
    <font>
      <b/>
      <sz val="18"/>
      <color indexed="62"/>
      <name val="Cambria"/>
      <family val="2"/>
      <charset val="161"/>
    </font>
    <font>
      <b/>
      <sz val="11"/>
      <color indexed="10"/>
      <name val="Calibri"/>
      <family val="2"/>
      <charset val="161"/>
    </font>
    <font>
      <b/>
      <sz val="10"/>
      <name val="Tahoma"/>
      <family val="2"/>
    </font>
    <font>
      <b/>
      <sz val="9"/>
      <color theme="0"/>
      <name val="Calibri Light"/>
      <family val="2"/>
    </font>
    <font>
      <sz val="9"/>
      <color theme="0"/>
      <name val="Calibri Light"/>
      <family val="2"/>
    </font>
    <font>
      <sz val="10"/>
      <color theme="0"/>
      <name val="Calibri Light"/>
      <family val="2"/>
    </font>
    <font>
      <sz val="9"/>
      <name val="Calibri"/>
      <family val="2"/>
      <scheme val="minor"/>
    </font>
    <font>
      <b/>
      <sz val="10"/>
      <color theme="0"/>
      <name val="Calibri"/>
      <family val="2"/>
      <scheme val="minor"/>
    </font>
    <font>
      <b/>
      <sz val="9"/>
      <color theme="0"/>
      <name val="Calibri"/>
      <family val="2"/>
      <scheme val="minor"/>
    </font>
    <font>
      <b/>
      <sz val="11"/>
      <color theme="0"/>
      <name val="Calibri"/>
      <family val="2"/>
      <scheme val="minor"/>
    </font>
    <font>
      <sz val="11"/>
      <color theme="0" tint="-0.14999847407452621"/>
      <name val="Calibri Light"/>
      <family val="2"/>
    </font>
    <font>
      <b/>
      <sz val="12"/>
      <color theme="0" tint="-0.14999847407452621"/>
      <name val="Calibri Light"/>
      <family val="2"/>
    </font>
    <font>
      <sz val="10"/>
      <color theme="0" tint="-0.14999847407452621"/>
      <name val="Calibri Light"/>
      <family val="2"/>
    </font>
    <font>
      <b/>
      <sz val="10"/>
      <color theme="0" tint="-0.14999847407452621"/>
      <name val="Calibri Light"/>
      <family val="2"/>
    </font>
    <font>
      <b/>
      <sz val="11"/>
      <color theme="0"/>
      <name val="Arial"/>
      <family val="2"/>
    </font>
    <font>
      <sz val="11"/>
      <color theme="0"/>
      <name val="Arial"/>
      <family val="2"/>
    </font>
    <font>
      <b/>
      <sz val="10"/>
      <color theme="0"/>
      <name val="Calibri Light"/>
      <family val="2"/>
    </font>
    <font>
      <b/>
      <sz val="8"/>
      <name val="Helvetica"/>
      <family val="2"/>
    </font>
    <font>
      <b/>
      <sz val="6"/>
      <color indexed="9"/>
      <name val="Arial"/>
      <family val="2"/>
    </font>
    <font>
      <sz val="6"/>
      <name val="Arial"/>
      <family val="2"/>
    </font>
    <font>
      <sz val="8.5"/>
      <name val="Tahoma"/>
      <family val="2"/>
    </font>
    <font>
      <sz val="9"/>
      <name val="Tahoma"/>
      <family val="2"/>
    </font>
    <font>
      <b/>
      <sz val="8.5"/>
      <name val="Tahoma"/>
      <family val="2"/>
    </font>
    <font>
      <sz val="8"/>
      <color theme="1"/>
      <name val="Arial Narrow"/>
      <family val="2"/>
    </font>
    <font>
      <sz val="9"/>
      <color theme="1"/>
      <name val="Calibri"/>
      <family val="2"/>
      <scheme val="minor"/>
    </font>
    <font>
      <b/>
      <sz val="9"/>
      <color theme="1"/>
      <name val="Calibri"/>
      <family val="2"/>
      <scheme val="minor"/>
    </font>
    <font>
      <sz val="9"/>
      <color rgb="FFFF0000"/>
      <name val="Calibri"/>
      <family val="2"/>
      <scheme val="minor"/>
    </font>
    <font>
      <sz val="8"/>
      <name val="Calibri"/>
      <family val="2"/>
      <scheme val="minor"/>
    </font>
    <font>
      <b/>
      <sz val="8"/>
      <name val="Calibri"/>
      <family val="2"/>
      <scheme val="minor"/>
    </font>
    <font>
      <sz val="11"/>
      <color theme="0" tint="-0.34998626667073579"/>
      <name val="Calibri Light"/>
      <family val="2"/>
    </font>
    <font>
      <b/>
      <sz val="18"/>
      <color theme="3"/>
      <name val="Cambria"/>
      <family val="2"/>
      <scheme val="major"/>
    </font>
    <font>
      <sz val="11"/>
      <color theme="1"/>
      <name val="Calibri"/>
      <family val="2"/>
      <scheme val="minor"/>
    </font>
    <font>
      <sz val="14"/>
      <name val="Arial"/>
      <family val="2"/>
    </font>
    <font>
      <b/>
      <sz val="12"/>
      <name val="Arial"/>
      <family val="2"/>
    </font>
    <font>
      <sz val="12"/>
      <name val="Arial"/>
      <family val="2"/>
    </font>
    <font>
      <sz val="10"/>
      <color indexed="10"/>
      <name val="Arial"/>
      <family val="2"/>
    </font>
    <font>
      <sz val="10"/>
      <color indexed="9"/>
      <name val="Arial"/>
      <family val="2"/>
    </font>
    <font>
      <sz val="10"/>
      <color indexed="17"/>
      <name val="Arial"/>
      <family val="2"/>
    </font>
    <font>
      <b/>
      <sz val="10"/>
      <color indexed="52"/>
      <name val="Arial"/>
      <family val="2"/>
    </font>
    <font>
      <b/>
      <sz val="10"/>
      <color indexed="9"/>
      <name val="Arial"/>
      <family val="2"/>
    </font>
    <font>
      <sz val="10"/>
      <color indexed="52"/>
      <name val="Arial"/>
      <family val="2"/>
    </font>
    <font>
      <b/>
      <sz val="11"/>
      <color indexed="56"/>
      <name val="Arial"/>
      <family val="2"/>
    </font>
    <font>
      <sz val="10"/>
      <color indexed="62"/>
      <name val="Arial"/>
      <family val="2"/>
    </font>
    <font>
      <sz val="10"/>
      <name val="Courier New"/>
      <family val="3"/>
    </font>
    <font>
      <i/>
      <sz val="12"/>
      <name val="Arial"/>
      <family val="2"/>
    </font>
    <font>
      <i/>
      <sz val="10"/>
      <name val="Arial"/>
      <family val="2"/>
    </font>
    <font>
      <sz val="20"/>
      <name val="Arial"/>
      <family val="2"/>
    </font>
    <font>
      <sz val="10"/>
      <name val="Times New Roman"/>
      <family val="1"/>
    </font>
    <font>
      <i/>
      <sz val="10"/>
      <name val="Times New Roman"/>
      <family val="1"/>
    </font>
    <font>
      <b/>
      <sz val="18"/>
      <name val="Arial"/>
      <family val="2"/>
    </font>
    <font>
      <sz val="10"/>
      <color indexed="20"/>
      <name val="Arial"/>
      <family val="2"/>
    </font>
    <font>
      <sz val="12"/>
      <name val="Modern"/>
      <family val="3"/>
      <charset val="255"/>
    </font>
    <font>
      <b/>
      <sz val="10"/>
      <color indexed="63"/>
      <name val="Arial"/>
      <family val="2"/>
    </font>
    <font>
      <i/>
      <sz val="10"/>
      <color indexed="23"/>
      <name val="Arial"/>
      <family val="2"/>
    </font>
    <font>
      <b/>
      <sz val="15"/>
      <color indexed="56"/>
      <name val="Arial"/>
      <family val="2"/>
    </font>
    <font>
      <b/>
      <sz val="13"/>
      <color indexed="56"/>
      <name val="Arial"/>
      <family val="2"/>
    </font>
    <font>
      <sz val="8"/>
      <color indexed="8"/>
      <name val="Arial"/>
      <family val="2"/>
    </font>
    <font>
      <sz val="12"/>
      <color indexed="18"/>
      <name val="Arial"/>
      <family val="2"/>
    </font>
    <font>
      <sz val="8"/>
      <color indexed="8"/>
      <name val="Arial Narrow"/>
      <family val="2"/>
    </font>
    <font>
      <sz val="8"/>
      <color indexed="9"/>
      <name val="Arial Narrow"/>
      <family val="2"/>
    </font>
    <font>
      <b/>
      <sz val="8"/>
      <color indexed="52"/>
      <name val="Arial Narrow"/>
      <family val="2"/>
    </font>
    <font>
      <sz val="8"/>
      <color indexed="20"/>
      <name val="Arial Narrow"/>
      <family val="2"/>
    </font>
    <font>
      <b/>
      <sz val="8"/>
      <color indexed="63"/>
      <name val="Arial Narrow"/>
      <family val="2"/>
    </font>
    <font>
      <i/>
      <sz val="8"/>
      <color indexed="23"/>
      <name val="Arial Narrow"/>
      <family val="2"/>
    </font>
    <font>
      <b/>
      <sz val="15"/>
      <color indexed="56"/>
      <name val="Arial Narrow"/>
      <family val="2"/>
    </font>
    <font>
      <b/>
      <sz val="13"/>
      <color indexed="56"/>
      <name val="Arial Narrow"/>
      <family val="2"/>
    </font>
    <font>
      <b/>
      <sz val="11"/>
      <color indexed="56"/>
      <name val="Arial Narrow"/>
      <family val="2"/>
    </font>
    <font>
      <sz val="8"/>
      <color indexed="17"/>
      <name val="Arial"/>
      <family val="2"/>
    </font>
    <font>
      <b/>
      <sz val="8"/>
      <color indexed="9"/>
      <name val="Arial"/>
      <family val="2"/>
    </font>
    <font>
      <sz val="8"/>
      <color indexed="52"/>
      <name val="Arial"/>
      <family val="2"/>
    </font>
    <font>
      <sz val="8"/>
      <color indexed="62"/>
      <name val="Arial"/>
      <family val="2"/>
    </font>
    <font>
      <sz val="8"/>
      <color theme="1"/>
      <name val="Calibri"/>
      <family val="2"/>
      <scheme val="minor"/>
    </font>
    <font>
      <sz val="8"/>
      <color rgb="FFFF0000"/>
      <name val="Arial"/>
      <family val="2"/>
    </font>
    <font>
      <sz val="8"/>
      <color indexed="8"/>
      <name val="Calibri"/>
      <family val="2"/>
    </font>
    <font>
      <b/>
      <sz val="1"/>
      <color indexed="8"/>
      <name val="Courier"/>
      <family val="3"/>
    </font>
    <font>
      <sz val="1"/>
      <color indexed="8"/>
      <name val="Courier"/>
      <family val="3"/>
    </font>
    <font>
      <b/>
      <sz val="8"/>
      <color indexed="9"/>
      <name val="Arial Narrow"/>
      <family val="2"/>
    </font>
    <font>
      <i/>
      <sz val="1"/>
      <color indexed="8"/>
      <name val="Courier"/>
      <family val="3"/>
    </font>
    <font>
      <sz val="8"/>
      <color indexed="17"/>
      <name val="Arial Narrow"/>
      <family val="2"/>
    </font>
    <font>
      <sz val="8"/>
      <color indexed="62"/>
      <name val="Arial Narrow"/>
      <family val="2"/>
    </font>
    <font>
      <b/>
      <sz val="12"/>
      <color indexed="16"/>
      <name val="Arial MT"/>
    </font>
    <font>
      <b/>
      <sz val="10"/>
      <color indexed="16"/>
      <name val="Arial MT"/>
    </font>
    <font>
      <sz val="8"/>
      <color indexed="52"/>
      <name val="Arial Narrow"/>
      <family val="2"/>
    </font>
    <font>
      <b/>
      <sz val="10"/>
      <color indexed="12"/>
      <name val="Arial"/>
      <family val="2"/>
    </font>
    <font>
      <b/>
      <i/>
      <u/>
      <sz val="12"/>
      <color indexed="8"/>
      <name val="Arial MT"/>
    </font>
    <font>
      <i/>
      <sz val="12"/>
      <color indexed="8"/>
      <name val="Arial MT"/>
    </font>
    <font>
      <sz val="8"/>
      <color indexed="10"/>
      <name val="Arial Narrow"/>
      <family val="2"/>
    </font>
    <font>
      <sz val="9"/>
      <color indexed="9"/>
      <name val="Arial Narrow"/>
      <family val="2"/>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i/>
      <sz val="8"/>
      <color rgb="FF7F7F7F"/>
      <name val="Arial"/>
      <family val="2"/>
    </font>
    <font>
      <b/>
      <sz val="8"/>
      <color theme="1"/>
      <name val="Arial"/>
      <family val="2"/>
    </font>
    <font>
      <sz val="8"/>
      <color indexed="9"/>
      <name val="Calibri"/>
      <family val="2"/>
    </font>
    <font>
      <sz val="8"/>
      <color indexed="20"/>
      <name val="Calibri"/>
      <family val="2"/>
    </font>
    <font>
      <b/>
      <sz val="8"/>
      <color indexed="52"/>
      <name val="Calibri"/>
      <family val="2"/>
    </font>
    <font>
      <i/>
      <sz val="8"/>
      <color indexed="23"/>
      <name val="Calibri"/>
      <family val="2"/>
    </font>
    <font>
      <b/>
      <sz val="8"/>
      <color indexed="63"/>
      <name val="Calibri"/>
      <family val="2"/>
    </font>
    <font>
      <sz val="9"/>
      <color indexed="17"/>
      <name val="Arial Unicode MS"/>
      <family val="2"/>
    </font>
    <font>
      <b/>
      <sz val="9"/>
      <color indexed="9"/>
      <name val="Arial Unicode MS"/>
      <family val="2"/>
    </font>
    <font>
      <sz val="9"/>
      <color indexed="52"/>
      <name val="Arial Unicode MS"/>
      <family val="2"/>
    </font>
    <font>
      <b/>
      <sz val="11"/>
      <color indexed="56"/>
      <name val="Arial Unicode MS"/>
      <family val="2"/>
    </font>
    <font>
      <sz val="9"/>
      <color indexed="62"/>
      <name val="Arial Unicode MS"/>
      <family val="2"/>
    </font>
    <font>
      <sz val="9"/>
      <color indexed="10"/>
      <name val="Arial Unicode MS"/>
      <family val="2"/>
    </font>
    <font>
      <sz val="11"/>
      <name val="Calibri"/>
      <family val="2"/>
    </font>
    <font>
      <b/>
      <sz val="14"/>
      <name val="Arial"/>
      <family val="2"/>
    </font>
    <font>
      <sz val="16"/>
      <name val="Arial"/>
      <family val="2"/>
    </font>
    <font>
      <b/>
      <sz val="24"/>
      <name val="Calibri "/>
    </font>
    <font>
      <b/>
      <sz val="16"/>
      <color theme="0"/>
      <name val="Calibri"/>
      <family val="2"/>
    </font>
    <font>
      <b/>
      <sz val="16"/>
      <color theme="1"/>
      <name val="Calibri"/>
      <family val="2"/>
    </font>
    <font>
      <sz val="16"/>
      <color theme="1"/>
      <name val="Calibri"/>
      <family val="2"/>
    </font>
    <font>
      <b/>
      <sz val="16"/>
      <color theme="0"/>
      <name val="Arial"/>
      <family val="2"/>
    </font>
    <font>
      <b/>
      <sz val="16"/>
      <color theme="4"/>
      <name val="Calibri"/>
      <family val="2"/>
      <scheme val="minor"/>
    </font>
    <font>
      <b/>
      <sz val="14"/>
      <color theme="4"/>
      <name val="Arial"/>
      <family val="2"/>
    </font>
    <font>
      <b/>
      <sz val="16"/>
      <color theme="4"/>
      <name val="Arial"/>
      <family val="2"/>
    </font>
    <font>
      <sz val="11"/>
      <name val="Calibri"/>
      <family val="2"/>
    </font>
    <font>
      <b/>
      <sz val="11"/>
      <color theme="0"/>
      <name val="Calibri"/>
      <family val="2"/>
    </font>
    <font>
      <sz val="11"/>
      <color theme="1"/>
      <name val="Calibri"/>
      <family val="2"/>
    </font>
    <font>
      <b/>
      <sz val="11"/>
      <color theme="1"/>
      <name val="Calibri"/>
      <family val="2"/>
    </font>
    <font>
      <sz val="9"/>
      <color theme="1"/>
      <name val="Calibri Light"/>
      <family val="2"/>
    </font>
    <font>
      <sz val="8"/>
      <color theme="0" tint="-0.34998626667073579"/>
      <name val="Arial"/>
      <family val="2"/>
    </font>
    <font>
      <b/>
      <sz val="10"/>
      <color theme="0" tint="-0.34998626667073579"/>
      <name val="Calibri Light"/>
      <family val="2"/>
    </font>
    <font>
      <sz val="10"/>
      <color theme="0" tint="-0.34998626667073579"/>
      <name val="Calibri Light"/>
      <family val="2"/>
    </font>
    <font>
      <b/>
      <sz val="8"/>
      <color theme="0" tint="-0.34998626667073579"/>
      <name val="Arial"/>
      <family val="2"/>
    </font>
    <font>
      <sz val="16"/>
      <name val="Calibri"/>
      <family val="2"/>
      <scheme val="minor"/>
    </font>
    <font>
      <b/>
      <sz val="10"/>
      <color rgb="FFFFFFFF"/>
      <name val="Calibri"/>
      <family val="2"/>
    </font>
    <font>
      <b/>
      <sz val="14"/>
      <name val="Calibri "/>
    </font>
    <font>
      <sz val="14"/>
      <color theme="0"/>
      <name val="Arial"/>
      <family val="2"/>
    </font>
    <font>
      <sz val="11"/>
      <name val="Tahoma"/>
      <family val="2"/>
    </font>
    <font>
      <sz val="11"/>
      <name val="Calibri"/>
      <family val="2"/>
    </font>
    <font>
      <sz val="10"/>
      <name val="Calibri"/>
      <family val="2"/>
    </font>
    <font>
      <b/>
      <sz val="10"/>
      <color theme="1"/>
      <name val="Calibri Light"/>
      <family val="2"/>
    </font>
    <font>
      <sz val="12"/>
      <color theme="0" tint="-0.34998626667073579"/>
      <name val="Calibri Light"/>
      <family val="2"/>
    </font>
    <font>
      <b/>
      <sz val="12"/>
      <color theme="0" tint="-0.34998626667073579"/>
      <name val="Calibri Light"/>
      <family val="2"/>
    </font>
    <font>
      <b/>
      <sz val="9"/>
      <color theme="0" tint="-0.34998626667073579"/>
      <name val="Arial"/>
      <family val="2"/>
    </font>
    <font>
      <sz val="11"/>
      <color theme="1"/>
      <name val="Arial"/>
      <family val="2"/>
    </font>
    <font>
      <i/>
      <sz val="8"/>
      <color theme="1"/>
      <name val="Arial"/>
      <family val="2"/>
    </font>
    <font>
      <sz val="9"/>
      <color theme="1"/>
      <name val="Arial"/>
      <family val="2"/>
    </font>
    <font>
      <sz val="7"/>
      <color theme="1"/>
      <name val="Arial"/>
      <family val="2"/>
    </font>
    <font>
      <b/>
      <sz val="7"/>
      <color theme="1"/>
      <name val="Arial"/>
      <family val="2"/>
    </font>
    <font>
      <sz val="11"/>
      <color theme="1"/>
      <name val="Calibri Light"/>
      <family val="2"/>
    </font>
    <font>
      <sz val="8"/>
      <color theme="1"/>
      <name val="Calibri Light"/>
      <family val="2"/>
    </font>
    <font>
      <sz val="6"/>
      <color theme="1"/>
      <name val="Arial"/>
      <family val="2"/>
    </font>
    <font>
      <sz val="14"/>
      <color theme="1"/>
      <name val="Arial"/>
      <family val="2"/>
    </font>
    <font>
      <b/>
      <i/>
      <sz val="10"/>
      <name val="Calibri Light"/>
      <family val="2"/>
    </font>
    <font>
      <sz val="8"/>
      <color theme="0" tint="-0.34998626667073579"/>
      <name val="Calibri Light"/>
      <family val="2"/>
    </font>
    <font>
      <sz val="6"/>
      <color theme="0" tint="-0.34998626667073579"/>
      <name val="Calibri Light"/>
      <family val="2"/>
    </font>
    <font>
      <b/>
      <sz val="6"/>
      <color theme="0" tint="-0.34998626667073579"/>
      <name val="Calibri Light"/>
      <family val="2"/>
    </font>
    <font>
      <sz val="11"/>
      <color theme="0" tint="-0.34998626667073579"/>
      <name val="Calibri"/>
      <family val="2"/>
      <scheme val="minor"/>
    </font>
    <font>
      <sz val="8"/>
      <color theme="0" tint="-0.34998626667073579"/>
      <name val="Calibri"/>
      <family val="2"/>
      <scheme val="minor"/>
    </font>
    <font>
      <sz val="6"/>
      <color theme="0" tint="-0.34998626667073579"/>
      <name val="Arial"/>
      <family val="2"/>
    </font>
    <font>
      <sz val="11"/>
      <color theme="0" tint="-0.34998626667073579"/>
      <name val="Arial"/>
      <family val="2"/>
    </font>
    <font>
      <i/>
      <sz val="8"/>
      <color theme="0" tint="-0.34998626667073579"/>
      <name val="Arial"/>
      <family val="2"/>
    </font>
    <font>
      <b/>
      <sz val="6"/>
      <color theme="0" tint="-0.34998626667073579"/>
      <name val="Arial"/>
      <family val="2"/>
    </font>
    <font>
      <sz val="7"/>
      <color theme="0" tint="-0.34998626667073579"/>
      <name val="Arial"/>
      <family val="2"/>
    </font>
    <font>
      <b/>
      <sz val="11"/>
      <color theme="0" tint="-0.34998626667073579"/>
      <name val="Arial"/>
      <family val="2"/>
    </font>
    <font>
      <b/>
      <sz val="9"/>
      <color theme="0" tint="-0.34998626667073579"/>
      <name val="Calibri"/>
      <family val="2"/>
      <scheme val="minor"/>
    </font>
    <font>
      <b/>
      <sz val="10"/>
      <color theme="0" tint="-0.34998626667073579"/>
      <name val="Calibri"/>
      <family val="2"/>
      <scheme val="minor"/>
    </font>
    <font>
      <sz val="9"/>
      <color theme="0" tint="-0.34998626667073579"/>
      <name val="Calibri Light"/>
      <family val="2"/>
    </font>
    <font>
      <b/>
      <sz val="9"/>
      <color theme="0" tint="-0.34998626667073579"/>
      <name val="Calibri Light"/>
      <family val="2"/>
    </font>
    <font>
      <sz val="5"/>
      <color theme="0" tint="-0.34998626667073579"/>
      <name val="Arial"/>
      <family val="2"/>
    </font>
    <font>
      <sz val="7"/>
      <color theme="0" tint="-0.34998626667073579"/>
      <name val="Calibri Light"/>
      <family val="2"/>
    </font>
    <font>
      <sz val="8"/>
      <color theme="0" tint="-0.34998626667073579"/>
      <name val="Helvetica"/>
      <family val="2"/>
    </font>
    <font>
      <sz val="10"/>
      <color theme="0" tint="-0.34998626667073579"/>
      <name val="Arial"/>
      <family val="2"/>
    </font>
    <font>
      <b/>
      <sz val="10"/>
      <color theme="0" tint="-0.34998626667073579"/>
      <name val="Arial"/>
      <family val="2"/>
    </font>
    <font>
      <sz val="8.5"/>
      <color theme="0" tint="-0.34998626667073579"/>
      <name val="Tahoma"/>
      <family val="2"/>
    </font>
    <font>
      <sz val="9"/>
      <color theme="0" tint="-0.34998626667073579"/>
      <name val="Tahoma"/>
      <family val="2"/>
    </font>
    <font>
      <b/>
      <sz val="10"/>
      <color theme="0" tint="-0.34998626667073579"/>
      <name val="Tahoma"/>
      <family val="2"/>
    </font>
    <font>
      <b/>
      <sz val="8.5"/>
      <color theme="0" tint="-0.34998626667073579"/>
      <name val="Tahoma"/>
      <family val="2"/>
    </font>
    <font>
      <sz val="8"/>
      <color theme="0" tint="-0.34998626667073579"/>
      <name val="Arial Narrow"/>
      <family val="2"/>
    </font>
    <font>
      <b/>
      <sz val="10"/>
      <color theme="0" tint="-0.34998626667073579"/>
      <name val="TradeGothic"/>
    </font>
    <font>
      <sz val="10"/>
      <color theme="0" tint="-0.34998626667073579"/>
      <name val="TradeGothic"/>
    </font>
    <font>
      <sz val="11"/>
      <color rgb="FFFF0000"/>
      <name val="Calibri Light"/>
      <family val="2"/>
    </font>
    <font>
      <b/>
      <sz val="9"/>
      <color theme="1"/>
      <name val="Arial"/>
      <family val="2"/>
    </font>
    <font>
      <b/>
      <sz val="16"/>
      <color theme="0"/>
      <name val="Calibri"/>
      <family val="2"/>
      <scheme val="minor"/>
    </font>
    <font>
      <b/>
      <sz val="5"/>
      <color theme="0" tint="-0.34998626667073579"/>
      <name val="Calibri Light"/>
      <family val="2"/>
    </font>
    <font>
      <sz val="5"/>
      <color theme="0" tint="-0.34998626667073579"/>
      <name val="Calibri Light"/>
      <family val="2"/>
    </font>
    <font>
      <b/>
      <sz val="5"/>
      <color theme="0" tint="-0.34998626667073579"/>
      <name val="Arial"/>
      <family val="2"/>
    </font>
    <font>
      <sz val="9"/>
      <color theme="0" tint="-0.34998626667073579"/>
      <name val="Arial"/>
      <family val="2"/>
    </font>
    <font>
      <b/>
      <sz val="9"/>
      <color theme="0"/>
      <name val="Arial"/>
      <family val="2"/>
    </font>
    <font>
      <b/>
      <sz val="17"/>
      <color theme="0"/>
      <name val="Calibri"/>
      <family val="2"/>
      <scheme val="minor"/>
    </font>
    <font>
      <b/>
      <sz val="10.5"/>
      <color theme="0"/>
      <name val="Calibri"/>
      <family val="2"/>
    </font>
    <font>
      <b/>
      <sz val="10.5"/>
      <color theme="0"/>
      <name val="Calibri"/>
      <family val="2"/>
      <scheme val="minor"/>
    </font>
    <font>
      <b/>
      <sz val="12"/>
      <color theme="0"/>
      <name val="Calibri"/>
      <family val="2"/>
    </font>
    <font>
      <b/>
      <sz val="10.5"/>
      <name val="Calibri"/>
      <family val="2"/>
      <scheme val="minor"/>
    </font>
    <font>
      <b/>
      <sz val="14"/>
      <color rgb="FFFFFFFF"/>
      <name val="Calibri"/>
      <family val="2"/>
    </font>
    <font>
      <sz val="16"/>
      <name val="Calibri"/>
      <family val="2"/>
    </font>
    <font>
      <b/>
      <sz val="16"/>
      <color rgb="FFFFFFFF"/>
      <name val="Calibri"/>
      <family val="2"/>
    </font>
    <font>
      <b/>
      <sz val="16"/>
      <name val="Arial"/>
      <family val="2"/>
    </font>
    <font>
      <b/>
      <sz val="12"/>
      <color theme="1"/>
      <name val="Calibri"/>
      <family val="2"/>
    </font>
    <font>
      <sz val="12"/>
      <color theme="1"/>
      <name val="Calibri"/>
      <family val="2"/>
    </font>
    <font>
      <sz val="8"/>
      <color theme="1"/>
      <name val="Helvetica"/>
      <family val="2"/>
    </font>
    <font>
      <sz val="10"/>
      <color theme="1"/>
      <name val="Arial"/>
      <family val="2"/>
    </font>
    <font>
      <b/>
      <sz val="10"/>
      <color theme="1"/>
      <name val="Arial"/>
      <family val="2"/>
    </font>
    <font>
      <b/>
      <sz val="6"/>
      <color theme="1"/>
      <name val="Arial"/>
      <family val="2"/>
    </font>
    <font>
      <b/>
      <sz val="10"/>
      <color theme="1"/>
      <name val="Tahoma"/>
      <family val="2"/>
    </font>
    <font>
      <sz val="8.5"/>
      <color theme="1"/>
      <name val="Tahoma"/>
      <family val="2"/>
    </font>
    <font>
      <b/>
      <sz val="8.5"/>
      <color theme="1"/>
      <name val="Tahoma"/>
      <family val="2"/>
    </font>
    <font>
      <sz val="9"/>
      <color theme="1"/>
      <name val="Tahoma"/>
      <family val="2"/>
    </font>
    <font>
      <b/>
      <sz val="12"/>
      <name val="Calibri"/>
      <family val="2"/>
    </font>
    <font>
      <b/>
      <sz val="10"/>
      <color theme="0"/>
      <name val="Calibri"/>
      <family val="2"/>
    </font>
    <font>
      <b/>
      <sz val="12"/>
      <name val="Calibri "/>
    </font>
    <font>
      <b/>
      <sz val="13"/>
      <name val="Calibri"/>
      <family val="2"/>
    </font>
    <font>
      <sz val="9"/>
      <color theme="0"/>
      <name val="Arial"/>
      <family val="2"/>
    </font>
    <font>
      <b/>
      <sz val="8"/>
      <color theme="1"/>
      <name val="Calibri Light"/>
      <family val="2"/>
    </font>
    <font>
      <sz val="6"/>
      <color theme="1"/>
      <name val="Calibri Light"/>
      <family val="2"/>
    </font>
    <font>
      <b/>
      <sz val="6"/>
      <color theme="1"/>
      <name val="Calibri Light"/>
      <family val="2"/>
    </font>
    <font>
      <b/>
      <sz val="16"/>
      <name val="Calibri"/>
      <family val="2"/>
    </font>
    <font>
      <b/>
      <sz val="9.5"/>
      <color theme="0"/>
      <name val="Calibri"/>
      <family val="2"/>
      <scheme val="minor"/>
    </font>
    <font>
      <sz val="9.5"/>
      <color theme="0"/>
      <name val="Calibri Light"/>
      <family val="2"/>
    </font>
    <font>
      <b/>
      <sz val="9.5"/>
      <color theme="0"/>
      <name val="Calibri"/>
      <family val="2"/>
    </font>
  </fonts>
  <fills count="95">
    <fill>
      <patternFill patternType="none"/>
    </fill>
    <fill>
      <patternFill patternType="gray125"/>
    </fill>
    <fill>
      <patternFill patternType="solid">
        <fgColor theme="0"/>
        <bgColor indexed="64"/>
      </patternFill>
    </fill>
    <fill>
      <patternFill patternType="solid">
        <fgColor rgb="FFCCEC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9"/>
      </patternFill>
    </fill>
    <fill>
      <patternFill patternType="solid">
        <fgColor indexed="55"/>
      </patternFill>
    </fill>
    <fill>
      <patternFill patternType="solid">
        <fgColor indexed="54"/>
      </patternFill>
    </fill>
    <fill>
      <patternFill patternType="solid">
        <fgColor indexed="56"/>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theme="4" tint="-0.249977111117893"/>
      </patternFill>
    </fill>
    <fill>
      <patternFill patternType="solid">
        <fgColor indexed="62"/>
        <bgColor indexed="64"/>
      </patternFill>
    </fill>
    <fill>
      <patternFill patternType="solid">
        <fgColor indexed="1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11"/>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50"/>
        <bgColor indexed="64"/>
      </patternFill>
    </fill>
    <fill>
      <patternFill patternType="solid">
        <fgColor indexed="26"/>
        <bgColor indexed="64"/>
      </patternFill>
    </fill>
    <fill>
      <patternFill patternType="solid">
        <fgColor indexed="52"/>
        <bgColor indexed="64"/>
      </patternFill>
    </fill>
    <fill>
      <patternFill patternType="gray0625">
        <fgColor indexed="9"/>
        <bgColor indexed="9"/>
      </patternFill>
    </fill>
    <fill>
      <patternFill patternType="gray0625">
        <fgColor indexed="9"/>
        <bgColor indexed="22"/>
      </patternFill>
    </fill>
    <fill>
      <patternFill patternType="solid">
        <fgColor indexed="22"/>
        <bgColor indexed="8"/>
      </patternFill>
    </fill>
    <fill>
      <patternFill patternType="solid">
        <fgColor theme="3" tint="0.79998168889431442"/>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theme="4" tint="0.59999389629810485"/>
      </patternFill>
    </fill>
    <fill>
      <patternFill patternType="solid">
        <fgColor rgb="FFE2E2E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1"/>
        <bgColor indexed="64"/>
      </patternFill>
    </fill>
    <fill>
      <patternFill patternType="solid">
        <fgColor theme="0"/>
        <bgColor theme="4" tint="-0.249977111117893"/>
      </patternFill>
    </fill>
    <fill>
      <patternFill patternType="solid">
        <fgColor theme="8" tint="0.39997558519241921"/>
        <bgColor indexed="64"/>
      </patternFill>
    </fill>
  </fills>
  <borders count="187">
    <border>
      <left/>
      <right/>
      <top/>
      <bottom/>
      <diagonal/>
    </border>
    <border>
      <left/>
      <right/>
      <top style="thin">
        <color theme="0" tint="-0.24994659260841701"/>
      </top>
      <bottom/>
      <diagonal/>
    </border>
    <border>
      <left/>
      <right/>
      <top/>
      <bottom style="hair">
        <color indexed="64"/>
      </bottom>
      <diagonal/>
    </border>
    <border>
      <left/>
      <right/>
      <top style="hair">
        <color indexed="64"/>
      </top>
      <bottom style="hair">
        <color indexed="64"/>
      </bottom>
      <diagonal/>
    </border>
    <border>
      <left/>
      <right/>
      <top style="hair">
        <color rgb="FF66CCFF"/>
      </top>
      <bottom/>
      <diagonal/>
    </border>
    <border>
      <left style="hair">
        <color rgb="FF66CCFF"/>
      </left>
      <right/>
      <top style="hair">
        <color rgb="FF66CCFF"/>
      </top>
      <bottom/>
      <diagonal/>
    </border>
    <border>
      <left style="hair">
        <color rgb="FF66CCFF"/>
      </left>
      <right/>
      <top/>
      <bottom/>
      <diagonal/>
    </border>
    <border>
      <left/>
      <right/>
      <top/>
      <bottom style="hair">
        <color rgb="FF66CCFF"/>
      </bottom>
      <diagonal/>
    </border>
    <border>
      <left style="hair">
        <color rgb="FF66CCFF"/>
      </left>
      <right/>
      <top/>
      <bottom style="hair">
        <color rgb="FF66CCFF"/>
      </bottom>
      <diagonal/>
    </border>
    <border>
      <left/>
      <right/>
      <top style="thin">
        <color rgb="FF66CCFF"/>
      </top>
      <bottom style="thin">
        <color rgb="FF66CCFF"/>
      </bottom>
      <diagonal/>
    </border>
    <border>
      <left style="hair">
        <color rgb="FF66CCFF"/>
      </left>
      <right/>
      <top style="thin">
        <color rgb="FF66CCFF"/>
      </top>
      <bottom style="thin">
        <color rgb="FF66CCFF"/>
      </bottom>
      <diagonal/>
    </border>
    <border>
      <left/>
      <right/>
      <top style="thin">
        <color rgb="FF66CCFF"/>
      </top>
      <bottom/>
      <diagonal/>
    </border>
    <border>
      <left style="hair">
        <color rgb="FF66CCFF"/>
      </left>
      <right/>
      <top style="thin">
        <color rgb="FF66CCFF"/>
      </top>
      <bottom/>
      <diagonal/>
    </border>
    <border>
      <left/>
      <right style="hair">
        <color rgb="FF66CCFF"/>
      </right>
      <top/>
      <bottom style="thin">
        <color rgb="FF66CCFF"/>
      </bottom>
      <diagonal/>
    </border>
    <border>
      <left style="hair">
        <color rgb="FF66CCFF"/>
      </left>
      <right/>
      <top/>
      <bottom style="thin">
        <color rgb="FF66CCFF"/>
      </bottom>
      <diagonal/>
    </border>
    <border>
      <left/>
      <right/>
      <top/>
      <bottom style="thin">
        <color rgb="FF66CCFF"/>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hair">
        <color indexed="64"/>
      </top>
      <bottom/>
      <diagonal/>
    </border>
    <border>
      <left style="hair">
        <color rgb="FF66CCFF"/>
      </left>
      <right style="hair">
        <color rgb="FF66CCFF"/>
      </right>
      <top/>
      <bottom style="hair">
        <color rgb="FF66CCFF"/>
      </bottom>
      <diagonal/>
    </border>
    <border>
      <left style="hair">
        <color rgb="FF66CCFF"/>
      </left>
      <right style="hair">
        <color rgb="FF66CCFF"/>
      </right>
      <top/>
      <bottom/>
      <diagonal/>
    </border>
    <border>
      <left style="hair">
        <color rgb="FF66CCFF"/>
      </left>
      <right style="hair">
        <color rgb="FF66CCFF"/>
      </right>
      <top style="hair">
        <color rgb="FF66CCFF"/>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double">
        <color rgb="FF66CCFF"/>
      </left>
      <right/>
      <top style="hair">
        <color rgb="FF66CCFF"/>
      </top>
      <bottom/>
      <diagonal/>
    </border>
    <border>
      <left/>
      <right style="double">
        <color rgb="FF66CCFF"/>
      </right>
      <top style="hair">
        <color rgb="FF66CCFF"/>
      </top>
      <bottom/>
      <diagonal/>
    </border>
    <border>
      <left style="double">
        <color rgb="FF66CCFF"/>
      </left>
      <right/>
      <top/>
      <bottom/>
      <diagonal/>
    </border>
    <border>
      <left/>
      <right style="double">
        <color rgb="FF66CCFF"/>
      </right>
      <top/>
      <bottom/>
      <diagonal/>
    </border>
    <border>
      <left style="double">
        <color rgb="FF66CCFF"/>
      </left>
      <right/>
      <top/>
      <bottom style="hair">
        <color rgb="FF66CCFF"/>
      </bottom>
      <diagonal/>
    </border>
    <border>
      <left/>
      <right style="double">
        <color rgb="FF66CCFF"/>
      </right>
      <top/>
      <bottom style="hair">
        <color rgb="FF66CCFF"/>
      </bottom>
      <diagonal/>
    </border>
    <border>
      <left style="double">
        <color rgb="FF66CCFF"/>
      </left>
      <right/>
      <top style="thin">
        <color rgb="FF66CCFF"/>
      </top>
      <bottom style="thin">
        <color rgb="FF66CCFF"/>
      </bottom>
      <diagonal/>
    </border>
    <border>
      <left/>
      <right style="double">
        <color rgb="FF66CCFF"/>
      </right>
      <top style="thin">
        <color rgb="FF66CCFF"/>
      </top>
      <bottom style="thin">
        <color rgb="FF66CCFF"/>
      </bottom>
      <diagonal/>
    </border>
    <border>
      <left/>
      <right/>
      <top style="thin">
        <color theme="4" tint="0.79998168889431442"/>
      </top>
      <bottom/>
      <diagonal/>
    </border>
    <border>
      <left/>
      <right style="hair">
        <color theme="8" tint="0.59996337778862885"/>
      </right>
      <top style="hair">
        <color theme="8" tint="0.59996337778862885"/>
      </top>
      <bottom style="thin">
        <color theme="4" tint="0.79998168889431442"/>
      </bottom>
      <diagonal/>
    </border>
    <border>
      <left style="hair">
        <color theme="8" tint="0.59996337778862885"/>
      </left>
      <right style="hair">
        <color theme="8" tint="0.59996337778862885"/>
      </right>
      <top style="hair">
        <color theme="8" tint="0.59996337778862885"/>
      </top>
      <bottom style="thin">
        <color theme="4" tint="0.79998168889431442"/>
      </bottom>
      <diagonal/>
    </border>
    <border>
      <left style="hair">
        <color theme="8" tint="0.59996337778862885"/>
      </left>
      <right/>
      <top style="hair">
        <color theme="8" tint="0.59996337778862885"/>
      </top>
      <bottom style="thin">
        <color theme="4" tint="0.79998168889431442"/>
      </bottom>
      <diagonal/>
    </border>
    <border>
      <left/>
      <right style="hair">
        <color theme="8" tint="0.59996337778862885"/>
      </right>
      <top style="thin">
        <color theme="4" tint="0.79998168889431442"/>
      </top>
      <bottom style="thin">
        <color theme="4" tint="0.79998168889431442"/>
      </bottom>
      <diagonal/>
    </border>
    <border>
      <left style="hair">
        <color theme="8" tint="0.59996337778862885"/>
      </left>
      <right style="hair">
        <color theme="8" tint="0.59996337778862885"/>
      </right>
      <top style="thin">
        <color theme="4" tint="0.79998168889431442"/>
      </top>
      <bottom style="thin">
        <color theme="4" tint="0.79998168889431442"/>
      </bottom>
      <diagonal/>
    </border>
    <border>
      <left style="hair">
        <color theme="8" tint="0.59996337778862885"/>
      </left>
      <right/>
      <top style="thin">
        <color theme="4" tint="0.79998168889431442"/>
      </top>
      <bottom style="thin">
        <color theme="4" tint="0.79998168889431442"/>
      </bottom>
      <diagonal/>
    </border>
    <border>
      <left/>
      <right/>
      <top/>
      <bottom style="thin">
        <color theme="4" tint="0.79998168889431442"/>
      </bottom>
      <diagonal/>
    </border>
    <border>
      <left style="hair">
        <color theme="8" tint="0.59996337778862885"/>
      </left>
      <right style="hair">
        <color theme="8" tint="0.59996337778862885"/>
      </right>
      <top/>
      <bottom style="thin">
        <color theme="4" tint="0.59999389629810485"/>
      </bottom>
      <diagonal/>
    </border>
    <border>
      <left style="hair">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right style="hair">
        <color theme="8" tint="0.59996337778862885"/>
      </right>
      <top style="hair">
        <color theme="8" tint="0.59996337778862885"/>
      </top>
      <bottom style="hair">
        <color theme="8" tint="0.59996337778862885"/>
      </bottom>
      <diagonal/>
    </border>
    <border>
      <left/>
      <right style="hair">
        <color theme="8" tint="0.59996337778862885"/>
      </right>
      <top/>
      <bottom/>
      <diagonal/>
    </border>
    <border>
      <left/>
      <right style="hair">
        <color theme="8" tint="0.59996337778862885"/>
      </right>
      <top/>
      <bottom style="thin">
        <color theme="4" tint="0.79998168889431442"/>
      </bottom>
      <diagonal/>
    </border>
    <border>
      <left style="hair">
        <color rgb="FF66CCFF"/>
      </left>
      <right/>
      <top style="hair">
        <color rgb="FF66CCFF"/>
      </top>
      <bottom style="hair">
        <color rgb="FF66CCFF"/>
      </bottom>
      <diagonal/>
    </border>
    <border>
      <left/>
      <right/>
      <top style="hair">
        <color rgb="FF66CCFF"/>
      </top>
      <bottom style="hair">
        <color rgb="FF66CCFF"/>
      </bottom>
      <diagonal/>
    </border>
    <border>
      <left style="hair">
        <color rgb="FF66CCFF"/>
      </left>
      <right style="hair">
        <color rgb="FF66CCFF"/>
      </right>
      <top style="hair">
        <color rgb="FF66CCFF"/>
      </top>
      <bottom style="hair">
        <color rgb="FF66CCFF"/>
      </bottom>
      <diagonal/>
    </border>
    <border>
      <left/>
      <right/>
      <top style="medium">
        <color indexed="64"/>
      </top>
      <bottom/>
      <diagonal/>
    </border>
    <border>
      <left style="thin">
        <color theme="3" tint="0.39994506668294322"/>
      </left>
      <right/>
      <top/>
      <bottom style="hair">
        <color theme="3" tint="0.39991454817346722"/>
      </bottom>
      <diagonal/>
    </border>
    <border>
      <left/>
      <right style="dashed">
        <color theme="3" tint="0.39991454817346722"/>
      </right>
      <top/>
      <bottom style="hair">
        <color theme="3" tint="0.39991454817346722"/>
      </bottom>
      <diagonal/>
    </border>
    <border>
      <left style="hair">
        <color theme="3" tint="0.39988402966399123"/>
      </left>
      <right style="hair">
        <color theme="3" tint="0.39988402966399123"/>
      </right>
      <top/>
      <bottom style="hair">
        <color theme="3" tint="0.39988402966399123"/>
      </bottom>
      <diagonal/>
    </border>
    <border>
      <left style="thin">
        <color theme="3" tint="0.39994506668294322"/>
      </left>
      <right/>
      <top style="hair">
        <color theme="3" tint="0.39991454817346722"/>
      </top>
      <bottom style="hair">
        <color theme="3" tint="0.39991454817346722"/>
      </bottom>
      <diagonal/>
    </border>
    <border>
      <left/>
      <right style="dashed">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88402966399123"/>
      </top>
      <bottom style="hair">
        <color theme="3" tint="0.39988402966399123"/>
      </bottom>
      <diagonal/>
    </border>
    <border>
      <left style="thin">
        <color theme="3" tint="0.39994506668294322"/>
      </left>
      <right/>
      <top style="hair">
        <color theme="3" tint="0.39991454817346722"/>
      </top>
      <bottom style="thin">
        <color theme="3" tint="0.39994506668294322"/>
      </bottom>
      <diagonal/>
    </border>
    <border>
      <left/>
      <right style="dashed">
        <color theme="3" tint="0.39991454817346722"/>
      </right>
      <top style="hair">
        <color theme="3" tint="0.39991454817346722"/>
      </top>
      <bottom style="thin">
        <color theme="3" tint="0.39994506668294322"/>
      </bottom>
      <diagonal/>
    </border>
    <border>
      <left style="hair">
        <color theme="3" tint="0.39988402966399123"/>
      </left>
      <right style="hair">
        <color theme="3" tint="0.39988402966399123"/>
      </right>
      <top style="hair">
        <color theme="3" tint="0.39988402966399123"/>
      </top>
      <bottom style="thin">
        <color theme="3" tint="0.399945066682943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top style="thin">
        <color theme="3" tint="0.39994506668294322"/>
      </top>
      <bottom style="thin">
        <color theme="3" tint="0.39991454817346722"/>
      </bottom>
      <diagonal/>
    </border>
    <border>
      <left/>
      <right style="hair">
        <color rgb="FFCCECFF"/>
      </right>
      <top style="thin">
        <color theme="3" tint="0.39994506668294322"/>
      </top>
      <bottom style="thin">
        <color theme="3" tint="0.39991454817346722"/>
      </bottom>
      <diagonal/>
    </border>
    <border>
      <left style="hair">
        <color theme="3" tint="0.39988402966399123"/>
      </left>
      <right style="thin">
        <color theme="3" tint="0.39991454817346722"/>
      </right>
      <top/>
      <bottom style="hair">
        <color theme="3" tint="0.39988402966399123"/>
      </bottom>
      <diagonal/>
    </border>
    <border>
      <left style="hair">
        <color theme="3" tint="0.39988402966399123"/>
      </left>
      <right style="thin">
        <color theme="3" tint="0.39991454817346722"/>
      </right>
      <top style="hair">
        <color theme="3" tint="0.39988402966399123"/>
      </top>
      <bottom style="hair">
        <color theme="3" tint="0.39988402966399123"/>
      </bottom>
      <diagonal/>
    </border>
    <border>
      <left style="thin">
        <color theme="3" tint="0.39994506668294322"/>
      </left>
      <right/>
      <top style="thin">
        <color theme="3" tint="0.39991454817346722"/>
      </top>
      <bottom style="hair">
        <color theme="3" tint="0.39991454817346722"/>
      </bottom>
      <diagonal/>
    </border>
    <border>
      <left style="thin">
        <color theme="3" tint="0.39994506668294322"/>
      </left>
      <right/>
      <top style="hair">
        <color theme="3" tint="0.39991454817346722"/>
      </top>
      <bottom/>
      <diagonal/>
    </border>
    <border>
      <left style="hair">
        <color theme="3" tint="0.39988402966399123"/>
      </left>
      <right style="hair">
        <color theme="3" tint="0.39988402966399123"/>
      </right>
      <top style="hair">
        <color theme="3" tint="0.39988402966399123"/>
      </top>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hair">
        <color theme="4"/>
      </left>
      <right style="hair">
        <color theme="4"/>
      </right>
      <top style="hair">
        <color theme="4"/>
      </top>
      <bottom style="hair">
        <color theme="4"/>
      </bottom>
      <diagonal/>
    </border>
    <border>
      <left style="thin">
        <color theme="3" tint="0.39994506668294322"/>
      </left>
      <right/>
      <top style="thin">
        <color theme="3" tint="0.39994506668294322"/>
      </top>
      <bottom/>
      <diagonal/>
    </border>
    <border>
      <left style="hair">
        <color theme="0"/>
      </left>
      <right style="hair">
        <color theme="0"/>
      </right>
      <top style="thin">
        <color theme="3" tint="0.39994506668294322"/>
      </top>
      <bottom/>
      <diagonal/>
    </border>
    <border>
      <left/>
      <right style="hair">
        <color rgb="FFCCECFF"/>
      </right>
      <top style="thin">
        <color theme="3" tint="0.39994506668294322"/>
      </top>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4"/>
      </left>
      <right style="hair">
        <color theme="4"/>
      </right>
      <top style="hair">
        <color theme="4"/>
      </top>
      <bottom/>
      <diagonal/>
    </border>
    <border>
      <left style="hair">
        <color theme="4"/>
      </left>
      <right style="hair">
        <color theme="4"/>
      </right>
      <top/>
      <bottom style="hair">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auto="1"/>
      </left>
      <right style="thin">
        <color indexed="64"/>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4" tint="-0.24994659260841701"/>
      </left>
      <right style="thin">
        <color theme="4" tint="-0.24994659260841701"/>
      </right>
      <top style="thin">
        <color theme="4" tint="-0.24994659260841701"/>
      </top>
      <bottom/>
      <diagonal/>
    </border>
    <border>
      <left style="thin">
        <color theme="4" tint="-0.24994659260841701"/>
      </left>
      <right style="thin">
        <color theme="4" tint="-0.24994659260841701"/>
      </right>
      <top/>
      <bottom style="thin">
        <color theme="4" tint="-0.2499465926084170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4"/>
      </left>
      <right style="thin">
        <color theme="4"/>
      </right>
      <top style="thin">
        <color theme="4"/>
      </top>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top style="thin">
        <color theme="4" tint="-0.24994659260841701"/>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style="thin">
        <color theme="0" tint="-4.9989318521683403E-2"/>
      </left>
      <right/>
      <top/>
      <bottom style="thin">
        <color theme="0" tint="-4.9989318521683403E-2"/>
      </bottom>
      <diagonal/>
    </border>
    <border>
      <left style="thin">
        <color theme="0" tint="-4.9989318521683403E-2"/>
      </left>
      <right/>
      <top style="thin">
        <color theme="0" tint="-4.9989318521683403E-2"/>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4"/>
      </left>
      <right style="thin">
        <color theme="4"/>
      </right>
      <top style="hair">
        <color theme="4"/>
      </top>
      <bottom style="hair">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3" tint="0.39994506668294322"/>
      </left>
      <right/>
      <top/>
      <bottom/>
      <diagonal/>
    </border>
    <border>
      <left style="hair">
        <color theme="0"/>
      </left>
      <right style="hair">
        <color theme="0"/>
      </right>
      <top/>
      <bottom/>
      <diagonal/>
    </border>
    <border>
      <left/>
      <right style="hair">
        <color rgb="FFCCECFF"/>
      </right>
      <top/>
      <bottom/>
      <diagonal/>
    </border>
    <border>
      <left style="thin">
        <color theme="3" tint="0.39994506668294322"/>
      </left>
      <right/>
      <top style="thin">
        <color theme="3" tint="0.39994506668294322"/>
      </top>
      <bottom style="thin">
        <color theme="0"/>
      </bottom>
      <diagonal/>
    </border>
    <border>
      <left style="hair">
        <color theme="0"/>
      </left>
      <right style="hair">
        <color theme="0"/>
      </right>
      <top style="thin">
        <color theme="3" tint="0.39994506668294322"/>
      </top>
      <bottom style="thin">
        <color theme="0"/>
      </bottom>
      <diagonal/>
    </border>
    <border>
      <left/>
      <right style="hair">
        <color rgb="FFCCECFF"/>
      </right>
      <top style="thin">
        <color theme="3" tint="0.39994506668294322"/>
      </top>
      <bottom style="thin">
        <color theme="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bottom style="thin">
        <color theme="0" tint="-0.14996795556505021"/>
      </bottom>
      <diagonal/>
    </border>
    <border>
      <left/>
      <right style="hair">
        <color rgb="FF66CCFF"/>
      </right>
      <top/>
      <bottom style="hair">
        <color rgb="FF66CCFF"/>
      </bottom>
      <diagonal/>
    </border>
    <border>
      <left/>
      <right style="hair">
        <color rgb="FF66CCFF"/>
      </right>
      <top/>
      <bottom/>
      <diagonal/>
    </border>
    <border>
      <left style="double">
        <color rgb="FF66CCFF"/>
      </left>
      <right/>
      <top style="thin">
        <color rgb="FF66CCFF"/>
      </top>
      <bottom/>
      <diagonal/>
    </border>
    <border>
      <left style="thick">
        <color theme="0" tint="-0.14993743705557422"/>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ck">
        <color theme="0" tint="-0.14993743705557422"/>
      </left>
      <right style="thin">
        <color theme="0" tint="-0.14996795556505021"/>
      </right>
      <top style="thin">
        <color theme="0" tint="-0.14996795556505021"/>
      </top>
      <bottom style="thin">
        <color theme="0" tint="-0.14996795556505021"/>
      </bottom>
      <diagonal/>
    </border>
    <border>
      <left style="double">
        <color rgb="FF00B0F0"/>
      </left>
      <right/>
      <top/>
      <bottom style="hair">
        <color rgb="FF66CCFF"/>
      </bottom>
      <diagonal/>
    </border>
    <border>
      <left/>
      <right style="double">
        <color rgb="FF00B0F0"/>
      </right>
      <top/>
      <bottom style="hair">
        <color rgb="FF66CCFF"/>
      </bottom>
      <diagonal/>
    </border>
    <border>
      <left style="double">
        <color rgb="FF00B0F0"/>
      </left>
      <right/>
      <top/>
      <bottom/>
      <diagonal/>
    </border>
    <border>
      <left/>
      <right style="double">
        <color rgb="FF00B0F0"/>
      </right>
      <top/>
      <bottom/>
      <diagonal/>
    </border>
    <border>
      <left style="double">
        <color rgb="FF00B0F0"/>
      </left>
      <right/>
      <top style="thin">
        <color rgb="FF66CCFF"/>
      </top>
      <bottom style="thin">
        <color rgb="FF66CCFF"/>
      </bottom>
      <diagonal/>
    </border>
    <border>
      <left/>
      <right style="double">
        <color rgb="FF00B0F0"/>
      </right>
      <top style="thin">
        <color rgb="FF66CCFF"/>
      </top>
      <bottom style="thin">
        <color rgb="FF66CCFF"/>
      </bottom>
      <diagonal/>
    </border>
    <border>
      <left style="double">
        <color rgb="FF00B0F0"/>
      </left>
      <right/>
      <top style="hair">
        <color rgb="FF66CCFF"/>
      </top>
      <bottom/>
      <diagonal/>
    </border>
    <border>
      <left/>
      <right style="double">
        <color rgb="FF00B0F0"/>
      </right>
      <top style="hair">
        <color rgb="FF66CCFF"/>
      </top>
      <bottom/>
      <diagonal/>
    </border>
    <border>
      <left/>
      <right style="double">
        <color rgb="FF00B0F0"/>
      </right>
      <top/>
      <bottom style="thin">
        <color rgb="FF66CCFF"/>
      </bottom>
      <diagonal/>
    </border>
    <border>
      <left/>
      <right style="double">
        <color rgb="FF00B0F0"/>
      </right>
      <top style="thin">
        <color rgb="FF66CCFF"/>
      </top>
      <bottom/>
      <diagonal/>
    </border>
    <border>
      <left style="double">
        <color rgb="FF00B0F0"/>
      </left>
      <right style="hair">
        <color rgb="FF66CCFF"/>
      </right>
      <top style="hair">
        <color rgb="FF66CCFF"/>
      </top>
      <bottom style="hair">
        <color rgb="FF66CCFF"/>
      </bottom>
      <diagonal/>
    </border>
    <border>
      <left style="hair">
        <color rgb="FF66CCFF"/>
      </left>
      <right style="double">
        <color rgb="FF00B0F0"/>
      </right>
      <top/>
      <bottom style="hair">
        <color rgb="FF66CCFF"/>
      </bottom>
      <diagonal/>
    </border>
    <border>
      <left style="double">
        <color rgb="FF00B0F0"/>
      </left>
      <right style="hair">
        <color rgb="FF66CCFF"/>
      </right>
      <top style="hair">
        <color rgb="FF66CCFF"/>
      </top>
      <bottom/>
      <diagonal/>
    </border>
    <border>
      <left style="hair">
        <color rgb="FF66CCFF"/>
      </left>
      <right style="double">
        <color rgb="FF00B0F0"/>
      </right>
      <top style="hair">
        <color rgb="FF66CCFF"/>
      </top>
      <bottom/>
      <diagonal/>
    </border>
    <border>
      <left style="hair">
        <color rgb="FF66CCFF"/>
      </left>
      <right style="double">
        <color rgb="FF00B0F0"/>
      </right>
      <top/>
      <bottom/>
      <diagonal/>
    </border>
    <border>
      <left style="double">
        <color rgb="FF66CCFF"/>
      </left>
      <right style="hair">
        <color rgb="FF66CCFF"/>
      </right>
      <top style="hair">
        <color rgb="FF66CCFF"/>
      </top>
      <bottom style="hair">
        <color rgb="FF66CCFF"/>
      </bottom>
      <diagonal/>
    </border>
    <border>
      <left style="medium">
        <color theme="4" tint="0.59999389629810485"/>
      </left>
      <right style="medium">
        <color theme="4" tint="0.59999389629810485"/>
      </right>
      <top/>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double">
        <color rgb="FF66CCFF"/>
      </right>
      <top style="thin">
        <color rgb="FF66CCFF"/>
      </top>
      <bottom/>
      <diagonal/>
    </border>
    <border>
      <left/>
      <right style="double">
        <color rgb="FF66CCFF"/>
      </right>
      <top/>
      <bottom style="thin">
        <color rgb="FF66CCFF"/>
      </bottom>
      <diagonal/>
    </border>
    <border>
      <left style="double">
        <color rgb="FF66CCFF"/>
      </left>
      <right/>
      <top/>
      <bottom style="thin">
        <color rgb="FF66CCFF"/>
      </bottom>
      <diagonal/>
    </border>
    <border>
      <left style="thin">
        <color theme="0" tint="-0.34998626667073579"/>
      </left>
      <right/>
      <top style="thin">
        <color theme="0"/>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double">
        <color rgb="FF66FFFF"/>
      </left>
      <right style="thin">
        <color theme="0" tint="-0.34998626667073579"/>
      </right>
      <top style="thin">
        <color theme="0"/>
      </top>
      <bottom style="thin">
        <color theme="0" tint="-0.34998626667073579"/>
      </bottom>
      <diagonal/>
    </border>
    <border>
      <left style="thin">
        <color theme="0" tint="-0.34998626667073579"/>
      </left>
      <right style="double">
        <color rgb="FF66FFFF"/>
      </right>
      <top style="thin">
        <color theme="0"/>
      </top>
      <bottom style="thin">
        <color theme="0" tint="-0.34998626667073579"/>
      </bottom>
      <diagonal/>
    </border>
    <border>
      <left style="double">
        <color rgb="FF66FFFF"/>
      </left>
      <right style="thin">
        <color theme="0" tint="-0.34998626667073579"/>
      </right>
      <top style="thin">
        <color theme="0" tint="-0.34998626667073579"/>
      </top>
      <bottom style="thin">
        <color theme="0" tint="-0.34998626667073579"/>
      </bottom>
      <diagonal/>
    </border>
    <border>
      <left style="thin">
        <color theme="0" tint="-0.34998626667073579"/>
      </left>
      <right style="double">
        <color rgb="FF66FFFF"/>
      </right>
      <top style="thin">
        <color theme="0" tint="-0.34998626667073579"/>
      </top>
      <bottom style="thin">
        <color theme="0" tint="-0.34998626667073579"/>
      </bottom>
      <diagonal/>
    </border>
    <border>
      <left/>
      <right style="hair">
        <color rgb="FF66CCFF"/>
      </right>
      <top style="hair">
        <color rgb="FF66CCFF"/>
      </top>
      <bottom/>
      <diagonal/>
    </border>
    <border>
      <left style="hair">
        <color theme="4"/>
      </left>
      <right style="hair">
        <color theme="4"/>
      </right>
      <top/>
      <bottom/>
      <diagonal/>
    </border>
    <border>
      <left style="thin">
        <color theme="0"/>
      </left>
      <right style="thin">
        <color theme="0"/>
      </right>
      <top/>
      <bottom style="thin">
        <color theme="0" tint="-0.14996795556505021"/>
      </bottom>
      <diagonal/>
    </border>
    <border>
      <left style="thin">
        <color theme="0"/>
      </left>
      <right style="thin">
        <color theme="0"/>
      </right>
      <top/>
      <bottom/>
      <diagonal/>
    </border>
    <border>
      <left/>
      <right/>
      <top style="hair">
        <color theme="8" tint="0.59996337778862885"/>
      </top>
      <bottom/>
      <diagonal/>
    </border>
  </borders>
  <cellStyleXfs count="34151">
    <xf numFmtId="0" fontId="0" fillId="0" borderId="0"/>
    <xf numFmtId="168" fontId="20" fillId="0" borderId="0" applyFont="0" applyFill="0" applyBorder="0" applyAlignment="0" applyProtection="0"/>
    <xf numFmtId="9" fontId="20" fillId="0" borderId="0" applyFont="0" applyFill="0" applyBorder="0" applyAlignment="0" applyProtection="0"/>
    <xf numFmtId="0" fontId="20" fillId="0" borderId="0"/>
    <xf numFmtId="170" fontId="62" fillId="4" borderId="0" applyNumberFormat="0" applyBorder="0" applyAlignment="0" applyProtection="0"/>
    <xf numFmtId="170" fontId="62" fillId="5" borderId="0" applyNumberFormat="0" applyBorder="0" applyAlignment="0" applyProtection="0"/>
    <xf numFmtId="170" fontId="62" fillId="6" borderId="0" applyNumberFormat="0" applyBorder="0" applyAlignment="0" applyProtection="0"/>
    <xf numFmtId="170" fontId="62" fillId="7" borderId="0" applyNumberFormat="0" applyBorder="0" applyAlignment="0" applyProtection="0"/>
    <xf numFmtId="170" fontId="62" fillId="8" borderId="0" applyNumberFormat="0" applyBorder="0" applyAlignment="0" applyProtection="0"/>
    <xf numFmtId="170" fontId="62" fillId="9" borderId="0" applyNumberFormat="0" applyBorder="0" applyAlignment="0" applyProtection="0"/>
    <xf numFmtId="170" fontId="62" fillId="4" borderId="0" applyNumberFormat="0" applyBorder="0" applyAlignment="0" applyProtection="0"/>
    <xf numFmtId="170" fontId="62" fillId="5" borderId="0" applyNumberFormat="0" applyBorder="0" applyAlignment="0" applyProtection="0"/>
    <xf numFmtId="170" fontId="62" fillId="6" borderId="0" applyNumberFormat="0" applyBorder="0" applyAlignment="0" applyProtection="0"/>
    <xf numFmtId="170" fontId="62" fillId="7" borderId="0" applyNumberFormat="0" applyBorder="0" applyAlignment="0" applyProtection="0"/>
    <xf numFmtId="170" fontId="62" fillId="8" borderId="0" applyNumberFormat="0" applyBorder="0" applyAlignment="0" applyProtection="0"/>
    <xf numFmtId="170" fontId="62" fillId="9" borderId="0" applyNumberFormat="0" applyBorder="0" applyAlignment="0" applyProtection="0"/>
    <xf numFmtId="170" fontId="62" fillId="9" borderId="0" applyNumberFormat="0" applyBorder="0" applyAlignment="0" applyProtection="0"/>
    <xf numFmtId="170" fontId="62" fillId="10" borderId="0" applyNumberFormat="0" applyBorder="0" applyAlignment="0" applyProtection="0"/>
    <xf numFmtId="170" fontId="62" fillId="11" borderId="0" applyNumberFormat="0" applyBorder="0" applyAlignment="0" applyProtection="0"/>
    <xf numFmtId="170" fontId="62" fillId="9" borderId="0" applyNumberFormat="0" applyBorder="0" applyAlignment="0" applyProtection="0"/>
    <xf numFmtId="170" fontId="62" fillId="8" borderId="0" applyNumberFormat="0" applyBorder="0" applyAlignment="0" applyProtection="0"/>
    <xf numFmtId="170" fontId="62" fillId="11" borderId="0" applyNumberFormat="0" applyBorder="0" applyAlignment="0" applyProtection="0"/>
    <xf numFmtId="170" fontId="62" fillId="4" borderId="0" applyNumberFormat="0" applyBorder="0" applyAlignment="0" applyProtection="0"/>
    <xf numFmtId="170" fontId="62" fillId="5" borderId="0" applyNumberFormat="0" applyBorder="0" applyAlignment="0" applyProtection="0"/>
    <xf numFmtId="170" fontId="62" fillId="6" borderId="0" applyNumberFormat="0" applyBorder="0" applyAlignment="0" applyProtection="0"/>
    <xf numFmtId="170" fontId="62" fillId="7" borderId="0" applyNumberFormat="0" applyBorder="0" applyAlignment="0" applyProtection="0"/>
    <xf numFmtId="170" fontId="62" fillId="8" borderId="0" applyNumberFormat="0" applyBorder="0" applyAlignment="0" applyProtection="0"/>
    <xf numFmtId="170" fontId="62" fillId="9" borderId="0" applyNumberFormat="0" applyBorder="0" applyAlignment="0" applyProtection="0"/>
    <xf numFmtId="170" fontId="63" fillId="12" borderId="0" applyNumberFormat="0" applyBorder="0" applyAlignment="0" applyProtection="0"/>
    <xf numFmtId="170" fontId="63" fillId="10" borderId="0" applyNumberFormat="0" applyBorder="0" applyAlignment="0" applyProtection="0"/>
    <xf numFmtId="170" fontId="63" fillId="11" borderId="0" applyNumberFormat="0" applyBorder="0" applyAlignment="0" applyProtection="0"/>
    <xf numFmtId="170" fontId="63" fillId="9" borderId="0" applyNumberFormat="0" applyBorder="0" applyAlignment="0" applyProtection="0"/>
    <xf numFmtId="170" fontId="63" fillId="8" borderId="0" applyNumberFormat="0" applyBorder="0" applyAlignment="0" applyProtection="0"/>
    <xf numFmtId="170" fontId="63" fillId="11" borderId="0" applyNumberFormat="0" applyBorder="0" applyAlignment="0" applyProtection="0"/>
    <xf numFmtId="170" fontId="62" fillId="12" borderId="0" applyNumberFormat="0" applyBorder="0" applyAlignment="0" applyProtection="0"/>
    <xf numFmtId="170" fontId="62" fillId="10" borderId="0" applyNumberFormat="0" applyBorder="0" applyAlignment="0" applyProtection="0"/>
    <xf numFmtId="170" fontId="62" fillId="13" borderId="0" applyNumberFormat="0" applyBorder="0" applyAlignment="0" applyProtection="0"/>
    <xf numFmtId="170" fontId="62" fillId="7" borderId="0" applyNumberFormat="0" applyBorder="0" applyAlignment="0" applyProtection="0"/>
    <xf numFmtId="170" fontId="62" fillId="12" borderId="0" applyNumberFormat="0" applyBorder="0" applyAlignment="0" applyProtection="0"/>
    <xf numFmtId="170" fontId="62" fillId="14" borderId="0" applyNumberFormat="0" applyBorder="0" applyAlignment="0" applyProtection="0"/>
    <xf numFmtId="170" fontId="62" fillId="12" borderId="0" applyNumberFormat="0" applyBorder="0" applyAlignment="0" applyProtection="0"/>
    <xf numFmtId="170" fontId="62" fillId="10" borderId="0" applyNumberFormat="0" applyBorder="0" applyAlignment="0" applyProtection="0"/>
    <xf numFmtId="170" fontId="62" fillId="13" borderId="0" applyNumberFormat="0" applyBorder="0" applyAlignment="0" applyProtection="0"/>
    <xf numFmtId="170" fontId="62" fillId="7" borderId="0" applyNumberFormat="0" applyBorder="0" applyAlignment="0" applyProtection="0"/>
    <xf numFmtId="170" fontId="62" fillId="12" borderId="0" applyNumberFormat="0" applyBorder="0" applyAlignment="0" applyProtection="0"/>
    <xf numFmtId="170" fontId="62" fillId="14" borderId="0" applyNumberFormat="0" applyBorder="0" applyAlignment="0" applyProtection="0"/>
    <xf numFmtId="170" fontId="62" fillId="15" borderId="0" applyNumberFormat="0" applyBorder="0" applyAlignment="0" applyProtection="0"/>
    <xf numFmtId="170" fontId="62" fillId="10" borderId="0" applyNumberFormat="0" applyBorder="0" applyAlignment="0" applyProtection="0"/>
    <xf numFmtId="170" fontId="62" fillId="16" borderId="0" applyNumberFormat="0" applyBorder="0" applyAlignment="0" applyProtection="0"/>
    <xf numFmtId="170" fontId="62" fillId="15" borderId="0" applyNumberFormat="0" applyBorder="0" applyAlignment="0" applyProtection="0"/>
    <xf numFmtId="170" fontId="62" fillId="12" borderId="0" applyNumberFormat="0" applyBorder="0" applyAlignment="0" applyProtection="0"/>
    <xf numFmtId="170" fontId="62" fillId="16" borderId="0" applyNumberFormat="0" applyBorder="0" applyAlignment="0" applyProtection="0"/>
    <xf numFmtId="170" fontId="62" fillId="12" borderId="0" applyNumberFormat="0" applyBorder="0" applyAlignment="0" applyProtection="0"/>
    <xf numFmtId="170" fontId="62" fillId="10" borderId="0" applyNumberFormat="0" applyBorder="0" applyAlignment="0" applyProtection="0"/>
    <xf numFmtId="170" fontId="62" fillId="13" borderId="0" applyNumberFormat="0" applyBorder="0" applyAlignment="0" applyProtection="0"/>
    <xf numFmtId="170" fontId="62" fillId="7" borderId="0" applyNumberFormat="0" applyBorder="0" applyAlignment="0" applyProtection="0"/>
    <xf numFmtId="170" fontId="62" fillId="12" borderId="0" applyNumberFormat="0" applyBorder="0" applyAlignment="0" applyProtection="0"/>
    <xf numFmtId="170" fontId="62" fillId="14" borderId="0" applyNumberFormat="0" applyBorder="0" applyAlignment="0" applyProtection="0"/>
    <xf numFmtId="170" fontId="63" fillId="8" borderId="0" applyNumberFormat="0" applyBorder="0" applyAlignment="0" applyProtection="0"/>
    <xf numFmtId="170" fontId="63" fillId="10" borderId="0" applyNumberFormat="0" applyBorder="0" applyAlignment="0" applyProtection="0"/>
    <xf numFmtId="170" fontId="63" fillId="16" borderId="0" applyNumberFormat="0" applyBorder="0" applyAlignment="0" applyProtection="0"/>
    <xf numFmtId="170" fontId="63" fillId="5" borderId="0" applyNumberFormat="0" applyBorder="0" applyAlignment="0" applyProtection="0"/>
    <xf numFmtId="170" fontId="63" fillId="8" borderId="0" applyNumberFormat="0" applyBorder="0" applyAlignment="0" applyProtection="0"/>
    <xf numFmtId="170" fontId="63" fillId="11" borderId="0" applyNumberFormat="0" applyBorder="0" applyAlignment="0" applyProtection="0"/>
    <xf numFmtId="170" fontId="64" fillId="17" borderId="0" applyNumberFormat="0" applyBorder="0" applyAlignment="0" applyProtection="0"/>
    <xf numFmtId="170" fontId="64" fillId="10" borderId="0" applyNumberFormat="0" applyBorder="0" applyAlignment="0" applyProtection="0"/>
    <xf numFmtId="170" fontId="64" fillId="13" borderId="0" applyNumberFormat="0" applyBorder="0" applyAlignment="0" applyProtection="0"/>
    <xf numFmtId="170" fontId="64" fillId="18" borderId="0" applyNumberFormat="0" applyBorder="0" applyAlignment="0" applyProtection="0"/>
    <xf numFmtId="170" fontId="64" fillId="19" borderId="0" applyNumberFormat="0" applyBorder="0" applyAlignment="0" applyProtection="0"/>
    <xf numFmtId="170" fontId="64" fillId="20" borderId="0" applyNumberFormat="0" applyBorder="0" applyAlignment="0" applyProtection="0"/>
    <xf numFmtId="170" fontId="64" fillId="17" borderId="0" applyNumberFormat="0" applyBorder="0" applyAlignment="0" applyProtection="0"/>
    <xf numFmtId="170" fontId="64" fillId="10" borderId="0" applyNumberFormat="0" applyBorder="0" applyAlignment="0" applyProtection="0"/>
    <xf numFmtId="170" fontId="64" fillId="13" borderId="0" applyNumberFormat="0" applyBorder="0" applyAlignment="0" applyProtection="0"/>
    <xf numFmtId="170" fontId="64" fillId="18" borderId="0" applyNumberFormat="0" applyBorder="0" applyAlignment="0" applyProtection="0"/>
    <xf numFmtId="170" fontId="64" fillId="19" borderId="0" applyNumberFormat="0" applyBorder="0" applyAlignment="0" applyProtection="0"/>
    <xf numFmtId="170" fontId="64" fillId="20" borderId="0" applyNumberFormat="0" applyBorder="0" applyAlignment="0" applyProtection="0"/>
    <xf numFmtId="170" fontId="64" fillId="19" borderId="0" applyNumberFormat="0" applyBorder="0" applyAlignment="0" applyProtection="0"/>
    <xf numFmtId="170" fontId="64" fillId="10" borderId="0" applyNumberFormat="0" applyBorder="0" applyAlignment="0" applyProtection="0"/>
    <xf numFmtId="170" fontId="64" fillId="16" borderId="0" applyNumberFormat="0" applyBorder="0" applyAlignment="0" applyProtection="0"/>
    <xf numFmtId="170" fontId="64" fillId="15" borderId="0" applyNumberFormat="0" applyBorder="0" applyAlignment="0" applyProtection="0"/>
    <xf numFmtId="170" fontId="64" fillId="19" borderId="0" applyNumberFormat="0" applyBorder="0" applyAlignment="0" applyProtection="0"/>
    <xf numFmtId="170" fontId="64" fillId="10" borderId="0" applyNumberFormat="0" applyBorder="0" applyAlignment="0" applyProtection="0"/>
    <xf numFmtId="170" fontId="64" fillId="17" borderId="0" applyNumberFormat="0" applyBorder="0" applyAlignment="0" applyProtection="0"/>
    <xf numFmtId="170" fontId="64" fillId="10" borderId="0" applyNumberFormat="0" applyBorder="0" applyAlignment="0" applyProtection="0"/>
    <xf numFmtId="170" fontId="64" fillId="13" borderId="0" applyNumberFormat="0" applyBorder="0" applyAlignment="0" applyProtection="0"/>
    <xf numFmtId="170" fontId="64" fillId="18" borderId="0" applyNumberFormat="0" applyBorder="0" applyAlignment="0" applyProtection="0"/>
    <xf numFmtId="170" fontId="64" fillId="19" borderId="0" applyNumberFormat="0" applyBorder="0" applyAlignment="0" applyProtection="0"/>
    <xf numFmtId="170" fontId="64" fillId="20" borderId="0" applyNumberFormat="0" applyBorder="0" applyAlignment="0" applyProtection="0"/>
    <xf numFmtId="170" fontId="65" fillId="8" borderId="0" applyNumberFormat="0" applyBorder="0" applyAlignment="0" applyProtection="0"/>
    <xf numFmtId="170" fontId="65" fillId="21" borderId="0" applyNumberFormat="0" applyBorder="0" applyAlignment="0" applyProtection="0"/>
    <xf numFmtId="170" fontId="65" fillId="14" borderId="0" applyNumberFormat="0" applyBorder="0" applyAlignment="0" applyProtection="0"/>
    <xf numFmtId="170" fontId="65" fillId="5" borderId="0" applyNumberFormat="0" applyBorder="0" applyAlignment="0" applyProtection="0"/>
    <xf numFmtId="170" fontId="65" fillId="8" borderId="0" applyNumberFormat="0" applyBorder="0" applyAlignment="0" applyProtection="0"/>
    <xf numFmtId="170" fontId="65" fillId="10" borderId="0" applyNumberFormat="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alignment horizontal="left"/>
    </xf>
    <xf numFmtId="170" fontId="20" fillId="0" borderId="0" applyFont="0" applyFill="0" applyBorder="0" applyAlignment="0" applyProtection="0">
      <alignment horizontal="left"/>
    </xf>
    <xf numFmtId="170" fontId="20" fillId="0" borderId="0" applyFont="0" applyFill="0" applyBorder="0" applyAlignment="0" applyProtection="0">
      <alignment horizontal="left"/>
    </xf>
    <xf numFmtId="170" fontId="20" fillId="0" borderId="0" applyFont="0" applyFill="0" applyBorder="0" applyAlignment="0" applyProtection="0">
      <alignment horizontal="left"/>
    </xf>
    <xf numFmtId="170" fontId="66" fillId="0" borderId="0" applyNumberFormat="0" applyFill="0" applyBorder="0" applyAlignment="0" applyProtection="0"/>
    <xf numFmtId="170" fontId="64" fillId="22" borderId="0" applyNumberFormat="0" applyBorder="0" applyAlignment="0" applyProtection="0"/>
    <xf numFmtId="170" fontId="64" fillId="23" borderId="0" applyNumberFormat="0" applyBorder="0" applyAlignment="0" applyProtection="0"/>
    <xf numFmtId="170" fontId="64" fillId="24" borderId="0" applyNumberFormat="0" applyBorder="0" applyAlignment="0" applyProtection="0"/>
    <xf numFmtId="170" fontId="64" fillId="18" borderId="0" applyNumberFormat="0" applyBorder="0" applyAlignment="0" applyProtection="0"/>
    <xf numFmtId="170" fontId="64" fillId="19" borderId="0" applyNumberFormat="0" applyBorder="0" applyAlignment="0" applyProtection="0"/>
    <xf numFmtId="170" fontId="64" fillId="21" borderId="0" applyNumberFormat="0" applyBorder="0" applyAlignment="0" applyProtection="0"/>
    <xf numFmtId="170" fontId="67" fillId="15" borderId="16" applyNumberFormat="0" applyAlignment="0" applyProtection="0"/>
    <xf numFmtId="170" fontId="20" fillId="11" borderId="17" applyNumberFormat="0" applyFont="0" applyAlignment="0" applyProtection="0"/>
    <xf numFmtId="170" fontId="20" fillId="11" borderId="17" applyNumberFormat="0" applyFont="0" applyAlignment="0" applyProtection="0"/>
    <xf numFmtId="170" fontId="20" fillId="11" borderId="17" applyNumberFormat="0" applyFont="0" applyAlignment="0" applyProtection="0"/>
    <xf numFmtId="170" fontId="20" fillId="11" borderId="17" applyNumberFormat="0" applyFont="0" applyAlignment="0" applyProtection="0"/>
    <xf numFmtId="170" fontId="68" fillId="15" borderId="18" applyNumberFormat="0" applyAlignment="0" applyProtection="0"/>
    <xf numFmtId="170" fontId="68" fillId="15" borderId="18" applyNumberFormat="0" applyAlignment="0" applyProtection="0"/>
    <xf numFmtId="170" fontId="69" fillId="6" borderId="0" applyNumberFormat="0" applyBorder="0" applyAlignment="0" applyProtection="0"/>
    <xf numFmtId="170" fontId="68" fillId="25" borderId="18" applyNumberFormat="0" applyAlignment="0" applyProtection="0"/>
    <xf numFmtId="170" fontId="68" fillId="15" borderId="18" applyNumberFormat="0" applyAlignment="0" applyProtection="0"/>
    <xf numFmtId="170" fontId="70" fillId="26" borderId="19" applyNumberFormat="0" applyAlignment="0" applyProtection="0"/>
    <xf numFmtId="170" fontId="71" fillId="0" borderId="20" applyNumberFormat="0" applyFill="0" applyAlignment="0" applyProtection="0"/>
    <xf numFmtId="170" fontId="71" fillId="0" borderId="20" applyNumberFormat="0" applyFill="0" applyAlignment="0" applyProtection="0"/>
    <xf numFmtId="170" fontId="70" fillId="26" borderId="19" applyNumberFormat="0" applyAlignment="0" applyProtection="0"/>
    <xf numFmtId="170" fontId="64" fillId="19" borderId="0" applyNumberFormat="0" applyBorder="0" applyAlignment="0" applyProtection="0"/>
    <xf numFmtId="170" fontId="64" fillId="23" borderId="0" applyNumberFormat="0" applyBorder="0" applyAlignment="0" applyProtection="0"/>
    <xf numFmtId="170" fontId="64" fillId="24" borderId="0" applyNumberFormat="0" applyBorder="0" applyAlignment="0" applyProtection="0"/>
    <xf numFmtId="170" fontId="64" fillId="27" borderId="0" applyNumberFormat="0" applyBorder="0" applyAlignment="0" applyProtection="0"/>
    <xf numFmtId="170" fontId="64" fillId="19" borderId="0" applyNumberFormat="0" applyBorder="0" applyAlignment="0" applyProtection="0"/>
    <xf numFmtId="170" fontId="64" fillId="21" borderId="0" applyNumberFormat="0" applyBorder="0" applyAlignment="0" applyProtection="0"/>
    <xf numFmtId="168" fontId="20" fillId="0" borderId="0" applyFont="0" applyFill="0" applyBorder="0" applyAlignment="0" applyProtection="0"/>
    <xf numFmtId="168" fontId="20" fillId="0" borderId="0" applyFont="0" applyFill="0" applyBorder="0" applyAlignment="0" applyProtection="0"/>
    <xf numFmtId="168" fontId="20" fillId="0" borderId="0" applyFont="0" applyFill="0" applyBorder="0" applyAlignment="0" applyProtection="0"/>
    <xf numFmtId="168" fontId="20" fillId="0" borderId="0" applyFont="0" applyFill="0" applyBorder="0" applyAlignment="0" applyProtection="0"/>
    <xf numFmtId="168" fontId="20" fillId="0" borderId="0" applyFont="0" applyFill="0" applyBorder="0" applyAlignment="0" applyProtection="0"/>
    <xf numFmtId="170" fontId="72" fillId="9" borderId="18" applyNumberFormat="0" applyAlignment="0" applyProtection="0"/>
    <xf numFmtId="170" fontId="73" fillId="0" borderId="0" applyNumberFormat="0" applyFill="0" applyBorder="0" applyAlignment="0" applyProtection="0"/>
    <xf numFmtId="170" fontId="64" fillId="22" borderId="0" applyNumberFormat="0" applyBorder="0" applyAlignment="0" applyProtection="0"/>
    <xf numFmtId="170" fontId="64" fillId="23" borderId="0" applyNumberFormat="0" applyBorder="0" applyAlignment="0" applyProtection="0"/>
    <xf numFmtId="170" fontId="64" fillId="24" borderId="0" applyNumberFormat="0" applyBorder="0" applyAlignment="0" applyProtection="0"/>
    <xf numFmtId="170" fontId="64" fillId="18" borderId="0" applyNumberFormat="0" applyBorder="0" applyAlignment="0" applyProtection="0"/>
    <xf numFmtId="170" fontId="64" fillId="19" borderId="0" applyNumberFormat="0" applyBorder="0" applyAlignment="0" applyProtection="0"/>
    <xf numFmtId="170" fontId="64" fillId="21" borderId="0" applyNumberFormat="0" applyBorder="0" applyAlignment="0" applyProtection="0"/>
    <xf numFmtId="170" fontId="72" fillId="9" borderId="18" applyNumberFormat="0" applyAlignment="0" applyProtection="0"/>
    <xf numFmtId="170" fontId="74" fillId="0" borderId="21" applyNumberFormat="0" applyFill="0" applyAlignment="0" applyProtection="0"/>
    <xf numFmtId="170" fontId="75" fillId="0" borderId="0" applyNumberFormat="0" applyFill="0" applyBorder="0" applyAlignment="0" applyProtection="0"/>
    <xf numFmtId="170" fontId="76" fillId="0" borderId="0" applyFont="0" applyFill="0" applyBorder="0" applyAlignment="0" applyProtection="0"/>
    <xf numFmtId="170" fontId="75" fillId="0" borderId="0" applyNumberFormat="0" applyFill="0" applyBorder="0" applyAlignment="0" applyProtection="0"/>
    <xf numFmtId="170" fontId="69" fillId="6" borderId="0" applyNumberFormat="0" applyBorder="0" applyAlignment="0" applyProtection="0"/>
    <xf numFmtId="170" fontId="69" fillId="6" borderId="0" applyNumberFormat="0" applyBorder="0" applyAlignment="0" applyProtection="0"/>
    <xf numFmtId="170" fontId="77" fillId="0" borderId="0" applyNumberFormat="0" applyFill="0" applyBorder="0" applyAlignment="0" applyProtection="0">
      <alignment vertical="top"/>
      <protection locked="0"/>
    </xf>
    <xf numFmtId="170" fontId="77" fillId="0" borderId="0" applyNumberFormat="0" applyFill="0" applyBorder="0" applyAlignment="0" applyProtection="0">
      <alignment vertical="top"/>
      <protection locked="0"/>
    </xf>
    <xf numFmtId="0" fontId="77" fillId="0" borderId="0" applyNumberFormat="0" applyFill="0" applyBorder="0" applyAlignment="0" applyProtection="0">
      <alignment vertical="top"/>
      <protection locked="0"/>
    </xf>
    <xf numFmtId="173" fontId="78" fillId="0" borderId="0" applyFont="0" applyFill="0" applyBorder="0" applyAlignment="0" applyProtection="0"/>
    <xf numFmtId="174" fontId="78" fillId="0" borderId="0" applyFont="0" applyFill="0" applyBorder="0" applyAlignment="0" applyProtection="0"/>
    <xf numFmtId="170" fontId="79" fillId="5" borderId="0" applyNumberFormat="0" applyBorder="0" applyAlignment="0" applyProtection="0"/>
    <xf numFmtId="170" fontId="70" fillId="26" borderId="19" applyNumberFormat="0" applyAlignment="0" applyProtection="0"/>
    <xf numFmtId="170" fontId="64" fillId="22" borderId="0" applyNumberFormat="0" applyBorder="0" applyAlignment="0" applyProtection="0"/>
    <xf numFmtId="170" fontId="64" fillId="23" borderId="0" applyNumberFormat="0" applyBorder="0" applyAlignment="0" applyProtection="0"/>
    <xf numFmtId="170" fontId="64" fillId="24" borderId="0" applyNumberFormat="0" applyBorder="0" applyAlignment="0" applyProtection="0"/>
    <xf numFmtId="170" fontId="64" fillId="18" borderId="0" applyNumberFormat="0" applyBorder="0" applyAlignment="0" applyProtection="0"/>
    <xf numFmtId="170" fontId="64" fillId="19" borderId="0" applyNumberFormat="0" applyBorder="0" applyAlignment="0" applyProtection="0"/>
    <xf numFmtId="170" fontId="64" fillId="21" borderId="0" applyNumberFormat="0" applyBorder="0" applyAlignment="0" applyProtection="0"/>
    <xf numFmtId="43" fontId="62" fillId="0" borderId="0" applyFont="0" applyFill="0" applyBorder="0" applyAlignment="0" applyProtection="0"/>
    <xf numFmtId="175" fontId="20" fillId="0" borderId="0" applyFont="0" applyFill="0" applyBorder="0" applyAlignment="0" applyProtection="0"/>
    <xf numFmtId="176" fontId="20" fillId="0" borderId="0" applyFont="0" applyFill="0" applyBorder="0" applyAlignment="0" applyProtection="0"/>
    <xf numFmtId="177" fontId="20" fillId="0" borderId="0" applyFont="0" applyFill="0" applyBorder="0" applyAlignment="0" applyProtection="0"/>
    <xf numFmtId="178" fontId="20" fillId="0" borderId="0" applyFont="0" applyFill="0" applyBorder="0" applyAlignment="0" applyProtection="0"/>
    <xf numFmtId="170" fontId="80" fillId="16" borderId="0" applyNumberFormat="0" applyBorder="0" applyAlignment="0" applyProtection="0"/>
    <xf numFmtId="170" fontId="20" fillId="0" borderId="0"/>
    <xf numFmtId="170" fontId="20" fillId="0" borderId="0"/>
    <xf numFmtId="170" fontId="20" fillId="0" borderId="0"/>
    <xf numFmtId="170" fontId="20" fillId="0" borderId="0"/>
    <xf numFmtId="170" fontId="20" fillId="0" borderId="0"/>
    <xf numFmtId="170" fontId="20" fillId="0" borderId="0"/>
    <xf numFmtId="170" fontId="20" fillId="0" borderId="0"/>
    <xf numFmtId="170" fontId="20" fillId="0" borderId="0"/>
    <xf numFmtId="170" fontId="20" fillId="0" borderId="0"/>
    <xf numFmtId="170" fontId="20" fillId="0" borderId="0"/>
    <xf numFmtId="0" fontId="20" fillId="0" borderId="0"/>
    <xf numFmtId="170" fontId="81" fillId="0" borderId="0"/>
    <xf numFmtId="170" fontId="62" fillId="0" borderId="0"/>
    <xf numFmtId="170" fontId="82" fillId="11" borderId="17" applyNumberFormat="0" applyFont="0" applyAlignment="0" applyProtection="0"/>
    <xf numFmtId="170" fontId="62" fillId="11" borderId="17" applyNumberFormat="0" applyFont="0" applyAlignment="0" applyProtection="0"/>
    <xf numFmtId="170" fontId="20" fillId="11" borderId="17" applyNumberFormat="0" applyFont="0" applyAlignment="0" applyProtection="0"/>
    <xf numFmtId="170" fontId="20" fillId="11" borderId="17" applyNumberFormat="0" applyFont="0" applyAlignment="0" applyProtection="0"/>
    <xf numFmtId="170" fontId="20" fillId="11" borderId="17" applyNumberFormat="0" applyFont="0" applyAlignment="0" applyProtection="0"/>
    <xf numFmtId="170" fontId="20" fillId="11" borderId="17" applyNumberFormat="0" applyFont="0" applyAlignment="0" applyProtection="0"/>
    <xf numFmtId="170" fontId="20" fillId="11" borderId="17" applyNumberFormat="0" applyFont="0" applyAlignment="0" applyProtection="0"/>
    <xf numFmtId="170" fontId="20" fillId="11" borderId="17" applyNumberFormat="0" applyFont="0" applyAlignment="0" applyProtection="0"/>
    <xf numFmtId="170" fontId="20" fillId="11" borderId="17" applyNumberFormat="0" applyFont="0" applyAlignment="0" applyProtection="0"/>
    <xf numFmtId="170" fontId="20" fillId="11" borderId="17" applyNumberFormat="0" applyFont="0" applyAlignment="0" applyProtection="0"/>
    <xf numFmtId="170" fontId="83" fillId="0" borderId="22" applyNumberFormat="0" applyFill="0" applyAlignment="0" applyProtection="0"/>
    <xf numFmtId="170" fontId="84" fillId="0" borderId="23" applyNumberFormat="0" applyFill="0" applyAlignment="0" applyProtection="0"/>
    <xf numFmtId="170" fontId="73" fillId="0" borderId="24" applyNumberFormat="0" applyFill="0" applyAlignment="0" applyProtection="0"/>
    <xf numFmtId="170" fontId="73" fillId="0" borderId="0" applyNumberForma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62" fillId="0" borderId="0" applyFont="0" applyFill="0" applyBorder="0" applyAlignment="0" applyProtection="0"/>
    <xf numFmtId="170" fontId="67" fillId="15" borderId="16" applyNumberFormat="0" applyAlignment="0" applyProtection="0"/>
    <xf numFmtId="170" fontId="71" fillId="0" borderId="20" applyNumberFormat="0" applyFill="0" applyAlignment="0" applyProtection="0"/>
    <xf numFmtId="170" fontId="79" fillId="5" borderId="0" applyNumberFormat="0" applyBorder="0" applyAlignment="0" applyProtection="0"/>
    <xf numFmtId="170" fontId="20" fillId="0" borderId="0"/>
    <xf numFmtId="170" fontId="20" fillId="0" borderId="0"/>
    <xf numFmtId="170" fontId="20" fillId="0" borderId="0"/>
    <xf numFmtId="170" fontId="20" fillId="0" borderId="0"/>
    <xf numFmtId="170" fontId="85" fillId="0" borderId="0">
      <alignment vertical="top"/>
    </xf>
    <xf numFmtId="170" fontId="66" fillId="0" borderId="0" applyNumberFormat="0" applyFill="0" applyBorder="0" applyAlignment="0" applyProtection="0"/>
    <xf numFmtId="170" fontId="75" fillId="0" borderId="0" applyNumberFormat="0" applyFill="0" applyBorder="0" applyAlignment="0" applyProtection="0"/>
    <xf numFmtId="170" fontId="66" fillId="0" borderId="0" applyNumberFormat="0" applyFill="0" applyBorder="0" applyAlignment="0" applyProtection="0"/>
    <xf numFmtId="170" fontId="75" fillId="0" borderId="0" applyNumberFormat="0" applyFill="0" applyBorder="0" applyAlignment="0" applyProtection="0"/>
    <xf numFmtId="170" fontId="86" fillId="0" borderId="0" applyNumberFormat="0" applyFill="0" applyBorder="0" applyAlignment="0" applyProtection="0"/>
    <xf numFmtId="170" fontId="87" fillId="0" borderId="0" applyNumberFormat="0" applyFill="0" applyBorder="0" applyAlignment="0" applyProtection="0"/>
    <xf numFmtId="170" fontId="88" fillId="0" borderId="25" applyNumberFormat="0" applyFill="0" applyAlignment="0" applyProtection="0"/>
    <xf numFmtId="170" fontId="89" fillId="0" borderId="23" applyNumberFormat="0" applyFill="0" applyAlignment="0" applyProtection="0"/>
    <xf numFmtId="170" fontId="90" fillId="0" borderId="26" applyNumberFormat="0" applyFill="0" applyAlignment="0" applyProtection="0"/>
    <xf numFmtId="170" fontId="90" fillId="0" borderId="0" applyNumberFormat="0" applyFill="0" applyBorder="0" applyAlignment="0" applyProtection="0"/>
    <xf numFmtId="170" fontId="86" fillId="0" borderId="0" applyNumberFormat="0" applyFill="0" applyBorder="0" applyAlignment="0" applyProtection="0"/>
    <xf numFmtId="170" fontId="83" fillId="0" borderId="22" applyNumberFormat="0" applyFill="0" applyAlignment="0" applyProtection="0"/>
    <xf numFmtId="170" fontId="84" fillId="0" borderId="23" applyNumberFormat="0" applyFill="0" applyAlignment="0" applyProtection="0"/>
    <xf numFmtId="170" fontId="73" fillId="0" borderId="24" applyNumberFormat="0" applyFill="0" applyAlignment="0" applyProtection="0"/>
    <xf numFmtId="170" fontId="74" fillId="0" borderId="27" applyNumberFormat="0" applyFill="0" applyAlignment="0" applyProtection="0"/>
    <xf numFmtId="170" fontId="86" fillId="0" borderId="0" applyNumberFormat="0" applyFill="0" applyBorder="0" applyAlignment="0" applyProtection="0"/>
    <xf numFmtId="170" fontId="83" fillId="0" borderId="22" applyNumberFormat="0" applyFill="0" applyAlignment="0" applyProtection="0"/>
    <xf numFmtId="170" fontId="84" fillId="0" borderId="23" applyNumberFormat="0" applyFill="0" applyAlignment="0" applyProtection="0"/>
    <xf numFmtId="170" fontId="73" fillId="0" borderId="24" applyNumberFormat="0" applyFill="0" applyAlignment="0" applyProtection="0"/>
    <xf numFmtId="170" fontId="73" fillId="0" borderId="0" applyNumberFormat="0" applyFill="0" applyBorder="0" applyAlignment="0" applyProtection="0"/>
    <xf numFmtId="170" fontId="79" fillId="5" borderId="0" applyNumberFormat="0" applyBorder="0" applyAlignment="0" applyProtection="0"/>
    <xf numFmtId="170" fontId="79" fillId="5" borderId="0" applyNumberFormat="0" applyBorder="0" applyAlignment="0" applyProtection="0"/>
    <xf numFmtId="170" fontId="69" fillId="6" borderId="0" applyNumberFormat="0" applyBorder="0" applyAlignment="0" applyProtection="0"/>
    <xf numFmtId="170" fontId="71" fillId="0" borderId="20" applyNumberFormat="0" applyFill="0" applyAlignment="0" applyProtection="0"/>
    <xf numFmtId="170" fontId="66" fillId="0" borderId="0" applyNumberFormat="0" applyFill="0" applyBorder="0" applyAlignment="0" applyProtection="0"/>
    <xf numFmtId="170" fontId="70" fillId="26" borderId="19" applyNumberFormat="0" applyAlignment="0" applyProtection="0"/>
    <xf numFmtId="170" fontId="91" fillId="16" borderId="18" applyNumberFormat="0" applyAlignment="0" applyProtection="0"/>
    <xf numFmtId="170" fontId="92" fillId="26" borderId="19" applyNumberFormat="0" applyAlignment="0" applyProtection="0"/>
    <xf numFmtId="170" fontId="65" fillId="28" borderId="0" applyNumberFormat="0" applyBorder="0" applyAlignment="0" applyProtection="0"/>
    <xf numFmtId="170" fontId="65" fillId="21" borderId="0" applyNumberFormat="0" applyBorder="0" applyAlignment="0" applyProtection="0"/>
    <xf numFmtId="170" fontId="65" fillId="14" borderId="0" applyNumberFormat="0" applyBorder="0" applyAlignment="0" applyProtection="0"/>
    <xf numFmtId="170" fontId="65" fillId="27" borderId="0" applyNumberFormat="0" applyBorder="0" applyAlignment="0" applyProtection="0"/>
    <xf numFmtId="170" fontId="65" fillId="19" borderId="0" applyNumberFormat="0" applyBorder="0" applyAlignment="0" applyProtection="0"/>
    <xf numFmtId="170" fontId="65" fillId="23" borderId="0" applyNumberFormat="0" applyBorder="0" applyAlignment="0" applyProtection="0"/>
    <xf numFmtId="170" fontId="93" fillId="25" borderId="16" applyNumberFormat="0" applyAlignment="0" applyProtection="0"/>
    <xf numFmtId="170" fontId="94" fillId="0" borderId="0" applyNumberFormat="0" applyFill="0" applyBorder="0" applyAlignment="0" applyProtection="0"/>
    <xf numFmtId="170" fontId="95" fillId="0" borderId="28" applyNumberFormat="0" applyFill="0" applyAlignment="0" applyProtection="0"/>
    <xf numFmtId="170" fontId="96" fillId="0" borderId="29" applyNumberFormat="0" applyFill="0" applyAlignment="0" applyProtection="0"/>
    <xf numFmtId="170" fontId="97" fillId="0" borderId="30" applyNumberFormat="0" applyFill="0" applyAlignment="0" applyProtection="0"/>
    <xf numFmtId="170" fontId="97" fillId="0" borderId="0" applyNumberFormat="0" applyFill="0" applyBorder="0" applyAlignment="0" applyProtection="0"/>
    <xf numFmtId="170" fontId="98" fillId="7" borderId="0" applyNumberFormat="0" applyBorder="0" applyAlignment="0" applyProtection="0"/>
    <xf numFmtId="170" fontId="99" fillId="8" borderId="0" applyNumberFormat="0" applyBorder="0" applyAlignment="0" applyProtection="0"/>
    <xf numFmtId="170" fontId="100" fillId="16" borderId="0" applyNumberFormat="0" applyBorder="0" applyAlignment="0" applyProtection="0"/>
    <xf numFmtId="170" fontId="101" fillId="0" borderId="0" applyNumberFormat="0" applyFill="0" applyBorder="0" applyAlignment="0" applyProtection="0"/>
    <xf numFmtId="170" fontId="102" fillId="11" borderId="17" applyNumberFormat="0" applyFont="0" applyAlignment="0" applyProtection="0"/>
    <xf numFmtId="170" fontId="101" fillId="0" borderId="31" applyNumberFormat="0" applyFill="0" applyAlignment="0" applyProtection="0"/>
    <xf numFmtId="170" fontId="103" fillId="0" borderId="32" applyNumberFormat="0" applyFill="0" applyAlignment="0" applyProtection="0"/>
    <xf numFmtId="170" fontId="104" fillId="0" borderId="0" applyNumberFormat="0" applyFill="0" applyBorder="0" applyAlignment="0" applyProtection="0"/>
    <xf numFmtId="170" fontId="105" fillId="25" borderId="18" applyNumberFormat="0" applyAlignment="0" applyProtection="0"/>
    <xf numFmtId="0" fontId="20" fillId="0" borderId="0"/>
    <xf numFmtId="183" fontId="14" fillId="0" borderId="0"/>
    <xf numFmtId="168" fontId="20" fillId="0" borderId="0" applyFont="0" applyFill="0" applyBorder="0" applyAlignment="0" applyProtection="0"/>
    <xf numFmtId="183" fontId="20" fillId="0" borderId="0"/>
    <xf numFmtId="183" fontId="20" fillId="0" borderId="0"/>
    <xf numFmtId="0" fontId="20" fillId="0" borderId="0"/>
    <xf numFmtId="0" fontId="20" fillId="0" borderId="0"/>
    <xf numFmtId="0" fontId="11" fillId="0" borderId="0"/>
    <xf numFmtId="185" fontId="127" fillId="0" borderId="0"/>
    <xf numFmtId="185" fontId="127" fillId="0" borderId="0"/>
    <xf numFmtId="183" fontId="14" fillId="0" borderId="0"/>
    <xf numFmtId="189" fontId="14" fillId="0" borderId="0"/>
    <xf numFmtId="189" fontId="85" fillId="4" borderId="0" applyNumberFormat="0" applyBorder="0" applyAlignment="0" applyProtection="0"/>
    <xf numFmtId="189" fontId="62" fillId="4" borderId="0" applyNumberFormat="0" applyBorder="0" applyAlignment="0" applyProtection="0"/>
    <xf numFmtId="189" fontId="85" fillId="5" borderId="0" applyNumberFormat="0" applyBorder="0" applyAlignment="0" applyProtection="0"/>
    <xf numFmtId="189" fontId="62" fillId="5" borderId="0" applyNumberFormat="0" applyBorder="0" applyAlignment="0" applyProtection="0"/>
    <xf numFmtId="189" fontId="85" fillId="6" borderId="0" applyNumberFormat="0" applyBorder="0" applyAlignment="0" applyProtection="0"/>
    <xf numFmtId="189" fontId="62" fillId="6" borderId="0" applyNumberFormat="0" applyBorder="0" applyAlignment="0" applyProtection="0"/>
    <xf numFmtId="189" fontId="85" fillId="7" borderId="0" applyNumberFormat="0" applyBorder="0" applyAlignment="0" applyProtection="0"/>
    <xf numFmtId="189" fontId="62" fillId="7" borderId="0" applyNumberFormat="0" applyBorder="0" applyAlignment="0" applyProtection="0"/>
    <xf numFmtId="189" fontId="85" fillId="8" borderId="0" applyNumberFormat="0" applyBorder="0" applyAlignment="0" applyProtection="0"/>
    <xf numFmtId="189" fontId="62" fillId="8" borderId="0" applyNumberFormat="0" applyBorder="0" applyAlignment="0" applyProtection="0"/>
    <xf numFmtId="189" fontId="11" fillId="11" borderId="0" applyNumberFormat="0" applyBorder="0" applyAlignment="0" applyProtection="0"/>
    <xf numFmtId="189" fontId="62" fillId="9" borderId="0" applyNumberFormat="0" applyBorder="0" applyAlignment="0" applyProtection="0"/>
    <xf numFmtId="189" fontId="162" fillId="4" borderId="0" applyNumberFormat="0" applyBorder="0" applyAlignment="0" applyProtection="0"/>
    <xf numFmtId="189" fontId="162" fillId="5" borderId="0" applyNumberFormat="0" applyBorder="0" applyAlignment="0" applyProtection="0"/>
    <xf numFmtId="189" fontId="162" fillId="6" borderId="0" applyNumberFormat="0" applyBorder="0" applyAlignment="0" applyProtection="0"/>
    <xf numFmtId="189" fontId="162" fillId="7" borderId="0" applyNumberFormat="0" applyBorder="0" applyAlignment="0" applyProtection="0"/>
    <xf numFmtId="189" fontId="162" fillId="8" borderId="0" applyNumberFormat="0" applyBorder="0" applyAlignment="0" applyProtection="0"/>
    <xf numFmtId="189" fontId="162" fillId="9" borderId="0" applyNumberFormat="0" applyBorder="0" applyAlignment="0" applyProtection="0"/>
    <xf numFmtId="189" fontId="85" fillId="12" borderId="0" applyNumberFormat="0" applyBorder="0" applyAlignment="0" applyProtection="0"/>
    <xf numFmtId="189" fontId="62" fillId="12" borderId="0" applyNumberFormat="0" applyBorder="0" applyAlignment="0" applyProtection="0"/>
    <xf numFmtId="189" fontId="85" fillId="10" borderId="0" applyNumberFormat="0" applyBorder="0" applyAlignment="0" applyProtection="0"/>
    <xf numFmtId="189" fontId="62" fillId="10" borderId="0" applyNumberFormat="0" applyBorder="0" applyAlignment="0" applyProtection="0"/>
    <xf numFmtId="189" fontId="85" fillId="13" borderId="0" applyNumberFormat="0" applyBorder="0" applyAlignment="0" applyProtection="0"/>
    <xf numFmtId="189" fontId="62" fillId="13" borderId="0" applyNumberFormat="0" applyBorder="0" applyAlignment="0" applyProtection="0"/>
    <xf numFmtId="189" fontId="85" fillId="7" borderId="0" applyNumberFormat="0" applyBorder="0" applyAlignment="0" applyProtection="0"/>
    <xf numFmtId="189" fontId="62" fillId="7" borderId="0" applyNumberFormat="0" applyBorder="0" applyAlignment="0" applyProtection="0"/>
    <xf numFmtId="189" fontId="85" fillId="12" borderId="0" applyNumberFormat="0" applyBorder="0" applyAlignment="0" applyProtection="0"/>
    <xf numFmtId="189" fontId="62" fillId="12" borderId="0" applyNumberFormat="0" applyBorder="0" applyAlignment="0" applyProtection="0"/>
    <xf numFmtId="189" fontId="85" fillId="14" borderId="0" applyNumberFormat="0" applyBorder="0" applyAlignment="0" applyProtection="0"/>
    <xf numFmtId="189" fontId="62" fillId="14" borderId="0" applyNumberFormat="0" applyBorder="0" applyAlignment="0" applyProtection="0"/>
    <xf numFmtId="189" fontId="162" fillId="12" borderId="0" applyNumberFormat="0" applyBorder="0" applyAlignment="0" applyProtection="0"/>
    <xf numFmtId="189" fontId="162" fillId="10" borderId="0" applyNumberFormat="0" applyBorder="0" applyAlignment="0" applyProtection="0"/>
    <xf numFmtId="189" fontId="162" fillId="13" borderId="0" applyNumberFormat="0" applyBorder="0" applyAlignment="0" applyProtection="0"/>
    <xf numFmtId="189" fontId="162" fillId="7" borderId="0" applyNumberFormat="0" applyBorder="0" applyAlignment="0" applyProtection="0"/>
    <xf numFmtId="189" fontId="162" fillId="12" borderId="0" applyNumberFormat="0" applyBorder="0" applyAlignment="0" applyProtection="0"/>
    <xf numFmtId="189" fontId="162" fillId="14" borderId="0" applyNumberFormat="0" applyBorder="0" applyAlignment="0" applyProtection="0"/>
    <xf numFmtId="189" fontId="140" fillId="17" borderId="0" applyNumberFormat="0" applyBorder="0" applyAlignment="0" applyProtection="0"/>
    <xf numFmtId="189" fontId="64" fillId="17" borderId="0" applyNumberFormat="0" applyBorder="0" applyAlignment="0" applyProtection="0"/>
    <xf numFmtId="189" fontId="140" fillId="10" borderId="0" applyNumberFormat="0" applyBorder="0" applyAlignment="0" applyProtection="0"/>
    <xf numFmtId="189" fontId="64" fillId="10" borderId="0" applyNumberFormat="0" applyBorder="0" applyAlignment="0" applyProtection="0"/>
    <xf numFmtId="189" fontId="140" fillId="13" borderId="0" applyNumberFormat="0" applyBorder="0" applyAlignment="0" applyProtection="0"/>
    <xf numFmtId="189" fontId="64" fillId="13" borderId="0" applyNumberFormat="0" applyBorder="0" applyAlignment="0" applyProtection="0"/>
    <xf numFmtId="189" fontId="140" fillId="18" borderId="0" applyNumberFormat="0" applyBorder="0" applyAlignment="0" applyProtection="0"/>
    <xf numFmtId="189" fontId="64" fillId="18" borderId="0" applyNumberFormat="0" applyBorder="0" applyAlignment="0" applyProtection="0"/>
    <xf numFmtId="189" fontId="140" fillId="19" borderId="0" applyNumberFormat="0" applyBorder="0" applyAlignment="0" applyProtection="0"/>
    <xf numFmtId="189" fontId="64" fillId="19" borderId="0" applyNumberFormat="0" applyBorder="0" applyAlignment="0" applyProtection="0"/>
    <xf numFmtId="189" fontId="140" fillId="20" borderId="0" applyNumberFormat="0" applyBorder="0" applyAlignment="0" applyProtection="0"/>
    <xf numFmtId="189" fontId="64" fillId="20" borderId="0" applyNumberFormat="0" applyBorder="0" applyAlignment="0" applyProtection="0"/>
    <xf numFmtId="189" fontId="163" fillId="17" borderId="0" applyNumberFormat="0" applyBorder="0" applyAlignment="0" applyProtection="0"/>
    <xf numFmtId="189" fontId="163" fillId="10" borderId="0" applyNumberFormat="0" applyBorder="0" applyAlignment="0" applyProtection="0"/>
    <xf numFmtId="189" fontId="163" fillId="13" borderId="0" applyNumberFormat="0" applyBorder="0" applyAlignment="0" applyProtection="0"/>
    <xf numFmtId="189" fontId="163" fillId="18" borderId="0" applyNumberFormat="0" applyBorder="0" applyAlignment="0" applyProtection="0"/>
    <xf numFmtId="189" fontId="163" fillId="19" borderId="0" applyNumberFormat="0" applyBorder="0" applyAlignment="0" applyProtection="0"/>
    <xf numFmtId="189" fontId="163" fillId="20" borderId="0" applyNumberFormat="0" applyBorder="0" applyAlignment="0" applyProtection="0"/>
    <xf numFmtId="189" fontId="140" fillId="22" borderId="0" applyNumberFormat="0" applyBorder="0" applyAlignment="0" applyProtection="0"/>
    <xf numFmtId="189" fontId="64" fillId="22" borderId="0" applyNumberFormat="0" applyBorder="0" applyAlignment="0" applyProtection="0"/>
    <xf numFmtId="189" fontId="140" fillId="23" borderId="0" applyNumberFormat="0" applyBorder="0" applyAlignment="0" applyProtection="0"/>
    <xf numFmtId="189" fontId="64" fillId="23" borderId="0" applyNumberFormat="0" applyBorder="0" applyAlignment="0" applyProtection="0"/>
    <xf numFmtId="189" fontId="140" fillId="24" borderId="0" applyNumberFormat="0" applyBorder="0" applyAlignment="0" applyProtection="0"/>
    <xf numFmtId="189" fontId="64" fillId="24" borderId="0" applyNumberFormat="0" applyBorder="0" applyAlignment="0" applyProtection="0"/>
    <xf numFmtId="189" fontId="140" fillId="18" borderId="0" applyNumberFormat="0" applyBorder="0" applyAlignment="0" applyProtection="0"/>
    <xf numFmtId="189" fontId="64" fillId="18" borderId="0" applyNumberFormat="0" applyBorder="0" applyAlignment="0" applyProtection="0"/>
    <xf numFmtId="189" fontId="140" fillId="19" borderId="0" applyNumberFormat="0" applyBorder="0" applyAlignment="0" applyProtection="0"/>
    <xf numFmtId="189" fontId="64" fillId="19" borderId="0" applyNumberFormat="0" applyBorder="0" applyAlignment="0" applyProtection="0"/>
    <xf numFmtId="189" fontId="140" fillId="21" borderId="0" applyNumberFormat="0" applyBorder="0" applyAlignment="0" applyProtection="0"/>
    <xf numFmtId="189" fontId="64" fillId="21" borderId="0" applyNumberFormat="0" applyBorder="0" applyAlignment="0" applyProtection="0"/>
    <xf numFmtId="189" fontId="154" fillId="5" borderId="0" applyNumberFormat="0" applyBorder="0" applyAlignment="0" applyProtection="0"/>
    <xf numFmtId="189" fontId="79" fillId="5" borderId="0" applyNumberFormat="0" applyBorder="0" applyAlignment="0" applyProtection="0"/>
    <xf numFmtId="189" fontId="141" fillId="6" borderId="0" applyNumberFormat="0" applyBorder="0" applyAlignment="0" applyProtection="0"/>
    <xf numFmtId="189" fontId="69" fillId="6" borderId="0" applyNumberFormat="0" applyBorder="0" applyAlignment="0" applyProtection="0"/>
    <xf numFmtId="189" fontId="171" fillId="6" borderId="0" applyNumberFormat="0" applyBorder="0" applyAlignment="0" applyProtection="0"/>
    <xf numFmtId="189" fontId="44" fillId="74" borderId="0" applyBorder="0">
      <alignment horizontal="centerContinuous" vertical="center" wrapText="1"/>
      <protection hidden="1"/>
    </xf>
    <xf numFmtId="189" fontId="142" fillId="15" borderId="18" applyNumberFormat="0" applyAlignment="0" applyProtection="0"/>
    <xf numFmtId="189" fontId="68" fillId="15" borderId="18" applyNumberFormat="0" applyAlignment="0" applyProtection="0"/>
    <xf numFmtId="189" fontId="164" fillId="15" borderId="18" applyNumberFormat="0" applyAlignment="0" applyProtection="0"/>
    <xf numFmtId="189" fontId="143" fillId="26" borderId="19" applyNumberFormat="0" applyAlignment="0" applyProtection="0"/>
    <xf numFmtId="189" fontId="70" fillId="26" borderId="19" applyNumberFormat="0" applyAlignment="0" applyProtection="0"/>
    <xf numFmtId="189" fontId="172" fillId="26" borderId="19" applyNumberFormat="0" applyAlignment="0" applyProtection="0"/>
    <xf numFmtId="189" fontId="144" fillId="0" borderId="20" applyNumberFormat="0" applyFill="0" applyAlignment="0" applyProtection="0"/>
    <xf numFmtId="189" fontId="71" fillId="0" borderId="20" applyNumberFormat="0" applyFill="0" applyAlignment="0" applyProtection="0"/>
    <xf numFmtId="189" fontId="173" fillId="0" borderId="20" applyNumberFormat="0" applyFill="0" applyAlignment="0" applyProtection="0"/>
    <xf numFmtId="189" fontId="70" fillId="26" borderId="19" applyNumberFormat="0" applyAlignment="0" applyProtection="0"/>
    <xf numFmtId="189" fontId="70" fillId="26" borderId="19" applyNumberFormat="0" applyAlignment="0" applyProtection="0"/>
    <xf numFmtId="168" fontId="1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4" fontId="14" fillId="0" borderId="0" applyFont="0" applyFill="0" applyBorder="0" applyAlignment="0" applyProtection="0"/>
    <xf numFmtId="168"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3" fontId="20" fillId="0" borderId="0" applyFont="0" applyFill="0" applyBorder="0" applyAlignment="0" applyProtection="0"/>
    <xf numFmtId="3" fontId="20" fillId="0" borderId="0" applyFont="0" applyFill="0" applyBorder="0" applyAlignment="0" applyProtection="0"/>
    <xf numFmtId="190" fontId="20" fillId="0" borderId="0" applyFont="0" applyFill="0" applyBorder="0" applyAlignment="0" applyProtection="0"/>
    <xf numFmtId="188" fontId="20" fillId="0" borderId="0" applyFont="0" applyFill="0" applyBorder="0" applyAlignment="0" applyProtection="0"/>
    <xf numFmtId="188" fontId="20" fillId="0" borderId="0" applyFont="0" applyFill="0" applyBorder="0" applyAlignment="0" applyProtection="0"/>
    <xf numFmtId="189" fontId="20" fillId="0" borderId="0" applyFont="0" applyFill="0" applyBorder="0" applyAlignment="0" applyProtection="0"/>
    <xf numFmtId="189" fontId="20" fillId="0" borderId="0" applyFont="0" applyFill="0" applyBorder="0" applyAlignment="0" applyProtection="0"/>
    <xf numFmtId="180" fontId="139" fillId="75" borderId="0" applyBorder="0">
      <alignment horizontal="center" vertical="center"/>
      <protection locked="0"/>
    </xf>
    <xf numFmtId="180" fontId="138" fillId="76" borderId="0" applyBorder="0">
      <alignment horizontal="center" vertical="center"/>
      <protection locked="0"/>
    </xf>
    <xf numFmtId="189" fontId="145" fillId="0" borderId="0" applyNumberFormat="0" applyFill="0" applyBorder="0" applyAlignment="0" applyProtection="0"/>
    <xf numFmtId="189" fontId="73" fillId="0" borderId="0" applyNumberFormat="0" applyFill="0" applyBorder="0" applyAlignment="0" applyProtection="0"/>
    <xf numFmtId="189" fontId="145" fillId="0" borderId="0" applyNumberFormat="0" applyFill="0" applyBorder="0" applyAlignment="0" applyProtection="0"/>
    <xf numFmtId="189" fontId="163" fillId="22" borderId="0" applyNumberFormat="0" applyBorder="0" applyAlignment="0" applyProtection="0"/>
    <xf numFmtId="189" fontId="163" fillId="23" borderId="0" applyNumberFormat="0" applyBorder="0" applyAlignment="0" applyProtection="0"/>
    <xf numFmtId="189" fontId="163" fillId="24" borderId="0" applyNumberFormat="0" applyBorder="0" applyAlignment="0" applyProtection="0"/>
    <xf numFmtId="189" fontId="163" fillId="18" borderId="0" applyNumberFormat="0" applyBorder="0" applyAlignment="0" applyProtection="0"/>
    <xf numFmtId="189" fontId="163" fillId="19" borderId="0" applyNumberFormat="0" applyBorder="0" applyAlignment="0" applyProtection="0"/>
    <xf numFmtId="189" fontId="163" fillId="21" borderId="0" applyNumberFormat="0" applyBorder="0" applyAlignment="0" applyProtection="0"/>
    <xf numFmtId="189" fontId="146" fillId="9" borderId="18" applyNumberFormat="0" applyAlignment="0" applyProtection="0"/>
    <xf numFmtId="189" fontId="72" fillId="9" borderId="18" applyNumberFormat="0" applyAlignment="0" applyProtection="0"/>
    <xf numFmtId="189" fontId="174" fillId="9" borderId="18" applyNumberFormat="0" applyAlignment="0" applyProtection="0"/>
    <xf numFmtId="189" fontId="147" fillId="0" borderId="0" applyFont="0" applyFill="0" applyBorder="0" applyAlignment="0" applyProtection="0"/>
    <xf numFmtId="189" fontId="157" fillId="0" borderId="0" applyNumberFormat="0" applyFill="0" applyBorder="0" applyAlignment="0" applyProtection="0"/>
    <xf numFmtId="189" fontId="75" fillId="0" borderId="0" applyNumberFormat="0" applyFill="0" applyBorder="0" applyAlignment="0" applyProtection="0"/>
    <xf numFmtId="189" fontId="14" fillId="0" borderId="0" applyNumberFormat="0" applyFill="0" applyBorder="0" applyAlignment="0" applyProtection="0"/>
    <xf numFmtId="189" fontId="14" fillId="0" borderId="0" applyNumberFormat="0" applyFill="0" applyBorder="0" applyAlignment="0" applyProtection="0"/>
    <xf numFmtId="189" fontId="14" fillId="0" borderId="0" applyNumberFormat="0" applyFill="0" applyBorder="0" applyAlignment="0" applyProtection="0"/>
    <xf numFmtId="189" fontId="148" fillId="0" borderId="0" applyNumberFormat="0" applyFill="0" applyBorder="0" applyAlignment="0" applyProtection="0"/>
    <xf numFmtId="189" fontId="149" fillId="0" borderId="0" applyNumberFormat="0" applyFill="0" applyBorder="0" applyAlignment="0" applyProtection="0"/>
    <xf numFmtId="189" fontId="136" fillId="0" borderId="0" applyNumberFormat="0" applyFill="0" applyBorder="0" applyAlignment="0" applyProtection="0"/>
    <xf numFmtId="189" fontId="150" fillId="0" borderId="0" applyNumberFormat="0" applyFill="0" applyBorder="0" applyAlignment="0" applyProtection="0"/>
    <xf numFmtId="189" fontId="151" fillId="0" borderId="0" applyNumberFormat="0" applyFill="0" applyBorder="0" applyAlignment="0" applyProtection="0"/>
    <xf numFmtId="189" fontId="152" fillId="0" borderId="0" applyNumberFormat="0" applyFill="0" applyBorder="0" applyAlignment="0" applyProtection="0"/>
    <xf numFmtId="189" fontId="138" fillId="0" borderId="0" applyNumberFormat="0" applyFill="0" applyBorder="0" applyAlignment="0" applyProtection="0"/>
    <xf numFmtId="189" fontId="138" fillId="0" borderId="0" applyNumberFormat="0" applyFill="0" applyBorder="0" applyAlignment="0" applyProtection="0"/>
    <xf numFmtId="2" fontId="20" fillId="0" borderId="0" applyFont="0" applyFill="0" applyBorder="0" applyAlignment="0" applyProtection="0"/>
    <xf numFmtId="2" fontId="20" fillId="0" borderId="0" applyFont="0" applyFill="0" applyBorder="0" applyAlignment="0" applyProtection="0"/>
    <xf numFmtId="180" fontId="138" fillId="77" borderId="0" applyBorder="0">
      <alignment horizontal="center" vertical="center" wrapText="1"/>
      <protection hidden="1"/>
    </xf>
    <xf numFmtId="180" fontId="138" fillId="78" borderId="0" applyBorder="0">
      <alignment horizontal="center" vertical="center" wrapText="1"/>
      <protection hidden="1"/>
    </xf>
    <xf numFmtId="189" fontId="69" fillId="6" borderId="0" applyNumberFormat="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3" fillId="0" borderId="0" applyNumberFormat="0" applyFill="0" applyBorder="0" applyAlignment="0" applyProtection="0"/>
    <xf numFmtId="189" fontId="159" fillId="0" borderId="23" applyNumberFormat="0" applyFill="0" applyAlignment="0" applyProtection="0"/>
    <xf numFmtId="189" fontId="137" fillId="0" borderId="0" applyNumberFormat="0" applyFill="0" applyBorder="0" applyAlignment="0" applyProtection="0"/>
    <xf numFmtId="189" fontId="145" fillId="0" borderId="24" applyNumberFormat="0" applyFill="0" applyAlignment="0" applyProtection="0"/>
    <xf numFmtId="189" fontId="73" fillId="0" borderId="24" applyNumberFormat="0" applyFill="0" applyAlignment="0" applyProtection="0"/>
    <xf numFmtId="189" fontId="73" fillId="0" borderId="0" applyNumberFormat="0" applyFill="0" applyBorder="0" applyAlignment="0" applyProtection="0"/>
    <xf numFmtId="189" fontId="73" fillId="0" borderId="0" applyNumberFormat="0" applyFill="0" applyBorder="0" applyAlignment="0" applyProtection="0"/>
    <xf numFmtId="189" fontId="153" fillId="0" borderId="0" applyNumberFormat="0" applyFill="0" applyBorder="0" applyAlignment="0" applyProtection="0"/>
    <xf numFmtId="189" fontId="137" fillId="0" borderId="0" applyNumberFormat="0" applyFill="0" applyBorder="0" applyAlignment="0" applyProtection="0"/>
    <xf numFmtId="189" fontId="137" fillId="0" borderId="0" applyNumberFormat="0" applyFill="0" applyBorder="0" applyAlignment="0" applyProtection="0"/>
    <xf numFmtId="189" fontId="165" fillId="5" borderId="0" applyNumberFormat="0" applyBorder="0" applyAlignment="0" applyProtection="0"/>
    <xf numFmtId="189" fontId="72" fillId="9" borderId="18" applyNumberFormat="0" applyAlignment="0" applyProtection="0"/>
    <xf numFmtId="189" fontId="72" fillId="9" borderId="18" applyNumberFormat="0" applyAlignment="0" applyProtection="0"/>
    <xf numFmtId="189" fontId="71" fillId="0" borderId="20" applyNumberFormat="0" applyFill="0" applyAlignment="0" applyProtection="0"/>
    <xf numFmtId="189" fontId="71" fillId="0" borderId="20" applyNumberFormat="0" applyFill="0" applyAlignment="0" applyProtection="0"/>
    <xf numFmtId="164" fontId="14" fillId="0" borderId="0" applyFont="0" applyFill="0" applyBorder="0" applyAlignment="0" applyProtection="0"/>
    <xf numFmtId="187" fontId="14" fillId="0" borderId="0" applyFont="0" applyFill="0" applyBorder="0" applyAlignment="0" applyProtection="0"/>
    <xf numFmtId="164" fontId="14" fillId="0" borderId="0" applyFont="0" applyFill="0" applyBorder="0" applyAlignment="0" applyProtection="0"/>
    <xf numFmtId="189" fontId="80" fillId="16" borderId="0" applyNumberFormat="0" applyBorder="0" applyAlignment="0" applyProtection="0"/>
    <xf numFmtId="189" fontId="80" fillId="16" borderId="0" applyNumberFormat="0" applyBorder="0" applyAlignment="0" applyProtection="0"/>
    <xf numFmtId="189" fontId="11" fillId="0" borderId="0"/>
    <xf numFmtId="189" fontId="14" fillId="0" borderId="0"/>
    <xf numFmtId="189" fontId="10" fillId="0" borderId="0"/>
    <xf numFmtId="189" fontId="135" fillId="0" borderId="0"/>
    <xf numFmtId="189" fontId="175" fillId="0" borderId="0"/>
    <xf numFmtId="189" fontId="20" fillId="0" borderId="0"/>
    <xf numFmtId="189" fontId="20" fillId="0" borderId="0"/>
    <xf numFmtId="189" fontId="20" fillId="0" borderId="0"/>
    <xf numFmtId="189" fontId="20" fillId="0" borderId="0"/>
    <xf numFmtId="189" fontId="20" fillId="0" borderId="0"/>
    <xf numFmtId="189" fontId="14" fillId="0" borderId="0"/>
    <xf numFmtId="189" fontId="20" fillId="0" borderId="0"/>
    <xf numFmtId="189" fontId="160" fillId="0" borderId="0"/>
    <xf numFmtId="189" fontId="20" fillId="0" borderId="0"/>
    <xf numFmtId="189" fontId="160" fillId="0" borderId="0"/>
    <xf numFmtId="189" fontId="20" fillId="0" borderId="0"/>
    <xf numFmtId="189" fontId="160" fillId="0" borderId="0"/>
    <xf numFmtId="189" fontId="20" fillId="0" borderId="0"/>
    <xf numFmtId="189" fontId="160" fillId="0" borderId="0"/>
    <xf numFmtId="189" fontId="20" fillId="0" borderId="0"/>
    <xf numFmtId="189" fontId="20" fillId="0" borderId="0"/>
    <xf numFmtId="189" fontId="160" fillId="0" borderId="0"/>
    <xf numFmtId="189" fontId="20" fillId="0" borderId="0"/>
    <xf numFmtId="189" fontId="11" fillId="0" borderId="0"/>
    <xf numFmtId="189" fontId="20" fillId="0" borderId="0"/>
    <xf numFmtId="189" fontId="14" fillId="11" borderId="17" applyNumberFormat="0" applyFont="0" applyAlignment="0" applyProtection="0"/>
    <xf numFmtId="189" fontId="62" fillId="11" borderId="17" applyNumberFormat="0" applyFont="0" applyAlignment="0" applyProtection="0"/>
    <xf numFmtId="189" fontId="14" fillId="11" borderId="17" applyNumberFormat="0" applyFont="0" applyAlignment="0" applyProtection="0"/>
    <xf numFmtId="189" fontId="14" fillId="11" borderId="17" applyNumberFormat="0" applyFont="0" applyAlignment="0" applyProtection="0"/>
    <xf numFmtId="189" fontId="156" fillId="15" borderId="16" applyNumberFormat="0" applyAlignment="0" applyProtection="0"/>
    <xf numFmtId="189" fontId="67" fillId="15" borderId="16"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20" fillId="0" borderId="0" applyFont="0" applyFill="0" applyBorder="0" applyAlignment="0" applyProtection="0"/>
    <xf numFmtId="9" fontId="160" fillId="0" borderId="0" applyFont="0" applyFill="0" applyBorder="0" applyAlignment="0" applyProtection="0"/>
    <xf numFmtId="9" fontId="14" fillId="0" borderId="0" applyFont="0" applyFill="0" applyBorder="0" applyAlignment="0" applyProtection="0"/>
    <xf numFmtId="180" fontId="138" fillId="79" borderId="0" applyBorder="0">
      <alignment horizontal="center" vertical="center" wrapText="1"/>
      <protection hidden="1"/>
    </xf>
    <xf numFmtId="180" fontId="138" fillId="41" borderId="0" applyBorder="0">
      <alignment horizontal="center" vertical="center" wrapText="1"/>
      <protection hidden="1"/>
    </xf>
    <xf numFmtId="180" fontId="138" fillId="42" borderId="0" applyBorder="0">
      <alignment horizontal="center" vertical="center" wrapText="1"/>
      <protection hidden="1"/>
    </xf>
    <xf numFmtId="1" fontId="155" fillId="0" borderId="0">
      <alignment horizontal="center" vertical="center"/>
      <protection locked="0"/>
    </xf>
    <xf numFmtId="189" fontId="20" fillId="80" borderId="0" applyBorder="0">
      <alignment vertical="center" wrapText="1"/>
      <protection hidden="1"/>
    </xf>
    <xf numFmtId="189" fontId="20" fillId="80" borderId="0" applyBorder="0">
      <alignment vertical="center" wrapText="1"/>
      <protection hidden="1"/>
    </xf>
    <xf numFmtId="189" fontId="166" fillId="15" borderId="16" applyNumberFormat="0" applyAlignment="0" applyProtection="0"/>
    <xf numFmtId="189" fontId="139" fillId="0" borderId="0" applyNumberFormat="0" applyFill="0" applyBorder="0" applyAlignment="0" applyProtection="0"/>
    <xf numFmtId="189" fontId="66" fillId="0" borderId="0" applyNumberFormat="0" applyFill="0" applyBorder="0" applyAlignment="0" applyProtection="0"/>
    <xf numFmtId="189" fontId="30" fillId="0" borderId="0" applyNumberFormat="0" applyFill="0" applyBorder="0" applyAlignment="0" applyProtection="0"/>
    <xf numFmtId="189" fontId="167"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168" fillId="0" borderId="22" applyNumberFormat="0" applyFill="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169" fillId="0" borderId="23" applyNumberFormat="0" applyFill="0" applyAlignment="0" applyProtection="0"/>
    <xf numFmtId="189" fontId="170" fillId="0" borderId="24" applyNumberFormat="0" applyFill="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20" fillId="0" borderId="101" applyNumberFormat="0" applyFont="0" applyFill="0" applyAlignment="0" applyProtection="0"/>
    <xf numFmtId="189" fontId="20" fillId="0" borderId="101" applyNumberFormat="0" applyFont="0" applyFill="0" applyAlignment="0" applyProtection="0"/>
    <xf numFmtId="189" fontId="20" fillId="0" borderId="101" applyNumberFormat="0" applyFont="0" applyFill="0" applyAlignment="0" applyProtection="0"/>
    <xf numFmtId="189" fontId="20" fillId="0" borderId="101" applyNumberFormat="0" applyFont="0" applyFill="0" applyAlignment="0" applyProtection="0"/>
    <xf numFmtId="180" fontId="161" fillId="81" borderId="0" applyBorder="0">
      <alignment horizontal="center" vertical="center"/>
      <protection hidden="1"/>
    </xf>
    <xf numFmtId="189" fontId="66" fillId="0" borderId="0" applyNumberFormat="0" applyFill="0" applyBorder="0" applyAlignment="0" applyProtection="0"/>
    <xf numFmtId="189" fontId="66" fillId="0" borderId="0" applyNumberFormat="0" applyFill="0" applyBorder="0" applyAlignment="0" applyProtection="0"/>
    <xf numFmtId="189" fontId="14" fillId="0" borderId="0"/>
    <xf numFmtId="189" fontId="87" fillId="0" borderId="0" applyNumberFormat="0" applyFill="0" applyBorder="0" applyAlignment="0" applyProtection="0"/>
    <xf numFmtId="189" fontId="170" fillId="0" borderId="24" applyNumberFormat="0" applyFill="0" applyAlignment="0" applyProtection="0"/>
    <xf numFmtId="189" fontId="169" fillId="0" borderId="23" applyNumberFormat="0" applyFill="0" applyAlignment="0" applyProtection="0"/>
    <xf numFmtId="189" fontId="168" fillId="0" borderId="22" applyNumberFormat="0" applyFill="0" applyAlignment="0" applyProtection="0"/>
    <xf numFmtId="189" fontId="86" fillId="0" borderId="0" applyNumberFormat="0" applyFill="0" applyBorder="0" applyAlignment="0" applyProtection="0"/>
    <xf numFmtId="189" fontId="167" fillId="0" borderId="0" applyNumberFormat="0" applyFill="0" applyBorder="0" applyAlignment="0" applyProtection="0"/>
    <xf numFmtId="189" fontId="166" fillId="15" borderId="16" applyNumberFormat="0" applyAlignment="0" applyProtection="0"/>
    <xf numFmtId="189" fontId="165" fillId="5" borderId="0" applyNumberFormat="0" applyBorder="0" applyAlignment="0" applyProtection="0"/>
    <xf numFmtId="189" fontId="163" fillId="21" borderId="0" applyNumberFormat="0" applyBorder="0" applyAlignment="0" applyProtection="0"/>
    <xf numFmtId="189" fontId="163" fillId="19" borderId="0" applyNumberFormat="0" applyBorder="0" applyAlignment="0" applyProtection="0"/>
    <xf numFmtId="189" fontId="163" fillId="18" borderId="0" applyNumberFormat="0" applyBorder="0" applyAlignment="0" applyProtection="0"/>
    <xf numFmtId="189" fontId="163" fillId="24" borderId="0" applyNumberFormat="0" applyBorder="0" applyAlignment="0" applyProtection="0"/>
    <xf numFmtId="189" fontId="163" fillId="23" borderId="0" applyNumberFormat="0" applyBorder="0" applyAlignment="0" applyProtection="0"/>
    <xf numFmtId="189" fontId="163" fillId="22" borderId="0" applyNumberFormat="0" applyBorder="0" applyAlignment="0" applyProtection="0"/>
    <xf numFmtId="189" fontId="164" fillId="15" borderId="18" applyNumberFormat="0" applyAlignment="0" applyProtection="0"/>
    <xf numFmtId="189" fontId="163" fillId="20" borderId="0" applyNumberFormat="0" applyBorder="0" applyAlignment="0" applyProtection="0"/>
    <xf numFmtId="189" fontId="163" fillId="19" borderId="0" applyNumberFormat="0" applyBorder="0" applyAlignment="0" applyProtection="0"/>
    <xf numFmtId="189" fontId="163" fillId="18" borderId="0" applyNumberFormat="0" applyBorder="0" applyAlignment="0" applyProtection="0"/>
    <xf numFmtId="189" fontId="163" fillId="13" borderId="0" applyNumberFormat="0" applyBorder="0" applyAlignment="0" applyProtection="0"/>
    <xf numFmtId="189" fontId="163" fillId="10" borderId="0" applyNumberFormat="0" applyBorder="0" applyAlignment="0" applyProtection="0"/>
    <xf numFmtId="189" fontId="163" fillId="17" borderId="0" applyNumberFormat="0" applyBorder="0" applyAlignment="0" applyProtection="0"/>
    <xf numFmtId="189" fontId="162" fillId="14" borderId="0" applyNumberFormat="0" applyBorder="0" applyAlignment="0" applyProtection="0"/>
    <xf numFmtId="189" fontId="162" fillId="12" borderId="0" applyNumberFormat="0" applyBorder="0" applyAlignment="0" applyProtection="0"/>
    <xf numFmtId="189" fontId="162" fillId="7" borderId="0" applyNumberFormat="0" applyBorder="0" applyAlignment="0" applyProtection="0"/>
    <xf numFmtId="189" fontId="162" fillId="13" borderId="0" applyNumberFormat="0" applyBorder="0" applyAlignment="0" applyProtection="0"/>
    <xf numFmtId="189" fontId="162" fillId="10" borderId="0" applyNumberFormat="0" applyBorder="0" applyAlignment="0" applyProtection="0"/>
    <xf numFmtId="189" fontId="162" fillId="12" borderId="0" applyNumberFormat="0" applyBorder="0" applyAlignment="0" applyProtection="0"/>
    <xf numFmtId="189" fontId="162" fillId="9" borderId="0" applyNumberFormat="0" applyBorder="0" applyAlignment="0" applyProtection="0"/>
    <xf numFmtId="189" fontId="162" fillId="8" borderId="0" applyNumberFormat="0" applyBorder="0" applyAlignment="0" applyProtection="0"/>
    <xf numFmtId="189" fontId="162" fillId="7" borderId="0" applyNumberFormat="0" applyBorder="0" applyAlignment="0" applyProtection="0"/>
    <xf numFmtId="189" fontId="162" fillId="5" borderId="0" applyNumberFormat="0" applyBorder="0" applyAlignment="0" applyProtection="0"/>
    <xf numFmtId="189" fontId="162" fillId="6" borderId="0" applyNumberFormat="0" applyBorder="0" applyAlignment="0" applyProtection="0"/>
    <xf numFmtId="189" fontId="141" fillId="6" borderId="0" applyNumberFormat="0" applyBorder="0" applyAlignment="0" applyProtection="0"/>
    <xf numFmtId="189" fontId="162" fillId="4" borderId="0" applyNumberFormat="0" applyBorder="0" applyAlignment="0" applyProtection="0"/>
    <xf numFmtId="189" fontId="143" fillId="26" borderId="19" applyNumberFormat="0" applyAlignment="0" applyProtection="0"/>
    <xf numFmtId="189" fontId="144" fillId="0" borderId="20" applyNumberFormat="0" applyFill="0" applyAlignment="0" applyProtection="0"/>
    <xf numFmtId="168" fontId="14" fillId="0" borderId="0" applyFont="0" applyFill="0" applyBorder="0" applyAlignment="0" applyProtection="0"/>
    <xf numFmtId="164" fontId="14" fillId="0" borderId="0" applyFont="0" applyFill="0" applyBorder="0" applyAlignment="0" applyProtection="0"/>
    <xf numFmtId="189" fontId="145" fillId="0" borderId="0" applyNumberFormat="0" applyFill="0" applyBorder="0" applyAlignment="0" applyProtection="0"/>
    <xf numFmtId="189" fontId="146" fillId="9" borderId="18" applyNumberFormat="0" applyAlignment="0" applyProtection="0"/>
    <xf numFmtId="189" fontId="14" fillId="0" borderId="0" applyNumberFormat="0" applyFill="0" applyBorder="0" applyAlignment="0" applyProtection="0"/>
    <xf numFmtId="189" fontId="14" fillId="0" borderId="0" applyNumberFormat="0" applyFill="0" applyBorder="0" applyAlignment="0" applyProtection="0"/>
    <xf numFmtId="9" fontId="160" fillId="0" borderId="0" applyFont="0" applyFill="0" applyBorder="0" applyAlignment="0" applyProtection="0"/>
    <xf numFmtId="164" fontId="14" fillId="0" borderId="0" applyFont="0" applyFill="0" applyBorder="0" applyAlignment="0" applyProtection="0"/>
    <xf numFmtId="187" fontId="14" fillId="0" borderId="0" applyFont="0" applyFill="0" applyBorder="0" applyAlignment="0" applyProtection="0"/>
    <xf numFmtId="164" fontId="14" fillId="0" borderId="0" applyFont="0" applyFill="0" applyBorder="0" applyAlignment="0" applyProtection="0"/>
    <xf numFmtId="189" fontId="80" fillId="16" borderId="0" applyNumberFormat="0" applyBorder="0" applyAlignment="0" applyProtection="0"/>
    <xf numFmtId="189" fontId="14" fillId="0" borderId="0"/>
    <xf numFmtId="189" fontId="135" fillId="0" borderId="0"/>
    <xf numFmtId="189" fontId="14" fillId="0" borderId="0"/>
    <xf numFmtId="189" fontId="14" fillId="11" borderId="17" applyNumberFormat="0" applyFont="0" applyAlignment="0" applyProtection="0"/>
    <xf numFmtId="189" fontId="14" fillId="11" borderId="17" applyNumberFormat="0" applyFont="0" applyAlignment="0" applyProtection="0"/>
    <xf numFmtId="189" fontId="14" fillId="11" borderId="17"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189" fontId="139" fillId="0" borderId="0" applyNumberFormat="0" applyFill="0" applyBorder="0" applyAlignment="0" applyProtection="0"/>
    <xf numFmtId="189" fontId="20" fillId="0" borderId="101" applyNumberFormat="0" applyFont="0" applyFill="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85" fillId="8" borderId="0" applyNumberFormat="0" applyBorder="0" applyAlignment="0" applyProtection="0"/>
    <xf numFmtId="189" fontId="11" fillId="11" borderId="0" applyNumberFormat="0" applyBorder="0" applyAlignment="0" applyProtection="0"/>
    <xf numFmtId="189" fontId="85" fillId="12" borderId="0" applyNumberFormat="0" applyBorder="0" applyAlignment="0" applyProtection="0"/>
    <xf numFmtId="189" fontId="85" fillId="10" borderId="0" applyNumberFormat="0" applyBorder="0" applyAlignment="0" applyProtection="0"/>
    <xf numFmtId="189" fontId="85" fillId="13" borderId="0" applyNumberFormat="0" applyBorder="0" applyAlignment="0" applyProtection="0"/>
    <xf numFmtId="189" fontId="85" fillId="7" borderId="0" applyNumberFormat="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70" fillId="26" borderId="19" applyNumberFormat="0" applyAlignment="0" applyProtection="0"/>
    <xf numFmtId="189" fontId="157" fillId="0" borderId="0" applyNumberFormat="0" applyFill="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73" fillId="0" borderId="0" applyNumberFormat="0" applyFill="0" applyBorder="0" applyAlignment="0" applyProtection="0"/>
    <xf numFmtId="189" fontId="72" fillId="9" borderId="18" applyNumberFormat="0" applyAlignment="0" applyProtection="0"/>
    <xf numFmtId="189" fontId="71" fillId="0" borderId="20" applyNumberFormat="0" applyFill="0" applyAlignment="0" applyProtection="0"/>
    <xf numFmtId="164" fontId="14" fillId="0" borderId="0" applyFont="0" applyFill="0" applyBorder="0" applyAlignment="0" applyProtection="0"/>
    <xf numFmtId="189" fontId="80" fillId="16" borderId="0" applyNumberFormat="0" applyBorder="0" applyAlignment="0" applyProtection="0"/>
    <xf numFmtId="189" fontId="11" fillId="0" borderId="0"/>
    <xf numFmtId="189" fontId="11" fillId="0" borderId="0"/>
    <xf numFmtId="189" fontId="14" fillId="11" borderId="17" applyNumberFormat="0" applyFont="0" applyAlignment="0" applyProtection="0"/>
    <xf numFmtId="189" fontId="156" fillId="15" borderId="16" applyNumberFormat="0" applyAlignment="0" applyProtection="0"/>
    <xf numFmtId="9" fontId="14" fillId="0" borderId="0" applyFont="0" applyFill="0" applyBorder="0" applyAlignment="0" applyProtection="0"/>
    <xf numFmtId="189" fontId="86" fillId="0" borderId="0" applyNumberFormat="0" applyFill="0" applyBorder="0" applyAlignment="0" applyProtection="0"/>
    <xf numFmtId="189" fontId="20" fillId="0" borderId="101" applyNumberFormat="0" applyFont="0" applyFill="0" applyAlignment="0" applyProtection="0"/>
    <xf numFmtId="189" fontId="66" fillId="0" borderId="0" applyNumberFormat="0" applyFill="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85" fillId="8" borderId="0" applyNumberFormat="0" applyBorder="0" applyAlignment="0" applyProtection="0"/>
    <xf numFmtId="189" fontId="11" fillId="11" borderId="0" applyNumberFormat="0" applyBorder="0" applyAlignment="0" applyProtection="0"/>
    <xf numFmtId="189" fontId="85" fillId="12" borderId="0" applyNumberFormat="0" applyBorder="0" applyAlignment="0" applyProtection="0"/>
    <xf numFmtId="189" fontId="85" fillId="10" borderId="0" applyNumberFormat="0" applyBorder="0" applyAlignment="0" applyProtection="0"/>
    <xf numFmtId="189" fontId="85" fillId="13" borderId="0" applyNumberFormat="0" applyBorder="0" applyAlignment="0" applyProtection="0"/>
    <xf numFmtId="189" fontId="85" fillId="7" borderId="0" applyNumberFormat="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4" fillId="11" borderId="17" applyNumberFormat="0" applyFont="0" applyAlignment="0" applyProtection="0"/>
    <xf numFmtId="189" fontId="154" fillId="5" borderId="0" applyNumberFormat="0" applyBorder="0" applyAlignment="0" applyProtection="0"/>
    <xf numFmtId="189" fontId="142" fillId="15" borderId="18" applyNumberFormat="0" applyAlignment="0" applyProtection="0"/>
    <xf numFmtId="189" fontId="70" fillId="26" borderId="19" applyNumberFormat="0" applyAlignment="0" applyProtection="0"/>
    <xf numFmtId="9" fontId="14" fillId="0" borderId="0" applyFont="0" applyFill="0" applyBorder="0" applyAlignment="0" applyProtection="0"/>
    <xf numFmtId="189" fontId="140" fillId="23" borderId="0" applyNumberFormat="0" applyBorder="0" applyAlignment="0" applyProtection="0"/>
    <xf numFmtId="189" fontId="140" fillId="20" borderId="0" applyNumberFormat="0" applyBorder="0" applyAlignment="0" applyProtection="0"/>
    <xf numFmtId="189" fontId="157" fillId="0" borderId="0" applyNumberFormat="0" applyFill="0" applyBorder="0" applyAlignment="0" applyProtection="0"/>
    <xf numFmtId="189" fontId="140" fillId="19" borderId="0" applyNumberFormat="0" applyBorder="0" applyAlignment="0" applyProtection="0"/>
    <xf numFmtId="189" fontId="85" fillId="8" borderId="0" applyNumberFormat="0" applyBorder="0" applyAlignment="0" applyProtection="0"/>
    <xf numFmtId="189" fontId="85" fillId="7" borderId="0" applyNumberFormat="0" applyBorder="0" applyAlignment="0" applyProtection="0"/>
    <xf numFmtId="189" fontId="80" fillId="16" borderId="0" applyNumberFormat="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85" fillId="14" borderId="0" applyNumberFormat="0" applyBorder="0" applyAlignment="0" applyProtection="0"/>
    <xf numFmtId="189" fontId="73" fillId="0" borderId="0" applyNumberFormat="0" applyFill="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72" fillId="9" borderId="18" applyNumberFormat="0" applyAlignment="0" applyProtection="0"/>
    <xf numFmtId="189" fontId="71" fillId="0" borderId="20" applyNumberFormat="0" applyFill="0" applyAlignment="0" applyProtection="0"/>
    <xf numFmtId="164" fontId="14" fillId="0" borderId="0" applyFont="0" applyFill="0" applyBorder="0" applyAlignment="0" applyProtection="0"/>
    <xf numFmtId="189" fontId="80" fillId="16" borderId="0" applyNumberFormat="0" applyBorder="0" applyAlignment="0" applyProtection="0"/>
    <xf numFmtId="189" fontId="11" fillId="0" borderId="0"/>
    <xf numFmtId="189" fontId="140" fillId="18" borderId="0" applyNumberFormat="0" applyBorder="0" applyAlignment="0" applyProtection="0"/>
    <xf numFmtId="189" fontId="140" fillId="22" borderId="0" applyNumberFormat="0" applyBorder="0" applyAlignment="0" applyProtection="0"/>
    <xf numFmtId="189" fontId="69" fillId="6" borderId="0" applyNumberFormat="0" applyBorder="0" applyAlignment="0" applyProtection="0"/>
    <xf numFmtId="189" fontId="140" fillId="19" borderId="0" applyNumberFormat="0" applyBorder="0" applyAlignment="0" applyProtection="0"/>
    <xf numFmtId="189" fontId="70" fillId="26" borderId="19" applyNumberFormat="0" applyAlignment="0" applyProtection="0"/>
    <xf numFmtId="189" fontId="11" fillId="0" borderId="0"/>
    <xf numFmtId="189" fontId="14" fillId="11" borderId="17" applyNumberFormat="0" applyFont="0" applyAlignment="0" applyProtection="0"/>
    <xf numFmtId="189" fontId="86" fillId="0" borderId="0" applyNumberFormat="0" applyFill="0" applyBorder="0" applyAlignment="0" applyProtection="0"/>
    <xf numFmtId="189" fontId="156" fillId="15" borderId="16" applyNumberFormat="0" applyAlignment="0" applyProtection="0"/>
    <xf numFmtId="9" fontId="14" fillId="0" borderId="0" applyFont="0" applyFill="0" applyBorder="0" applyAlignment="0" applyProtection="0"/>
    <xf numFmtId="189" fontId="86" fillId="0" borderId="0" applyNumberFormat="0" applyFill="0" applyBorder="0" applyAlignment="0" applyProtection="0"/>
    <xf numFmtId="189" fontId="158" fillId="0" borderId="22" applyNumberFormat="0" applyFill="0" applyAlignment="0" applyProtection="0"/>
    <xf numFmtId="189" fontId="85" fillId="12" borderId="0" applyNumberFormat="0" applyBorder="0" applyAlignment="0" applyProtection="0"/>
    <xf numFmtId="189" fontId="140" fillId="24" borderId="0" applyNumberFormat="0" applyBorder="0" applyAlignment="0" applyProtection="0"/>
    <xf numFmtId="189" fontId="11" fillId="11" borderId="0" applyNumberFormat="0" applyBorder="0" applyAlignment="0" applyProtection="0"/>
    <xf numFmtId="189" fontId="85" fillId="13" borderId="0" applyNumberFormat="0" applyBorder="0" applyAlignment="0" applyProtection="0"/>
    <xf numFmtId="189" fontId="20" fillId="0" borderId="101" applyNumberFormat="0" applyFont="0" applyFill="0" applyAlignment="0" applyProtection="0"/>
    <xf numFmtId="189" fontId="66" fillId="0" borderId="0" applyNumberFormat="0" applyFill="0" applyBorder="0" applyAlignment="0" applyProtection="0"/>
    <xf numFmtId="189" fontId="145" fillId="0" borderId="24" applyNumberFormat="0" applyFill="0" applyAlignment="0" applyProtection="0"/>
    <xf numFmtId="189" fontId="85" fillId="4" borderId="0" applyNumberFormat="0" applyBorder="0" applyAlignment="0" applyProtection="0"/>
    <xf numFmtId="189" fontId="85" fillId="10" borderId="0" applyNumberFormat="0" applyBorder="0" applyAlignment="0" applyProtection="0"/>
    <xf numFmtId="189" fontId="157" fillId="0" borderId="0" applyNumberFormat="0" applyFill="0" applyBorder="0" applyAlignment="0" applyProtection="0"/>
    <xf numFmtId="189" fontId="73" fillId="0" borderId="0" applyNumberFormat="0" applyFill="0" applyBorder="0" applyAlignment="0" applyProtection="0"/>
    <xf numFmtId="189" fontId="140" fillId="18" borderId="0" applyNumberFormat="0" applyBorder="0" applyAlignment="0" applyProtection="0"/>
    <xf numFmtId="189" fontId="71" fillId="0" borderId="20" applyNumberFormat="0" applyFill="0" applyAlignment="0" applyProtection="0"/>
    <xf numFmtId="189" fontId="14" fillId="0" borderId="0"/>
    <xf numFmtId="189" fontId="72" fillId="9" borderId="18" applyNumberFormat="0" applyAlignment="0" applyProtection="0"/>
    <xf numFmtId="189" fontId="85" fillId="6" borderId="0" applyNumberFormat="0" applyBorder="0" applyAlignment="0" applyProtection="0"/>
    <xf numFmtId="189" fontId="85" fillId="7" borderId="0" applyNumberFormat="0" applyBorder="0" applyAlignment="0" applyProtection="0"/>
    <xf numFmtId="189" fontId="20" fillId="0" borderId="101" applyNumberFormat="0" applyFont="0" applyFill="0" applyAlignment="0" applyProtection="0"/>
    <xf numFmtId="189" fontId="85" fillId="5"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85" fillId="12" borderId="0" applyNumberFormat="0" applyBorder="0" applyAlignment="0" applyProtection="0"/>
    <xf numFmtId="164" fontId="14" fillId="0" borderId="0" applyFont="0" applyFill="0" applyBorder="0" applyAlignment="0" applyProtection="0"/>
    <xf numFmtId="189" fontId="11" fillId="11" borderId="0" applyNumberFormat="0" applyBorder="0" applyAlignment="0" applyProtection="0"/>
    <xf numFmtId="189" fontId="142" fillId="15" borderId="18" applyNumberFormat="0" applyAlignment="0" applyProtection="0"/>
    <xf numFmtId="189" fontId="156" fillId="15" borderId="16" applyNumberFormat="0" applyAlignment="0" applyProtection="0"/>
    <xf numFmtId="189" fontId="140" fillId="13"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0" fillId="17" borderId="0" applyNumberFormat="0" applyBorder="0" applyAlignment="0" applyProtection="0"/>
    <xf numFmtId="189" fontId="159" fillId="0" borderId="23" applyNumberFormat="0" applyFill="0" applyAlignment="0" applyProtection="0"/>
    <xf numFmtId="189" fontId="140" fillId="10" borderId="0" applyNumberFormat="0" applyBorder="0" applyAlignment="0" applyProtection="0"/>
    <xf numFmtId="189" fontId="66"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20" fillId="0" borderId="0"/>
    <xf numFmtId="0" fontId="11" fillId="0" borderId="0"/>
    <xf numFmtId="0" fontId="11" fillId="0" borderId="0"/>
    <xf numFmtId="0" fontId="11" fillId="0" borderId="0"/>
    <xf numFmtId="0" fontId="11" fillId="0" borderId="0"/>
    <xf numFmtId="0" fontId="11" fillId="0" borderId="0"/>
    <xf numFmtId="0" fontId="85" fillId="4" borderId="0" applyNumberFormat="0" applyBorder="0" applyAlignment="0" applyProtection="0"/>
    <xf numFmtId="0" fontId="62" fillId="4" borderId="0" applyNumberFormat="0" applyBorder="0" applyAlignment="0" applyProtection="0"/>
    <xf numFmtId="0" fontId="85" fillId="5" borderId="0" applyNumberFormat="0" applyBorder="0" applyAlignment="0" applyProtection="0"/>
    <xf numFmtId="0" fontId="62" fillId="5" borderId="0" applyNumberFormat="0" applyBorder="0" applyAlignment="0" applyProtection="0"/>
    <xf numFmtId="0" fontId="85" fillId="6" borderId="0" applyNumberFormat="0" applyBorder="0" applyAlignment="0" applyProtection="0"/>
    <xf numFmtId="0" fontId="62" fillId="6" borderId="0" applyNumberFormat="0" applyBorder="0" applyAlignment="0" applyProtection="0"/>
    <xf numFmtId="0" fontId="85" fillId="7" borderId="0" applyNumberFormat="0" applyBorder="0" applyAlignment="0" applyProtection="0"/>
    <xf numFmtId="0" fontId="62" fillId="7" borderId="0" applyNumberFormat="0" applyBorder="0" applyAlignment="0" applyProtection="0"/>
    <xf numFmtId="0" fontId="85" fillId="8" borderId="0" applyNumberFormat="0" applyBorder="0" applyAlignment="0" applyProtection="0"/>
    <xf numFmtId="0" fontId="62" fillId="8" borderId="0" applyNumberFormat="0" applyBorder="0" applyAlignment="0" applyProtection="0"/>
    <xf numFmtId="0" fontId="62" fillId="9" borderId="0" applyNumberFormat="0" applyBorder="0" applyAlignment="0" applyProtection="0"/>
    <xf numFmtId="0" fontId="11" fillId="71" borderId="0" applyNumberFormat="0" applyBorder="0" applyAlignment="0" applyProtection="0"/>
    <xf numFmtId="0" fontId="85" fillId="12" borderId="0" applyNumberFormat="0" applyBorder="0" applyAlignment="0" applyProtection="0"/>
    <xf numFmtId="0" fontId="62" fillId="12" borderId="0" applyNumberFormat="0" applyBorder="0" applyAlignment="0" applyProtection="0"/>
    <xf numFmtId="0" fontId="85" fillId="10" borderId="0" applyNumberFormat="0" applyBorder="0" applyAlignment="0" applyProtection="0"/>
    <xf numFmtId="0" fontId="62" fillId="10" borderId="0" applyNumberFormat="0" applyBorder="0" applyAlignment="0" applyProtection="0"/>
    <xf numFmtId="0" fontId="85" fillId="13" borderId="0" applyNumberFormat="0" applyBorder="0" applyAlignment="0" applyProtection="0"/>
    <xf numFmtId="0" fontId="62" fillId="13" borderId="0" applyNumberFormat="0" applyBorder="0" applyAlignment="0" applyProtection="0"/>
    <xf numFmtId="0" fontId="85" fillId="7" borderId="0" applyNumberFormat="0" applyBorder="0" applyAlignment="0" applyProtection="0"/>
    <xf numFmtId="0" fontId="62" fillId="7" borderId="0" applyNumberFormat="0" applyBorder="0" applyAlignment="0" applyProtection="0"/>
    <xf numFmtId="0" fontId="85" fillId="12" borderId="0" applyNumberFormat="0" applyBorder="0" applyAlignment="0" applyProtection="0"/>
    <xf numFmtId="0" fontId="62" fillId="12" borderId="0" applyNumberFormat="0" applyBorder="0" applyAlignment="0" applyProtection="0"/>
    <xf numFmtId="0" fontId="85" fillId="14" borderId="0" applyNumberFormat="0" applyBorder="0" applyAlignment="0" applyProtection="0"/>
    <xf numFmtId="0" fontId="62" fillId="14" borderId="0" applyNumberFormat="0" applyBorder="0" applyAlignment="0" applyProtection="0"/>
    <xf numFmtId="0" fontId="140" fillId="17" borderId="0" applyNumberFormat="0" applyBorder="0" applyAlignment="0" applyProtection="0"/>
    <xf numFmtId="0" fontId="64" fillId="17" borderId="0" applyNumberFormat="0" applyBorder="0" applyAlignment="0" applyProtection="0"/>
    <xf numFmtId="0" fontId="140" fillId="10" borderId="0" applyNumberFormat="0" applyBorder="0" applyAlignment="0" applyProtection="0"/>
    <xf numFmtId="0" fontId="64" fillId="10" borderId="0" applyNumberFormat="0" applyBorder="0" applyAlignment="0" applyProtection="0"/>
    <xf numFmtId="0" fontId="140" fillId="13" borderId="0" applyNumberFormat="0" applyBorder="0" applyAlignment="0" applyProtection="0"/>
    <xf numFmtId="0" fontId="64" fillId="13" borderId="0" applyNumberFormat="0" applyBorder="0" applyAlignment="0" applyProtection="0"/>
    <xf numFmtId="0" fontId="140" fillId="18" borderId="0" applyNumberFormat="0" applyBorder="0" applyAlignment="0" applyProtection="0"/>
    <xf numFmtId="0" fontId="64" fillId="18" borderId="0" applyNumberFormat="0" applyBorder="0" applyAlignment="0" applyProtection="0"/>
    <xf numFmtId="0" fontId="140" fillId="19" borderId="0" applyNumberFormat="0" applyBorder="0" applyAlignment="0" applyProtection="0"/>
    <xf numFmtId="0" fontId="64" fillId="19" borderId="0" applyNumberFormat="0" applyBorder="0" applyAlignment="0" applyProtection="0"/>
    <xf numFmtId="0" fontId="140" fillId="20" borderId="0" applyNumberFormat="0" applyBorder="0" applyAlignment="0" applyProtection="0"/>
    <xf numFmtId="0" fontId="64" fillId="20" borderId="0" applyNumberFormat="0" applyBorder="0" applyAlignment="0" applyProtection="0"/>
    <xf numFmtId="0" fontId="140" fillId="22" borderId="0" applyNumberFormat="0" applyBorder="0" applyAlignment="0" applyProtection="0"/>
    <xf numFmtId="0" fontId="64" fillId="22" borderId="0" applyNumberFormat="0" applyBorder="0" applyAlignment="0" applyProtection="0"/>
    <xf numFmtId="0" fontId="140" fillId="23" borderId="0" applyNumberFormat="0" applyBorder="0" applyAlignment="0" applyProtection="0"/>
    <xf numFmtId="0" fontId="64" fillId="23" borderId="0" applyNumberFormat="0" applyBorder="0" applyAlignment="0" applyProtection="0"/>
    <xf numFmtId="0" fontId="140" fillId="24" borderId="0" applyNumberFormat="0" applyBorder="0" applyAlignment="0" applyProtection="0"/>
    <xf numFmtId="0" fontId="64" fillId="24" borderId="0" applyNumberFormat="0" applyBorder="0" applyAlignment="0" applyProtection="0"/>
    <xf numFmtId="0" fontId="140" fillId="18" borderId="0" applyNumberFormat="0" applyBorder="0" applyAlignment="0" applyProtection="0"/>
    <xf numFmtId="0" fontId="64" fillId="18" borderId="0" applyNumberFormat="0" applyBorder="0" applyAlignment="0" applyProtection="0"/>
    <xf numFmtId="0" fontId="140" fillId="19" borderId="0" applyNumberFormat="0" applyBorder="0" applyAlignment="0" applyProtection="0"/>
    <xf numFmtId="0" fontId="64" fillId="19" borderId="0" applyNumberFormat="0" applyBorder="0" applyAlignment="0" applyProtection="0"/>
    <xf numFmtId="0" fontId="140" fillId="21" borderId="0" applyNumberFormat="0" applyBorder="0" applyAlignment="0" applyProtection="0"/>
    <xf numFmtId="0" fontId="64" fillId="21" borderId="0" applyNumberFormat="0" applyBorder="0" applyAlignment="0" applyProtection="0"/>
    <xf numFmtId="0" fontId="154" fillId="5" borderId="0" applyNumberFormat="0" applyBorder="0" applyAlignment="0" applyProtection="0"/>
    <xf numFmtId="0" fontId="79" fillId="5" borderId="0" applyNumberFormat="0" applyBorder="0" applyAlignment="0" applyProtection="0"/>
    <xf numFmtId="0" fontId="142" fillId="15" borderId="18" applyNumberFormat="0" applyAlignment="0" applyProtection="0"/>
    <xf numFmtId="0" fontId="68" fillId="15" borderId="18" applyNumberFormat="0" applyAlignment="0" applyProtection="0"/>
    <xf numFmtId="0" fontId="70" fillId="26" borderId="19" applyNumberFormat="0" applyAlignment="0" applyProtection="0"/>
    <xf numFmtId="0" fontId="70" fillId="26" borderId="19" applyNumberFormat="0" applyAlignment="0" applyProtection="0"/>
    <xf numFmtId="0" fontId="20" fillId="0" borderId="0" applyFont="0" applyFill="0" applyBorder="0" applyAlignment="0" applyProtection="0"/>
    <xf numFmtId="0" fontId="157" fillId="0" borderId="0" applyNumberFormat="0" applyFill="0" applyBorder="0" applyAlignment="0" applyProtection="0"/>
    <xf numFmtId="0" fontId="75" fillId="0" borderId="0" applyNumberFormat="0" applyFill="0" applyBorder="0" applyAlignment="0" applyProtection="0"/>
    <xf numFmtId="0" fontId="14" fillId="0" borderId="0" applyNumberFormat="0" applyFill="0" applyBorder="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0" fontId="136" fillId="0" borderId="0" applyNumberFormat="0" applyFill="0" applyBorder="0" applyAlignment="0" applyProtection="0"/>
    <xf numFmtId="0" fontId="150" fillId="0" borderId="0" applyNumberFormat="0" applyFill="0" applyBorder="0" applyAlignment="0" applyProtection="0"/>
    <xf numFmtId="0" fontId="151" fillId="0" borderId="0" applyNumberFormat="0" applyFill="0" applyBorder="0" applyAlignment="0" applyProtection="0"/>
    <xf numFmtId="0" fontId="152" fillId="0" borderId="0" applyNumberFormat="0" applyFill="0" applyBorder="0" applyAlignment="0" applyProtection="0"/>
    <xf numFmtId="0" fontId="69" fillId="6" borderId="0" applyNumberFormat="0" applyBorder="0" applyAlignment="0" applyProtection="0"/>
    <xf numFmtId="0" fontId="69" fillId="6" borderId="0" applyNumberFormat="0" applyBorder="0" applyAlignment="0" applyProtection="0"/>
    <xf numFmtId="0" fontId="158" fillId="0" borderId="22" applyNumberFormat="0" applyFill="0" applyAlignment="0" applyProtection="0"/>
    <xf numFmtId="0" fontId="153" fillId="0" borderId="0" applyNumberFormat="0" applyFill="0" applyBorder="0" applyAlignment="0" applyProtection="0"/>
    <xf numFmtId="0" fontId="159" fillId="0" borderId="23" applyNumberFormat="0" applyFill="0" applyAlignment="0" applyProtection="0"/>
    <xf numFmtId="0" fontId="137" fillId="0" borderId="0" applyNumberFormat="0" applyFill="0" applyBorder="0" applyAlignment="0" applyProtection="0"/>
    <xf numFmtId="0" fontId="145" fillId="0" borderId="24" applyNumberFormat="0" applyFill="0" applyAlignment="0" applyProtection="0"/>
    <xf numFmtId="0" fontId="73" fillId="0" borderId="24" applyNumberFormat="0" applyFill="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153" fillId="0" borderId="0" applyNumberFormat="0" applyFill="0" applyBorder="0" applyAlignment="0" applyProtection="0"/>
    <xf numFmtId="0" fontId="137" fillId="0" borderId="0" applyNumberFormat="0" applyFill="0" applyBorder="0" applyAlignment="0" applyProtection="0"/>
    <xf numFmtId="0" fontId="72" fillId="9" borderId="18" applyNumberFormat="0" applyAlignment="0" applyProtection="0"/>
    <xf numFmtId="0" fontId="72" fillId="9" borderId="18" applyNumberFormat="0" applyAlignment="0" applyProtection="0"/>
    <xf numFmtId="0" fontId="71" fillId="0" borderId="20" applyNumberFormat="0" applyFill="0" applyAlignment="0" applyProtection="0"/>
    <xf numFmtId="0" fontId="71" fillId="0" borderId="20" applyNumberFormat="0" applyFill="0" applyAlignment="0" applyProtection="0"/>
    <xf numFmtId="0" fontId="80" fillId="16" borderId="0" applyNumberFormat="0" applyBorder="0" applyAlignment="0" applyProtection="0"/>
    <xf numFmtId="0" fontId="11" fillId="0" borderId="0"/>
    <xf numFmtId="0" fontId="14" fillId="0" borderId="0"/>
    <xf numFmtId="0" fontId="160" fillId="0" borderId="0"/>
    <xf numFmtId="0" fontId="160" fillId="0" borderId="0"/>
    <xf numFmtId="0" fontId="160" fillId="0" borderId="0"/>
    <xf numFmtId="0" fontId="160" fillId="0" borderId="0"/>
    <xf numFmtId="0" fontId="160" fillId="0" borderId="0"/>
    <xf numFmtId="0" fontId="11" fillId="0" borderId="0"/>
    <xf numFmtId="0" fontId="14" fillId="11" borderId="17" applyNumberFormat="0" applyFont="0" applyAlignment="0" applyProtection="0"/>
    <xf numFmtId="0" fontId="14" fillId="11" borderId="17" applyNumberFormat="0" applyFont="0" applyAlignment="0" applyProtection="0"/>
    <xf numFmtId="0" fontId="156" fillId="15" borderId="16" applyNumberFormat="0" applyAlignment="0" applyProtection="0"/>
    <xf numFmtId="0" fontId="67" fillId="15" borderId="16" applyNumberFormat="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20" fillId="0" borderId="101" applyNumberFormat="0" applyFont="0" applyFill="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62" fillId="4" borderId="0" applyNumberFormat="0" applyBorder="0" applyAlignment="0" applyProtection="0"/>
    <xf numFmtId="0" fontId="162" fillId="5" borderId="0" applyNumberFormat="0" applyBorder="0" applyAlignment="0" applyProtection="0"/>
    <xf numFmtId="0" fontId="162" fillId="6" borderId="0" applyNumberFormat="0" applyBorder="0" applyAlignment="0" applyProtection="0"/>
    <xf numFmtId="0" fontId="162" fillId="7" borderId="0" applyNumberFormat="0" applyBorder="0" applyAlignment="0" applyProtection="0"/>
    <xf numFmtId="0" fontId="162" fillId="8" borderId="0" applyNumberFormat="0" applyBorder="0" applyAlignment="0" applyProtection="0"/>
    <xf numFmtId="0" fontId="162" fillId="9" borderId="0" applyNumberFormat="0" applyBorder="0" applyAlignment="0" applyProtection="0"/>
    <xf numFmtId="0" fontId="162" fillId="12" borderId="0" applyNumberFormat="0" applyBorder="0" applyAlignment="0" applyProtection="0"/>
    <xf numFmtId="0" fontId="162" fillId="10" borderId="0" applyNumberFormat="0" applyBorder="0" applyAlignment="0" applyProtection="0"/>
    <xf numFmtId="0" fontId="162" fillId="13" borderId="0" applyNumberFormat="0" applyBorder="0" applyAlignment="0" applyProtection="0"/>
    <xf numFmtId="0" fontId="162" fillId="7" borderId="0" applyNumberFormat="0" applyBorder="0" applyAlignment="0" applyProtection="0"/>
    <xf numFmtId="0" fontId="162" fillId="12" borderId="0" applyNumberFormat="0" applyBorder="0" applyAlignment="0" applyProtection="0"/>
    <xf numFmtId="0" fontId="162" fillId="14" borderId="0" applyNumberFormat="0" applyBorder="0" applyAlignment="0" applyProtection="0"/>
    <xf numFmtId="0" fontId="163" fillId="17" borderId="0" applyNumberFormat="0" applyBorder="0" applyAlignment="0" applyProtection="0"/>
    <xf numFmtId="0" fontId="163" fillId="10" borderId="0" applyNumberFormat="0" applyBorder="0" applyAlignment="0" applyProtection="0"/>
    <xf numFmtId="0" fontId="163" fillId="13" borderId="0" applyNumberFormat="0" applyBorder="0" applyAlignment="0" applyProtection="0"/>
    <xf numFmtId="0" fontId="163" fillId="18" borderId="0" applyNumberFormat="0" applyBorder="0" applyAlignment="0" applyProtection="0"/>
    <xf numFmtId="0" fontId="163" fillId="19" borderId="0" applyNumberFormat="0" applyBorder="0" applyAlignment="0" applyProtection="0"/>
    <xf numFmtId="0" fontId="163" fillId="20" borderId="0" applyNumberFormat="0" applyBorder="0" applyAlignment="0" applyProtection="0"/>
    <xf numFmtId="0" fontId="141" fillId="6" borderId="0" applyNumberFormat="0" applyBorder="0" applyAlignment="0" applyProtection="0"/>
    <xf numFmtId="0" fontId="164" fillId="15" borderId="18" applyNumberFormat="0" applyAlignment="0" applyProtection="0"/>
    <xf numFmtId="0" fontId="143" fillId="26" borderId="19" applyNumberFormat="0" applyAlignment="0" applyProtection="0"/>
    <xf numFmtId="0" fontId="144" fillId="0" borderId="20" applyNumberFormat="0" applyFill="0" applyAlignment="0" applyProtection="0"/>
    <xf numFmtId="0" fontId="145" fillId="0" borderId="0" applyNumberFormat="0" applyFill="0" applyBorder="0" applyAlignment="0" applyProtection="0"/>
    <xf numFmtId="0" fontId="163" fillId="22" borderId="0" applyNumberFormat="0" applyBorder="0" applyAlignment="0" applyProtection="0"/>
    <xf numFmtId="0" fontId="163" fillId="23" borderId="0" applyNumberFormat="0" applyBorder="0" applyAlignment="0" applyProtection="0"/>
    <xf numFmtId="0" fontId="163" fillId="24" borderId="0" applyNumberFormat="0" applyBorder="0" applyAlignment="0" applyProtection="0"/>
    <xf numFmtId="0" fontId="163" fillId="18" borderId="0" applyNumberFormat="0" applyBorder="0" applyAlignment="0" applyProtection="0"/>
    <xf numFmtId="0" fontId="163" fillId="19" borderId="0" applyNumberFormat="0" applyBorder="0" applyAlignment="0" applyProtection="0"/>
    <xf numFmtId="0" fontId="163" fillId="21" borderId="0" applyNumberFormat="0" applyBorder="0" applyAlignment="0" applyProtection="0"/>
    <xf numFmtId="0" fontId="146" fillId="9" borderId="18" applyNumberFormat="0" applyAlignment="0" applyProtection="0"/>
    <xf numFmtId="0" fontId="165" fillId="5" borderId="0" applyNumberFormat="0" applyBorder="0" applyAlignment="0" applyProtection="0"/>
    <xf numFmtId="0" fontId="14" fillId="11" borderId="17" applyNumberFormat="0" applyFont="0" applyAlignment="0" applyProtection="0"/>
    <xf numFmtId="0" fontId="166" fillId="15" borderId="16" applyNumberFormat="0" applyAlignment="0" applyProtection="0"/>
    <xf numFmtId="0" fontId="139" fillId="0" borderId="0" applyNumberFormat="0" applyFill="0" applyBorder="0" applyAlignment="0" applyProtection="0"/>
    <xf numFmtId="0" fontId="167" fillId="0" borderId="0" applyNumberFormat="0" applyFill="0" applyBorder="0" applyAlignment="0" applyProtection="0"/>
    <xf numFmtId="0" fontId="86" fillId="0" borderId="0" applyNumberFormat="0" applyFill="0" applyBorder="0" applyAlignment="0" applyProtection="0"/>
    <xf numFmtId="0" fontId="168" fillId="0" borderId="22" applyNumberFormat="0" applyFill="0" applyAlignment="0" applyProtection="0"/>
    <xf numFmtId="0" fontId="169" fillId="0" borderId="23" applyNumberFormat="0" applyFill="0" applyAlignment="0" applyProtection="0"/>
    <xf numFmtId="0" fontId="170" fillId="0" borderId="24" applyNumberFormat="0" applyFill="0" applyAlignment="0" applyProtection="0"/>
    <xf numFmtId="0" fontId="10" fillId="0" borderId="0"/>
    <xf numFmtId="0" fontId="135" fillId="0" borderId="0"/>
    <xf numFmtId="0" fontId="175" fillId="0" borderId="0"/>
    <xf numFmtId="180" fontId="138" fillId="0" borderId="0" applyFill="0" applyBorder="0" applyAlignment="0" applyProtection="0"/>
    <xf numFmtId="186" fontId="138" fillId="0" borderId="0" applyFill="0" applyBorder="0" applyAlignment="0" applyProtection="0"/>
    <xf numFmtId="9" fontId="62" fillId="0" borderId="0" applyFont="0" applyFill="0" applyBorder="0" applyAlignment="0" applyProtection="0"/>
    <xf numFmtId="191" fontId="20" fillId="0" borderId="0" applyFill="0" applyBorder="0" applyAlignment="0" applyProtection="0">
      <alignment wrapText="1"/>
    </xf>
    <xf numFmtId="0" fontId="53" fillId="0" borderId="0" applyNumberFormat="0" applyFill="0" applyBorder="0">
      <alignment horizontal="center" wrapText="1"/>
    </xf>
    <xf numFmtId="0" fontId="53" fillId="0" borderId="0" applyNumberFormat="0" applyFill="0" applyBorder="0">
      <alignment horizontal="center" wrapText="1"/>
    </xf>
    <xf numFmtId="0" fontId="70" fillId="26" borderId="19" applyNumberFormat="0" applyAlignment="0" applyProtection="0"/>
    <xf numFmtId="0" fontId="69" fillId="6" borderId="0" applyNumberFormat="0" applyBorder="0" applyAlignment="0" applyProtection="0"/>
    <xf numFmtId="0" fontId="73" fillId="0" borderId="0" applyNumberFormat="0" applyFill="0" applyBorder="0" applyAlignment="0" applyProtection="0"/>
    <xf numFmtId="0" fontId="72" fillId="9" borderId="18" applyNumberFormat="0" applyAlignment="0" applyProtection="0"/>
    <xf numFmtId="0" fontId="71" fillId="0" borderId="20" applyNumberFormat="0" applyFill="0" applyAlignment="0" applyProtection="0"/>
    <xf numFmtId="0" fontId="80" fillId="16" borderId="0" applyNumberFormat="0" applyBorder="0" applyAlignment="0" applyProtection="0"/>
    <xf numFmtId="0" fontId="160" fillId="0" borderId="0"/>
    <xf numFmtId="0" fontId="162" fillId="0" borderId="0"/>
    <xf numFmtId="0" fontId="62" fillId="0" borderId="0"/>
    <xf numFmtId="0" fontId="177" fillId="0" borderId="0"/>
    <xf numFmtId="0" fontId="160" fillId="0" borderId="0"/>
    <xf numFmtId="0" fontId="14" fillId="11" borderId="17" applyNumberFormat="0" applyFont="0" applyAlignment="0" applyProtection="0"/>
    <xf numFmtId="0" fontId="20" fillId="0" borderId="101" applyNumberFormat="0" applyFont="0" applyFill="0" applyAlignment="0" applyProtection="0"/>
    <xf numFmtId="0" fontId="66" fillId="0" borderId="0" applyNumberFormat="0" applyFill="0" applyBorder="0" applyAlignment="0" applyProtection="0"/>
    <xf numFmtId="0" fontId="62" fillId="0" borderId="0"/>
    <xf numFmtId="0" fontId="177" fillId="0" borderId="0"/>
    <xf numFmtId="0" fontId="160" fillId="0" borderId="0"/>
    <xf numFmtId="192" fontId="20" fillId="0" borderId="0" applyFont="0" applyFill="0" applyBorder="0" applyAlignment="0" applyProtection="0"/>
    <xf numFmtId="168" fontId="20" fillId="0" borderId="0" applyFont="0" applyFill="0" applyBorder="0" applyAlignment="0" applyProtection="0"/>
    <xf numFmtId="193" fontId="20"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85" fillId="8" borderId="0" applyNumberFormat="0" applyBorder="0" applyAlignment="0" applyProtection="0"/>
    <xf numFmtId="189" fontId="11" fillId="11" borderId="0" applyNumberFormat="0" applyBorder="0" applyAlignment="0" applyProtection="0"/>
    <xf numFmtId="189" fontId="85" fillId="12" borderId="0" applyNumberFormat="0" applyBorder="0" applyAlignment="0" applyProtection="0"/>
    <xf numFmtId="189" fontId="85" fillId="10" borderId="0" applyNumberFormat="0" applyBorder="0" applyAlignment="0" applyProtection="0"/>
    <xf numFmtId="189" fontId="85" fillId="13" borderId="0" applyNumberFormat="0" applyBorder="0" applyAlignment="0" applyProtection="0"/>
    <xf numFmtId="189" fontId="85" fillId="7" borderId="0" applyNumberFormat="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70" fillId="26" borderId="19" applyNumberFormat="0" applyAlignment="0" applyProtection="0"/>
    <xf numFmtId="189" fontId="157" fillId="0" borderId="0" applyNumberFormat="0" applyFill="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73" fillId="0" borderId="0" applyNumberFormat="0" applyFill="0" applyBorder="0" applyAlignment="0" applyProtection="0"/>
    <xf numFmtId="189" fontId="72" fillId="9" borderId="18" applyNumberFormat="0" applyAlignment="0" applyProtection="0"/>
    <xf numFmtId="189" fontId="71" fillId="0" borderId="20" applyNumberFormat="0" applyFill="0" applyAlignment="0" applyProtection="0"/>
    <xf numFmtId="164" fontId="14" fillId="0" borderId="0" applyFont="0" applyFill="0" applyBorder="0" applyAlignment="0" applyProtection="0"/>
    <xf numFmtId="189" fontId="80" fillId="16" borderId="0" applyNumberFormat="0" applyBorder="0" applyAlignment="0" applyProtection="0"/>
    <xf numFmtId="189" fontId="11" fillId="0" borderId="0"/>
    <xf numFmtId="189" fontId="11" fillId="0" borderId="0"/>
    <xf numFmtId="189" fontId="14" fillId="11" borderId="17" applyNumberFormat="0" applyFont="0" applyAlignment="0" applyProtection="0"/>
    <xf numFmtId="189" fontId="156" fillId="15" borderId="16" applyNumberFormat="0" applyAlignment="0" applyProtection="0"/>
    <xf numFmtId="9" fontId="14" fillId="0" borderId="0" applyFont="0" applyFill="0" applyBorder="0" applyAlignment="0" applyProtection="0"/>
    <xf numFmtId="189" fontId="86" fillId="0" borderId="0" applyNumberFormat="0" applyFill="0" applyBorder="0" applyAlignment="0" applyProtection="0"/>
    <xf numFmtId="189" fontId="20" fillId="0" borderId="101" applyNumberFormat="0" applyFont="0" applyFill="0" applyAlignment="0" applyProtection="0"/>
    <xf numFmtId="189" fontId="66" fillId="0" borderId="0" applyNumberFormat="0" applyFill="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85" fillId="8" borderId="0" applyNumberFormat="0" applyBorder="0" applyAlignment="0" applyProtection="0"/>
    <xf numFmtId="189" fontId="11" fillId="11" borderId="0" applyNumberFormat="0" applyBorder="0" applyAlignment="0" applyProtection="0"/>
    <xf numFmtId="189" fontId="85" fillId="12" borderId="0" applyNumberFormat="0" applyBorder="0" applyAlignment="0" applyProtection="0"/>
    <xf numFmtId="189" fontId="85" fillId="10" borderId="0" applyNumberFormat="0" applyBorder="0" applyAlignment="0" applyProtection="0"/>
    <xf numFmtId="189" fontId="85" fillId="13" borderId="0" applyNumberFormat="0" applyBorder="0" applyAlignment="0" applyProtection="0"/>
    <xf numFmtId="189" fontId="85" fillId="7" borderId="0" applyNumberFormat="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70" fillId="26" borderId="19" applyNumberFormat="0" applyAlignment="0" applyProtection="0"/>
    <xf numFmtId="189" fontId="157" fillId="0" borderId="0" applyNumberFormat="0" applyFill="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73" fillId="0" borderId="0" applyNumberFormat="0" applyFill="0" applyBorder="0" applyAlignment="0" applyProtection="0"/>
    <xf numFmtId="189" fontId="72" fillId="9" borderId="18" applyNumberFormat="0" applyAlignment="0" applyProtection="0"/>
    <xf numFmtId="189" fontId="71" fillId="0" borderId="20" applyNumberFormat="0" applyFill="0" applyAlignment="0" applyProtection="0"/>
    <xf numFmtId="164" fontId="14" fillId="0" borderId="0" applyFont="0" applyFill="0" applyBorder="0" applyAlignment="0" applyProtection="0"/>
    <xf numFmtId="189" fontId="80" fillId="16" borderId="0" applyNumberFormat="0" applyBorder="0" applyAlignment="0" applyProtection="0"/>
    <xf numFmtId="189" fontId="11" fillId="0" borderId="0"/>
    <xf numFmtId="189" fontId="11" fillId="0" borderId="0"/>
    <xf numFmtId="189" fontId="14" fillId="11" borderId="17" applyNumberFormat="0" applyFont="0" applyAlignment="0" applyProtection="0"/>
    <xf numFmtId="189" fontId="156" fillId="15" borderId="16" applyNumberFormat="0" applyAlignment="0" applyProtection="0"/>
    <xf numFmtId="9" fontId="14" fillId="0" borderId="0" applyFont="0" applyFill="0" applyBorder="0" applyAlignment="0" applyProtection="0"/>
    <xf numFmtId="189" fontId="86" fillId="0" borderId="0" applyNumberFormat="0" applyFill="0" applyBorder="0" applyAlignment="0" applyProtection="0"/>
    <xf numFmtId="189" fontId="20" fillId="0" borderId="101" applyNumberFormat="0" applyFont="0" applyFill="0" applyAlignment="0" applyProtection="0"/>
    <xf numFmtId="189" fontId="66" fillId="0" borderId="0" applyNumberFormat="0" applyFill="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1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85" fillId="8" borderId="0" applyNumberFormat="0" applyBorder="0" applyAlignment="0" applyProtection="0"/>
    <xf numFmtId="189" fontId="11" fillId="11" borderId="0" applyNumberFormat="0" applyBorder="0" applyAlignment="0" applyProtection="0"/>
    <xf numFmtId="189" fontId="85" fillId="12" borderId="0" applyNumberFormat="0" applyBorder="0" applyAlignment="0" applyProtection="0"/>
    <xf numFmtId="189" fontId="85" fillId="10" borderId="0" applyNumberFormat="0" applyBorder="0" applyAlignment="0" applyProtection="0"/>
    <xf numFmtId="189" fontId="85" fillId="13" borderId="0" applyNumberFormat="0" applyBorder="0" applyAlignment="0" applyProtection="0"/>
    <xf numFmtId="189" fontId="85" fillId="7" borderId="0" applyNumberFormat="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70" fillId="26" borderId="19" applyNumberFormat="0" applyAlignment="0" applyProtection="0"/>
    <xf numFmtId="189" fontId="157" fillId="0" borderId="0" applyNumberFormat="0" applyFill="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73" fillId="0" borderId="0" applyNumberFormat="0" applyFill="0" applyBorder="0" applyAlignment="0" applyProtection="0"/>
    <xf numFmtId="189" fontId="72" fillId="9" borderId="18" applyNumberFormat="0" applyAlignment="0" applyProtection="0"/>
    <xf numFmtId="189" fontId="71" fillId="0" borderId="20" applyNumberFormat="0" applyFill="0" applyAlignment="0" applyProtection="0"/>
    <xf numFmtId="164" fontId="14" fillId="0" borderId="0" applyFont="0" applyFill="0" applyBorder="0" applyAlignment="0" applyProtection="0"/>
    <xf numFmtId="189" fontId="80" fillId="16" borderId="0" applyNumberFormat="0" applyBorder="0" applyAlignment="0" applyProtection="0"/>
    <xf numFmtId="189" fontId="11" fillId="0" borderId="0"/>
    <xf numFmtId="189" fontId="11" fillId="0" borderId="0"/>
    <xf numFmtId="189" fontId="14" fillId="11" borderId="17" applyNumberFormat="0" applyFont="0" applyAlignment="0" applyProtection="0"/>
    <xf numFmtId="189" fontId="156" fillId="15" borderId="16" applyNumberFormat="0" applyAlignment="0" applyProtection="0"/>
    <xf numFmtId="9" fontId="14" fillId="0" borderId="0" applyFont="0" applyFill="0" applyBorder="0" applyAlignment="0" applyProtection="0"/>
    <xf numFmtId="189" fontId="86" fillId="0" borderId="0" applyNumberFormat="0" applyFill="0" applyBorder="0" applyAlignment="0" applyProtection="0"/>
    <xf numFmtId="189" fontId="20" fillId="0" borderId="101" applyNumberFormat="0" applyFont="0" applyFill="0" applyAlignment="0" applyProtection="0"/>
    <xf numFmtId="189" fontId="66" fillId="0" borderId="0" applyNumberFormat="0" applyFill="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85" fillId="8" borderId="0" applyNumberFormat="0" applyBorder="0" applyAlignment="0" applyProtection="0"/>
    <xf numFmtId="189" fontId="11" fillId="11" borderId="0" applyNumberFormat="0" applyBorder="0" applyAlignment="0" applyProtection="0"/>
    <xf numFmtId="189" fontId="85" fillId="12" borderId="0" applyNumberFormat="0" applyBorder="0" applyAlignment="0" applyProtection="0"/>
    <xf numFmtId="189" fontId="85" fillId="10" borderId="0" applyNumberFormat="0" applyBorder="0" applyAlignment="0" applyProtection="0"/>
    <xf numFmtId="189" fontId="85" fillId="13" borderId="0" applyNumberFormat="0" applyBorder="0" applyAlignment="0" applyProtection="0"/>
    <xf numFmtId="189" fontId="85" fillId="7" borderId="0" applyNumberFormat="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70" fillId="26" borderId="19" applyNumberFormat="0" applyAlignment="0" applyProtection="0"/>
    <xf numFmtId="189" fontId="157" fillId="0" borderId="0" applyNumberFormat="0" applyFill="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73" fillId="0" borderId="0" applyNumberFormat="0" applyFill="0" applyBorder="0" applyAlignment="0" applyProtection="0"/>
    <xf numFmtId="189" fontId="66" fillId="0" borderId="0" applyNumberFormat="0" applyFill="0" applyBorder="0" applyAlignment="0" applyProtection="0"/>
    <xf numFmtId="189" fontId="72" fillId="9" borderId="18" applyNumberFormat="0" applyAlignment="0" applyProtection="0"/>
    <xf numFmtId="189" fontId="71" fillId="0" borderId="20" applyNumberFormat="0" applyFill="0" applyAlignment="0" applyProtection="0"/>
    <xf numFmtId="164" fontId="14" fillId="0" borderId="0" applyFont="0" applyFill="0" applyBorder="0" applyAlignment="0" applyProtection="0"/>
    <xf numFmtId="189" fontId="80" fillId="16" borderId="0" applyNumberFormat="0" applyBorder="0" applyAlignment="0" applyProtection="0"/>
    <xf numFmtId="9" fontId="14" fillId="0" borderId="0" applyFont="0" applyFill="0" applyBorder="0" applyAlignment="0" applyProtection="0"/>
    <xf numFmtId="189" fontId="11" fillId="0" borderId="0"/>
    <xf numFmtId="164" fontId="14" fillId="0" borderId="0" applyFont="0" applyFill="0" applyBorder="0" applyAlignment="0" applyProtection="0"/>
    <xf numFmtId="189" fontId="159" fillId="0" borderId="23" applyNumberFormat="0" applyFill="0" applyAlignment="0" applyProtection="0"/>
    <xf numFmtId="189" fontId="11" fillId="0" borderId="0"/>
    <xf numFmtId="189" fontId="14" fillId="11" borderId="17" applyNumberFormat="0" applyFont="0" applyAlignment="0" applyProtection="0"/>
    <xf numFmtId="189" fontId="156" fillId="15" borderId="16" applyNumberFormat="0" applyAlignment="0" applyProtection="0"/>
    <xf numFmtId="9" fontId="14" fillId="0" borderId="0" applyFont="0" applyFill="0" applyBorder="0" applyAlignment="0" applyProtection="0"/>
    <xf numFmtId="189" fontId="140" fillId="19" borderId="0" applyNumberFormat="0" applyBorder="0" applyAlignment="0" applyProtection="0"/>
    <xf numFmtId="189" fontId="140" fillId="23" borderId="0" applyNumberFormat="0" applyBorder="0" applyAlignment="0" applyProtection="0"/>
    <xf numFmtId="189" fontId="140" fillId="22" borderId="0" applyNumberFormat="0" applyBorder="0" applyAlignment="0" applyProtection="0"/>
    <xf numFmtId="189" fontId="140" fillId="19" borderId="0" applyNumberFormat="0" applyBorder="0" applyAlignment="0" applyProtection="0"/>
    <xf numFmtId="189" fontId="86" fillId="0" borderId="0" applyNumberFormat="0" applyFill="0" applyBorder="0" applyAlignment="0" applyProtection="0"/>
    <xf numFmtId="189" fontId="85" fillId="12" borderId="0" applyNumberFormat="0" applyBorder="0" applyAlignment="0" applyProtection="0"/>
    <xf numFmtId="189" fontId="85" fillId="7" borderId="0" applyNumberFormat="0" applyBorder="0" applyAlignment="0" applyProtection="0"/>
    <xf numFmtId="189" fontId="85" fillId="10" borderId="0" applyNumberFormat="0" applyBorder="0" applyAlignment="0" applyProtection="0"/>
    <xf numFmtId="189" fontId="11" fillId="11" borderId="0" applyNumberFormat="0" applyBorder="0" applyAlignment="0" applyProtection="0"/>
    <xf numFmtId="189" fontId="20" fillId="0" borderId="101" applyNumberFormat="0" applyFont="0" applyFill="0" applyAlignment="0" applyProtection="0"/>
    <xf numFmtId="189" fontId="85" fillId="7" borderId="0" applyNumberFormat="0" applyBorder="0" applyAlignment="0" applyProtection="0"/>
    <xf numFmtId="189" fontId="85" fillId="6" borderId="0" applyNumberFormat="0" applyBorder="0" applyAlignment="0" applyProtection="0"/>
    <xf numFmtId="189" fontId="66" fillId="0" borderId="0" applyNumberFormat="0" applyFill="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56" fillId="15" borderId="16" applyNumberFormat="0" applyAlignment="0" applyProtection="0"/>
    <xf numFmtId="189" fontId="11" fillId="0" borderId="0"/>
    <xf numFmtId="189" fontId="11" fillId="0" borderId="0"/>
    <xf numFmtId="189" fontId="85" fillId="4"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4" fillId="11" borderId="17" applyNumberFormat="0" applyFont="0" applyAlignment="0" applyProtection="0"/>
    <xf numFmtId="189" fontId="86" fillId="0" borderId="0" applyNumberFormat="0" applyFill="0" applyBorder="0" applyAlignment="0" applyProtection="0"/>
    <xf numFmtId="189" fontId="11" fillId="0" borderId="0"/>
    <xf numFmtId="189" fontId="11" fillId="0" borderId="0"/>
    <xf numFmtId="189" fontId="154" fillId="5" borderId="0" applyNumberFormat="0" applyBorder="0" applyAlignment="0" applyProtection="0"/>
    <xf numFmtId="189" fontId="11" fillId="11" borderId="0" applyNumberFormat="0" applyBorder="0" applyAlignment="0" applyProtection="0"/>
    <xf numFmtId="189" fontId="14"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80" fillId="16"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189" fontId="20" fillId="0" borderId="101" applyNumberFormat="0" applyFont="0" applyFill="0" applyAlignment="0" applyProtection="0"/>
    <xf numFmtId="0" fontId="11" fillId="0" borderId="0"/>
    <xf numFmtId="189" fontId="158" fillId="0" borderId="22" applyNumberFormat="0" applyFill="0" applyAlignment="0" applyProtection="0"/>
    <xf numFmtId="0" fontId="11" fillId="0" borderId="0"/>
    <xf numFmtId="189" fontId="70" fillId="26" borderId="19" applyNumberFormat="0" applyAlignment="0" applyProtection="0"/>
    <xf numFmtId="189" fontId="140" fillId="17" borderId="0" applyNumberFormat="0" applyBorder="0" applyAlignment="0" applyProtection="0"/>
    <xf numFmtId="189" fontId="140" fillId="18" borderId="0" applyNumberFormat="0" applyBorder="0" applyAlignment="0" applyProtection="0"/>
    <xf numFmtId="189" fontId="140" fillId="10" borderId="0" applyNumberFormat="0" applyBorder="0" applyAlignment="0" applyProtection="0"/>
    <xf numFmtId="189" fontId="85" fillId="13" borderId="0" applyNumberFormat="0" applyBorder="0" applyAlignment="0" applyProtection="0"/>
    <xf numFmtId="189" fontId="140" fillId="20" borderId="0" applyNumberFormat="0" applyBorder="0" applyAlignment="0" applyProtection="0"/>
    <xf numFmtId="189" fontId="85" fillId="5" borderId="0" applyNumberFormat="0" applyBorder="0" applyAlignment="0" applyProtection="0"/>
    <xf numFmtId="9" fontId="11" fillId="0" borderId="0" applyFont="0" applyFill="0" applyBorder="0" applyAlignment="0" applyProtection="0"/>
    <xf numFmtId="189" fontId="71" fillId="0" borderId="20" applyNumberFormat="0" applyFill="0" applyAlignment="0" applyProtection="0"/>
    <xf numFmtId="189" fontId="72" fillId="9" borderId="18" applyNumberFormat="0" applyAlignment="0" applyProtection="0"/>
    <xf numFmtId="189" fontId="73" fillId="0" borderId="0" applyNumberFormat="0" applyFill="0" applyBorder="0" applyAlignment="0" applyProtection="0"/>
    <xf numFmtId="189" fontId="145" fillId="0" borderId="24" applyNumberFormat="0" applyFill="0" applyAlignment="0" applyProtection="0"/>
    <xf numFmtId="189" fontId="69" fillId="6" borderId="0" applyNumberFormat="0" applyBorder="0" applyAlignment="0" applyProtection="0"/>
    <xf numFmtId="189" fontId="157"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40" fillId="2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42" fillId="15" borderId="18" applyNumberFormat="0" applyAlignment="0" applyProtection="0"/>
    <xf numFmtId="189" fontId="85" fillId="8"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85" fillId="8" borderId="0" applyNumberFormat="0" applyBorder="0" applyAlignment="0" applyProtection="0"/>
    <xf numFmtId="189" fontId="11" fillId="11" borderId="0" applyNumberFormat="0" applyBorder="0" applyAlignment="0" applyProtection="0"/>
    <xf numFmtId="189" fontId="85" fillId="12" borderId="0" applyNumberFormat="0" applyBorder="0" applyAlignment="0" applyProtection="0"/>
    <xf numFmtId="189" fontId="85" fillId="10" borderId="0" applyNumberFormat="0" applyBorder="0" applyAlignment="0" applyProtection="0"/>
    <xf numFmtId="189" fontId="85" fillId="13" borderId="0" applyNumberFormat="0" applyBorder="0" applyAlignment="0" applyProtection="0"/>
    <xf numFmtId="189" fontId="85" fillId="7" borderId="0" applyNumberFormat="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70" fillId="26" borderId="19" applyNumberFormat="0" applyAlignment="0" applyProtection="0"/>
    <xf numFmtId="189" fontId="157" fillId="0" borderId="0" applyNumberFormat="0" applyFill="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73" fillId="0" borderId="0" applyNumberFormat="0" applyFill="0" applyBorder="0" applyAlignment="0" applyProtection="0"/>
    <xf numFmtId="189" fontId="72" fillId="9" borderId="18" applyNumberFormat="0" applyAlignment="0" applyProtection="0"/>
    <xf numFmtId="189" fontId="71" fillId="0" borderId="20" applyNumberFormat="0" applyFill="0" applyAlignment="0" applyProtection="0"/>
    <xf numFmtId="164" fontId="14" fillId="0" borderId="0" applyFont="0" applyFill="0" applyBorder="0" applyAlignment="0" applyProtection="0"/>
    <xf numFmtId="189" fontId="80" fillId="16" borderId="0" applyNumberFormat="0" applyBorder="0" applyAlignment="0" applyProtection="0"/>
    <xf numFmtId="189" fontId="11" fillId="0" borderId="0"/>
    <xf numFmtId="189" fontId="10" fillId="0" borderId="0"/>
    <xf numFmtId="189" fontId="11" fillId="0" borderId="0"/>
    <xf numFmtId="189" fontId="14" fillId="11" borderId="17" applyNumberFormat="0" applyFont="0" applyAlignment="0" applyProtection="0"/>
    <xf numFmtId="189" fontId="156" fillId="15" borderId="16" applyNumberFormat="0" applyAlignment="0" applyProtection="0"/>
    <xf numFmtId="9" fontId="14" fillId="0" borderId="0" applyFont="0" applyFill="0" applyBorder="0" applyAlignment="0" applyProtection="0"/>
    <xf numFmtId="189" fontId="86" fillId="0" borderId="0" applyNumberFormat="0" applyFill="0" applyBorder="0" applyAlignment="0" applyProtection="0"/>
    <xf numFmtId="189" fontId="20" fillId="0" borderId="101" applyNumberFormat="0" applyFont="0" applyFill="0" applyAlignment="0" applyProtection="0"/>
    <xf numFmtId="189" fontId="66" fillId="0" borderId="0" applyNumberFormat="0" applyFill="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0" fontId="10" fillId="0" borderId="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11" fillId="11" borderId="0" applyNumberFormat="0" applyBorder="0" applyAlignment="0" applyProtection="0"/>
    <xf numFmtId="189" fontId="11" fillId="0" borderId="0"/>
    <xf numFmtId="189" fontId="11" fillId="0" borderId="0"/>
    <xf numFmtId="189" fontId="14"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0" fontId="160" fillId="0" borderId="0"/>
    <xf numFmtId="0" fontId="160" fillId="0" borderId="0"/>
    <xf numFmtId="0" fontId="160" fillId="0" borderId="0"/>
    <xf numFmtId="0" fontId="160" fillId="0" borderId="0"/>
    <xf numFmtId="0" fontId="160" fillId="0" borderId="0"/>
    <xf numFmtId="189"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1" fillId="11" borderId="0" applyNumberFormat="0" applyBorder="0" applyAlignment="0" applyProtection="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20" fillId="0" borderId="0"/>
    <xf numFmtId="197" fontId="179" fillId="0" borderId="0">
      <protection locked="0"/>
    </xf>
    <xf numFmtId="2" fontId="187" fillId="0" borderId="0" applyFont="0"/>
    <xf numFmtId="189" fontId="71" fillId="0" borderId="20" applyNumberFormat="0" applyFill="0" applyAlignment="0" applyProtection="0"/>
    <xf numFmtId="0" fontId="184" fillId="82" borderId="0" applyNumberFormat="0" applyBorder="0" applyProtection="0"/>
    <xf numFmtId="0" fontId="79" fillId="5" borderId="0" applyNumberFormat="0" applyBorder="0" applyAlignment="0" applyProtection="0"/>
    <xf numFmtId="0" fontId="79" fillId="5" borderId="0" applyNumberFormat="0" applyBorder="0" applyAlignment="0" applyProtection="0"/>
    <xf numFmtId="0" fontId="178" fillId="0" borderId="0">
      <protection locked="0"/>
    </xf>
    <xf numFmtId="0" fontId="170" fillId="0" borderId="0" applyNumberFormat="0" applyFill="0" applyBorder="0" applyAlignment="0" applyProtection="0"/>
    <xf numFmtId="189" fontId="73" fillId="0" borderId="24" applyNumberFormat="0" applyFill="0" applyAlignment="0" applyProtection="0"/>
    <xf numFmtId="0" fontId="169" fillId="0" borderId="23" applyNumberFormat="0" applyFill="0" applyAlignment="0" applyProtection="0"/>
    <xf numFmtId="195" fontId="179" fillId="0" borderId="0">
      <protection locked="0"/>
    </xf>
    <xf numFmtId="189" fontId="138" fillId="0" borderId="0" applyNumberFormat="0" applyFill="0" applyBorder="0" applyAlignment="0" applyProtection="0"/>
    <xf numFmtId="189" fontId="152" fillId="0" borderId="0" applyNumberFormat="0" applyFill="0" applyBorder="0" applyAlignment="0" applyProtection="0"/>
    <xf numFmtId="189" fontId="151" fillId="0" borderId="0" applyNumberFormat="0" applyFill="0" applyBorder="0" applyAlignment="0" applyProtection="0"/>
    <xf numFmtId="189" fontId="150" fillId="0" borderId="0" applyNumberFormat="0" applyFill="0" applyBorder="0" applyAlignment="0" applyProtection="0"/>
    <xf numFmtId="0" fontId="179" fillId="0" borderId="0">
      <protection locked="0"/>
    </xf>
    <xf numFmtId="189" fontId="149" fillId="0" borderId="0" applyNumberFormat="0" applyFill="0" applyBorder="0" applyAlignment="0" applyProtection="0"/>
    <xf numFmtId="0" fontId="178" fillId="0" borderId="0">
      <protection locked="0"/>
    </xf>
    <xf numFmtId="0" fontId="167" fillId="0" borderId="0" applyNumberFormat="0" applyFill="0" applyBorder="0" applyAlignment="0" applyProtection="0"/>
    <xf numFmtId="0" fontId="64" fillId="19" borderId="0" applyNumberFormat="0" applyBorder="0" applyAlignment="0" applyProtection="0"/>
    <xf numFmtId="0" fontId="64" fillId="19" borderId="0" applyNumberFormat="0" applyBorder="0" applyAlignment="0" applyProtection="0"/>
    <xf numFmtId="0" fontId="179" fillId="0" borderId="0">
      <protection locked="0"/>
    </xf>
    <xf numFmtId="0" fontId="179" fillId="0" borderId="0">
      <protection locked="0"/>
    </xf>
    <xf numFmtId="190"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8" fontId="20" fillId="0" borderId="0" applyFont="0" applyFill="0" applyBorder="0" applyAlignment="0" applyProtection="0"/>
    <xf numFmtId="0" fontId="71" fillId="0" borderId="20" applyNumberFormat="0" applyFill="0" applyAlignment="0" applyProtection="0"/>
    <xf numFmtId="0" fontId="71" fillId="0" borderId="20" applyNumberFormat="0" applyFill="0" applyAlignment="0" applyProtection="0"/>
    <xf numFmtId="0" fontId="70" fillId="26" borderId="19" applyNumberFormat="0" applyAlignment="0" applyProtection="0"/>
    <xf numFmtId="0" fontId="68" fillId="15" borderId="18" applyNumberFormat="0" applyAlignment="0" applyProtection="0"/>
    <xf numFmtId="0" fontId="69" fillId="6" borderId="0" applyNumberFormat="0" applyBorder="0" applyAlignment="0" applyProtection="0"/>
    <xf numFmtId="0" fontId="69" fillId="6" borderId="0" applyNumberFormat="0" applyBorder="0" applyAlignment="0" applyProtection="0"/>
    <xf numFmtId="189" fontId="79" fillId="5" borderId="0" applyNumberFormat="0" applyBorder="0" applyAlignment="0" applyProtection="0"/>
    <xf numFmtId="0" fontId="165" fillId="5" borderId="0" applyNumberFormat="0" applyBorder="0" applyAlignment="0" applyProtection="0"/>
    <xf numFmtId="0" fontId="163" fillId="21" borderId="0" applyNumberFormat="0" applyBorder="0" applyAlignment="0" applyProtection="0"/>
    <xf numFmtId="189" fontId="64" fillId="18" borderId="0" applyNumberFormat="0" applyBorder="0" applyAlignment="0" applyProtection="0"/>
    <xf numFmtId="189" fontId="64" fillId="24" borderId="0" applyNumberFormat="0" applyBorder="0" applyAlignment="0" applyProtection="0"/>
    <xf numFmtId="0" fontId="163" fillId="24" borderId="0" applyNumberFormat="0" applyBorder="0" applyAlignment="0" applyProtection="0"/>
    <xf numFmtId="0" fontId="64" fillId="20" borderId="0" applyNumberFormat="0" applyBorder="0" applyAlignment="0" applyProtection="0"/>
    <xf numFmtId="0" fontId="64" fillId="19" borderId="0" applyNumberFormat="0" applyBorder="0" applyAlignment="0" applyProtection="0"/>
    <xf numFmtId="0" fontId="64" fillId="18" borderId="0" applyNumberFormat="0" applyBorder="0" applyAlignment="0" applyProtection="0"/>
    <xf numFmtId="0" fontId="64" fillId="13" borderId="0" applyNumberFormat="0" applyBorder="0" applyAlignment="0" applyProtection="0"/>
    <xf numFmtId="0" fontId="64" fillId="13" borderId="0" applyNumberFormat="0" applyBorder="0" applyAlignment="0" applyProtection="0"/>
    <xf numFmtId="0" fontId="64" fillId="10" borderId="0" applyNumberFormat="0" applyBorder="0" applyAlignment="0" applyProtection="0"/>
    <xf numFmtId="0" fontId="64" fillId="10" borderId="0" applyNumberFormat="0" applyBorder="0" applyAlignment="0" applyProtection="0"/>
    <xf numFmtId="189" fontId="64" fillId="13" borderId="0" applyNumberFormat="0" applyBorder="0" applyAlignment="0" applyProtection="0"/>
    <xf numFmtId="0" fontId="163" fillId="10" borderId="0" applyNumberFormat="0" applyBorder="0" applyAlignment="0" applyProtection="0"/>
    <xf numFmtId="0" fontId="62" fillId="14" borderId="0" applyNumberFormat="0" applyBorder="0" applyAlignment="0" applyProtection="0"/>
    <xf numFmtId="0" fontId="62" fillId="12" borderId="0" applyNumberFormat="0" applyBorder="0" applyAlignment="0" applyProtection="0"/>
    <xf numFmtId="0" fontId="62" fillId="7" borderId="0" applyNumberFormat="0" applyBorder="0" applyAlignment="0" applyProtection="0"/>
    <xf numFmtId="0" fontId="164" fillId="15" borderId="18" applyNumberFormat="0" applyAlignment="0" applyProtection="0"/>
    <xf numFmtId="0" fontId="162" fillId="12" borderId="0" applyNumberFormat="0" applyBorder="0" applyAlignment="0" applyProtection="0"/>
    <xf numFmtId="189" fontId="11" fillId="0" borderId="0"/>
    <xf numFmtId="189" fontId="62" fillId="13" borderId="0" applyNumberFormat="0" applyBorder="0" applyAlignment="0" applyProtection="0"/>
    <xf numFmtId="0" fontId="162" fillId="10" borderId="0" applyNumberFormat="0" applyBorder="0" applyAlignment="0" applyProtection="0"/>
    <xf numFmtId="0" fontId="62" fillId="7" borderId="0" applyNumberFormat="0" applyBorder="0" applyAlignment="0" applyProtection="0"/>
    <xf numFmtId="0" fontId="62" fillId="6" borderId="0" applyNumberFormat="0" applyBorder="0" applyAlignment="0" applyProtection="0"/>
    <xf numFmtId="0" fontId="62" fillId="5" borderId="0" applyNumberFormat="0" applyBorder="0" applyAlignment="0" applyProtection="0"/>
    <xf numFmtId="0" fontId="62" fillId="5"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1"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62" fillId="9" borderId="0" applyNumberFormat="0" applyBorder="0" applyAlignment="0" applyProtection="0"/>
    <xf numFmtId="0" fontId="162" fillId="9" borderId="0" applyNumberFormat="0" applyBorder="0" applyAlignment="0" applyProtection="0"/>
    <xf numFmtId="189" fontId="160" fillId="11" borderId="0" applyNumberFormat="0" applyBorder="0" applyAlignment="0" applyProtection="0"/>
    <xf numFmtId="189" fontId="62" fillId="7" borderId="0" applyNumberFormat="0" applyBorder="0" applyAlignment="0" applyProtection="0"/>
    <xf numFmtId="0" fontId="162" fillId="7" borderId="0" applyNumberFormat="0" applyBorder="0" applyAlignment="0" applyProtection="0"/>
    <xf numFmtId="0" fontId="162" fillId="6" borderId="0" applyNumberFormat="0" applyBorder="0" applyAlignment="0" applyProtection="0"/>
    <xf numFmtId="0" fontId="162" fillId="5" borderId="0" applyNumberFormat="0" applyBorder="0" applyAlignment="0" applyProtection="0"/>
    <xf numFmtId="189" fontId="160" fillId="11" borderId="0" applyNumberFormat="0" applyBorder="0" applyAlignment="0" applyProtection="0"/>
    <xf numFmtId="0" fontId="162" fillId="8"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62" fillId="14" borderId="0" applyNumberFormat="0" applyBorder="0" applyAlignment="0" applyProtection="0"/>
    <xf numFmtId="0" fontId="163" fillId="18" borderId="0" applyNumberFormat="0" applyBorder="0" applyAlignment="0" applyProtection="0"/>
    <xf numFmtId="0" fontId="163" fillId="19" borderId="0" applyNumberFormat="0" applyBorder="0" applyAlignment="0" applyProtection="0"/>
    <xf numFmtId="189" fontId="70" fillId="26" borderId="19" applyNumberFormat="0" applyAlignment="0" applyProtection="0"/>
    <xf numFmtId="0" fontId="179" fillId="0" borderId="0">
      <protection locked="0"/>
    </xf>
    <xf numFmtId="0" fontId="181" fillId="0" borderId="0">
      <protection locked="0"/>
    </xf>
    <xf numFmtId="0" fontId="179" fillId="0" borderId="0">
      <protection locked="0"/>
    </xf>
    <xf numFmtId="195" fontId="179" fillId="0" borderId="0">
      <protection locked="0"/>
    </xf>
    <xf numFmtId="0" fontId="185" fillId="83" borderId="0" applyNumberFormat="0"/>
    <xf numFmtId="0" fontId="186" fillId="0" borderId="20" applyNumberFormat="0" applyFill="0" applyAlignment="0" applyProtection="0"/>
    <xf numFmtId="0" fontId="160" fillId="0" borderId="0"/>
    <xf numFmtId="189" fontId="160" fillId="0" borderId="0"/>
    <xf numFmtId="189" fontId="160" fillId="0" borderId="0"/>
    <xf numFmtId="189" fontId="160" fillId="0" borderId="0"/>
    <xf numFmtId="189" fontId="160" fillId="0" borderId="0"/>
    <xf numFmtId="189" fontId="160" fillId="0" borderId="0"/>
    <xf numFmtId="189" fontId="64" fillId="17" borderId="0" applyNumberFormat="0" applyBorder="0" applyAlignment="0" applyProtection="0"/>
    <xf numFmtId="189" fontId="160" fillId="11" borderId="0" applyNumberFormat="0" applyBorder="0" applyAlignment="0" applyProtection="0"/>
    <xf numFmtId="189" fontId="62" fillId="7" borderId="0" applyNumberFormat="0" applyBorder="0" applyAlignment="0" applyProtection="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60" fillId="11" borderId="0" applyNumberFormat="0" applyBorder="0" applyAlignment="0" applyProtection="0"/>
    <xf numFmtId="0" fontId="160" fillId="0" borderId="0"/>
    <xf numFmtId="0" fontId="160" fillId="0" borderId="0"/>
    <xf numFmtId="0" fontId="160" fillId="0" borderId="0"/>
    <xf numFmtId="0" fontId="160" fillId="0" borderId="0"/>
    <xf numFmtId="0" fontId="160" fillId="0" borderId="0"/>
    <xf numFmtId="189" fontId="11" fillId="11" borderId="0" applyNumberFormat="0" applyBorder="0" applyAlignment="0" applyProtection="0"/>
    <xf numFmtId="0" fontId="160" fillId="0" borderId="0"/>
    <xf numFmtId="189" fontId="160" fillId="0" borderId="0"/>
    <xf numFmtId="189" fontId="160" fillId="0" borderId="0"/>
    <xf numFmtId="189" fontId="160" fillId="0" borderId="0"/>
    <xf numFmtId="0" fontId="178" fillId="0" borderId="0">
      <protection locked="0"/>
    </xf>
    <xf numFmtId="0" fontId="64" fillId="24" borderId="0" applyNumberFormat="0" applyBorder="0" applyAlignment="0" applyProtection="0"/>
    <xf numFmtId="0" fontId="20" fillId="0" borderId="0"/>
    <xf numFmtId="189" fontId="64" fillId="18" borderId="0" applyNumberFormat="0" applyBorder="0" applyAlignment="0" applyProtection="0"/>
    <xf numFmtId="0" fontId="163" fillId="13" borderId="0" applyNumberFormat="0" applyBorder="0" applyAlignment="0" applyProtection="0"/>
    <xf numFmtId="0" fontId="62" fillId="13" borderId="0" applyNumberFormat="0" applyBorder="0" applyAlignment="0" applyProtection="0"/>
    <xf numFmtId="189" fontId="62" fillId="14" borderId="0" applyNumberFormat="0" applyBorder="0" applyAlignment="0" applyProtection="0"/>
    <xf numFmtId="0" fontId="162" fillId="7" borderId="0" applyNumberFormat="0" applyBorder="0" applyAlignment="0" applyProtection="0"/>
    <xf numFmtId="189" fontId="11" fillId="0" borderId="0"/>
    <xf numFmtId="189" fontId="11"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60" fillId="11" borderId="0" applyNumberFormat="0" applyBorder="0" applyAlignment="0" applyProtection="0"/>
    <xf numFmtId="0" fontId="160" fillId="0" borderId="0"/>
    <xf numFmtId="0" fontId="160" fillId="0" borderId="0"/>
    <xf numFmtId="0" fontId="160" fillId="0" borderId="0"/>
    <xf numFmtId="0" fontId="160" fillId="0" borderId="0"/>
    <xf numFmtId="0" fontId="160" fillId="0" borderId="0"/>
    <xf numFmtId="189" fontId="11" fillId="11" borderId="0" applyNumberFormat="0" applyBorder="0" applyAlignment="0" applyProtection="0"/>
    <xf numFmtId="0" fontId="160" fillId="0" borderId="0"/>
    <xf numFmtId="189" fontId="160" fillId="0" borderId="0"/>
    <xf numFmtId="189" fontId="160" fillId="0" borderId="0"/>
    <xf numFmtId="189" fontId="160" fillId="0" borderId="0"/>
    <xf numFmtId="189" fontId="72" fillId="9" borderId="18" applyNumberFormat="0" applyAlignment="0" applyProtection="0"/>
    <xf numFmtId="0" fontId="178" fillId="0" borderId="0">
      <protection locked="0"/>
    </xf>
    <xf numFmtId="189" fontId="148" fillId="0" borderId="0" applyNumberFormat="0" applyFill="0" applyBorder="0" applyAlignment="0" applyProtection="0"/>
    <xf numFmtId="0" fontId="72" fillId="9" borderId="18" applyNumberFormat="0" applyAlignment="0" applyProtection="0"/>
    <xf numFmtId="0" fontId="179" fillId="0" borderId="0">
      <protection locked="0"/>
    </xf>
    <xf numFmtId="189" fontId="160" fillId="11" borderId="0" applyNumberFormat="0" applyBorder="0" applyAlignment="0" applyProtection="0"/>
    <xf numFmtId="189" fontId="160" fillId="11" borderId="0" applyNumberFormat="0" applyBorder="0" applyAlignment="0" applyProtection="0"/>
    <xf numFmtId="0" fontId="160" fillId="0" borderId="0"/>
    <xf numFmtId="0" fontId="160" fillId="0" borderId="0"/>
    <xf numFmtId="0" fontId="162" fillId="14" borderId="0" applyNumberFormat="0" applyBorder="0" applyAlignment="0" applyProtection="0"/>
    <xf numFmtId="189" fontId="11" fillId="0" borderId="0"/>
    <xf numFmtId="0" fontId="64" fillId="23" borderId="0" applyNumberFormat="0" applyBorder="0" applyAlignment="0" applyProtection="0"/>
    <xf numFmtId="189" fontId="11"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64" fillId="19" borderId="0" applyNumberFormat="0" applyBorder="0" applyAlignment="0" applyProtection="0"/>
    <xf numFmtId="0" fontId="72" fillId="9" borderId="18" applyNumberFormat="0" applyAlignment="0" applyProtection="0"/>
    <xf numFmtId="189" fontId="11" fillId="11" borderId="0" applyNumberFormat="0" applyBorder="0" applyAlignment="0" applyProtection="0"/>
    <xf numFmtId="189" fontId="160" fillId="0" borderId="0"/>
    <xf numFmtId="0" fontId="160" fillId="0" borderId="0"/>
    <xf numFmtId="189" fontId="160" fillId="0" borderId="0"/>
    <xf numFmtId="189" fontId="160" fillId="11" borderId="0" applyNumberFormat="0" applyBorder="0" applyAlignment="0" applyProtection="0"/>
    <xf numFmtId="0" fontId="62" fillId="10" borderId="0" applyNumberFormat="0" applyBorder="0" applyAlignment="0" applyProtection="0"/>
    <xf numFmtId="0" fontId="160" fillId="0" borderId="0"/>
    <xf numFmtId="189" fontId="160" fillId="0" borderId="0"/>
    <xf numFmtId="0" fontId="160"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0" fillId="0" borderId="0"/>
    <xf numFmtId="189" fontId="11" fillId="11" borderId="0" applyNumberFormat="0" applyBorder="0" applyAlignment="0" applyProtection="0"/>
    <xf numFmtId="189" fontId="160"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3" fillId="18" borderId="0" applyNumberFormat="0" applyBorder="0" applyAlignment="0" applyProtection="0"/>
    <xf numFmtId="189" fontId="62" fillId="4"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89" fontId="160" fillId="11" borderId="0" applyNumberFormat="0" applyBorder="0" applyAlignment="0" applyProtection="0"/>
    <xf numFmtId="0" fontId="62" fillId="6"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0" fontId="11" fillId="71" borderId="0" applyNumberFormat="0" applyBorder="0" applyAlignment="0" applyProtection="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20" fillId="0" borderId="0"/>
    <xf numFmtId="196" fontId="179" fillId="0" borderId="0">
      <protection locked="0"/>
    </xf>
    <xf numFmtId="0" fontId="183" fillId="9" borderId="18" applyNumberFormat="0" applyAlignment="0" applyProtection="0"/>
    <xf numFmtId="189" fontId="153" fillId="0" borderId="0" applyNumberFormat="0" applyFill="0" applyBorder="0" applyAlignment="0" applyProtection="0"/>
    <xf numFmtId="189" fontId="69" fillId="6" borderId="0" applyNumberFormat="0" applyBorder="0" applyAlignment="0" applyProtection="0"/>
    <xf numFmtId="0" fontId="179" fillId="0" borderId="0">
      <protection locked="0"/>
    </xf>
    <xf numFmtId="0" fontId="64" fillId="23" borderId="0" applyNumberFormat="0" applyBorder="0" applyAlignment="0" applyProtection="0"/>
    <xf numFmtId="0" fontId="64" fillId="24" borderId="0" applyNumberFormat="0" applyBorder="0" applyAlignment="0" applyProtection="0"/>
    <xf numFmtId="0" fontId="179" fillId="0" borderId="0">
      <protection locked="0"/>
    </xf>
    <xf numFmtId="43" fontId="20" fillId="0" borderId="0" applyFont="0" applyFill="0" applyBorder="0" applyAlignment="0" applyProtection="0"/>
    <xf numFmtId="190" fontId="20" fillId="0" borderId="0" applyFont="0" applyFill="0" applyBorder="0" applyAlignment="0" applyProtection="0"/>
    <xf numFmtId="43" fontId="20" fillId="0" borderId="0" applyFont="0" applyFill="0" applyBorder="0" applyAlignment="0" applyProtection="0"/>
    <xf numFmtId="0" fontId="68" fillId="15" borderId="18" applyNumberFormat="0" applyAlignment="0" applyProtection="0"/>
    <xf numFmtId="0" fontId="163" fillId="22" borderId="0" applyNumberFormat="0" applyBorder="0" applyAlignment="0" applyProtection="0"/>
    <xf numFmtId="0" fontId="64" fillId="20" borderId="0" applyNumberFormat="0" applyBorder="0" applyAlignment="0" applyProtection="0"/>
    <xf numFmtId="0" fontId="64" fillId="19" borderId="0" applyNumberFormat="0" applyBorder="0" applyAlignment="0" applyProtection="0"/>
    <xf numFmtId="0" fontId="64" fillId="18" borderId="0" applyNumberFormat="0" applyBorder="0" applyAlignment="0" applyProtection="0"/>
    <xf numFmtId="0" fontId="163" fillId="17" borderId="0" applyNumberFormat="0" applyBorder="0" applyAlignment="0" applyProtection="0"/>
    <xf numFmtId="0" fontId="62" fillId="10" borderId="0" applyNumberFormat="0" applyBorder="0" applyAlignment="0" applyProtection="0"/>
    <xf numFmtId="0" fontId="11" fillId="0" borderId="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11"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0" borderId="0"/>
    <xf numFmtId="189" fontId="160" fillId="0" borderId="0"/>
    <xf numFmtId="189" fontId="160" fillId="0" borderId="0"/>
    <xf numFmtId="189" fontId="160" fillId="0" borderId="0"/>
    <xf numFmtId="0" fontId="160" fillId="0" borderId="0"/>
    <xf numFmtId="0" fontId="160" fillId="0" borderId="0"/>
    <xf numFmtId="2" fontId="20" fillId="0" borderId="0" applyFont="0" applyFill="0" applyBorder="0" applyAlignment="0" applyProtection="0"/>
    <xf numFmtId="0" fontId="179" fillId="0" borderId="0">
      <protection locked="0"/>
    </xf>
    <xf numFmtId="0" fontId="180" fillId="26" borderId="19" applyNumberFormat="0" applyAlignment="0" applyProtection="0"/>
    <xf numFmtId="189" fontId="64" fillId="19"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64" fillId="21" borderId="0" applyNumberFormat="0" applyBorder="0" applyAlignment="0" applyProtection="0"/>
    <xf numFmtId="189" fontId="64" fillId="22"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62" fillId="13"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62" fillId="12" borderId="0" applyNumberFormat="0" applyBorder="0" applyAlignment="0" applyProtection="0"/>
    <xf numFmtId="9" fontId="11" fillId="0" borderId="0" applyFont="0" applyFill="0" applyBorder="0" applyAlignment="0" applyProtection="0"/>
    <xf numFmtId="0" fontId="62" fillId="9" borderId="0" applyNumberFormat="0" applyBorder="0" applyAlignment="0" applyProtection="0"/>
    <xf numFmtId="0" fontId="62" fillId="4"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60" fillId="11" borderId="0" applyNumberFormat="0" applyBorder="0" applyAlignment="0" applyProtection="0"/>
    <xf numFmtId="0" fontId="160" fillId="0" borderId="0"/>
    <xf numFmtId="189" fontId="14" fillId="0" borderId="0"/>
    <xf numFmtId="0" fontId="160" fillId="0" borderId="0"/>
    <xf numFmtId="0" fontId="160" fillId="0" borderId="0"/>
    <xf numFmtId="0" fontId="160" fillId="0" borderId="0"/>
    <xf numFmtId="189" fontId="11" fillId="11" borderId="0" applyNumberFormat="0" applyBorder="0" applyAlignment="0" applyProtection="0"/>
    <xf numFmtId="0" fontId="160" fillId="0" borderId="0"/>
    <xf numFmtId="189" fontId="160" fillId="0" borderId="0"/>
    <xf numFmtId="189" fontId="160" fillId="0" borderId="0"/>
    <xf numFmtId="189" fontId="160" fillId="0" borderId="0"/>
    <xf numFmtId="187" fontId="14" fillId="0" borderId="0" applyFont="0" applyFill="0" applyBorder="0" applyAlignment="0" applyProtection="0"/>
    <xf numFmtId="189" fontId="153" fillId="0" borderId="0" applyNumberFormat="0" applyFill="0" applyBorder="0" applyAlignment="0" applyProtection="0"/>
    <xf numFmtId="189" fontId="14" fillId="0" borderId="0" applyNumberFormat="0" applyFill="0" applyBorder="0" applyAlignment="0" applyProtection="0"/>
    <xf numFmtId="0" fontId="64" fillId="21" borderId="0" applyNumberFormat="0" applyBorder="0" applyAlignment="0" applyProtection="0"/>
    <xf numFmtId="189" fontId="20" fillId="0" borderId="0" applyFont="0" applyFill="0" applyBorder="0" applyAlignment="0" applyProtection="0"/>
    <xf numFmtId="43" fontId="20" fillId="0" borderId="0" applyFont="0" applyFill="0" applyBorder="0" applyAlignment="0" applyProtection="0"/>
    <xf numFmtId="189" fontId="64" fillId="23" borderId="0" applyNumberFormat="0" applyBorder="0" applyAlignment="0" applyProtection="0"/>
    <xf numFmtId="189" fontId="64" fillId="20" borderId="0" applyNumberFormat="0" applyBorder="0" applyAlignment="0" applyProtection="0"/>
    <xf numFmtId="0" fontId="163" fillId="19" borderId="0" applyNumberFormat="0" applyBorder="0" applyAlignment="0" applyProtection="0"/>
    <xf numFmtId="189" fontId="11" fillId="0" borderId="0"/>
    <xf numFmtId="189" fontId="11"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62" fillId="5" borderId="0" applyNumberFormat="0" applyBorder="0" applyAlignment="0" applyProtection="0"/>
    <xf numFmtId="0" fontId="162" fillId="4"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60" fillId="11" borderId="0" applyNumberFormat="0" applyBorder="0" applyAlignment="0" applyProtection="0"/>
    <xf numFmtId="0" fontId="160" fillId="0" borderId="0"/>
    <xf numFmtId="0" fontId="162" fillId="0" borderId="0"/>
    <xf numFmtId="0" fontId="160" fillId="0" borderId="0"/>
    <xf numFmtId="0" fontId="160" fillId="0" borderId="0"/>
    <xf numFmtId="0" fontId="160" fillId="0" borderId="0"/>
    <xf numFmtId="189" fontId="11" fillId="11" borderId="0" applyNumberFormat="0" applyBorder="0" applyAlignment="0" applyProtection="0"/>
    <xf numFmtId="189" fontId="160" fillId="0" borderId="0"/>
    <xf numFmtId="189" fontId="160" fillId="0" borderId="0"/>
    <xf numFmtId="189" fontId="160" fillId="0" borderId="0"/>
    <xf numFmtId="189" fontId="160" fillId="0" borderId="0"/>
    <xf numFmtId="0" fontId="182" fillId="6" borderId="0" applyNumberFormat="0" applyBorder="0" applyAlignment="0" applyProtection="0"/>
    <xf numFmtId="0" fontId="64" fillId="21" borderId="0" applyNumberFormat="0" applyBorder="0" applyAlignment="0" applyProtection="0"/>
    <xf numFmtId="0" fontId="64" fillId="22" borderId="0" applyNumberFormat="0" applyBorder="0" applyAlignment="0" applyProtection="0"/>
    <xf numFmtId="0" fontId="62" fillId="12" borderId="0" applyNumberFormat="0" applyBorder="0" applyAlignment="0" applyProtection="0"/>
    <xf numFmtId="189" fontId="11" fillId="0" borderId="0"/>
    <xf numFmtId="189" fontId="11"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60" fillId="11" borderId="0" applyNumberFormat="0" applyBorder="0" applyAlignment="0" applyProtection="0"/>
    <xf numFmtId="189" fontId="160" fillId="11"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62" fillId="10" borderId="0" applyNumberFormat="0" applyBorder="0" applyAlignment="0" applyProtection="0"/>
    <xf numFmtId="0" fontId="160" fillId="0" borderId="0"/>
    <xf numFmtId="0" fontId="160" fillId="0" borderId="0"/>
    <xf numFmtId="0" fontId="160" fillId="0" borderId="0"/>
    <xf numFmtId="0" fontId="160" fillId="0" borderId="0"/>
    <xf numFmtId="189" fontId="11" fillId="11" borderId="0" applyNumberFormat="0" applyBorder="0" applyAlignment="0" applyProtection="0"/>
    <xf numFmtId="189" fontId="160" fillId="0" borderId="0"/>
    <xf numFmtId="189" fontId="160" fillId="0" borderId="0"/>
    <xf numFmtId="189" fontId="160" fillId="0" borderId="0"/>
    <xf numFmtId="189" fontId="160" fillId="0" borderId="0"/>
    <xf numFmtId="189" fontId="137" fillId="0" borderId="0" applyNumberFormat="0" applyFill="0" applyBorder="0" applyAlignment="0" applyProtection="0"/>
    <xf numFmtId="0" fontId="168" fillId="0" borderId="22" applyNumberFormat="0" applyFill="0" applyAlignment="0" applyProtection="0"/>
    <xf numFmtId="189" fontId="75" fillId="0" borderId="0" applyNumberFormat="0" applyFill="0" applyBorder="0" applyAlignment="0" applyProtection="0"/>
    <xf numFmtId="0" fontId="64" fillId="22" borderId="0" applyNumberFormat="0" applyBorder="0" applyAlignment="0" applyProtection="0"/>
    <xf numFmtId="189" fontId="68" fillId="15" borderId="18" applyNumberFormat="0" applyAlignment="0" applyProtection="0"/>
    <xf numFmtId="0" fontId="163" fillId="23" borderId="0" applyNumberFormat="0" applyBorder="0" applyAlignment="0" applyProtection="0"/>
    <xf numFmtId="0" fontId="163" fillId="20" borderId="0" applyNumberFormat="0" applyBorder="0" applyAlignment="0" applyProtection="0"/>
    <xf numFmtId="0" fontId="62" fillId="12" borderId="0" applyNumberFormat="0" applyBorder="0" applyAlignment="0" applyProtection="0"/>
    <xf numFmtId="0" fontId="178" fillId="0" borderId="0">
      <protection locked="0"/>
    </xf>
    <xf numFmtId="189" fontId="11" fillId="0" borderId="0"/>
    <xf numFmtId="189" fontId="11"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62" fillId="8"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0" fillId="0" borderId="0"/>
    <xf numFmtId="0" fontId="160" fillId="0" borderId="0"/>
    <xf numFmtId="0" fontId="20" fillId="0" borderId="0"/>
    <xf numFmtId="0" fontId="160" fillId="0" borderId="0"/>
    <xf numFmtId="0" fontId="160" fillId="0" borderId="0"/>
    <xf numFmtId="189" fontId="11" fillId="11" borderId="0" applyNumberFormat="0" applyBorder="0" applyAlignment="0" applyProtection="0"/>
    <xf numFmtId="0" fontId="160" fillId="0" borderId="0"/>
    <xf numFmtId="189" fontId="160" fillId="0" borderId="0"/>
    <xf numFmtId="189" fontId="160" fillId="0" borderId="0"/>
    <xf numFmtId="189" fontId="160" fillId="0" borderId="0"/>
    <xf numFmtId="189" fontId="137" fillId="0" borderId="0" applyNumberFormat="0" applyFill="0" applyBorder="0" applyAlignment="0" applyProtection="0"/>
    <xf numFmtId="189" fontId="136" fillId="0" borderId="0" applyNumberFormat="0" applyFill="0" applyBorder="0" applyAlignment="0" applyProtection="0"/>
    <xf numFmtId="0" fontId="70" fillId="26" borderId="19" applyNumberFormat="0" applyAlignment="0" applyProtection="0"/>
    <xf numFmtId="0" fontId="62" fillId="12" borderId="0" applyNumberFormat="0" applyBorder="0" applyAlignment="0" applyProtection="0"/>
    <xf numFmtId="0" fontId="178" fillId="0" borderId="0">
      <protection locked="0"/>
    </xf>
    <xf numFmtId="189" fontId="160" fillId="11" borderId="0" applyNumberFormat="0" applyBorder="0" applyAlignment="0" applyProtection="0"/>
    <xf numFmtId="189" fontId="11" fillId="0" borderId="0"/>
    <xf numFmtId="189" fontId="11"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73" fillId="0" borderId="0" applyNumberFormat="0" applyFill="0" applyBorder="0" applyAlignment="0" applyProtection="0"/>
    <xf numFmtId="189" fontId="160" fillId="11" borderId="0" applyNumberFormat="0" applyBorder="0" applyAlignment="0" applyProtection="0"/>
    <xf numFmtId="189" fontId="160" fillId="0" borderId="0"/>
    <xf numFmtId="189" fontId="160" fillId="0" borderId="0"/>
    <xf numFmtId="189" fontId="160" fillId="0" borderId="0"/>
    <xf numFmtId="189" fontId="11" fillId="11" borderId="0" applyNumberFormat="0" applyBorder="0" applyAlignment="0" applyProtection="0"/>
    <xf numFmtId="0" fontId="160" fillId="0" borderId="0"/>
    <xf numFmtId="0" fontId="160" fillId="0" borderId="0"/>
    <xf numFmtId="0" fontId="160" fillId="0" borderId="0"/>
    <xf numFmtId="189" fontId="73" fillId="0" borderId="0" applyNumberFormat="0" applyFill="0" applyBorder="0" applyAlignment="0" applyProtection="0"/>
    <xf numFmtId="0" fontId="64" fillId="18"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60" fillId="11" borderId="0" applyNumberFormat="0" applyBorder="0" applyAlignment="0" applyProtection="0"/>
    <xf numFmtId="189" fontId="11" fillId="0" borderId="0"/>
    <xf numFmtId="189" fontId="11" fillId="0" borderId="0"/>
    <xf numFmtId="0" fontId="160"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1" fillId="0" borderId="0"/>
    <xf numFmtId="189" fontId="11" fillId="0" borderId="0"/>
    <xf numFmtId="43" fontId="20" fillId="0" borderId="0" applyFont="0" applyFill="0" applyBorder="0" applyAlignment="0" applyProtection="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189" fontId="62" fillId="6" borderId="0" applyNumberFormat="0" applyBorder="0" applyAlignment="0" applyProtection="0"/>
    <xf numFmtId="0" fontId="11" fillId="0" borderId="0"/>
    <xf numFmtId="0" fontId="11" fillId="0" borderId="0"/>
    <xf numFmtId="19" fontId="179" fillId="0" borderId="102">
      <alignment horizontal="center"/>
      <protection locked="0"/>
    </xf>
    <xf numFmtId="0" fontId="170" fillId="0" borderId="24" applyNumberFormat="0" applyFill="0" applyAlignment="0" applyProtection="0"/>
    <xf numFmtId="189" fontId="160" fillId="0" borderId="0"/>
    <xf numFmtId="0" fontId="160" fillId="0" borderId="0"/>
    <xf numFmtId="9" fontId="11" fillId="0" borderId="0" applyFont="0" applyFill="0" applyBorder="0" applyAlignment="0" applyProtection="0"/>
    <xf numFmtId="189" fontId="64" fillId="10" borderId="0" applyNumberFormat="0" applyBorder="0" applyAlignment="0" applyProtection="0"/>
    <xf numFmtId="0" fontId="64" fillId="17"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0" fontId="160"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62" fillId="1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2" fillId="8"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2" fillId="8" borderId="0" applyNumberFormat="0" applyBorder="0" applyAlignment="0" applyProtection="0"/>
    <xf numFmtId="0" fontId="160" fillId="0" borderId="0"/>
    <xf numFmtId="0" fontId="160" fillId="0" borderId="0"/>
    <xf numFmtId="0" fontId="160" fillId="0" borderId="0"/>
    <xf numFmtId="0" fontId="160" fillId="0" borderId="0"/>
    <xf numFmtId="0" fontId="160" fillId="0" borderId="0"/>
    <xf numFmtId="189" fontId="11" fillId="11" borderId="0" applyNumberFormat="0" applyBorder="0" applyAlignment="0" applyProtection="0"/>
    <xf numFmtId="0" fontId="160" fillId="0" borderId="0"/>
    <xf numFmtId="189" fontId="160" fillId="0" borderId="0"/>
    <xf numFmtId="189" fontId="160" fillId="0" borderId="0"/>
    <xf numFmtId="189" fontId="160" fillId="0" borderId="0"/>
    <xf numFmtId="189" fontId="160" fillId="0" borderId="0"/>
    <xf numFmtId="0" fontId="179" fillId="0" borderId="0">
      <protection locked="0"/>
    </xf>
    <xf numFmtId="194" fontId="20" fillId="0" borderId="0" applyFont="0" applyFill="0" applyBorder="0" applyAlignment="0" applyProtection="0"/>
    <xf numFmtId="0" fontId="64" fillId="18" borderId="0" applyNumberFormat="0" applyBorder="0" applyAlignment="0" applyProtection="0"/>
    <xf numFmtId="0" fontId="73" fillId="0" borderId="0" applyNumberFormat="0" applyFill="0" applyBorder="0" applyAlignment="0" applyProtection="0"/>
    <xf numFmtId="0" fontId="64" fillId="17" borderId="0" applyNumberFormat="0" applyBorder="0" applyAlignment="0" applyProtection="0"/>
    <xf numFmtId="0" fontId="62" fillId="7" borderId="0" applyNumberFormat="0" applyBorder="0" applyAlignment="0" applyProtection="0"/>
    <xf numFmtId="189" fontId="11" fillId="0" borderId="0"/>
    <xf numFmtId="0" fontId="162" fillId="13" borderId="0" applyNumberFormat="0" applyBorder="0" applyAlignment="0" applyProtection="0"/>
    <xf numFmtId="189" fontId="11" fillId="0" borderId="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62" fillId="12" borderId="0" applyNumberFormat="0" applyBorder="0" applyAlignment="0" applyProtection="0"/>
    <xf numFmtId="0" fontId="62" fillId="9" borderId="0" applyNumberFormat="0" applyBorder="0" applyAlignment="0" applyProtection="0"/>
    <xf numFmtId="0" fontId="62" fillId="7" borderId="0" applyNumberFormat="0" applyBorder="0" applyAlignment="0" applyProtection="0"/>
    <xf numFmtId="0" fontId="62" fillId="4"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0"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189" fontId="160" fillId="11"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60" fillId="11" borderId="0" applyNumberFormat="0" applyBorder="0" applyAlignment="0" applyProtection="0"/>
    <xf numFmtId="189" fontId="11" fillId="11" borderId="0" applyNumberFormat="0" applyBorder="0" applyAlignment="0" applyProtection="0"/>
    <xf numFmtId="189" fontId="11" fillId="0" borderId="0"/>
    <xf numFmtId="189" fontId="11" fillId="0" borderId="0"/>
    <xf numFmtId="189" fontId="160"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62" fillId="0" borderId="0"/>
    <xf numFmtId="189" fontId="62" fillId="0" borderId="0"/>
    <xf numFmtId="0" fontId="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77" fillId="0" borderId="0"/>
    <xf numFmtId="0" fontId="177"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2"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2"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20" fillId="0" borderId="0"/>
    <xf numFmtId="0" fontId="20" fillId="0" borderId="0"/>
    <xf numFmtId="0" fontId="20" fillId="0" borderId="0"/>
    <xf numFmtId="0" fontId="20" fillId="0" borderId="0"/>
    <xf numFmtId="0" fontId="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20" fillId="0" borderId="0"/>
    <xf numFmtId="0" fontId="20" fillId="0" borderId="0"/>
    <xf numFmtId="189" fontId="14"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20" fillId="0" borderId="0"/>
    <xf numFmtId="0" fontId="20" fillId="0" borderId="0"/>
    <xf numFmtId="0" fontId="20" fillId="0" borderId="0"/>
    <xf numFmtId="189"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2"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62" fillId="0" borderId="0"/>
    <xf numFmtId="0" fontId="2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62" fillId="0" borderId="0"/>
    <xf numFmtId="0" fontId="20" fillId="0" borderId="0"/>
    <xf numFmtId="0" fontId="2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20" fillId="0" borderId="0"/>
    <xf numFmtId="0" fontId="2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20" fillId="0" borderId="0"/>
    <xf numFmtId="0" fontId="20" fillId="0" borderId="0"/>
    <xf numFmtId="0" fontId="2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0" fontId="20" fillId="0" borderId="0"/>
    <xf numFmtId="189" fontId="20" fillId="0" borderId="0"/>
    <xf numFmtId="0" fontId="2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189"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160" fillId="0" borderId="0"/>
    <xf numFmtId="0" fontId="20" fillId="0" borderId="0"/>
    <xf numFmtId="0" fontId="20" fillId="11" borderId="17" applyNumberFormat="0" applyFont="0" applyAlignment="0" applyProtection="0"/>
    <xf numFmtId="0" fontId="62" fillId="11" borderId="17" applyNumberFormat="0" applyFont="0" applyAlignment="0" applyProtection="0"/>
    <xf numFmtId="189" fontId="14" fillId="11" borderId="17" applyNumberFormat="0" applyFont="0" applyAlignment="0" applyProtection="0"/>
    <xf numFmtId="0" fontId="162" fillId="11" borderId="17" applyNumberFormat="0" applyFont="0" applyAlignment="0" applyProtection="0"/>
    <xf numFmtId="189" fontId="14" fillId="11" borderId="17" applyNumberFormat="0" applyFont="0" applyAlignment="0" applyProtection="0"/>
    <xf numFmtId="0" fontId="166" fillId="15" borderId="16" applyNumberFormat="0" applyAlignment="0" applyProtection="0"/>
    <xf numFmtId="189" fontId="67" fillId="15" borderId="16" applyNumberForma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98" fontId="179" fillId="0" borderId="0">
      <protection locked="0"/>
    </xf>
    <xf numFmtId="199" fontId="46" fillId="0" borderId="0"/>
    <xf numFmtId="200" fontId="46" fillId="0" borderId="0"/>
    <xf numFmtId="199" fontId="46" fillId="0" borderId="0"/>
    <xf numFmtId="4" fontId="179" fillId="0" borderId="0">
      <protection locked="0"/>
    </xf>
    <xf numFmtId="201" fontId="179" fillId="0" borderId="0">
      <protection locked="0"/>
    </xf>
    <xf numFmtId="0" fontId="67" fillId="15" borderId="16" applyNumberFormat="0" applyAlignment="0" applyProtection="0"/>
    <xf numFmtId="0" fontId="67" fillId="15" borderId="16" applyNumberFormat="0" applyAlignment="0" applyProtection="0"/>
    <xf numFmtId="0" fontId="184" fillId="82" borderId="0" applyNumberFormat="0" applyBorder="0" applyProtection="0"/>
    <xf numFmtId="0" fontId="66" fillId="0" borderId="0" applyNumberFormat="0" applyFill="0" applyBorder="0" applyAlignment="0" applyProtection="0"/>
    <xf numFmtId="0" fontId="6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188" fillId="0" borderId="0"/>
    <xf numFmtId="0" fontId="83" fillId="0" borderId="22" applyNumberFormat="0" applyFill="0" applyAlignment="0" applyProtection="0"/>
    <xf numFmtId="0" fontId="83" fillId="0" borderId="22" applyNumberFormat="0" applyFill="0" applyAlignment="0" applyProtection="0"/>
    <xf numFmtId="0" fontId="84" fillId="0" borderId="23" applyNumberFormat="0" applyFill="0" applyAlignment="0" applyProtection="0"/>
    <xf numFmtId="0" fontId="84" fillId="0" borderId="23"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86" fillId="0" borderId="0" applyNumberFormat="0" applyFill="0" applyBorder="0" applyAlignment="0" applyProtection="0"/>
    <xf numFmtId="167" fontId="184" fillId="84" borderId="0" applyNumberFormat="0" applyProtection="0"/>
    <xf numFmtId="0" fontId="74" fillId="0" borderId="21" applyNumberFormat="0" applyFill="0" applyAlignment="0" applyProtection="0"/>
    <xf numFmtId="189" fontId="20" fillId="0" borderId="101" applyNumberFormat="0" applyFont="0" applyFill="0" applyAlignment="0" applyProtection="0"/>
    <xf numFmtId="0" fontId="184" fillId="82" borderId="0" applyNumberFormat="0" applyBorder="0" applyProtection="0"/>
    <xf numFmtId="0" fontId="189" fillId="0" borderId="0" applyNumberFormat="0" applyFont="0" applyFill="0"/>
    <xf numFmtId="0" fontId="190" fillId="0" borderId="0" applyNumberFormat="0" applyFill="0" applyBorder="0" applyAlignment="0" applyProtection="0"/>
    <xf numFmtId="189" fontId="66" fillId="0" borderId="0" applyNumberFormat="0" applyFill="0" applyBorder="0" applyAlignment="0" applyProtection="0"/>
    <xf numFmtId="0" fontId="11" fillId="0" borderId="0"/>
    <xf numFmtId="0" fontId="191" fillId="0" borderId="103" applyBorder="0"/>
    <xf numFmtId="0" fontId="178" fillId="0" borderId="0">
      <protection locked="0"/>
    </xf>
    <xf numFmtId="0" fontId="178" fillId="0" borderId="0">
      <protection locked="0"/>
    </xf>
    <xf numFmtId="0" fontId="178" fillId="0" borderId="0">
      <protection locked="0"/>
    </xf>
    <xf numFmtId="0" fontId="178" fillId="0" borderId="0">
      <protection locked="0"/>
    </xf>
    <xf numFmtId="0" fontId="11" fillId="0" borderId="0"/>
    <xf numFmtId="189" fontId="1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4" fillId="0" borderId="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85" fillId="8" borderId="0" applyNumberFormat="0" applyBorder="0" applyAlignment="0" applyProtection="0"/>
    <xf numFmtId="189" fontId="11" fillId="11" borderId="0" applyNumberFormat="0" applyBorder="0" applyAlignment="0" applyProtection="0"/>
    <xf numFmtId="189" fontId="85" fillId="12" borderId="0" applyNumberFormat="0" applyBorder="0" applyAlignment="0" applyProtection="0"/>
    <xf numFmtId="189" fontId="85" fillId="10" borderId="0" applyNumberFormat="0" applyBorder="0" applyAlignment="0" applyProtection="0"/>
    <xf numFmtId="189" fontId="85" fillId="13" borderId="0" applyNumberFormat="0" applyBorder="0" applyAlignment="0" applyProtection="0"/>
    <xf numFmtId="189" fontId="85" fillId="7" borderId="0" applyNumberFormat="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8" applyNumberFormat="0" applyAlignment="0" applyProtection="0"/>
    <xf numFmtId="189" fontId="70" fillId="26" borderId="19" applyNumberFormat="0" applyAlignment="0" applyProtection="0"/>
    <xf numFmtId="189" fontId="157" fillId="0" borderId="0" applyNumberFormat="0" applyFill="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73" fillId="0" borderId="0" applyNumberFormat="0" applyFill="0" applyBorder="0" applyAlignment="0" applyProtection="0"/>
    <xf numFmtId="189" fontId="72" fillId="9" borderId="18" applyNumberFormat="0" applyAlignment="0" applyProtection="0"/>
    <xf numFmtId="189" fontId="71" fillId="0" borderId="20" applyNumberFormat="0" applyFill="0" applyAlignment="0" applyProtection="0"/>
    <xf numFmtId="164" fontId="14" fillId="0" borderId="0" applyFont="0" applyFill="0" applyBorder="0" applyAlignment="0" applyProtection="0"/>
    <xf numFmtId="189" fontId="80" fillId="16" borderId="0" applyNumberFormat="0" applyBorder="0" applyAlignment="0" applyProtection="0"/>
    <xf numFmtId="189" fontId="11" fillId="0" borderId="0"/>
    <xf numFmtId="189" fontId="11" fillId="0" borderId="0"/>
    <xf numFmtId="189" fontId="14" fillId="11" borderId="17" applyNumberFormat="0" applyFont="0" applyAlignment="0" applyProtection="0"/>
    <xf numFmtId="189" fontId="156" fillId="15" borderId="16" applyNumberFormat="0" applyAlignment="0" applyProtection="0"/>
    <xf numFmtId="9" fontId="14" fillId="0" borderId="0" applyFont="0" applyFill="0" applyBorder="0" applyAlignment="0" applyProtection="0"/>
    <xf numFmtId="189" fontId="86" fillId="0" borderId="0" applyNumberFormat="0" applyFill="0" applyBorder="0" applyAlignment="0" applyProtection="0"/>
    <xf numFmtId="189" fontId="20" fillId="0" borderId="101" applyNumberFormat="0" applyFont="0" applyFill="0" applyAlignment="0" applyProtection="0"/>
    <xf numFmtId="0" fontId="11" fillId="0" borderId="0"/>
    <xf numFmtId="189" fontId="66" fillId="0" borderId="0" applyNumberFormat="0" applyFill="0" applyBorder="0" applyAlignment="0" applyProtection="0"/>
    <xf numFmtId="0"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0"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0" fontId="10"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11" borderId="0" applyNumberFormat="0" applyBorder="0" applyAlignment="0" applyProtection="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89" fontId="11" fillId="11" borderId="0" applyNumberFormat="0" applyBorder="0" applyAlignment="0" applyProtection="0"/>
    <xf numFmtId="189" fontId="11" fillId="0" borderId="0"/>
    <xf numFmtId="189" fontId="11" fillId="0" borderId="0"/>
    <xf numFmtId="189" fontId="11" fillId="71" borderId="0" applyNumberFormat="0" applyBorder="0" applyAlignment="0" applyProtection="0"/>
    <xf numFmtId="189" fontId="11" fillId="0" borderId="0"/>
    <xf numFmtId="189"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71" borderId="0" applyNumberFormat="0" applyBorder="0" applyAlignment="0" applyProtection="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4" fillId="0" borderId="0"/>
    <xf numFmtId="202" fontId="14" fillId="0" borderId="0" applyFont="0" applyFill="0" applyBorder="0" applyAlignment="0" applyProtection="0"/>
    <xf numFmtId="193" fontId="14" fillId="0" borderId="0" applyFont="0" applyFill="0" applyBorder="0" applyAlignment="0" applyProtection="0"/>
    <xf numFmtId="203" fontId="14" fillId="0" borderId="0" applyFont="0" applyFill="0" applyBorder="0" applyAlignment="0" applyProtection="0"/>
    <xf numFmtId="204" fontId="14"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77" fillId="4" borderId="0" applyNumberFormat="0" applyBorder="0" applyAlignment="0" applyProtection="0"/>
    <xf numFmtId="0" fontId="177" fillId="5" borderId="0" applyNumberFormat="0" applyBorder="0" applyAlignment="0" applyProtection="0"/>
    <xf numFmtId="0" fontId="177" fillId="6" borderId="0" applyNumberFormat="0" applyBorder="0" applyAlignment="0" applyProtection="0"/>
    <xf numFmtId="0" fontId="177" fillId="7" borderId="0" applyNumberFormat="0" applyBorder="0" applyAlignment="0" applyProtection="0"/>
    <xf numFmtId="0" fontId="177" fillId="8" borderId="0" applyNumberFormat="0" applyBorder="0" applyAlignment="0" applyProtection="0"/>
    <xf numFmtId="0" fontId="177" fillId="9" borderId="0" applyNumberFormat="0" applyBorder="0" applyAlignment="0" applyProtection="0"/>
    <xf numFmtId="0" fontId="177" fillId="12" borderId="0" applyNumberFormat="0" applyBorder="0" applyAlignment="0" applyProtection="0"/>
    <xf numFmtId="0" fontId="177" fillId="10" borderId="0" applyNumberFormat="0" applyBorder="0" applyAlignment="0" applyProtection="0"/>
    <xf numFmtId="0" fontId="177" fillId="13" borderId="0" applyNumberFormat="0" applyBorder="0" applyAlignment="0" applyProtection="0"/>
    <xf numFmtId="0" fontId="177" fillId="7" borderId="0" applyNumberFormat="0" applyBorder="0" applyAlignment="0" applyProtection="0"/>
    <xf numFmtId="0" fontId="177" fillId="12" borderId="0" applyNumberFormat="0" applyBorder="0" applyAlignment="0" applyProtection="0"/>
    <xf numFmtId="0" fontId="177" fillId="14" borderId="0" applyNumberFormat="0" applyBorder="0" applyAlignment="0" applyProtection="0"/>
    <xf numFmtId="0" fontId="204" fillId="17" borderId="0" applyNumberFormat="0" applyBorder="0" applyAlignment="0" applyProtection="0"/>
    <xf numFmtId="0" fontId="204" fillId="10" borderId="0" applyNumberFormat="0" applyBorder="0" applyAlignment="0" applyProtection="0"/>
    <xf numFmtId="0" fontId="204" fillId="13" borderId="0" applyNumberFormat="0" applyBorder="0" applyAlignment="0" applyProtection="0"/>
    <xf numFmtId="0" fontId="204" fillId="18" borderId="0" applyNumberFormat="0" applyBorder="0" applyAlignment="0" applyProtection="0"/>
    <xf numFmtId="0" fontId="204" fillId="19" borderId="0" applyNumberFormat="0" applyBorder="0" applyAlignment="0" applyProtection="0"/>
    <xf numFmtId="0" fontId="204" fillId="20" borderId="0" applyNumberFormat="0" applyBorder="0" applyAlignment="0" applyProtection="0"/>
    <xf numFmtId="0" fontId="204" fillId="22" borderId="0" applyNumberFormat="0" applyBorder="0" applyAlignment="0" applyProtection="0"/>
    <xf numFmtId="0" fontId="204" fillId="23" borderId="0" applyNumberFormat="0" applyBorder="0" applyAlignment="0" applyProtection="0"/>
    <xf numFmtId="0" fontId="204" fillId="24" borderId="0" applyNumberFormat="0" applyBorder="0" applyAlignment="0" applyProtection="0"/>
    <xf numFmtId="0" fontId="204" fillId="18" borderId="0" applyNumberFormat="0" applyBorder="0" applyAlignment="0" applyProtection="0"/>
    <xf numFmtId="0" fontId="204" fillId="19" borderId="0" applyNumberFormat="0" applyBorder="0" applyAlignment="0" applyProtection="0"/>
    <xf numFmtId="0" fontId="204" fillId="21" borderId="0" applyNumberFormat="0" applyBorder="0" applyAlignment="0" applyProtection="0"/>
    <xf numFmtId="0" fontId="205" fillId="5" borderId="0" applyNumberFormat="0" applyBorder="0" applyAlignment="0" applyProtection="0"/>
    <xf numFmtId="0" fontId="209" fillId="6" borderId="0" applyNumberFormat="0" applyBorder="0" applyAlignment="0" applyProtection="0"/>
    <xf numFmtId="189" fontId="142" fillId="15" borderId="105" applyNumberFormat="0" applyAlignment="0" applyProtection="0"/>
    <xf numFmtId="189" fontId="142" fillId="15" borderId="105" applyNumberFormat="0" applyAlignment="0" applyProtection="0"/>
    <xf numFmtId="0" fontId="206" fillId="15" borderId="105" applyNumberFormat="0" applyAlignment="0" applyProtection="0"/>
    <xf numFmtId="0" fontId="164" fillId="15" borderId="105" applyNumberFormat="0" applyAlignment="0" applyProtection="0"/>
    <xf numFmtId="0" fontId="68" fillId="15" borderId="105" applyNumberFormat="0" applyAlignment="0" applyProtection="0"/>
    <xf numFmtId="189" fontId="142" fillId="15" borderId="105" applyNumberFormat="0" applyAlignment="0" applyProtection="0"/>
    <xf numFmtId="189" fontId="142" fillId="15" borderId="105" applyNumberFormat="0" applyAlignment="0" applyProtection="0"/>
    <xf numFmtId="189" fontId="142" fillId="15" borderId="105" applyNumberFormat="0" applyAlignment="0" applyProtection="0"/>
    <xf numFmtId="0" fontId="142" fillId="15" borderId="105" applyNumberFormat="0" applyAlignment="0" applyProtection="0"/>
    <xf numFmtId="189" fontId="142" fillId="15" borderId="105" applyNumberFormat="0" applyAlignment="0" applyProtection="0"/>
    <xf numFmtId="189" fontId="142" fillId="15" borderId="105" applyNumberFormat="0" applyAlignment="0" applyProtection="0"/>
    <xf numFmtId="189" fontId="142" fillId="15" borderId="105" applyNumberFormat="0" applyAlignment="0" applyProtection="0"/>
    <xf numFmtId="0" fontId="68" fillId="15" borderId="105" applyNumberFormat="0" applyAlignment="0" applyProtection="0"/>
    <xf numFmtId="0" fontId="68" fillId="15" borderId="105" applyNumberFormat="0" applyAlignment="0" applyProtection="0"/>
    <xf numFmtId="0" fontId="164" fillId="15" borderId="105" applyNumberFormat="0" applyAlignment="0" applyProtection="0"/>
    <xf numFmtId="19" fontId="179" fillId="0" borderId="104">
      <alignment horizontal="center"/>
      <protection locked="0"/>
    </xf>
    <xf numFmtId="0" fontId="210" fillId="26" borderId="19" applyNumberFormat="0" applyAlignment="0" applyProtection="0"/>
    <xf numFmtId="0" fontId="211" fillId="0" borderId="20" applyNumberFormat="0" applyFill="0" applyAlignment="0" applyProtection="0"/>
    <xf numFmtId="0" fontId="20" fillId="0" borderId="0"/>
    <xf numFmtId="0" fontId="212" fillId="0" borderId="0" applyNumberFormat="0" applyFill="0" applyBorder="0" applyAlignment="0" applyProtection="0"/>
    <xf numFmtId="0" fontId="72" fillId="9" borderId="105" applyNumberFormat="0" applyAlignment="0" applyProtection="0"/>
    <xf numFmtId="0" fontId="72" fillId="9" borderId="105" applyNumberFormat="0" applyAlignment="0" applyProtection="0"/>
    <xf numFmtId="189" fontId="146" fillId="9" borderId="105" applyNumberFormat="0" applyAlignment="0" applyProtection="0"/>
    <xf numFmtId="0" fontId="146" fillId="9" borderId="105" applyNumberFormat="0" applyAlignment="0" applyProtection="0"/>
    <xf numFmtId="0" fontId="213" fillId="9" borderId="105" applyNumberFormat="0" applyAlignment="0" applyProtection="0"/>
    <xf numFmtId="0" fontId="207" fillId="0" borderId="0" applyNumberFormat="0" applyFill="0" applyBorder="0" applyAlignment="0" applyProtection="0"/>
    <xf numFmtId="0" fontId="178" fillId="0" borderId="0">
      <protection locked="0"/>
    </xf>
    <xf numFmtId="0" fontId="178" fillId="0" borderId="0">
      <protection locked="0"/>
    </xf>
    <xf numFmtId="0" fontId="83" fillId="0" borderId="22" applyNumberFormat="0" applyFill="0" applyAlignment="0" applyProtection="0"/>
    <xf numFmtId="0" fontId="84" fillId="0" borderId="23" applyNumberFormat="0" applyFill="0" applyAlignment="0" applyProtection="0"/>
    <xf numFmtId="0" fontId="73" fillId="0" borderId="24" applyNumberFormat="0" applyFill="0" applyAlignment="0" applyProtection="0"/>
    <xf numFmtId="0" fontId="178" fillId="0" borderId="0">
      <protection locked="0"/>
    </xf>
    <xf numFmtId="0" fontId="178" fillId="0" borderId="0">
      <protection locked="0"/>
    </xf>
    <xf numFmtId="0" fontId="77" fillId="0" borderId="0" applyNumberFormat="0" applyFill="0" applyBorder="0" applyAlignment="0" applyProtection="0">
      <alignment vertical="top"/>
      <protection locked="0"/>
    </xf>
    <xf numFmtId="189" fontId="72" fillId="9" borderId="105" applyNumberFormat="0" applyAlignment="0" applyProtection="0"/>
    <xf numFmtId="189" fontId="72" fillId="9" borderId="105" applyNumberFormat="0" applyAlignment="0" applyProtection="0"/>
    <xf numFmtId="0" fontId="183" fillId="9" borderId="105" applyNumberFormat="0" applyAlignment="0" applyProtection="0"/>
    <xf numFmtId="0" fontId="72" fillId="9" borderId="105" applyNumberFormat="0" applyAlignment="0" applyProtection="0"/>
    <xf numFmtId="189" fontId="72" fillId="9" borderId="105" applyNumberFormat="0" applyAlignment="0" applyProtection="0"/>
    <xf numFmtId="0" fontId="72" fillId="9" borderId="105" applyNumberFormat="0" applyAlignment="0" applyProtection="0"/>
    <xf numFmtId="189" fontId="72" fillId="9" borderId="105" applyNumberFormat="0" applyAlignment="0" applyProtection="0"/>
    <xf numFmtId="189" fontId="72" fillId="9" borderId="105" applyNumberFormat="0" applyAlignment="0" applyProtection="0"/>
    <xf numFmtId="0" fontId="72" fillId="9" borderId="105" applyNumberFormat="0" applyAlignment="0" applyProtection="0"/>
    <xf numFmtId="189" fontId="72" fillId="9" borderId="105" applyNumberFormat="0" applyAlignment="0" applyProtection="0"/>
    <xf numFmtId="189" fontId="72" fillId="9" borderId="105" applyNumberFormat="0" applyAlignment="0" applyProtection="0"/>
    <xf numFmtId="189" fontId="72" fillId="9" borderId="105" applyNumberFormat="0" applyAlignment="0" applyProtection="0"/>
    <xf numFmtId="0" fontId="80" fillId="16"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4" fillId="0" borderId="0"/>
    <xf numFmtId="0" fontId="135" fillId="0" borderId="0"/>
    <xf numFmtId="0" fontId="135" fillId="0" borderId="0"/>
    <xf numFmtId="0" fontId="135" fillId="0" borderId="0"/>
    <xf numFmtId="0" fontId="135" fillId="0" borderId="0"/>
    <xf numFmtId="0" fontId="135" fillId="0" borderId="0"/>
    <xf numFmtId="0" fontId="178" fillId="0" borderId="0">
      <protection locked="0"/>
    </xf>
    <xf numFmtId="0" fontId="178" fillId="0" borderId="0">
      <protection locked="0"/>
    </xf>
    <xf numFmtId="0" fontId="11" fillId="0" borderId="0"/>
    <xf numFmtId="0" fontId="20" fillId="11" borderId="106" applyNumberFormat="0" applyFont="0" applyAlignment="0" applyProtection="0"/>
    <xf numFmtId="0" fontId="62" fillId="11" borderId="106" applyNumberFormat="0" applyFont="0" applyAlignment="0" applyProtection="0"/>
    <xf numFmtId="189" fontId="14" fillId="11" borderId="106" applyNumberFormat="0" applyFont="0" applyAlignment="0" applyProtection="0"/>
    <xf numFmtId="0" fontId="14" fillId="11" borderId="106" applyNumberFormat="0" applyFont="0" applyAlignment="0" applyProtection="0"/>
    <xf numFmtId="189" fontId="14" fillId="11" borderId="106" applyNumberFormat="0" applyFont="0" applyAlignment="0" applyProtection="0"/>
    <xf numFmtId="189" fontId="14" fillId="11" borderId="106" applyNumberFormat="0" applyFont="0" applyAlignment="0" applyProtection="0"/>
    <xf numFmtId="189" fontId="14" fillId="11" borderId="106" applyNumberFormat="0" applyFont="0" applyAlignment="0" applyProtection="0"/>
    <xf numFmtId="0" fontId="162" fillId="11" borderId="106" applyNumberFormat="0" applyFont="0" applyAlignment="0" applyProtection="0"/>
    <xf numFmtId="189" fontId="14" fillId="11" borderId="106" applyNumberFormat="0" applyFont="0" applyAlignment="0" applyProtection="0"/>
    <xf numFmtId="0" fontId="14" fillId="11" borderId="106" applyNumberFormat="0" applyFont="0" applyAlignment="0" applyProtection="0"/>
    <xf numFmtId="189" fontId="14" fillId="11" borderId="106" applyNumberFormat="0" applyFont="0" applyAlignment="0" applyProtection="0"/>
    <xf numFmtId="0" fontId="14" fillId="11" borderId="106" applyNumberFormat="0" applyFont="0" applyAlignment="0" applyProtection="0"/>
    <xf numFmtId="189" fontId="14" fillId="11" borderId="106" applyNumberFormat="0" applyFont="0" applyAlignment="0" applyProtection="0"/>
    <xf numFmtId="189" fontId="14" fillId="11" borderId="106" applyNumberFormat="0" applyFont="0" applyAlignment="0" applyProtection="0"/>
    <xf numFmtId="189" fontId="14" fillId="11" borderId="106" applyNumberFormat="0" applyFont="0" applyAlignment="0" applyProtection="0"/>
    <xf numFmtId="0" fontId="14" fillId="11" borderId="106" applyNumberFormat="0" applyFont="0" applyAlignment="0" applyProtection="0"/>
    <xf numFmtId="189" fontId="14" fillId="11" borderId="106" applyNumberFormat="0" applyFont="0" applyAlignment="0" applyProtection="0"/>
    <xf numFmtId="189" fontId="14" fillId="11" borderId="106" applyNumberFormat="0" applyFont="0" applyAlignment="0" applyProtection="0"/>
    <xf numFmtId="189" fontId="156" fillId="15" borderId="107" applyNumberFormat="0" applyAlignment="0" applyProtection="0"/>
    <xf numFmtId="189" fontId="156" fillId="15" borderId="107" applyNumberFormat="0" applyAlignment="0" applyProtection="0"/>
    <xf numFmtId="0" fontId="208" fillId="15" borderId="107" applyNumberFormat="0" applyAlignment="0" applyProtection="0"/>
    <xf numFmtId="0" fontId="166" fillId="15" borderId="107" applyNumberFormat="0" applyAlignment="0" applyProtection="0"/>
    <xf numFmtId="0" fontId="67" fillId="15" borderId="107" applyNumberFormat="0" applyAlignment="0" applyProtection="0"/>
    <xf numFmtId="189" fontId="156" fillId="15" borderId="107" applyNumberFormat="0" applyAlignment="0" applyProtection="0"/>
    <xf numFmtId="189" fontId="156" fillId="15" borderId="107" applyNumberFormat="0" applyAlignment="0" applyProtection="0"/>
    <xf numFmtId="189" fontId="156" fillId="15" borderId="107" applyNumberFormat="0" applyAlignment="0" applyProtection="0"/>
    <xf numFmtId="0" fontId="156" fillId="15" borderId="107" applyNumberFormat="0" applyAlignment="0" applyProtection="0"/>
    <xf numFmtId="189" fontId="156" fillId="15" borderId="107" applyNumberFormat="0" applyAlignment="0" applyProtection="0"/>
    <xf numFmtId="189" fontId="156" fillId="15" borderId="107" applyNumberFormat="0" applyAlignment="0" applyProtection="0"/>
    <xf numFmtId="189" fontId="156" fillId="15" borderId="107" applyNumberFormat="0" applyAlignment="0" applyProtection="0"/>
    <xf numFmtId="198" fontId="179" fillId="0" borderId="0">
      <protection locked="0"/>
    </xf>
    <xf numFmtId="0" fontId="13" fillId="73" borderId="0" applyNumberFormat="0" applyBorder="0" applyAlignment="0" applyProtection="0"/>
    <xf numFmtId="0" fontId="11" fillId="72" borderId="0" applyNumberFormat="0" applyBorder="0" applyAlignment="0" applyProtection="0"/>
    <xf numFmtId="0" fontId="11" fillId="71" borderId="0" applyNumberFormat="0" applyBorder="0" applyAlignment="0" applyProtection="0"/>
    <xf numFmtId="0" fontId="13" fillId="70" borderId="0" applyNumberFormat="0" applyBorder="0" applyAlignment="0" applyProtection="0"/>
    <xf numFmtId="0" fontId="13" fillId="69" borderId="0" applyNumberFormat="0" applyBorder="0" applyAlignment="0" applyProtection="0"/>
    <xf numFmtId="0" fontId="11" fillId="68" borderId="0" applyNumberFormat="0" applyBorder="0" applyAlignment="0" applyProtection="0"/>
    <xf numFmtId="0" fontId="11" fillId="67" borderId="0" applyNumberFormat="0" applyBorder="0" applyAlignment="0" applyProtection="0"/>
    <xf numFmtId="0" fontId="13" fillId="66" borderId="0" applyNumberFormat="0" applyBorder="0" applyAlignment="0" applyProtection="0"/>
    <xf numFmtId="0" fontId="13" fillId="65" borderId="0" applyNumberFormat="0" applyBorder="0" applyAlignment="0" applyProtection="0"/>
    <xf numFmtId="0" fontId="67" fillId="15" borderId="107" applyNumberFormat="0" applyAlignment="0" applyProtection="0"/>
    <xf numFmtId="0" fontId="67" fillId="15" borderId="107" applyNumberFormat="0" applyAlignment="0" applyProtection="0"/>
    <xf numFmtId="0" fontId="166" fillId="15" borderId="107" applyNumberFormat="0" applyAlignment="0" applyProtection="0"/>
    <xf numFmtId="0" fontId="11" fillId="64" borderId="0" applyNumberFormat="0" applyBorder="0" applyAlignment="0" applyProtection="0"/>
    <xf numFmtId="0" fontId="11" fillId="63" borderId="0" applyNumberFormat="0" applyBorder="0" applyAlignment="0" applyProtection="0"/>
    <xf numFmtId="0" fontId="13" fillId="62" borderId="0" applyNumberFormat="0" applyBorder="0" applyAlignment="0" applyProtection="0"/>
    <xf numFmtId="0" fontId="13" fillId="61" borderId="0" applyNumberFormat="0" applyBorder="0" applyAlignment="0" applyProtection="0"/>
    <xf numFmtId="0" fontId="11" fillId="60" borderId="0" applyNumberFormat="0" applyBorder="0" applyAlignment="0" applyProtection="0"/>
    <xf numFmtId="0" fontId="11" fillId="59" borderId="0" applyNumberFormat="0" applyBorder="0" applyAlignment="0" applyProtection="0"/>
    <xf numFmtId="0" fontId="13" fillId="58" borderId="0" applyNumberFormat="0" applyBorder="0" applyAlignment="0" applyProtection="0"/>
    <xf numFmtId="0" fontId="13" fillId="57" borderId="0" applyNumberFormat="0" applyBorder="0" applyAlignment="0" applyProtection="0"/>
    <xf numFmtId="0" fontId="214" fillId="0" borderId="0" applyNumberFormat="0" applyFill="0" applyBorder="0" applyAlignment="0" applyProtection="0"/>
    <xf numFmtId="0" fontId="11" fillId="56" borderId="0" applyNumberFormat="0" applyBorder="0" applyAlignment="0" applyProtection="0"/>
    <xf numFmtId="0" fontId="11" fillId="55" borderId="0" applyNumberFormat="0" applyBorder="0" applyAlignment="0" applyProtection="0"/>
    <xf numFmtId="0" fontId="13" fillId="54" borderId="0" applyNumberFormat="0" applyBorder="0" applyAlignment="0" applyProtection="0"/>
    <xf numFmtId="0" fontId="13" fillId="53" borderId="0" applyNumberFormat="0" applyBorder="0" applyAlignment="0" applyProtection="0"/>
    <xf numFmtId="0" fontId="11" fillId="52" borderId="0" applyNumberFormat="0" applyBorder="0" applyAlignment="0" applyProtection="0"/>
    <xf numFmtId="0" fontId="86" fillId="0" borderId="0" applyNumberFormat="0" applyFill="0" applyBorder="0" applyAlignment="0" applyProtection="0"/>
    <xf numFmtId="0" fontId="11" fillId="51" borderId="0" applyNumberFormat="0" applyBorder="0" applyAlignment="0" applyProtection="0"/>
    <xf numFmtId="0" fontId="13" fillId="50" borderId="0" applyNumberFormat="0" applyBorder="0" applyAlignment="0" applyProtection="0"/>
    <xf numFmtId="0" fontId="203" fillId="0" borderId="100" applyNumberFormat="0" applyFill="0" applyAlignment="0" applyProtection="0"/>
    <xf numFmtId="0" fontId="202" fillId="0" borderId="0" applyNumberFormat="0" applyFill="0" applyBorder="0" applyAlignment="0" applyProtection="0"/>
    <xf numFmtId="0" fontId="11" fillId="49" borderId="99" applyNumberFormat="0" applyFont="0" applyAlignment="0" applyProtection="0"/>
    <xf numFmtId="0" fontId="176" fillId="0" borderId="0" applyNumberFormat="0" applyFill="0" applyBorder="0" applyAlignment="0" applyProtection="0"/>
    <xf numFmtId="0" fontId="12" fillId="48" borderId="98" applyNumberFormat="0" applyAlignment="0" applyProtection="0"/>
    <xf numFmtId="0" fontId="201" fillId="0" borderId="97" applyNumberFormat="0" applyFill="0" applyAlignment="0" applyProtection="0"/>
    <xf numFmtId="0" fontId="200" fillId="47" borderId="95" applyNumberFormat="0" applyAlignment="0" applyProtection="0"/>
    <xf numFmtId="0" fontId="199" fillId="47" borderId="96" applyNumberFormat="0" applyAlignment="0" applyProtection="0"/>
    <xf numFmtId="0" fontId="198" fillId="46" borderId="95" applyNumberFormat="0" applyAlignment="0" applyProtection="0"/>
    <xf numFmtId="0" fontId="197" fillId="45" borderId="0" applyNumberFormat="0" applyBorder="0" applyAlignment="0" applyProtection="0"/>
    <xf numFmtId="0" fontId="196" fillId="44" borderId="0" applyNumberFormat="0" applyBorder="0" applyAlignment="0" applyProtection="0"/>
    <xf numFmtId="0" fontId="195" fillId="43" borderId="0" applyNumberFormat="0" applyBorder="0" applyAlignment="0" applyProtection="0"/>
    <xf numFmtId="0" fontId="194" fillId="0" borderId="0" applyNumberFormat="0" applyFill="0" applyBorder="0" applyAlignment="0" applyProtection="0"/>
    <xf numFmtId="0" fontId="194" fillId="0" borderId="94" applyNumberFormat="0" applyFill="0" applyAlignment="0" applyProtection="0"/>
    <xf numFmtId="0" fontId="193" fillId="0" borderId="93" applyNumberFormat="0" applyFill="0" applyAlignment="0" applyProtection="0"/>
    <xf numFmtId="0" fontId="192" fillId="0" borderId="92" applyNumberFormat="0" applyFill="0" applyAlignment="0" applyProtection="0"/>
    <xf numFmtId="0" fontId="134" fillId="0" borderId="0" applyNumberFormat="0" applyFill="0" applyBorder="0" applyAlignment="0" applyProtection="0"/>
    <xf numFmtId="0" fontId="11" fillId="0" borderId="0"/>
    <xf numFmtId="0" fontId="74" fillId="0" borderId="108" applyNumberFormat="0" applyFill="0" applyAlignment="0" applyProtection="0"/>
    <xf numFmtId="0" fontId="74" fillId="0" borderId="108" applyNumberFormat="0" applyFill="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1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15" fillId="0" borderId="0"/>
    <xf numFmtId="0" fontId="21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11" fillId="0" borderId="0"/>
    <xf numFmtId="0" fontId="11" fillId="0" borderId="0"/>
    <xf numFmtId="0" fontId="215" fillId="0" borderId="0"/>
    <xf numFmtId="0" fontId="226" fillId="0" borderId="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85" fillId="8" borderId="0" applyNumberFormat="0" applyBorder="0" applyAlignment="0" applyProtection="0"/>
    <xf numFmtId="189" fontId="9" fillId="11" borderId="0" applyNumberFormat="0" applyBorder="0" applyAlignment="0" applyProtection="0"/>
    <xf numFmtId="189" fontId="9" fillId="11" borderId="0" applyNumberFormat="0" applyBorder="0" applyAlignment="0" applyProtection="0"/>
    <xf numFmtId="189" fontId="9" fillId="11" borderId="0" applyNumberFormat="0" applyBorder="0" applyAlignment="0" applyProtection="0"/>
    <xf numFmtId="189" fontId="9" fillId="11" borderId="0" applyNumberFormat="0" applyBorder="0" applyAlignment="0" applyProtection="0"/>
    <xf numFmtId="189" fontId="9" fillId="11" borderId="0" applyNumberFormat="0" applyBorder="0" applyAlignment="0" applyProtection="0"/>
    <xf numFmtId="189" fontId="9" fillId="11" borderId="0" applyNumberFormat="0" applyBorder="0" applyAlignment="0" applyProtection="0"/>
    <xf numFmtId="189" fontId="9" fillId="11" borderId="0" applyNumberFormat="0" applyBorder="0" applyAlignment="0" applyProtection="0"/>
    <xf numFmtId="189" fontId="9" fillId="11" borderId="0" applyNumberFormat="0" applyBorder="0" applyAlignment="0" applyProtection="0"/>
    <xf numFmtId="0" fontId="9" fillId="11" borderId="0" applyNumberFormat="0" applyBorder="0" applyAlignment="0" applyProtection="0"/>
    <xf numFmtId="189" fontId="9" fillId="11" borderId="0" applyNumberFormat="0" applyBorder="0" applyAlignment="0" applyProtection="0"/>
    <xf numFmtId="189" fontId="85" fillId="12" borderId="0" applyNumberFormat="0" applyBorder="0" applyAlignment="0" applyProtection="0"/>
    <xf numFmtId="189" fontId="85" fillId="10" borderId="0" applyNumberFormat="0" applyBorder="0" applyAlignment="0" applyProtection="0"/>
    <xf numFmtId="189" fontId="85" fillId="13" borderId="0" applyNumberFormat="0" applyBorder="0" applyAlignment="0" applyProtection="0"/>
    <xf numFmtId="189" fontId="85" fillId="7" borderId="0" applyNumberFormat="0" applyBorder="0" applyAlignment="0" applyProtection="0"/>
    <xf numFmtId="189" fontId="85" fillId="12" borderId="0" applyNumberFormat="0" applyBorder="0" applyAlignment="0" applyProtection="0"/>
    <xf numFmtId="189" fontId="85" fillId="14" borderId="0" applyNumberFormat="0" applyBorder="0" applyAlignment="0" applyProtection="0"/>
    <xf numFmtId="189" fontId="140" fillId="17" borderId="0" applyNumberFormat="0" applyBorder="0" applyAlignment="0" applyProtection="0"/>
    <xf numFmtId="189" fontId="140" fillId="10" borderId="0" applyNumberFormat="0" applyBorder="0" applyAlignment="0" applyProtection="0"/>
    <xf numFmtId="189" fontId="140" fillId="13"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0" borderId="0" applyNumberFormat="0" applyBorder="0" applyAlignment="0" applyProtection="0"/>
    <xf numFmtId="189" fontId="140" fillId="22" borderId="0" applyNumberFormat="0" applyBorder="0" applyAlignment="0" applyProtection="0"/>
    <xf numFmtId="189" fontId="140" fillId="23" borderId="0" applyNumberFormat="0" applyBorder="0" applyAlignment="0" applyProtection="0"/>
    <xf numFmtId="189" fontId="140" fillId="24" borderId="0" applyNumberFormat="0" applyBorder="0" applyAlignment="0" applyProtection="0"/>
    <xf numFmtId="189" fontId="140" fillId="18" borderId="0" applyNumberFormat="0" applyBorder="0" applyAlignment="0" applyProtection="0"/>
    <xf numFmtId="189" fontId="140" fillId="19" borderId="0" applyNumberFormat="0" applyBorder="0" applyAlignment="0" applyProtection="0"/>
    <xf numFmtId="189" fontId="140" fillId="21" borderId="0" applyNumberFormat="0" applyBorder="0" applyAlignment="0" applyProtection="0"/>
    <xf numFmtId="189" fontId="154" fillId="5" borderId="0" applyNumberFormat="0" applyBorder="0" applyAlignment="0" applyProtection="0"/>
    <xf numFmtId="189" fontId="142" fillId="15" borderId="105" applyNumberFormat="0" applyAlignment="0" applyProtection="0"/>
    <xf numFmtId="189" fontId="70" fillId="26" borderId="19" applyNumberFormat="0" applyAlignment="0" applyProtection="0"/>
    <xf numFmtId="189" fontId="157" fillId="0" borderId="0" applyNumberFormat="0" applyFill="0" applyBorder="0" applyAlignment="0" applyProtection="0"/>
    <xf numFmtId="0" fontId="136" fillId="0" borderId="0" applyNumberFormat="0" applyFill="0" applyBorder="0" applyAlignment="0" applyProtection="0"/>
    <xf numFmtId="189" fontId="136" fillId="0" borderId="0" applyNumberFormat="0" applyFill="0" applyBorder="0" applyAlignment="0" applyProtection="0"/>
    <xf numFmtId="189" fontId="69" fillId="6" borderId="0" applyNumberFormat="0" applyBorder="0" applyAlignment="0" applyProtection="0"/>
    <xf numFmtId="189" fontId="158" fillId="0" borderId="22" applyNumberFormat="0" applyFill="0" applyAlignment="0" applyProtection="0"/>
    <xf numFmtId="189" fontId="159" fillId="0" borderId="23" applyNumberFormat="0" applyFill="0" applyAlignment="0" applyProtection="0"/>
    <xf numFmtId="189" fontId="145" fillId="0" borderId="24" applyNumberFormat="0" applyFill="0" applyAlignment="0" applyProtection="0"/>
    <xf numFmtId="189" fontId="73" fillId="0" borderId="0" applyNumberFormat="0" applyFill="0" applyBorder="0" applyAlignment="0" applyProtection="0"/>
    <xf numFmtId="189" fontId="72" fillId="9" borderId="105" applyNumberFormat="0" applyAlignment="0" applyProtection="0"/>
    <xf numFmtId="189" fontId="71" fillId="0" borderId="20" applyNumberFormat="0" applyFill="0" applyAlignment="0" applyProtection="0"/>
    <xf numFmtId="189" fontId="80" fillId="16" borderId="0" applyNumberFormat="0" applyBorder="0" applyAlignment="0" applyProtection="0"/>
    <xf numFmtId="189" fontId="9" fillId="0" borderId="0"/>
    <xf numFmtId="189" fontId="9" fillId="0" borderId="0"/>
    <xf numFmtId="189"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40" fillId="0" borderId="0"/>
    <xf numFmtId="0" fontId="5" fillId="0" borderId="0"/>
    <xf numFmtId="43" fontId="5" fillId="0" borderId="0" applyFont="0" applyFill="0" applyBorder="0" applyAlignment="0" applyProtection="0"/>
    <xf numFmtId="0" fontId="5" fillId="0" borderId="0"/>
  </cellStyleXfs>
  <cellXfs count="1337">
    <xf numFmtId="0" fontId="0" fillId="0" borderId="0" xfId="0"/>
    <xf numFmtId="0" fontId="14" fillId="0" borderId="0" xfId="0" applyFont="1" applyFill="1" applyAlignment="1"/>
    <xf numFmtId="0" fontId="14" fillId="0" borderId="0" xfId="0" applyFont="1" applyFill="1"/>
    <xf numFmtId="1" fontId="15" fillId="0" borderId="1" xfId="0" quotePrefix="1" applyNumberFormat="1" applyFont="1" applyFill="1" applyBorder="1" applyAlignment="1">
      <alignment horizontal="left" vertical="top"/>
    </xf>
    <xf numFmtId="1" fontId="16" fillId="0" borderId="1" xfId="0" applyNumberFormat="1" applyFont="1" applyFill="1" applyBorder="1" applyAlignment="1">
      <alignment vertical="top"/>
    </xf>
    <xf numFmtId="1" fontId="16" fillId="0" borderId="1" xfId="0" quotePrefix="1" applyNumberFormat="1" applyFont="1" applyFill="1" applyBorder="1" applyAlignment="1">
      <alignment horizontal="right" vertical="top"/>
    </xf>
    <xf numFmtId="1" fontId="16" fillId="0" borderId="1" xfId="0" applyNumberFormat="1" applyFont="1" applyFill="1" applyBorder="1" applyAlignment="1">
      <alignment horizontal="right" vertical="top"/>
    </xf>
    <xf numFmtId="0" fontId="16" fillId="0" borderId="0" xfId="0" applyFont="1" applyFill="1" applyBorder="1"/>
    <xf numFmtId="1" fontId="16" fillId="0" borderId="0" xfId="0" applyNumberFormat="1" applyFont="1" applyFill="1" applyBorder="1"/>
    <xf numFmtId="1" fontId="16" fillId="0" borderId="0" xfId="0" applyNumberFormat="1" applyFont="1" applyFill="1" applyBorder="1" applyAlignment="1">
      <alignment horizontal="right"/>
    </xf>
    <xf numFmtId="49" fontId="16" fillId="0" borderId="0" xfId="0" applyNumberFormat="1" applyFont="1" applyFill="1" applyBorder="1" applyAlignment="1">
      <alignment horizontal="right"/>
    </xf>
    <xf numFmtId="0" fontId="18" fillId="0" borderId="0" xfId="0" applyFont="1" applyAlignment="1"/>
    <xf numFmtId="0" fontId="16" fillId="0" borderId="0" xfId="0" applyFont="1" applyFill="1"/>
    <xf numFmtId="1" fontId="15" fillId="0" borderId="0" xfId="0" quotePrefix="1" applyNumberFormat="1" applyFont="1" applyFill="1" applyAlignment="1">
      <alignment horizontal="centerContinuous"/>
    </xf>
    <xf numFmtId="1" fontId="16" fillId="0" borderId="0" xfId="0" applyNumberFormat="1" applyFont="1" applyFill="1" applyAlignment="1">
      <alignment horizontal="centerContinuous"/>
    </xf>
    <xf numFmtId="0" fontId="15" fillId="0" borderId="0" xfId="0" applyFont="1" applyFill="1" applyAlignment="1">
      <alignment horizontal="left"/>
    </xf>
    <xf numFmtId="1" fontId="15" fillId="0" borderId="0" xfId="0" applyNumberFormat="1" applyFont="1" applyFill="1" applyAlignment="1">
      <alignment horizontal="centerContinuous"/>
    </xf>
    <xf numFmtId="49" fontId="16" fillId="0" borderId="0" xfId="0" applyNumberFormat="1" applyFont="1" applyAlignment="1">
      <alignment horizontal="right"/>
    </xf>
    <xf numFmtId="49" fontId="16" fillId="0" borderId="0" xfId="0" applyNumberFormat="1" applyFont="1" applyFill="1" applyAlignment="1">
      <alignment horizontal="right"/>
    </xf>
    <xf numFmtId="1" fontId="15" fillId="0" borderId="0" xfId="0" applyNumberFormat="1" applyFont="1" applyFill="1" applyBorder="1" applyAlignment="1">
      <alignment horizontal="centerContinuous"/>
    </xf>
    <xf numFmtId="1" fontId="16" fillId="0" borderId="0" xfId="0" applyNumberFormat="1" applyFont="1" applyFill="1" applyBorder="1" applyAlignment="1">
      <alignment horizontal="centerContinuous"/>
    </xf>
    <xf numFmtId="0" fontId="19" fillId="0" borderId="0" xfId="0" quotePrefix="1" applyFont="1" applyFill="1" applyBorder="1" applyAlignment="1">
      <alignment horizontal="left"/>
    </xf>
    <xf numFmtId="0" fontId="16" fillId="0" borderId="0" xfId="0" applyFont="1"/>
    <xf numFmtId="0" fontId="16" fillId="0" borderId="0" xfId="0" applyFont="1" applyBorder="1"/>
    <xf numFmtId="0" fontId="16" fillId="0" borderId="2" xfId="0" applyFont="1" applyBorder="1"/>
    <xf numFmtId="165" fontId="16" fillId="0" borderId="2" xfId="0" applyNumberFormat="1" applyFont="1" applyFill="1" applyBorder="1" applyAlignment="1">
      <alignment horizontal="right"/>
    </xf>
    <xf numFmtId="166" fontId="16" fillId="0" borderId="2" xfId="0" applyNumberFormat="1" applyFont="1" applyFill="1" applyBorder="1" applyAlignment="1">
      <alignment horizontal="right"/>
    </xf>
    <xf numFmtId="49" fontId="16" fillId="0" borderId="2" xfId="0" applyNumberFormat="1" applyFont="1" applyFill="1" applyBorder="1" applyAlignment="1">
      <alignment horizontal="right"/>
    </xf>
    <xf numFmtId="1" fontId="15" fillId="0" borderId="0" xfId="0" applyNumberFormat="1" applyFont="1" applyFill="1" applyBorder="1" applyAlignment="1">
      <alignment horizontal="center"/>
    </xf>
    <xf numFmtId="1" fontId="16" fillId="0" borderId="0" xfId="0" applyNumberFormat="1" applyFont="1" applyFill="1"/>
    <xf numFmtId="0" fontId="16" fillId="0" borderId="0" xfId="0" applyFont="1" applyAlignment="1"/>
    <xf numFmtId="165" fontId="16" fillId="0" borderId="0" xfId="0" applyNumberFormat="1" applyFont="1" applyFill="1" applyBorder="1" applyAlignment="1">
      <alignment horizontal="right"/>
    </xf>
    <xf numFmtId="167" fontId="16" fillId="0" borderId="0" xfId="2" applyNumberFormat="1" applyFont="1" applyFill="1" applyBorder="1" applyAlignment="1">
      <alignment horizontal="right"/>
    </xf>
    <xf numFmtId="49" fontId="16" fillId="0" borderId="0" xfId="0" applyNumberFormat="1" applyFont="1" applyBorder="1" applyAlignment="1">
      <alignment horizontal="right"/>
    </xf>
    <xf numFmtId="0" fontId="21" fillId="0" borderId="0" xfId="0" quotePrefix="1" applyFont="1" applyFill="1" applyBorder="1" applyAlignment="1">
      <alignment horizontal="right"/>
    </xf>
    <xf numFmtId="1" fontId="16" fillId="0" borderId="2" xfId="0" applyNumberFormat="1" applyFont="1" applyFill="1" applyBorder="1"/>
    <xf numFmtId="167" fontId="16" fillId="0" borderId="2" xfId="2" applyNumberFormat="1" applyFont="1" applyFill="1" applyBorder="1" applyAlignment="1">
      <alignment horizontal="right"/>
    </xf>
    <xf numFmtId="0" fontId="16" fillId="0" borderId="3" xfId="0" applyFont="1" applyBorder="1"/>
    <xf numFmtId="1" fontId="16" fillId="0" borderId="3" xfId="0" applyNumberFormat="1" applyFont="1" applyFill="1" applyBorder="1"/>
    <xf numFmtId="165" fontId="16" fillId="0" borderId="3" xfId="0" applyNumberFormat="1" applyFont="1" applyFill="1" applyBorder="1" applyAlignment="1">
      <alignment horizontal="right"/>
    </xf>
    <xf numFmtId="167" fontId="16" fillId="0" borderId="3" xfId="2" applyNumberFormat="1" applyFont="1" applyFill="1" applyBorder="1" applyAlignment="1">
      <alignment horizontal="right"/>
    </xf>
    <xf numFmtId="49" fontId="16" fillId="0" borderId="3" xfId="0" applyNumberFormat="1" applyFont="1" applyFill="1" applyBorder="1" applyAlignment="1">
      <alignment horizontal="right"/>
    </xf>
    <xf numFmtId="165" fontId="15" fillId="0" borderId="3" xfId="0" applyNumberFormat="1" applyFont="1" applyFill="1" applyBorder="1" applyAlignment="1">
      <alignment horizontal="right"/>
    </xf>
    <xf numFmtId="165" fontId="15" fillId="0" borderId="0" xfId="0" applyNumberFormat="1" applyFont="1" applyFill="1" applyBorder="1" applyAlignment="1">
      <alignment horizontal="right"/>
    </xf>
    <xf numFmtId="0" fontId="16" fillId="0" borderId="0" xfId="0" quotePrefix="1" applyFont="1" applyFill="1" applyBorder="1" applyAlignment="1">
      <alignment horizontal="left" vertical="center"/>
    </xf>
    <xf numFmtId="165" fontId="16" fillId="0" borderId="0" xfId="0" applyNumberFormat="1" applyFont="1" applyFill="1" applyBorder="1" applyAlignment="1">
      <alignment horizontal="left"/>
    </xf>
    <xf numFmtId="165" fontId="15" fillId="0" borderId="2" xfId="0" applyNumberFormat="1" applyFont="1" applyFill="1" applyBorder="1" applyAlignment="1">
      <alignment horizontal="right"/>
    </xf>
    <xf numFmtId="167" fontId="15" fillId="0" borderId="2" xfId="2" applyNumberFormat="1" applyFont="1" applyFill="1" applyBorder="1" applyAlignment="1">
      <alignment horizontal="right"/>
    </xf>
    <xf numFmtId="0" fontId="22" fillId="0" borderId="0" xfId="0" applyFont="1" applyFill="1"/>
    <xf numFmtId="166" fontId="16" fillId="0" borderId="3" xfId="0" applyNumberFormat="1" applyFont="1" applyFill="1" applyBorder="1" applyAlignment="1">
      <alignment horizontal="right"/>
    </xf>
    <xf numFmtId="166" fontId="16" fillId="0" borderId="0" xfId="0" applyNumberFormat="1" applyFont="1" applyFill="1" applyBorder="1" applyAlignment="1">
      <alignment horizontal="right"/>
    </xf>
    <xf numFmtId="0" fontId="23" fillId="0" borderId="0" xfId="0" applyFont="1" applyFill="1"/>
    <xf numFmtId="0" fontId="24" fillId="0" borderId="0" xfId="0" applyFont="1" applyFill="1"/>
    <xf numFmtId="167" fontId="23" fillId="0" borderId="0" xfId="2" applyNumberFormat="1" applyFont="1" applyFill="1"/>
    <xf numFmtId="169" fontId="23" fillId="0" borderId="0" xfId="1" applyNumberFormat="1" applyFont="1" applyFill="1" applyBorder="1"/>
    <xf numFmtId="3" fontId="23" fillId="0" borderId="0" xfId="0" applyNumberFormat="1" applyFont="1" applyFill="1" applyBorder="1"/>
    <xf numFmtId="167" fontId="24" fillId="0" borderId="0" xfId="2" applyNumberFormat="1" applyFont="1" applyFill="1"/>
    <xf numFmtId="167" fontId="15" fillId="0" borderId="0" xfId="2" applyNumberFormat="1" applyFont="1" applyFill="1" applyBorder="1" applyAlignment="1">
      <alignment horizontal="right"/>
    </xf>
    <xf numFmtId="0" fontId="25" fillId="0" borderId="0" xfId="0" applyFont="1" applyFill="1"/>
    <xf numFmtId="165" fontId="26" fillId="0" borderId="0" xfId="0" applyNumberFormat="1" applyFont="1" applyFill="1" applyBorder="1" applyAlignment="1">
      <alignment horizontal="right"/>
    </xf>
    <xf numFmtId="169" fontId="24" fillId="0" borderId="0" xfId="1" applyNumberFormat="1" applyFont="1" applyFill="1"/>
    <xf numFmtId="1" fontId="15" fillId="0" borderId="0" xfId="0" applyNumberFormat="1" applyFont="1" applyFill="1" applyBorder="1" applyAlignment="1">
      <alignment horizontal="right" vertical="center"/>
    </xf>
    <xf numFmtId="0" fontId="16" fillId="0" borderId="0" xfId="0" quotePrefix="1" applyNumberFormat="1" applyFont="1" applyFill="1" applyBorder="1" applyAlignment="1">
      <alignment vertical="top" wrapText="1"/>
    </xf>
    <xf numFmtId="0" fontId="16" fillId="0" borderId="0" xfId="0" quotePrefix="1" applyNumberFormat="1" applyFont="1" applyFill="1" applyBorder="1" applyAlignment="1">
      <alignment horizontal="left" vertical="center"/>
    </xf>
    <xf numFmtId="0" fontId="14" fillId="0" borderId="0" xfId="0" applyFont="1" applyFill="1" applyBorder="1"/>
    <xf numFmtId="0" fontId="27" fillId="0" borderId="0" xfId="0" quotePrefix="1" applyNumberFormat="1" applyFont="1" applyFill="1" applyAlignment="1">
      <alignment vertical="top" wrapText="1"/>
    </xf>
    <xf numFmtId="0" fontId="22" fillId="0" borderId="0" xfId="0" applyFont="1" applyFill="1" applyBorder="1"/>
    <xf numFmtId="0" fontId="14" fillId="0" borderId="0" xfId="0" applyFont="1" applyFill="1" applyBorder="1" applyAlignment="1">
      <alignment horizontal="left" vertical="center"/>
    </xf>
    <xf numFmtId="0" fontId="20" fillId="0" borderId="0" xfId="0" quotePrefix="1" applyNumberFormat="1" applyFont="1" applyFill="1" applyAlignment="1">
      <alignment horizontal="left" vertical="center"/>
    </xf>
    <xf numFmtId="0" fontId="22" fillId="0" borderId="0" xfId="0" applyFont="1" applyFill="1" applyBorder="1" applyAlignment="1">
      <alignment horizontal="left" vertical="center"/>
    </xf>
    <xf numFmtId="3" fontId="14" fillId="0" borderId="0" xfId="0" applyNumberFormat="1" applyFont="1" applyFill="1" applyBorder="1" applyAlignment="1">
      <alignment horizontal="left" vertical="center"/>
    </xf>
    <xf numFmtId="167" fontId="14" fillId="0" borderId="0" xfId="2" applyNumberFormat="1" applyFont="1" applyFill="1" applyBorder="1" applyAlignment="1">
      <alignment horizontal="left" vertical="center"/>
    </xf>
    <xf numFmtId="0" fontId="29" fillId="0" borderId="0" xfId="0" applyNumberFormat="1" applyFont="1" applyFill="1" applyAlignment="1">
      <alignment horizontal="left" vertical="center"/>
    </xf>
    <xf numFmtId="0" fontId="29" fillId="0" borderId="0" xfId="0" applyNumberFormat="1" applyFont="1" applyFill="1" applyBorder="1" applyAlignment="1">
      <alignment horizontal="left" vertical="center"/>
    </xf>
    <xf numFmtId="167" fontId="23" fillId="0" borderId="0" xfId="2" applyNumberFormat="1" applyFont="1" applyFill="1" applyBorder="1"/>
    <xf numFmtId="3" fontId="14" fillId="0" borderId="0" xfId="0" applyNumberFormat="1" applyFont="1" applyFill="1" applyBorder="1" applyAlignment="1">
      <alignment horizontal="center" vertical="center"/>
    </xf>
    <xf numFmtId="167" fontId="14" fillId="0" borderId="0" xfId="2" applyNumberFormat="1" applyFont="1" applyFill="1" applyBorder="1" applyAlignment="1">
      <alignment horizontal="center" vertical="center"/>
    </xf>
    <xf numFmtId="0" fontId="14" fillId="0" borderId="0" xfId="0" quotePrefix="1" applyFont="1" applyFill="1" applyBorder="1" applyAlignment="1">
      <alignment horizontal="left"/>
    </xf>
    <xf numFmtId="10" fontId="14" fillId="0" borderId="0" xfId="0" applyNumberFormat="1" applyFont="1" applyFill="1" applyBorder="1" applyAlignment="1">
      <alignment horizontal="left" vertical="center"/>
    </xf>
    <xf numFmtId="0" fontId="16" fillId="0" borderId="0" xfId="0" quotePrefix="1" applyNumberFormat="1" applyFont="1" applyFill="1" applyBorder="1" applyAlignment="1">
      <alignment vertical="center" wrapText="1"/>
    </xf>
    <xf numFmtId="1" fontId="15" fillId="0" borderId="0" xfId="0" applyNumberFormat="1" applyFont="1" applyFill="1" applyBorder="1" applyAlignment="1">
      <alignment horizontal="left"/>
    </xf>
    <xf numFmtId="0" fontId="30" fillId="0" borderId="0" xfId="0" applyFont="1"/>
    <xf numFmtId="0" fontId="16" fillId="0" borderId="0" xfId="0" quotePrefix="1" applyFont="1" applyFill="1" applyBorder="1" applyAlignment="1">
      <alignment horizontal="left"/>
    </xf>
    <xf numFmtId="0" fontId="16" fillId="0" borderId="0" xfId="0" quotePrefix="1" applyNumberFormat="1" applyFont="1" applyFill="1" applyAlignment="1">
      <alignment vertical="top" wrapText="1"/>
    </xf>
    <xf numFmtId="49" fontId="16" fillId="0" borderId="0" xfId="0" quotePrefix="1" applyNumberFormat="1" applyFont="1" applyFill="1" applyAlignment="1">
      <alignment horizontal="right" vertical="top" wrapText="1"/>
    </xf>
    <xf numFmtId="0" fontId="20" fillId="0" borderId="0" xfId="0" quotePrefix="1" applyNumberFormat="1" applyFont="1" applyFill="1" applyAlignment="1">
      <alignment vertical="top" wrapText="1"/>
    </xf>
    <xf numFmtId="0" fontId="31" fillId="0" borderId="0" xfId="0" applyFont="1" applyFill="1" applyBorder="1"/>
    <xf numFmtId="0" fontId="32" fillId="0" borderId="0" xfId="0" applyFont="1" applyFill="1" applyBorder="1"/>
    <xf numFmtId="0" fontId="15" fillId="0" borderId="0" xfId="0" quotePrefix="1" applyFont="1" applyFill="1" applyBorder="1" applyAlignment="1">
      <alignment horizontal="left" vertical="center"/>
    </xf>
    <xf numFmtId="0" fontId="30" fillId="0" borderId="0" xfId="0" applyFont="1" applyFill="1" applyBorder="1"/>
    <xf numFmtId="0" fontId="15" fillId="0" borderId="0" xfId="0" applyFont="1" applyBorder="1" applyAlignment="1"/>
    <xf numFmtId="1" fontId="28" fillId="0" borderId="0" xfId="0" quotePrefix="1" applyNumberFormat="1" applyFont="1" applyFill="1" applyBorder="1" applyAlignment="1">
      <alignment horizontal="right" vertical="top"/>
    </xf>
    <xf numFmtId="49" fontId="28" fillId="0" borderId="0" xfId="0" quotePrefix="1" applyNumberFormat="1" applyFont="1" applyFill="1" applyBorder="1" applyAlignment="1">
      <alignment horizontal="right" vertical="top"/>
    </xf>
    <xf numFmtId="0" fontId="20" fillId="0" borderId="0" xfId="3" applyFont="1" applyFill="1" applyAlignment="1">
      <alignment horizontal="left"/>
    </xf>
    <xf numFmtId="0" fontId="15" fillId="0" borderId="0" xfId="0" quotePrefix="1" applyFont="1" applyFill="1" applyBorder="1" applyAlignment="1">
      <alignment horizontal="left"/>
    </xf>
    <xf numFmtId="1" fontId="28" fillId="0" borderId="0" xfId="0" applyNumberFormat="1" applyFont="1" applyFill="1" applyBorder="1" applyAlignment="1">
      <alignment horizontal="right" vertical="top"/>
    </xf>
    <xf numFmtId="49" fontId="28" fillId="0" borderId="0" xfId="0" applyNumberFormat="1" applyFont="1" applyFill="1" applyBorder="1" applyAlignment="1">
      <alignment horizontal="right" vertical="top"/>
    </xf>
    <xf numFmtId="0" fontId="16" fillId="0" borderId="0" xfId="0" quotePrefix="1" applyFont="1" applyFill="1" applyBorder="1" applyAlignment="1">
      <alignment horizontal="left" vertical="top"/>
    </xf>
    <xf numFmtId="17" fontId="16" fillId="0" borderId="0" xfId="0" applyNumberFormat="1" applyFont="1" applyFill="1" applyBorder="1" applyAlignment="1">
      <alignment horizontal="right" wrapText="1"/>
    </xf>
    <xf numFmtId="49" fontId="16" fillId="0" borderId="0" xfId="0" applyNumberFormat="1" applyFont="1" applyFill="1" applyBorder="1" applyAlignment="1">
      <alignment horizontal="right" wrapText="1"/>
    </xf>
    <xf numFmtId="0" fontId="16" fillId="0" borderId="0" xfId="0" applyFont="1" applyFill="1" applyBorder="1" applyAlignment="1">
      <alignment horizontal="left" vertical="top"/>
    </xf>
    <xf numFmtId="0" fontId="15" fillId="0" borderId="0" xfId="0" applyFont="1" applyFill="1" applyBorder="1" applyAlignment="1">
      <alignment horizontal="left"/>
    </xf>
    <xf numFmtId="1" fontId="15" fillId="0" borderId="0" xfId="0" applyNumberFormat="1" applyFont="1" applyFill="1" applyBorder="1" applyAlignment="1">
      <alignment horizontal="right"/>
    </xf>
    <xf numFmtId="1" fontId="28" fillId="0" borderId="0" xfId="0" applyNumberFormat="1" applyFont="1" applyFill="1" applyBorder="1" applyAlignment="1">
      <alignment horizontal="right"/>
    </xf>
    <xf numFmtId="1" fontId="16" fillId="0" borderId="0" xfId="0" applyNumberFormat="1" applyFont="1" applyFill="1" applyBorder="1" applyAlignment="1">
      <alignment horizontal="centerContinuous" vertical="top"/>
    </xf>
    <xf numFmtId="1" fontId="16" fillId="0" borderId="0" xfId="0" quotePrefix="1" applyNumberFormat="1" applyFont="1" applyFill="1" applyBorder="1" applyAlignment="1">
      <alignment horizontal="right"/>
    </xf>
    <xf numFmtId="0" fontId="16" fillId="0" borderId="0" xfId="0" applyFont="1" applyBorder="1" applyAlignment="1">
      <alignment wrapText="1"/>
    </xf>
    <xf numFmtId="0" fontId="15" fillId="0" borderId="0" xfId="0" applyFont="1" applyFill="1" applyBorder="1"/>
    <xf numFmtId="49" fontId="16" fillId="0" borderId="0" xfId="0" applyNumberFormat="1" applyFont="1" applyFill="1" applyBorder="1" applyAlignment="1">
      <alignment horizontal="right" vertical="center"/>
    </xf>
    <xf numFmtId="0" fontId="16" fillId="0" borderId="0" xfId="0" quotePrefix="1" applyFont="1" applyFill="1" applyBorder="1"/>
    <xf numFmtId="0" fontId="16" fillId="0" borderId="0" xfId="0" quotePrefix="1" applyFont="1" applyFill="1" applyAlignment="1">
      <alignment horizontal="left"/>
    </xf>
    <xf numFmtId="9" fontId="14" fillId="0" borderId="0" xfId="2" applyFont="1" applyFill="1" applyBorder="1"/>
    <xf numFmtId="0" fontId="14" fillId="0" borderId="0" xfId="0" applyFont="1" applyAlignment="1">
      <alignment wrapText="1"/>
    </xf>
    <xf numFmtId="0" fontId="24" fillId="0" borderId="0" xfId="0" quotePrefix="1" applyFont="1" applyFill="1" applyBorder="1" applyAlignment="1">
      <alignment horizontal="left"/>
    </xf>
    <xf numFmtId="165" fontId="23" fillId="0" borderId="0" xfId="0" applyNumberFormat="1" applyFont="1" applyFill="1" applyBorder="1" applyAlignment="1">
      <alignment horizontal="right"/>
    </xf>
    <xf numFmtId="49" fontId="16" fillId="0" borderId="0" xfId="0" applyNumberFormat="1" applyFont="1" applyBorder="1" applyAlignment="1">
      <alignment horizontal="right" wrapText="1"/>
    </xf>
    <xf numFmtId="0" fontId="16" fillId="0" borderId="0" xfId="0" applyFont="1" applyAlignment="1">
      <alignment wrapText="1"/>
    </xf>
    <xf numFmtId="49" fontId="16" fillId="0" borderId="0" xfId="0" applyNumberFormat="1" applyFont="1" applyAlignment="1">
      <alignment horizontal="right" wrapText="1"/>
    </xf>
    <xf numFmtId="0" fontId="16" fillId="0" borderId="0" xfId="0" applyFont="1" applyFill="1" applyAlignment="1">
      <alignment vertical="center"/>
    </xf>
    <xf numFmtId="0" fontId="16" fillId="2" borderId="1" xfId="0" applyFont="1" applyFill="1" applyBorder="1"/>
    <xf numFmtId="0" fontId="16" fillId="2" borderId="0" xfId="0" applyFont="1" applyFill="1" applyBorder="1"/>
    <xf numFmtId="0" fontId="15" fillId="2" borderId="0" xfId="0" quotePrefix="1" applyFont="1" applyFill="1" applyBorder="1"/>
    <xf numFmtId="0" fontId="33" fillId="2" borderId="0" xfId="0" applyFont="1" applyFill="1" applyBorder="1" applyAlignment="1">
      <alignment vertical="center"/>
    </xf>
    <xf numFmtId="0" fontId="16" fillId="2" borderId="0" xfId="0" applyFont="1" applyFill="1" applyBorder="1" applyAlignment="1">
      <alignment wrapText="1"/>
    </xf>
    <xf numFmtId="0" fontId="15" fillId="2" borderId="0" xfId="0" applyFont="1" applyFill="1" applyBorder="1" applyAlignment="1">
      <alignment wrapText="1"/>
    </xf>
    <xf numFmtId="0" fontId="15" fillId="2" borderId="0" xfId="0" applyFont="1" applyFill="1" applyBorder="1" applyAlignment="1"/>
    <xf numFmtId="0" fontId="37" fillId="2" borderId="0" xfId="0" applyFont="1" applyFill="1" applyBorder="1" applyAlignment="1">
      <alignment horizontal="center" vertical="center"/>
    </xf>
    <xf numFmtId="0" fontId="16" fillId="2" borderId="0" xfId="0" applyFont="1" applyFill="1" applyBorder="1" applyAlignment="1"/>
    <xf numFmtId="0" fontId="16" fillId="2" borderId="0" xfId="0" quotePrefix="1" applyFont="1" applyFill="1" applyBorder="1" applyAlignment="1">
      <alignment horizontal="right"/>
    </xf>
    <xf numFmtId="0" fontId="39" fillId="2" borderId="0" xfId="0" quotePrefix="1" applyFont="1" applyFill="1" applyBorder="1" applyAlignment="1">
      <alignment horizontal="left" vertical="center" indent="1"/>
    </xf>
    <xf numFmtId="0" fontId="36" fillId="2" borderId="0" xfId="0" quotePrefix="1" applyNumberFormat="1" applyFont="1" applyFill="1" applyBorder="1" applyAlignment="1">
      <alignment vertical="justify" wrapText="1"/>
    </xf>
    <xf numFmtId="0" fontId="40" fillId="2" borderId="0" xfId="0" applyFont="1" applyFill="1" applyBorder="1"/>
    <xf numFmtId="0" fontId="36" fillId="2" borderId="0" xfId="0" applyFont="1" applyFill="1" applyBorder="1"/>
    <xf numFmtId="0" fontId="28" fillId="2" borderId="0" xfId="0" applyFont="1" applyFill="1" applyBorder="1" applyAlignment="1">
      <alignment horizontal="left" vertical="top" wrapText="1"/>
    </xf>
    <xf numFmtId="0" fontId="41" fillId="2" borderId="0" xfId="0" applyFont="1" applyFill="1" applyBorder="1" applyAlignment="1">
      <alignment horizontal="left" vertical="top" wrapText="1"/>
    </xf>
    <xf numFmtId="0" fontId="42" fillId="2" borderId="0" xfId="0" applyFont="1" applyFill="1" applyBorder="1" applyAlignment="1">
      <alignment horizontal="left" vertical="top" wrapText="1"/>
    </xf>
    <xf numFmtId="0" fontId="14" fillId="2" borderId="0" xfId="0" applyFont="1" applyFill="1" applyBorder="1"/>
    <xf numFmtId="0" fontId="36" fillId="2" borderId="0" xfId="0" applyFont="1" applyFill="1" applyBorder="1" applyAlignment="1">
      <alignment horizontal="center" vertical="center"/>
    </xf>
    <xf numFmtId="0" fontId="22" fillId="0" borderId="1" xfId="0" applyNumberFormat="1" applyFont="1" applyFill="1" applyBorder="1"/>
    <xf numFmtId="0" fontId="14" fillId="0" borderId="0" xfId="0" applyNumberFormat="1" applyFont="1" applyFill="1"/>
    <xf numFmtId="0" fontId="14" fillId="0" borderId="0" xfId="0" applyNumberFormat="1" applyFont="1" applyFill="1" applyBorder="1"/>
    <xf numFmtId="0" fontId="14" fillId="0" borderId="0" xfId="0" applyNumberFormat="1" applyFont="1" applyFill="1" applyBorder="1" applyAlignment="1">
      <alignment horizontal="right"/>
    </xf>
    <xf numFmtId="0" fontId="43" fillId="0" borderId="0" xfId="0" applyNumberFormat="1" applyFont="1" applyFill="1" applyAlignment="1">
      <alignment horizontal="centerContinuous"/>
    </xf>
    <xf numFmtId="0" fontId="46" fillId="0" borderId="0" xfId="0" applyNumberFormat="1" applyFont="1" applyFill="1" applyBorder="1" applyAlignment="1">
      <alignment horizontal="centerContinuous"/>
    </xf>
    <xf numFmtId="0" fontId="50" fillId="0" borderId="0" xfId="0" applyNumberFormat="1" applyFont="1" applyFill="1" applyBorder="1" applyAlignment="1">
      <alignment horizontal="right" vertical="top"/>
    </xf>
    <xf numFmtId="0" fontId="14" fillId="0" borderId="0" xfId="0" applyNumberFormat="1" applyFont="1" applyFill="1" applyBorder="1" applyAlignment="1">
      <alignment horizontal="right" wrapText="1"/>
    </xf>
    <xf numFmtId="0" fontId="27" fillId="0" borderId="0" xfId="0" applyNumberFormat="1" applyFont="1" applyFill="1" applyBorder="1" applyAlignment="1">
      <alignment horizontal="right"/>
    </xf>
    <xf numFmtId="0" fontId="36" fillId="0" borderId="0" xfId="0" quotePrefix="1" applyNumberFormat="1" applyFont="1" applyFill="1" applyBorder="1" applyAlignment="1">
      <alignment horizontal="left" indent="1"/>
    </xf>
    <xf numFmtId="172" fontId="51" fillId="0" borderId="0" xfId="0" applyNumberFormat="1" applyFont="1" applyFill="1" applyBorder="1" applyAlignment="1">
      <alignment horizontal="right"/>
    </xf>
    <xf numFmtId="0" fontId="23" fillId="0" borderId="0" xfId="2" applyNumberFormat="1" applyFont="1" applyFill="1" applyBorder="1" applyAlignment="1">
      <alignment horizontal="right"/>
    </xf>
    <xf numFmtId="0" fontId="36" fillId="0" borderId="0" xfId="0" quotePrefix="1" applyNumberFormat="1" applyFont="1" applyFill="1" applyBorder="1" applyAlignment="1">
      <alignment horizontal="left" vertical="center" indent="1"/>
    </xf>
    <xf numFmtId="172" fontId="51" fillId="0" borderId="6" xfId="0" applyNumberFormat="1" applyFont="1" applyFill="1" applyBorder="1" applyAlignment="1">
      <alignment horizontal="right" vertical="center"/>
    </xf>
    <xf numFmtId="172" fontId="51" fillId="0" borderId="0" xfId="0" applyNumberFormat="1" applyFont="1" applyFill="1" applyBorder="1" applyAlignment="1">
      <alignment horizontal="right" vertical="center"/>
    </xf>
    <xf numFmtId="167" fontId="51" fillId="0" borderId="0" xfId="2" applyNumberFormat="1" applyFont="1" applyFill="1" applyBorder="1" applyAlignment="1">
      <alignment horizontal="right" vertical="center"/>
    </xf>
    <xf numFmtId="0" fontId="48" fillId="0" borderId="9" xfId="0" quotePrefix="1" applyNumberFormat="1" applyFont="1" applyFill="1" applyBorder="1" applyAlignment="1">
      <alignment horizontal="left" vertical="center"/>
    </xf>
    <xf numFmtId="172" fontId="47" fillId="0" borderId="10" xfId="0" applyNumberFormat="1" applyFont="1" applyFill="1" applyBorder="1" applyAlignment="1">
      <alignment horizontal="right" vertical="center"/>
    </xf>
    <xf numFmtId="172" fontId="47" fillId="0" borderId="9" xfId="0" applyNumberFormat="1" applyFont="1" applyFill="1" applyBorder="1" applyAlignment="1">
      <alignment horizontal="right" vertical="center"/>
    </xf>
    <xf numFmtId="167" fontId="47" fillId="0" borderId="9" xfId="0" applyNumberFormat="1" applyFont="1" applyFill="1" applyBorder="1" applyAlignment="1">
      <alignment horizontal="right" vertical="center"/>
    </xf>
    <xf numFmtId="0" fontId="36" fillId="0" borderId="0" xfId="0" quotePrefix="1" applyNumberFormat="1" applyFont="1" applyFill="1" applyBorder="1" applyAlignment="1">
      <alignment horizontal="left" vertical="center"/>
    </xf>
    <xf numFmtId="0" fontId="23" fillId="0" borderId="0" xfId="0" applyNumberFormat="1" applyFont="1" applyFill="1" applyBorder="1" applyAlignment="1">
      <alignment horizontal="right"/>
    </xf>
    <xf numFmtId="0" fontId="36" fillId="3" borderId="11" xfId="0" quotePrefix="1" applyNumberFormat="1" applyFont="1" applyFill="1" applyBorder="1" applyAlignment="1">
      <alignment horizontal="left" vertical="center"/>
    </xf>
    <xf numFmtId="172" fontId="51" fillId="3" borderId="12" xfId="0" applyNumberFormat="1" applyFont="1" applyFill="1" applyBorder="1" applyAlignment="1">
      <alignment horizontal="right" vertical="center"/>
    </xf>
    <xf numFmtId="172" fontId="51" fillId="3" borderId="11" xfId="0" applyNumberFormat="1" applyFont="1" applyFill="1" applyBorder="1" applyAlignment="1">
      <alignment horizontal="right" vertical="center"/>
    </xf>
    <xf numFmtId="0" fontId="25" fillId="0" borderId="0" xfId="2" applyNumberFormat="1" applyFont="1" applyFill="1" applyBorder="1" applyAlignment="1">
      <alignment horizontal="right"/>
    </xf>
    <xf numFmtId="0" fontId="14" fillId="0" borderId="0" xfId="0" applyNumberFormat="1" applyFont="1" applyFill="1" applyAlignment="1">
      <alignment vertical="center"/>
    </xf>
    <xf numFmtId="0" fontId="54" fillId="0" borderId="0" xfId="0" applyNumberFormat="1" applyFont="1" applyFill="1"/>
    <xf numFmtId="0" fontId="57" fillId="0" borderId="0" xfId="0" applyNumberFormat="1" applyFont="1" applyFill="1"/>
    <xf numFmtId="0" fontId="58" fillId="0" borderId="0" xfId="0" applyNumberFormat="1" applyFont="1" applyFill="1"/>
    <xf numFmtId="0" fontId="36" fillId="0" borderId="0" xfId="0" applyNumberFormat="1" applyFont="1" applyFill="1"/>
    <xf numFmtId="0" fontId="16" fillId="0" borderId="0" xfId="0" applyNumberFormat="1" applyFont="1" applyFill="1" applyBorder="1"/>
    <xf numFmtId="0" fontId="36" fillId="0" borderId="0" xfId="0" applyNumberFormat="1" applyFont="1" applyFill="1" applyBorder="1" applyAlignment="1">
      <alignment horizontal="left" vertical="center"/>
    </xf>
    <xf numFmtId="0" fontId="36" fillId="0" borderId="0" xfId="0" applyNumberFormat="1" applyFont="1" applyFill="1" applyBorder="1"/>
    <xf numFmtId="0" fontId="58" fillId="0" borderId="0" xfId="0" applyNumberFormat="1" applyFont="1" applyFill="1" applyBorder="1" applyAlignment="1">
      <alignment horizontal="right"/>
    </xf>
    <xf numFmtId="0" fontId="58" fillId="0" borderId="0" xfId="0" applyNumberFormat="1" applyFont="1" applyFill="1" applyBorder="1"/>
    <xf numFmtId="0" fontId="36" fillId="0" borderId="0" xfId="0" applyFont="1" applyFill="1" applyBorder="1"/>
    <xf numFmtId="0" fontId="36" fillId="0" borderId="0" xfId="0" applyNumberFormat="1" applyFont="1" applyBorder="1" applyAlignment="1">
      <alignment wrapText="1"/>
    </xf>
    <xf numFmtId="0" fontId="59" fillId="0" borderId="0" xfId="0" applyNumberFormat="1" applyFont="1" applyFill="1" applyBorder="1"/>
    <xf numFmtId="0" fontId="27" fillId="0" borderId="0" xfId="0" quotePrefix="1" applyNumberFormat="1" applyFont="1" applyFill="1" applyBorder="1"/>
    <xf numFmtId="0" fontId="14" fillId="0" borderId="0" xfId="0" applyNumberFormat="1" applyFont="1" applyBorder="1" applyAlignment="1">
      <alignment wrapText="1"/>
    </xf>
    <xf numFmtId="0" fontId="23" fillId="0" borderId="0" xfId="0" applyNumberFormat="1" applyFont="1" applyFill="1" applyBorder="1" applyAlignment="1">
      <alignment horizontal="left"/>
    </xf>
    <xf numFmtId="0" fontId="60" fillId="0" borderId="0" xfId="0" applyNumberFormat="1" applyFont="1" applyFill="1" applyBorder="1" applyAlignment="1">
      <alignment horizontal="right"/>
    </xf>
    <xf numFmtId="0" fontId="32" fillId="0" borderId="0" xfId="0" applyNumberFormat="1" applyFont="1" applyFill="1" applyBorder="1"/>
    <xf numFmtId="0" fontId="61" fillId="0" borderId="0" xfId="0" quotePrefix="1" applyNumberFormat="1" applyFont="1" applyFill="1" applyBorder="1" applyAlignment="1">
      <alignment horizontal="left"/>
    </xf>
    <xf numFmtId="0" fontId="14" fillId="0" borderId="0" xfId="0" applyNumberFormat="1" applyFont="1" applyAlignment="1">
      <alignment wrapText="1"/>
    </xf>
    <xf numFmtId="0" fontId="16" fillId="0" borderId="0" xfId="0" applyFont="1" applyBorder="1" applyAlignment="1"/>
    <xf numFmtId="0" fontId="16" fillId="0" borderId="33" xfId="0" applyFont="1" applyBorder="1"/>
    <xf numFmtId="1" fontId="16" fillId="0" borderId="33" xfId="0" applyNumberFormat="1" applyFont="1" applyFill="1" applyBorder="1"/>
    <xf numFmtId="165" fontId="16" fillId="0" borderId="33" xfId="0" applyNumberFormat="1" applyFont="1" applyFill="1" applyBorder="1" applyAlignment="1">
      <alignment horizontal="right"/>
    </xf>
    <xf numFmtId="167" fontId="16" fillId="0" borderId="33" xfId="2" applyNumberFormat="1" applyFont="1" applyFill="1" applyBorder="1" applyAlignment="1">
      <alignment horizontal="right"/>
    </xf>
    <xf numFmtId="49" fontId="16" fillId="0" borderId="33" xfId="0" applyNumberFormat="1" applyFont="1" applyFill="1" applyBorder="1" applyAlignment="1">
      <alignment horizontal="right"/>
    </xf>
    <xf numFmtId="0" fontId="15" fillId="0" borderId="0" xfId="0" quotePrefix="1" applyFont="1" applyFill="1" applyBorder="1" applyAlignment="1">
      <alignment horizontal="center"/>
    </xf>
    <xf numFmtId="0" fontId="36" fillId="2" borderId="0" xfId="0" applyFont="1" applyFill="1" applyBorder="1" applyAlignment="1">
      <alignment horizontal="justify" vertical="justify"/>
    </xf>
    <xf numFmtId="0" fontId="32" fillId="2" borderId="1" xfId="0" quotePrefix="1" applyNumberFormat="1" applyFont="1" applyFill="1" applyBorder="1" applyAlignment="1">
      <alignment horizontal="left" vertical="top"/>
    </xf>
    <xf numFmtId="0" fontId="14" fillId="2" borderId="1" xfId="0" applyNumberFormat="1" applyFont="1" applyFill="1" applyBorder="1" applyAlignment="1">
      <alignment vertical="top"/>
    </xf>
    <xf numFmtId="0" fontId="14" fillId="2" borderId="1" xfId="0" quotePrefix="1" applyNumberFormat="1" applyFont="1" applyFill="1" applyBorder="1" applyAlignment="1">
      <alignment horizontal="right" vertical="top"/>
    </xf>
    <xf numFmtId="0" fontId="14" fillId="2" borderId="1" xfId="0" applyNumberFormat="1" applyFont="1" applyFill="1" applyBorder="1"/>
    <xf numFmtId="0" fontId="43" fillId="2" borderId="0" xfId="0" applyNumberFormat="1" applyFont="1" applyFill="1" applyBorder="1"/>
    <xf numFmtId="0" fontId="14" fillId="2" borderId="0" xfId="0" applyNumberFormat="1" applyFont="1" applyFill="1" applyBorder="1"/>
    <xf numFmtId="0" fontId="14" fillId="2" borderId="0" xfId="0" applyNumberFormat="1" applyFont="1" applyFill="1" applyBorder="1" applyAlignment="1">
      <alignment horizontal="right"/>
    </xf>
    <xf numFmtId="0" fontId="14" fillId="2" borderId="0" xfId="0" applyNumberFormat="1" applyFont="1" applyFill="1"/>
    <xf numFmtId="17" fontId="32" fillId="2" borderId="0" xfId="0" quotePrefix="1" applyNumberFormat="1" applyFont="1" applyFill="1" applyAlignment="1">
      <alignment horizontal="center"/>
    </xf>
    <xf numFmtId="0" fontId="43" fillId="2" borderId="0" xfId="0" applyNumberFormat="1" applyFont="1" applyFill="1" applyAlignment="1">
      <alignment horizontal="centerContinuous"/>
    </xf>
    <xf numFmtId="17" fontId="43" fillId="2" borderId="0" xfId="0" applyNumberFormat="1" applyFont="1" applyFill="1" applyAlignment="1">
      <alignment horizontal="centerContinuous"/>
    </xf>
    <xf numFmtId="0" fontId="44" fillId="2" borderId="0" xfId="0" applyNumberFormat="1" applyFont="1" applyFill="1" applyAlignment="1">
      <alignment horizontal="centerContinuous"/>
    </xf>
    <xf numFmtId="0" fontId="43" fillId="2" borderId="0" xfId="0" applyNumberFormat="1" applyFont="1" applyFill="1" applyAlignment="1">
      <alignment horizontal="left"/>
    </xf>
    <xf numFmtId="0" fontId="45" fillId="2" borderId="0" xfId="0" applyNumberFormat="1" applyFont="1" applyFill="1" applyBorder="1" applyAlignment="1">
      <alignment horizontal="right"/>
    </xf>
    <xf numFmtId="0" fontId="32" fillId="2" borderId="0" xfId="0" applyNumberFormat="1" applyFont="1" applyFill="1"/>
    <xf numFmtId="0" fontId="36" fillId="2" borderId="0" xfId="0" quotePrefix="1" applyNumberFormat="1" applyFont="1" applyFill="1" applyBorder="1" applyAlignment="1">
      <alignment horizontal="left" vertical="top"/>
    </xf>
    <xf numFmtId="0" fontId="36" fillId="2" borderId="11" xfId="0" applyNumberFormat="1" applyFont="1" applyFill="1" applyBorder="1" applyAlignment="1">
      <alignment horizontal="right"/>
    </xf>
    <xf numFmtId="0" fontId="51" fillId="2" borderId="0" xfId="0" applyNumberFormat="1" applyFont="1" applyFill="1" applyBorder="1" applyAlignment="1">
      <alignment horizontal="right"/>
    </xf>
    <xf numFmtId="0" fontId="52" fillId="2" borderId="0" xfId="0" applyNumberFormat="1" applyFont="1" applyFill="1" applyBorder="1" applyAlignment="1">
      <alignment horizontal="right" vertical="center"/>
    </xf>
    <xf numFmtId="0" fontId="55" fillId="2" borderId="0" xfId="0" quotePrefix="1" applyNumberFormat="1" applyFont="1" applyFill="1" applyBorder="1" applyAlignment="1">
      <alignment horizontal="left" vertical="center"/>
    </xf>
    <xf numFmtId="0" fontId="51" fillId="2" borderId="0" xfId="0" quotePrefix="1" applyNumberFormat="1" applyFont="1" applyFill="1" applyBorder="1" applyAlignment="1">
      <alignment horizontal="left" vertical="center"/>
    </xf>
    <xf numFmtId="0" fontId="51" fillId="2" borderId="0" xfId="2" applyNumberFormat="1" applyFont="1" applyFill="1" applyBorder="1" applyAlignment="1">
      <alignment horizontal="right"/>
    </xf>
    <xf numFmtId="0" fontId="56" fillId="2" borderId="0" xfId="0" applyNumberFormat="1" applyFont="1" applyFill="1" applyBorder="1" applyAlignment="1">
      <alignment horizontal="right"/>
    </xf>
    <xf numFmtId="0" fontId="52" fillId="2" borderId="0" xfId="2" applyNumberFormat="1" applyFont="1" applyFill="1" applyBorder="1" applyAlignment="1">
      <alignment horizontal="right"/>
    </xf>
    <xf numFmtId="0" fontId="51" fillId="2" borderId="0" xfId="0" quotePrefix="1" applyNumberFormat="1" applyFont="1" applyFill="1" applyBorder="1" applyAlignment="1">
      <alignment vertical="center" wrapText="1"/>
    </xf>
    <xf numFmtId="0" fontId="52" fillId="2" borderId="0" xfId="0" quotePrefix="1" applyNumberFormat="1" applyFont="1" applyFill="1" applyBorder="1" applyAlignment="1">
      <alignment horizontal="left"/>
    </xf>
    <xf numFmtId="0" fontId="52" fillId="2" borderId="0" xfId="0" applyNumberFormat="1" applyFont="1" applyFill="1" applyBorder="1" applyAlignment="1">
      <alignment horizontal="right"/>
    </xf>
    <xf numFmtId="0" fontId="36" fillId="2" borderId="0" xfId="0" applyNumberFormat="1" applyFont="1" applyFill="1" applyBorder="1" applyAlignment="1">
      <alignment horizontal="left" vertical="top"/>
    </xf>
    <xf numFmtId="0" fontId="36" fillId="2" borderId="0" xfId="0" applyNumberFormat="1" applyFont="1" applyFill="1" applyBorder="1" applyAlignment="1">
      <alignment horizontal="right"/>
    </xf>
    <xf numFmtId="0" fontId="36" fillId="2" borderId="0" xfId="0" quotePrefix="1" applyNumberFormat="1" applyFont="1" applyFill="1" applyAlignment="1">
      <alignment horizontal="left" vertical="center"/>
    </xf>
    <xf numFmtId="0" fontId="36" fillId="2" borderId="0" xfId="0" quotePrefix="1" applyNumberFormat="1" applyFont="1" applyFill="1" applyBorder="1" applyAlignment="1">
      <alignment horizontal="left"/>
    </xf>
    <xf numFmtId="0" fontId="36" fillId="2" borderId="0" xfId="0" applyNumberFormat="1" applyFont="1" applyFill="1" applyBorder="1"/>
    <xf numFmtId="0" fontId="58" fillId="2" borderId="0" xfId="0" applyNumberFormat="1" applyFont="1" applyFill="1" applyBorder="1" applyAlignment="1">
      <alignment horizontal="left"/>
    </xf>
    <xf numFmtId="0" fontId="58" fillId="2" borderId="0" xfId="0" applyNumberFormat="1" applyFont="1" applyFill="1" applyBorder="1" applyAlignment="1">
      <alignment horizontal="right"/>
    </xf>
    <xf numFmtId="0" fontId="36" fillId="2" borderId="0" xfId="0" applyNumberFormat="1" applyFont="1" applyFill="1" applyBorder="1" applyAlignment="1">
      <alignment horizontal="centerContinuous" vertical="top"/>
    </xf>
    <xf numFmtId="0" fontId="42" fillId="2" borderId="0" xfId="0" quotePrefix="1" applyNumberFormat="1" applyFont="1" applyFill="1" applyBorder="1" applyAlignment="1">
      <alignment horizontal="right" vertical="top"/>
    </xf>
    <xf numFmtId="0" fontId="58" fillId="2" borderId="0" xfId="0" quotePrefix="1" applyNumberFormat="1" applyFont="1" applyFill="1" applyBorder="1" applyAlignment="1">
      <alignment horizontal="left"/>
    </xf>
    <xf numFmtId="0" fontId="42" fillId="2" borderId="0" xfId="0" applyNumberFormat="1" applyFont="1" applyFill="1" applyBorder="1" applyAlignment="1">
      <alignment horizontal="right" vertical="top"/>
    </xf>
    <xf numFmtId="0" fontId="36" fillId="2" borderId="0" xfId="0" applyNumberFormat="1" applyFont="1" applyFill="1" applyBorder="1" applyAlignment="1">
      <alignment horizontal="right" wrapText="1"/>
    </xf>
    <xf numFmtId="0" fontId="36" fillId="2" borderId="0" xfId="0" quotePrefix="1" applyNumberFormat="1" applyFont="1" applyFill="1" applyBorder="1" applyAlignment="1">
      <alignment horizontal="right"/>
    </xf>
    <xf numFmtId="0" fontId="36" fillId="2" borderId="0" xfId="0" quotePrefix="1" applyNumberFormat="1" applyFont="1" applyFill="1" applyAlignment="1">
      <alignment vertical="center" wrapText="1"/>
    </xf>
    <xf numFmtId="0" fontId="36" fillId="2" borderId="0" xfId="0" quotePrefix="1" applyNumberFormat="1" applyFont="1" applyFill="1" applyAlignment="1">
      <alignment vertical="top" wrapText="1"/>
    </xf>
    <xf numFmtId="0" fontId="58" fillId="2" borderId="0" xfId="0" quotePrefix="1" applyNumberFormat="1" applyFont="1" applyFill="1" applyBorder="1" applyAlignment="1">
      <alignment horizontal="left" vertical="center"/>
    </xf>
    <xf numFmtId="0" fontId="36" fillId="2" borderId="0" xfId="0" quotePrefix="1" applyNumberFormat="1" applyFont="1" applyFill="1" applyBorder="1" applyAlignment="1">
      <alignment horizontal="left" vertical="center"/>
    </xf>
    <xf numFmtId="0" fontId="36" fillId="2" borderId="0" xfId="0" quotePrefix="1" applyNumberFormat="1" applyFont="1" applyFill="1" applyBorder="1" applyAlignment="1">
      <alignment horizontal="center" vertical="center"/>
    </xf>
    <xf numFmtId="0" fontId="19" fillId="2" borderId="0" xfId="0" applyNumberFormat="1" applyFont="1" applyFill="1" applyBorder="1" applyAlignment="1"/>
    <xf numFmtId="0" fontId="36" fillId="2" borderId="0" xfId="0" applyNumberFormat="1" applyFont="1" applyFill="1" applyBorder="1" applyAlignment="1">
      <alignment horizontal="left" indent="3"/>
    </xf>
    <xf numFmtId="0" fontId="36" fillId="2" borderId="0" xfId="0" quotePrefix="1" applyNumberFormat="1" applyFont="1" applyFill="1" applyBorder="1" applyAlignment="1">
      <alignment horizontal="left" indent="3"/>
    </xf>
    <xf numFmtId="0" fontId="36" fillId="2" borderId="0" xfId="0" applyNumberFormat="1" applyFont="1" applyFill="1" applyBorder="1" applyAlignment="1">
      <alignment wrapText="1"/>
    </xf>
    <xf numFmtId="0" fontId="27" fillId="2" borderId="0" xfId="0" quotePrefix="1" applyNumberFormat="1" applyFont="1" applyFill="1" applyBorder="1"/>
    <xf numFmtId="0" fontId="14" fillId="2" borderId="0" xfId="0" applyNumberFormat="1" applyFont="1" applyFill="1" applyBorder="1" applyAlignment="1">
      <alignment wrapText="1"/>
    </xf>
    <xf numFmtId="0" fontId="23" fillId="2" borderId="0" xfId="0" applyNumberFormat="1" applyFont="1" applyFill="1" applyBorder="1" applyAlignment="1">
      <alignment horizontal="right"/>
    </xf>
    <xf numFmtId="0" fontId="32" fillId="2" borderId="0" xfId="0" applyNumberFormat="1" applyFont="1" applyFill="1" applyBorder="1"/>
    <xf numFmtId="0" fontId="61" fillId="2" borderId="0" xfId="0" quotePrefix="1" applyNumberFormat="1" applyFont="1" applyFill="1" applyBorder="1" applyAlignment="1">
      <alignment horizontal="left"/>
    </xf>
    <xf numFmtId="0" fontId="50" fillId="2" borderId="0" xfId="0" applyNumberFormat="1" applyFont="1" applyFill="1" applyBorder="1" applyAlignment="1">
      <alignment horizontal="right" vertical="top"/>
    </xf>
    <xf numFmtId="0" fontId="14" fillId="2" borderId="0" xfId="0" applyNumberFormat="1" applyFont="1" applyFill="1" applyAlignment="1">
      <alignment wrapText="1"/>
    </xf>
    <xf numFmtId="0" fontId="14" fillId="2" borderId="0" xfId="0" applyNumberFormat="1" applyFont="1" applyFill="1" applyAlignment="1">
      <alignment vertical="center"/>
    </xf>
    <xf numFmtId="0" fontId="107" fillId="29" borderId="7" xfId="0" quotePrefix="1" applyNumberFormat="1" applyFont="1" applyFill="1" applyBorder="1" applyAlignment="1">
      <alignment horizontal="left"/>
    </xf>
    <xf numFmtId="0" fontId="36" fillId="32" borderId="0" xfId="0" quotePrefix="1" applyNumberFormat="1" applyFont="1" applyFill="1" applyBorder="1" applyAlignment="1">
      <alignment horizontal="left" vertical="center" indent="1"/>
    </xf>
    <xf numFmtId="172" fontId="51" fillId="32" borderId="6" xfId="0" applyNumberFormat="1" applyFont="1" applyFill="1" applyBorder="1" applyAlignment="1">
      <alignment horizontal="right" vertical="center"/>
    </xf>
    <xf numFmtId="172" fontId="51" fillId="32" borderId="0" xfId="0" applyNumberFormat="1" applyFont="1" applyFill="1" applyBorder="1" applyAlignment="1">
      <alignment horizontal="right" vertical="center"/>
    </xf>
    <xf numFmtId="0" fontId="51" fillId="2" borderId="0" xfId="0" quotePrefix="1" applyNumberFormat="1" applyFont="1" applyFill="1" applyBorder="1" applyAlignment="1">
      <alignment vertical="top" wrapText="1"/>
    </xf>
    <xf numFmtId="179" fontId="14" fillId="0" borderId="0" xfId="0" applyNumberFormat="1" applyFont="1" applyFill="1"/>
    <xf numFmtId="0" fontId="49" fillId="32" borderId="0" xfId="0" quotePrefix="1" applyNumberFormat="1" applyFont="1" applyFill="1" applyBorder="1" applyAlignment="1">
      <alignment horizontal="left" vertical="center"/>
    </xf>
    <xf numFmtId="172" fontId="110" fillId="32" borderId="35" xfId="0" applyNumberFormat="1" applyFont="1" applyFill="1" applyBorder="1" applyAlignment="1">
      <alignment horizontal="center" vertical="center"/>
    </xf>
    <xf numFmtId="0" fontId="110" fillId="32" borderId="35" xfId="2" applyNumberFormat="1" applyFont="1" applyFill="1" applyBorder="1" applyAlignment="1">
      <alignment horizontal="center" vertical="center"/>
    </xf>
    <xf numFmtId="0" fontId="110" fillId="32" borderId="0" xfId="0" applyNumberFormat="1" applyFont="1" applyFill="1" applyBorder="1" applyAlignment="1">
      <alignment horizontal="center" vertical="center"/>
    </xf>
    <xf numFmtId="0" fontId="113" fillId="29" borderId="0" xfId="0" quotePrefix="1" applyNumberFormat="1" applyFont="1" applyFill="1" applyBorder="1" applyAlignment="1">
      <alignment horizontal="left" vertical="center"/>
    </xf>
    <xf numFmtId="172" fontId="113" fillId="29" borderId="6" xfId="0" applyNumberFormat="1" applyFont="1" applyFill="1" applyBorder="1" applyAlignment="1">
      <alignment horizontal="right" vertical="center"/>
    </xf>
    <xf numFmtId="172" fontId="113" fillId="29" borderId="0" xfId="0" applyNumberFormat="1" applyFont="1" applyFill="1" applyBorder="1" applyAlignment="1">
      <alignment horizontal="right" vertical="center"/>
    </xf>
    <xf numFmtId="172" fontId="113" fillId="29" borderId="0" xfId="0" applyNumberFormat="1" applyFont="1" applyFill="1" applyBorder="1" applyAlignment="1">
      <alignment horizontal="left" vertical="center"/>
    </xf>
    <xf numFmtId="0" fontId="113" fillId="29" borderId="0" xfId="2" applyNumberFormat="1" applyFont="1" applyFill="1" applyBorder="1" applyAlignment="1">
      <alignment horizontal="left" vertical="center"/>
    </xf>
    <xf numFmtId="0" fontId="113" fillId="29" borderId="0" xfId="2" applyNumberFormat="1" applyFont="1" applyFill="1" applyBorder="1" applyAlignment="1">
      <alignment horizontal="center" vertical="center"/>
    </xf>
    <xf numFmtId="0" fontId="113" fillId="29" borderId="0" xfId="0" applyNumberFormat="1" applyFont="1" applyFill="1" applyBorder="1" applyAlignment="1">
      <alignment horizontal="center" vertical="center"/>
    </xf>
    <xf numFmtId="0" fontId="114" fillId="0" borderId="0" xfId="0" applyNumberFormat="1" applyFont="1" applyFill="1" applyBorder="1"/>
    <xf numFmtId="0" fontId="115" fillId="0" borderId="0" xfId="0" applyNumberFormat="1" applyFont="1" applyFill="1"/>
    <xf numFmtId="0" fontId="116" fillId="0" borderId="0" xfId="0" applyNumberFormat="1" applyFont="1" applyFill="1" applyBorder="1" applyAlignment="1">
      <alignment horizontal="left" vertical="center"/>
    </xf>
    <xf numFmtId="0" fontId="117" fillId="0" borderId="0" xfId="0" applyNumberFormat="1" applyFont="1" applyFill="1" applyBorder="1"/>
    <xf numFmtId="0" fontId="116" fillId="0" borderId="0" xfId="0" applyNumberFormat="1" applyFont="1" applyFill="1" applyBorder="1"/>
    <xf numFmtId="172" fontId="110" fillId="32" borderId="35" xfId="0" applyNumberFormat="1" applyFont="1" applyFill="1" applyBorder="1" applyAlignment="1">
      <alignment horizontal="center" vertical="center" wrapText="1"/>
    </xf>
    <xf numFmtId="172" fontId="110" fillId="0" borderId="36" xfId="0" applyNumberFormat="1" applyFont="1" applyFill="1" applyBorder="1" applyAlignment="1">
      <alignment horizontal="center" vertical="center" wrapText="1"/>
    </xf>
    <xf numFmtId="0" fontId="110" fillId="32" borderId="35" xfId="2" applyNumberFormat="1" applyFont="1" applyFill="1" applyBorder="1" applyAlignment="1">
      <alignment horizontal="center" vertical="center" wrapText="1"/>
    </xf>
    <xf numFmtId="179" fontId="14" fillId="0" borderId="0" xfId="0" applyNumberFormat="1" applyFont="1" applyFill="1" applyAlignment="1">
      <alignment vertical="center"/>
    </xf>
    <xf numFmtId="0" fontId="48" fillId="0" borderId="0" xfId="0" quotePrefix="1" applyNumberFormat="1" applyFont="1" applyFill="1" applyBorder="1" applyAlignment="1">
      <alignment horizontal="left" vertical="center"/>
    </xf>
    <xf numFmtId="172" fontId="47" fillId="0" borderId="6" xfId="0" applyNumberFormat="1" applyFont="1" applyFill="1" applyBorder="1" applyAlignment="1">
      <alignment horizontal="right" vertical="center"/>
    </xf>
    <xf numFmtId="172" fontId="47" fillId="0" borderId="0" xfId="0" applyNumberFormat="1" applyFont="1" applyFill="1" applyBorder="1" applyAlignment="1">
      <alignment horizontal="right" vertical="center"/>
    </xf>
    <xf numFmtId="167" fontId="47" fillId="0" borderId="0" xfId="2" applyNumberFormat="1" applyFont="1" applyFill="1" applyBorder="1" applyAlignment="1">
      <alignment horizontal="right" vertical="center"/>
    </xf>
    <xf numFmtId="172" fontId="51" fillId="0" borderId="40" xfId="0" applyNumberFormat="1" applyFont="1" applyFill="1" applyBorder="1" applyAlignment="1">
      <alignment horizontal="right"/>
    </xf>
    <xf numFmtId="172" fontId="51" fillId="0" borderId="40" xfId="0" applyNumberFormat="1" applyFont="1" applyFill="1" applyBorder="1" applyAlignment="1">
      <alignment horizontal="right" vertical="center"/>
    </xf>
    <xf numFmtId="172" fontId="47" fillId="0" borderId="44" xfId="0" applyNumberFormat="1" applyFont="1" applyFill="1" applyBorder="1" applyAlignment="1">
      <alignment horizontal="right" vertical="center"/>
    </xf>
    <xf numFmtId="167" fontId="47" fillId="0" borderId="45" xfId="2" applyNumberFormat="1" applyFont="1" applyFill="1" applyBorder="1" applyAlignment="1">
      <alignment horizontal="right" vertical="center"/>
    </xf>
    <xf numFmtId="0" fontId="13" fillId="29" borderId="4" xfId="0" applyNumberFormat="1" applyFont="1" applyFill="1" applyBorder="1"/>
    <xf numFmtId="0" fontId="118" fillId="29" borderId="5" xfId="0" quotePrefix="1" applyNumberFormat="1" applyFont="1" applyFill="1" applyBorder="1" applyAlignment="1">
      <alignment horizontal="centerContinuous"/>
    </xf>
    <xf numFmtId="0" fontId="119" fillId="29" borderId="4" xfId="0" applyNumberFormat="1" applyFont="1" applyFill="1" applyBorder="1" applyAlignment="1">
      <alignment horizontal="centerContinuous"/>
    </xf>
    <xf numFmtId="0" fontId="118" fillId="29" borderId="4" xfId="0" applyNumberFormat="1" applyFont="1" applyFill="1" applyBorder="1" applyAlignment="1">
      <alignment horizontal="centerContinuous"/>
    </xf>
    <xf numFmtId="0" fontId="119" fillId="29" borderId="38" xfId="0" applyNumberFormat="1" applyFont="1" applyFill="1" applyBorder="1" applyAlignment="1">
      <alignment horizontal="right"/>
    </xf>
    <xf numFmtId="0" fontId="119" fillId="29" borderId="4" xfId="0" applyNumberFormat="1" applyFont="1" applyFill="1" applyBorder="1" applyAlignment="1">
      <alignment horizontal="right"/>
    </xf>
    <xf numFmtId="0" fontId="108" fillId="29" borderId="0" xfId="0" quotePrefix="1" applyNumberFormat="1" applyFont="1" applyFill="1" applyBorder="1" applyAlignment="1">
      <alignment horizontal="left"/>
    </xf>
    <xf numFmtId="172" fontId="51" fillId="32" borderId="40" xfId="0" applyNumberFormat="1" applyFont="1" applyFill="1" applyBorder="1" applyAlignment="1">
      <alignment horizontal="right" vertical="center"/>
    </xf>
    <xf numFmtId="0" fontId="48" fillId="32" borderId="13" xfId="0" quotePrefix="1" applyNumberFormat="1" applyFont="1" applyFill="1" applyBorder="1" applyAlignment="1">
      <alignment horizontal="left" vertical="center"/>
    </xf>
    <xf numFmtId="172" fontId="47" fillId="32" borderId="14" xfId="0" applyNumberFormat="1" applyFont="1" applyFill="1" applyBorder="1" applyAlignment="1">
      <alignment horizontal="right" vertical="center"/>
    </xf>
    <xf numFmtId="172" fontId="47" fillId="32" borderId="15" xfId="0" applyNumberFormat="1" applyFont="1" applyFill="1" applyBorder="1" applyAlignment="1">
      <alignment horizontal="right" vertical="center"/>
    </xf>
    <xf numFmtId="0" fontId="109" fillId="29" borderId="8" xfId="0" quotePrefix="1" applyNumberFormat="1" applyFont="1" applyFill="1" applyBorder="1" applyAlignment="1">
      <alignment horizontal="center"/>
    </xf>
    <xf numFmtId="0" fontId="109" fillId="29" borderId="7" xfId="0" applyNumberFormat="1" applyFont="1" applyFill="1" applyBorder="1" applyAlignment="1">
      <alignment horizontal="center"/>
    </xf>
    <xf numFmtId="0" fontId="109" fillId="29" borderId="42" xfId="0" applyNumberFormat="1" applyFont="1" applyFill="1" applyBorder="1" applyAlignment="1">
      <alignment horizontal="center"/>
    </xf>
    <xf numFmtId="0" fontId="109" fillId="29" borderId="43" xfId="0" applyNumberFormat="1" applyFont="1" applyFill="1" applyBorder="1" applyAlignment="1">
      <alignment horizontal="center"/>
    </xf>
    <xf numFmtId="172" fontId="51" fillId="0" borderId="5" xfId="0" applyNumberFormat="1" applyFont="1" applyFill="1" applyBorder="1" applyAlignment="1">
      <alignment horizontal="right"/>
    </xf>
    <xf numFmtId="167" fontId="52" fillId="0" borderId="41" xfId="2" applyNumberFormat="1" applyFont="1" applyFill="1" applyBorder="1" applyAlignment="1">
      <alignment horizontal="right"/>
    </xf>
    <xf numFmtId="167" fontId="52" fillId="32" borderId="41" xfId="2" applyNumberFormat="1" applyFont="1" applyFill="1" applyBorder="1" applyAlignment="1">
      <alignment horizontal="right" vertical="center"/>
    </xf>
    <xf numFmtId="167" fontId="52" fillId="0" borderId="41" xfId="2" applyNumberFormat="1" applyFont="1" applyFill="1" applyBorder="1" applyAlignment="1">
      <alignment horizontal="right" vertical="center"/>
    </xf>
    <xf numFmtId="167" fontId="52" fillId="0" borderId="0" xfId="0" applyNumberFormat="1" applyFont="1" applyFill="1" applyBorder="1" applyAlignment="1">
      <alignment horizontal="right"/>
    </xf>
    <xf numFmtId="167" fontId="52" fillId="32" borderId="0" xfId="0" applyNumberFormat="1" applyFont="1" applyFill="1" applyBorder="1" applyAlignment="1">
      <alignment horizontal="right" vertical="center"/>
    </xf>
    <xf numFmtId="9" fontId="52" fillId="0" borderId="0" xfId="2" applyFont="1" applyFill="1" applyBorder="1" applyAlignment="1">
      <alignment horizontal="right" vertical="center"/>
    </xf>
    <xf numFmtId="0" fontId="48" fillId="2" borderId="0" xfId="0" quotePrefix="1" applyNumberFormat="1" applyFont="1" applyFill="1" applyBorder="1" applyAlignment="1">
      <alignment horizontal="left" vertical="center"/>
    </xf>
    <xf numFmtId="172" fontId="47" fillId="2" borderId="0" xfId="0" applyNumberFormat="1" applyFont="1" applyFill="1" applyBorder="1" applyAlignment="1">
      <alignment horizontal="right" vertical="center"/>
    </xf>
    <xf numFmtId="167" fontId="47" fillId="2" borderId="0" xfId="2" applyNumberFormat="1" applyFont="1" applyFill="1" applyBorder="1" applyAlignment="1">
      <alignment horizontal="right" vertical="center"/>
    </xf>
    <xf numFmtId="167" fontId="47" fillId="2" borderId="0" xfId="0" applyNumberFormat="1" applyFont="1" applyFill="1" applyBorder="1" applyAlignment="1">
      <alignment horizontal="right" vertical="center"/>
    </xf>
    <xf numFmtId="0" fontId="37" fillId="0" borderId="0" xfId="0" quotePrefix="1" applyFont="1" applyFill="1" applyBorder="1" applyAlignment="1">
      <alignment horizontal="left"/>
    </xf>
    <xf numFmtId="0" fontId="0" fillId="2" borderId="46" xfId="0" applyFont="1" applyFill="1" applyBorder="1"/>
    <xf numFmtId="0" fontId="12" fillId="29" borderId="0" xfId="0" applyFont="1" applyFill="1" applyBorder="1"/>
    <xf numFmtId="4" fontId="12" fillId="29" borderId="0" xfId="0" applyNumberFormat="1" applyFont="1" applyFill="1" applyBorder="1"/>
    <xf numFmtId="0" fontId="0" fillId="32" borderId="47" xfId="0" applyFont="1" applyFill="1" applyBorder="1"/>
    <xf numFmtId="0" fontId="0" fillId="2" borderId="50" xfId="0" applyFont="1" applyFill="1" applyBorder="1"/>
    <xf numFmtId="0" fontId="0" fillId="32" borderId="50" xfId="0" applyFont="1" applyFill="1" applyBorder="1"/>
    <xf numFmtId="0" fontId="12" fillId="29" borderId="54" xfId="0" applyFont="1" applyFill="1" applyBorder="1" applyAlignment="1">
      <alignment horizontal="center"/>
    </xf>
    <xf numFmtId="0" fontId="12" fillId="29" borderId="53" xfId="0" applyFont="1" applyFill="1" applyBorder="1" applyAlignment="1">
      <alignment horizontal="center"/>
    </xf>
    <xf numFmtId="167" fontId="121" fillId="2" borderId="46" xfId="2" applyNumberFormat="1" applyFont="1" applyFill="1" applyBorder="1"/>
    <xf numFmtId="167" fontId="121" fillId="32" borderId="49" xfId="2" applyNumberFormat="1" applyFont="1" applyFill="1" applyBorder="1"/>
    <xf numFmtId="167" fontId="121" fillId="2" borderId="52" xfId="2" applyNumberFormat="1" applyFont="1" applyFill="1" applyBorder="1"/>
    <xf numFmtId="167" fontId="121" fillId="32" borderId="52" xfId="2" applyNumberFormat="1" applyFont="1" applyFill="1" applyBorder="1"/>
    <xf numFmtId="10" fontId="12" fillId="29" borderId="0" xfId="2" applyNumberFormat="1" applyFont="1" applyFill="1" applyBorder="1"/>
    <xf numFmtId="10" fontId="23" fillId="2" borderId="0" xfId="2" applyNumberFormat="1" applyFont="1" applyFill="1" applyBorder="1" applyAlignment="1">
      <alignment horizontal="right"/>
    </xf>
    <xf numFmtId="181" fontId="23" fillId="2" borderId="0" xfId="0" applyNumberFormat="1" applyFont="1" applyFill="1" applyBorder="1" applyAlignment="1">
      <alignment horizontal="right"/>
    </xf>
    <xf numFmtId="172" fontId="14" fillId="0" borderId="0" xfId="0" applyNumberFormat="1" applyFont="1" applyFill="1"/>
    <xf numFmtId="167" fontId="14" fillId="0" borderId="0" xfId="2" applyNumberFormat="1" applyFont="1" applyFill="1"/>
    <xf numFmtId="182" fontId="14" fillId="0" borderId="0" xfId="0" applyNumberFormat="1" applyFont="1" applyFill="1"/>
    <xf numFmtId="2" fontId="124" fillId="0" borderId="0" xfId="265" applyNumberFormat="1" applyFont="1" applyFill="1" applyBorder="1"/>
    <xf numFmtId="2" fontId="124" fillId="0" borderId="0" xfId="268" applyNumberFormat="1" applyFont="1" applyFill="1" applyBorder="1"/>
    <xf numFmtId="2" fontId="124" fillId="0" borderId="0" xfId="267" applyNumberFormat="1" applyFont="1" applyFill="1" applyBorder="1"/>
    <xf numFmtId="0" fontId="124" fillId="0" borderId="0" xfId="265" applyNumberFormat="1" applyFont="1" applyFill="1" applyBorder="1"/>
    <xf numFmtId="1" fontId="126" fillId="0" borderId="0" xfId="266" applyNumberFormat="1" applyFont="1" applyFill="1" applyBorder="1" applyAlignment="1">
      <alignment horizontal="center"/>
    </xf>
    <xf numFmtId="4" fontId="128" fillId="0" borderId="64" xfId="0" applyNumberFormat="1" applyFont="1" applyBorder="1"/>
    <xf numFmtId="0" fontId="128" fillId="0" borderId="65" xfId="0" applyFont="1" applyBorder="1"/>
    <xf numFmtId="4" fontId="128" fillId="0" borderId="66" xfId="0" applyNumberFormat="1" applyFont="1" applyBorder="1"/>
    <xf numFmtId="4" fontId="128" fillId="0" borderId="70" xfId="0" applyNumberFormat="1" applyFont="1" applyBorder="1"/>
    <xf numFmtId="0" fontId="128" fillId="0" borderId="71" xfId="0" applyFont="1" applyBorder="1"/>
    <xf numFmtId="4" fontId="128" fillId="0" borderId="72" xfId="0" applyNumberFormat="1" applyFont="1" applyBorder="1"/>
    <xf numFmtId="4" fontId="128" fillId="32" borderId="67" xfId="0" applyNumberFormat="1" applyFont="1" applyFill="1" applyBorder="1"/>
    <xf numFmtId="0" fontId="128" fillId="32" borderId="68" xfId="0" applyFont="1" applyFill="1" applyBorder="1"/>
    <xf numFmtId="4" fontId="128" fillId="32" borderId="69" xfId="0" applyNumberFormat="1" applyFont="1" applyFill="1" applyBorder="1"/>
    <xf numFmtId="9" fontId="129" fillId="0" borderId="77" xfId="2" applyFont="1" applyBorder="1" applyAlignment="1">
      <alignment horizontal="center"/>
    </xf>
    <xf numFmtId="9" fontId="129" fillId="32" borderId="78" xfId="2" applyFont="1" applyFill="1" applyBorder="1" applyAlignment="1">
      <alignment horizontal="center"/>
    </xf>
    <xf numFmtId="0" fontId="14" fillId="0" borderId="0" xfId="0" applyNumberFormat="1" applyFont="1" applyFill="1" applyAlignment="1">
      <alignment wrapText="1"/>
    </xf>
    <xf numFmtId="2" fontId="124" fillId="0" borderId="0" xfId="266" applyNumberFormat="1" applyFont="1" applyFill="1" applyBorder="1"/>
    <xf numFmtId="0" fontId="18" fillId="2" borderId="0" xfId="0" applyNumberFormat="1" applyFont="1" applyFill="1" applyAlignment="1">
      <alignment horizontal="center"/>
    </xf>
    <xf numFmtId="183" fontId="106" fillId="0" borderId="0" xfId="266" applyFont="1" applyFill="1" applyBorder="1"/>
    <xf numFmtId="184" fontId="106" fillId="0" borderId="0" xfId="266" applyNumberFormat="1" applyFont="1" applyFill="1" applyBorder="1"/>
    <xf numFmtId="184" fontId="126" fillId="0" borderId="0" xfId="266" applyNumberFormat="1" applyFont="1" applyFill="1" applyBorder="1" applyAlignment="1">
      <alignment horizontal="center"/>
    </xf>
    <xf numFmtId="0" fontId="0" fillId="0" borderId="0" xfId="0" applyFill="1" applyBorder="1"/>
    <xf numFmtId="0" fontId="20" fillId="0" borderId="0" xfId="172" applyNumberFormat="1" applyFill="1" applyBorder="1"/>
    <xf numFmtId="170" fontId="20" fillId="0" borderId="0" xfId="172" applyFill="1" applyBorder="1"/>
    <xf numFmtId="170" fontId="53" fillId="0" borderId="0" xfId="172" applyFont="1" applyFill="1" applyBorder="1" applyAlignment="1">
      <alignment horizontal="center"/>
    </xf>
    <xf numFmtId="0" fontId="122" fillId="0" borderId="0" xfId="172" applyNumberFormat="1" applyFont="1" applyFill="1" applyBorder="1" applyAlignment="1">
      <alignment horizontal="center"/>
    </xf>
    <xf numFmtId="170" fontId="123" fillId="0" borderId="0" xfId="172" applyFont="1" applyFill="1" applyBorder="1"/>
    <xf numFmtId="170" fontId="122" fillId="0" borderId="0" xfId="172" applyFont="1" applyFill="1" applyBorder="1" applyAlignment="1">
      <alignment horizontal="center"/>
    </xf>
    <xf numFmtId="0" fontId="53" fillId="0" borderId="0" xfId="172" applyNumberFormat="1" applyFont="1" applyFill="1" applyBorder="1"/>
    <xf numFmtId="2" fontId="124" fillId="0" borderId="0" xfId="266" applyNumberFormat="1" applyFont="1" applyFill="1" applyBorder="1" applyAlignment="1">
      <alignment horizontal="center"/>
    </xf>
    <xf numFmtId="0" fontId="14" fillId="0" borderId="0" xfId="0" applyNumberFormat="1" applyFont="1" applyFill="1" applyBorder="1" applyAlignment="1">
      <alignment vertical="center"/>
    </xf>
    <xf numFmtId="0" fontId="124" fillId="0" borderId="0" xfId="267" applyFont="1" applyFill="1" applyBorder="1"/>
    <xf numFmtId="2" fontId="0" fillId="0" borderId="0" xfId="0" applyNumberFormat="1" applyFill="1" applyBorder="1"/>
    <xf numFmtId="2" fontId="127" fillId="0" borderId="0" xfId="271" applyNumberFormat="1" applyFill="1" applyBorder="1"/>
    <xf numFmtId="180" fontId="11" fillId="0" borderId="0" xfId="269" applyNumberFormat="1" applyFill="1" applyBorder="1" applyAlignment="1">
      <alignment horizontal="center"/>
    </xf>
    <xf numFmtId="2" fontId="127" fillId="0" borderId="0" xfId="270" applyNumberFormat="1" applyFill="1" applyBorder="1"/>
    <xf numFmtId="4" fontId="20" fillId="0" borderId="0" xfId="172" applyNumberFormat="1" applyFill="1" applyBorder="1"/>
    <xf numFmtId="2" fontId="20" fillId="0" borderId="0" xfId="172" applyNumberFormat="1" applyFill="1" applyBorder="1"/>
    <xf numFmtId="2" fontId="20" fillId="0" borderId="0" xfId="172" applyNumberFormat="1" applyFont="1" applyFill="1" applyBorder="1"/>
    <xf numFmtId="2" fontId="125" fillId="0" borderId="0" xfId="266" applyNumberFormat="1" applyFont="1" applyFill="1" applyBorder="1"/>
    <xf numFmtId="4" fontId="128" fillId="0" borderId="79" xfId="0" applyNumberFormat="1" applyFont="1" applyBorder="1" applyAlignment="1">
      <alignment horizontal="left"/>
    </xf>
    <xf numFmtId="4" fontId="128" fillId="32" borderId="80" xfId="0" applyNumberFormat="1" applyFont="1" applyFill="1" applyBorder="1" applyAlignment="1">
      <alignment horizontal="left"/>
    </xf>
    <xf numFmtId="4" fontId="128" fillId="0" borderId="67" xfId="0" applyNumberFormat="1" applyFont="1" applyBorder="1" applyAlignment="1">
      <alignment horizontal="left"/>
    </xf>
    <xf numFmtId="4" fontId="128" fillId="32" borderId="67" xfId="0" applyNumberFormat="1" applyFont="1" applyFill="1" applyBorder="1" applyAlignment="1">
      <alignment horizontal="left"/>
    </xf>
    <xf numFmtId="4" fontId="128" fillId="32" borderId="64" xfId="0" applyNumberFormat="1" applyFont="1" applyFill="1" applyBorder="1" applyAlignment="1">
      <alignment horizontal="left"/>
    </xf>
    <xf numFmtId="167" fontId="129" fillId="0" borderId="66" xfId="2" applyNumberFormat="1" applyFont="1" applyBorder="1" applyAlignment="1">
      <alignment horizontal="center"/>
    </xf>
    <xf numFmtId="167" fontId="129" fillId="32" borderId="81" xfId="2" applyNumberFormat="1" applyFont="1" applyFill="1" applyBorder="1" applyAlignment="1">
      <alignment horizontal="center"/>
    </xf>
    <xf numFmtId="167" fontId="129" fillId="0" borderId="82" xfId="2" applyNumberFormat="1" applyFont="1" applyBorder="1" applyAlignment="1">
      <alignment horizontal="center"/>
    </xf>
    <xf numFmtId="167" fontId="129" fillId="32" borderId="82" xfId="2" applyNumberFormat="1" applyFont="1" applyFill="1" applyBorder="1" applyAlignment="1">
      <alignment horizontal="center"/>
    </xf>
    <xf numFmtId="167" fontId="129" fillId="32" borderId="66" xfId="2" applyNumberFormat="1" applyFont="1" applyFill="1" applyBorder="1" applyAlignment="1">
      <alignment horizontal="center"/>
    </xf>
    <xf numFmtId="0" fontId="112" fillId="29" borderId="85" xfId="0" applyFont="1" applyFill="1" applyBorder="1" applyAlignment="1">
      <alignment horizontal="center" vertical="center" wrapText="1"/>
    </xf>
    <xf numFmtId="0" fontId="112" fillId="29" borderId="86" xfId="0" applyFont="1" applyFill="1" applyBorder="1" applyAlignment="1">
      <alignment horizontal="center" vertical="center" wrapText="1"/>
    </xf>
    <xf numFmtId="0" fontId="18" fillId="2" borderId="0" xfId="0" applyNumberFormat="1" applyFont="1" applyFill="1" applyAlignment="1"/>
    <xf numFmtId="0" fontId="112" fillId="29" borderId="84" xfId="0" applyFont="1" applyFill="1" applyBorder="1" applyAlignment="1">
      <alignment horizontal="center" vertical="center" wrapText="1"/>
    </xf>
    <xf numFmtId="0" fontId="131" fillId="0" borderId="83" xfId="0" applyFont="1" applyBorder="1" applyAlignment="1">
      <alignment vertical="center"/>
    </xf>
    <xf numFmtId="4" fontId="131" fillId="0" borderId="83" xfId="0" applyNumberFormat="1" applyFont="1" applyBorder="1" applyAlignment="1">
      <alignment horizontal="center" vertical="center"/>
    </xf>
    <xf numFmtId="0" fontId="132" fillId="31" borderId="87" xfId="0" applyFont="1" applyFill="1" applyBorder="1" applyAlignment="1">
      <alignment vertical="center"/>
    </xf>
    <xf numFmtId="0" fontId="132" fillId="31" borderId="88" xfId="0" applyFont="1" applyFill="1" applyBorder="1" applyAlignment="1">
      <alignment vertical="center"/>
    </xf>
    <xf numFmtId="0" fontId="132" fillId="31" borderId="89" xfId="0" applyFont="1" applyFill="1" applyBorder="1" applyAlignment="1">
      <alignment vertical="center"/>
    </xf>
    <xf numFmtId="4" fontId="48" fillId="31" borderId="83" xfId="0" applyNumberFormat="1" applyFont="1" applyFill="1" applyBorder="1" applyAlignment="1">
      <alignment horizontal="center" vertical="center"/>
    </xf>
    <xf numFmtId="167" fontId="48" fillId="31" borderId="83" xfId="2" applyNumberFormat="1" applyFont="1" applyFill="1" applyBorder="1" applyAlignment="1">
      <alignment horizontal="center" vertical="center"/>
    </xf>
    <xf numFmtId="167" fontId="48" fillId="0" borderId="83" xfId="2" applyNumberFormat="1" applyFont="1" applyBorder="1" applyAlignment="1">
      <alignment horizontal="center" vertical="center"/>
    </xf>
    <xf numFmtId="0" fontId="133" fillId="2" borderId="0" xfId="0" applyFont="1" applyFill="1" applyBorder="1"/>
    <xf numFmtId="17" fontId="32" fillId="2" borderId="0" xfId="0" quotePrefix="1" applyNumberFormat="1" applyFont="1" applyFill="1" applyBorder="1" applyAlignment="1">
      <alignment horizontal="center"/>
    </xf>
    <xf numFmtId="17" fontId="43" fillId="2" borderId="0" xfId="0" applyNumberFormat="1" applyFont="1" applyFill="1" applyBorder="1" applyAlignment="1">
      <alignment horizontal="center"/>
    </xf>
    <xf numFmtId="0" fontId="44" fillId="2" borderId="0" xfId="0" applyNumberFormat="1" applyFont="1" applyFill="1" applyBorder="1" applyAlignment="1">
      <alignment horizontal="center"/>
    </xf>
    <xf numFmtId="0" fontId="43" fillId="2" borderId="0" xfId="0" applyNumberFormat="1" applyFont="1" applyFill="1" applyBorder="1" applyAlignment="1">
      <alignment horizontal="center"/>
    </xf>
    <xf numFmtId="0" fontId="112" fillId="2" borderId="0" xfId="0" applyFont="1" applyFill="1" applyBorder="1" applyAlignment="1">
      <alignment horizontal="center" vertical="center" wrapText="1"/>
    </xf>
    <xf numFmtId="0" fontId="131" fillId="2" borderId="0" xfId="0" applyFont="1" applyFill="1" applyBorder="1" applyAlignment="1">
      <alignment vertical="center"/>
    </xf>
    <xf numFmtId="0" fontId="132" fillId="2" borderId="0" xfId="0" applyFont="1" applyFill="1" applyBorder="1" applyAlignment="1">
      <alignment vertical="center"/>
    </xf>
    <xf numFmtId="0" fontId="18" fillId="2" borderId="0" xfId="0" quotePrefix="1" applyNumberFormat="1" applyFont="1" applyFill="1" applyAlignment="1"/>
    <xf numFmtId="0" fontId="0" fillId="2" borderId="0" xfId="0" applyFill="1"/>
    <xf numFmtId="0" fontId="32" fillId="2" borderId="1" xfId="0" quotePrefix="1" applyNumberFormat="1" applyFont="1" applyFill="1" applyBorder="1" applyAlignment="1">
      <alignment horizontal="center" vertical="top"/>
    </xf>
    <xf numFmtId="0" fontId="14" fillId="2" borderId="0" xfId="0" applyNumberFormat="1" applyFont="1" applyFill="1" applyBorder="1" applyAlignment="1">
      <alignment horizontal="center"/>
    </xf>
    <xf numFmtId="0" fontId="14" fillId="2" borderId="0" xfId="0" applyNumberFormat="1" applyFont="1" applyFill="1" applyAlignment="1">
      <alignment horizontal="center"/>
    </xf>
    <xf numFmtId="0" fontId="218" fillId="2" borderId="0" xfId="0" applyNumberFormat="1" applyFont="1" applyFill="1" applyAlignment="1">
      <alignment horizontal="left"/>
    </xf>
    <xf numFmtId="0" fontId="14" fillId="2" borderId="0" xfId="0" applyNumberFormat="1" applyFont="1" applyFill="1" applyAlignment="1"/>
    <xf numFmtId="0" fontId="36" fillId="2" borderId="0" xfId="0" applyNumberFormat="1" applyFont="1" applyFill="1" applyBorder="1" applyAlignment="1">
      <alignment horizontal="right" vertical="center"/>
    </xf>
    <xf numFmtId="0" fontId="131" fillId="2" borderId="0" xfId="0" applyFont="1" applyFill="1" applyBorder="1" applyAlignment="1"/>
    <xf numFmtId="0" fontId="132" fillId="2" borderId="0" xfId="0" applyFont="1" applyFill="1" applyBorder="1" applyAlignment="1"/>
    <xf numFmtId="0" fontId="14" fillId="2" borderId="0" xfId="0" applyNumberFormat="1" applyFont="1" applyFill="1" applyBorder="1" applyAlignment="1"/>
    <xf numFmtId="0" fontId="0" fillId="2" borderId="0" xfId="0" applyFill="1" applyAlignment="1"/>
    <xf numFmtId="0" fontId="219" fillId="87" borderId="111" xfId="33982" applyFont="1" applyFill="1" applyBorder="1" applyAlignment="1">
      <alignment horizontal="center" vertical="center"/>
    </xf>
    <xf numFmtId="0" fontId="220" fillId="89" borderId="112" xfId="33982" applyFont="1" applyFill="1" applyBorder="1" applyAlignment="1"/>
    <xf numFmtId="0" fontId="220" fillId="89" borderId="113" xfId="33982" applyFont="1" applyFill="1" applyBorder="1" applyAlignment="1"/>
    <xf numFmtId="0" fontId="223" fillId="2" borderId="0" xfId="0" applyFont="1" applyFill="1" applyBorder="1" applyAlignment="1">
      <alignment horizontal="left" vertical="center"/>
    </xf>
    <xf numFmtId="0" fontId="136" fillId="2" borderId="0" xfId="0" applyNumberFormat="1" applyFont="1" applyFill="1" applyBorder="1" applyAlignment="1">
      <alignment horizontal="center"/>
    </xf>
    <xf numFmtId="0" fontId="136" fillId="2" borderId="0" xfId="0" applyNumberFormat="1" applyFont="1" applyFill="1" applyAlignment="1">
      <alignment horizontal="left"/>
    </xf>
    <xf numFmtId="0" fontId="136" fillId="0" borderId="0" xfId="0" applyNumberFormat="1" applyFont="1" applyFill="1"/>
    <xf numFmtId="0" fontId="136" fillId="0" borderId="0" xfId="0" applyNumberFormat="1" applyFont="1" applyFill="1" applyAlignment="1">
      <alignment vertical="center"/>
    </xf>
    <xf numFmtId="0" fontId="136" fillId="2" borderId="0" xfId="0" applyNumberFormat="1" applyFont="1" applyFill="1" applyBorder="1"/>
    <xf numFmtId="0" fontId="136" fillId="2" borderId="0" xfId="0" applyNumberFormat="1" applyFont="1" applyFill="1" applyBorder="1" applyAlignment="1">
      <alignment horizontal="right"/>
    </xf>
    <xf numFmtId="0" fontId="136" fillId="2" borderId="0" xfId="0" quotePrefix="1" applyNumberFormat="1" applyFont="1" applyFill="1" applyBorder="1" applyAlignment="1">
      <alignment horizontal="center"/>
    </xf>
    <xf numFmtId="0" fontId="136" fillId="0" borderId="0" xfId="0" applyNumberFormat="1" applyFont="1"/>
    <xf numFmtId="0" fontId="231" fillId="0" borderId="0" xfId="0" applyNumberFormat="1" applyFont="1" applyFill="1" applyAlignment="1">
      <alignment vertical="center"/>
    </xf>
    <xf numFmtId="0" fontId="232" fillId="0" borderId="0" xfId="0" applyNumberFormat="1" applyFont="1" applyFill="1" applyBorder="1"/>
    <xf numFmtId="0" fontId="233" fillId="0" borderId="0" xfId="0" applyNumberFormat="1" applyFont="1" applyFill="1" applyBorder="1"/>
    <xf numFmtId="0" fontId="231" fillId="0" borderId="0" xfId="0" applyNumberFormat="1" applyFont="1" applyFill="1" applyBorder="1"/>
    <xf numFmtId="0" fontId="234" fillId="0" borderId="0" xfId="0" applyNumberFormat="1" applyFont="1" applyFill="1" applyBorder="1"/>
    <xf numFmtId="0" fontId="231" fillId="0" borderId="0" xfId="0" applyNumberFormat="1" applyFont="1" applyFill="1"/>
    <xf numFmtId="4" fontId="235" fillId="2" borderId="116" xfId="0" applyNumberFormat="1" applyFont="1" applyFill="1" applyBorder="1"/>
    <xf numFmtId="10" fontId="235" fillId="2" borderId="116" xfId="0" applyNumberFormat="1" applyFont="1" applyFill="1" applyBorder="1"/>
    <xf numFmtId="4" fontId="235" fillId="85" borderId="116" xfId="0" applyNumberFormat="1" applyFont="1" applyFill="1" applyBorder="1"/>
    <xf numFmtId="10" fontId="235" fillId="85" borderId="116" xfId="0" applyNumberFormat="1" applyFont="1" applyFill="1" applyBorder="1"/>
    <xf numFmtId="0" fontId="34" fillId="2" borderId="116" xfId="0" applyNumberFormat="1" applyFont="1" applyFill="1" applyBorder="1"/>
    <xf numFmtId="0" fontId="34" fillId="85" borderId="116" xfId="0" applyNumberFormat="1" applyFont="1" applyFill="1" applyBorder="1"/>
    <xf numFmtId="0" fontId="34" fillId="2" borderId="0" xfId="0" applyFont="1" applyFill="1"/>
    <xf numFmtId="0" fontId="34" fillId="90" borderId="116" xfId="0" applyFont="1" applyFill="1" applyBorder="1" applyAlignment="1">
      <alignment horizontal="center"/>
    </xf>
    <xf numFmtId="0" fontId="136" fillId="2" borderId="0" xfId="0" applyNumberFormat="1" applyFont="1" applyFill="1"/>
    <xf numFmtId="17" fontId="222" fillId="29" borderId="119" xfId="0" applyNumberFormat="1" applyFont="1" applyFill="1" applyBorder="1" applyAlignment="1">
      <alignment horizontal="center" vertical="center"/>
    </xf>
    <xf numFmtId="0" fontId="219" fillId="87" borderId="120" xfId="33982" applyFont="1" applyFill="1" applyBorder="1" applyAlignment="1">
      <alignment horizontal="center" vertical="center"/>
    </xf>
    <xf numFmtId="0" fontId="227" fillId="87" borderId="121" xfId="33983" applyNumberFormat="1" applyFont="1" applyFill="1" applyBorder="1" applyAlignment="1">
      <alignment horizontal="center"/>
    </xf>
    <xf numFmtId="0" fontId="237" fillId="2" borderId="0" xfId="0" quotePrefix="1" applyNumberFormat="1" applyFont="1" applyFill="1" applyAlignment="1"/>
    <xf numFmtId="0" fontId="53" fillId="2" borderId="0" xfId="0" applyNumberFormat="1" applyFont="1" applyFill="1" applyAlignment="1">
      <alignment horizontal="left"/>
    </xf>
    <xf numFmtId="0" fontId="137" fillId="2" borderId="0" xfId="0" applyNumberFormat="1" applyFont="1" applyFill="1"/>
    <xf numFmtId="0" fontId="27" fillId="2" borderId="0" xfId="0" applyNumberFormat="1" applyFont="1" applyFill="1"/>
    <xf numFmtId="0" fontId="37" fillId="2" borderId="115" xfId="0" applyFont="1" applyFill="1" applyBorder="1" applyAlignment="1">
      <alignment vertical="center"/>
    </xf>
    <xf numFmtId="0" fontId="136" fillId="2" borderId="115" xfId="0" applyNumberFormat="1" applyFont="1" applyFill="1" applyBorder="1" applyAlignment="1">
      <alignment horizontal="center" vertical="center" wrapText="1"/>
    </xf>
    <xf numFmtId="0" fontId="136" fillId="2" borderId="115" xfId="0" applyNumberFormat="1" applyFont="1" applyFill="1" applyBorder="1" applyAlignment="1">
      <alignment horizontal="center" vertical="center"/>
    </xf>
    <xf numFmtId="0" fontId="136" fillId="2" borderId="115" xfId="2" applyNumberFormat="1" applyFont="1" applyFill="1" applyBorder="1" applyAlignment="1">
      <alignment horizontal="center" vertical="center"/>
    </xf>
    <xf numFmtId="0" fontId="136" fillId="2" borderId="115" xfId="0" applyNumberFormat="1" applyFont="1" applyFill="1" applyBorder="1" applyAlignment="1">
      <alignment horizontal="center"/>
    </xf>
    <xf numFmtId="0" fontId="216" fillId="0" borderId="115" xfId="0" applyNumberFormat="1" applyFont="1" applyFill="1" applyBorder="1" applyAlignment="1">
      <alignment horizontal="center"/>
    </xf>
    <xf numFmtId="0" fontId="37" fillId="32" borderId="124" xfId="0" applyFont="1" applyFill="1" applyBorder="1" applyAlignment="1">
      <alignment vertical="center"/>
    </xf>
    <xf numFmtId="0" fontId="136" fillId="32" borderId="124" xfId="0" applyNumberFormat="1" applyFont="1" applyFill="1" applyBorder="1" applyAlignment="1">
      <alignment horizontal="center" vertical="center"/>
    </xf>
    <xf numFmtId="0" fontId="136" fillId="32" borderId="124" xfId="2" applyNumberFormat="1" applyFont="1" applyFill="1" applyBorder="1" applyAlignment="1">
      <alignment horizontal="center" vertical="center"/>
    </xf>
    <xf numFmtId="0" fontId="136" fillId="32" borderId="124" xfId="0" applyNumberFormat="1" applyFont="1" applyFill="1" applyBorder="1" applyAlignment="1">
      <alignment horizontal="center"/>
    </xf>
    <xf numFmtId="0" fontId="216" fillId="32" borderId="124" xfId="0" applyNumberFormat="1" applyFont="1" applyFill="1" applyBorder="1" applyAlignment="1">
      <alignment horizontal="center"/>
    </xf>
    <xf numFmtId="0" fontId="37" fillId="2" borderId="124" xfId="0" applyFont="1" applyFill="1" applyBorder="1" applyAlignment="1">
      <alignment vertical="center"/>
    </xf>
    <xf numFmtId="0" fontId="136" fillId="2" borderId="124" xfId="0" applyNumberFormat="1" applyFont="1" applyFill="1" applyBorder="1" applyAlignment="1">
      <alignment horizontal="center" vertical="center"/>
    </xf>
    <xf numFmtId="0" fontId="136" fillId="2" borderId="124" xfId="2" applyNumberFormat="1" applyFont="1" applyFill="1" applyBorder="1" applyAlignment="1">
      <alignment horizontal="center" vertical="center"/>
    </xf>
    <xf numFmtId="0" fontId="136" fillId="2" borderId="124" xfId="0" applyNumberFormat="1" applyFont="1" applyFill="1" applyBorder="1" applyAlignment="1">
      <alignment horizontal="center"/>
    </xf>
    <xf numFmtId="0" fontId="216" fillId="0" borderId="124" xfId="0" applyNumberFormat="1" applyFont="1" applyFill="1" applyBorder="1" applyAlignment="1">
      <alignment horizontal="center"/>
    </xf>
    <xf numFmtId="4" fontId="136" fillId="0" borderId="115" xfId="0" applyNumberFormat="1" applyFont="1" applyFill="1" applyBorder="1" applyAlignment="1">
      <alignment horizontal="center"/>
    </xf>
    <xf numFmtId="4" fontId="136" fillId="32" borderId="124" xfId="0" applyNumberFormat="1" applyFont="1" applyFill="1" applyBorder="1" applyAlignment="1">
      <alignment horizontal="center"/>
    </xf>
    <xf numFmtId="4" fontId="136" fillId="0" borderId="124" xfId="0" applyNumberFormat="1" applyFont="1" applyFill="1" applyBorder="1" applyAlignment="1">
      <alignment horizontal="center"/>
    </xf>
    <xf numFmtId="0" fontId="219" fillId="87" borderId="111" xfId="33982" applyFont="1" applyFill="1" applyBorder="1" applyAlignment="1">
      <alignment horizontal="center" vertical="center"/>
    </xf>
    <xf numFmtId="4" fontId="220" fillId="89" borderId="113" xfId="33982" applyNumberFormat="1" applyFont="1" applyFill="1" applyBorder="1" applyAlignment="1"/>
    <xf numFmtId="4" fontId="220" fillId="89" borderId="114" xfId="33982" applyNumberFormat="1" applyFont="1" applyFill="1" applyBorder="1" applyAlignment="1"/>
    <xf numFmtId="4" fontId="0" fillId="2" borderId="0" xfId="0" applyNumberFormat="1" applyFill="1"/>
    <xf numFmtId="4" fontId="238" fillId="2" borderId="0" xfId="0" applyNumberFormat="1" applyFont="1" applyFill="1" applyAlignment="1"/>
    <xf numFmtId="0" fontId="14" fillId="2" borderId="0" xfId="0" applyNumberFormat="1" applyFont="1" applyFill="1" applyAlignment="1">
      <alignment horizontal="left"/>
    </xf>
    <xf numFmtId="0" fontId="222" fillId="29" borderId="125" xfId="0" applyNumberFormat="1" applyFont="1" applyFill="1" applyBorder="1" applyAlignment="1">
      <alignment horizontal="center" vertical="center"/>
    </xf>
    <xf numFmtId="0" fontId="219" fillId="87" borderId="111" xfId="33982" applyFont="1" applyFill="1" applyBorder="1" applyAlignment="1">
      <alignment horizontal="center" vertical="center"/>
    </xf>
    <xf numFmtId="0" fontId="239" fillId="2" borderId="0" xfId="0" applyNumberFormat="1" applyFont="1" applyFill="1" applyAlignment="1">
      <alignment horizontal="centerContinuous"/>
    </xf>
    <xf numFmtId="167" fontId="40" fillId="0" borderId="2" xfId="2" applyNumberFormat="1" applyFont="1" applyFill="1" applyBorder="1" applyAlignment="1">
      <alignment horizontal="right"/>
    </xf>
    <xf numFmtId="0" fontId="112" fillId="2" borderId="0" xfId="0" quotePrefix="1" applyNumberFormat="1" applyFont="1" applyFill="1" applyBorder="1" applyAlignment="1">
      <alignment horizontal="left" wrapText="1"/>
    </xf>
    <xf numFmtId="0" fontId="108" fillId="2" borderId="0" xfId="0" quotePrefix="1" applyNumberFormat="1" applyFont="1" applyFill="1" applyBorder="1" applyAlignment="1">
      <alignment horizontal="left"/>
    </xf>
    <xf numFmtId="17" fontId="108" fillId="2" borderId="0" xfId="0" applyNumberFormat="1" applyFont="1" applyFill="1" applyBorder="1" applyAlignment="1">
      <alignment horizontal="center"/>
    </xf>
    <xf numFmtId="0" fontId="108" fillId="2" borderId="0" xfId="0" applyNumberFormat="1" applyFont="1" applyFill="1" applyBorder="1" applyAlignment="1">
      <alignment horizontal="center" wrapText="1"/>
    </xf>
    <xf numFmtId="0" fontId="36" fillId="2" borderId="0" xfId="0" quotePrefix="1" applyNumberFormat="1" applyFont="1" applyFill="1" applyBorder="1" applyAlignment="1">
      <alignment horizontal="left" indent="1"/>
    </xf>
    <xf numFmtId="172" fontId="51" fillId="2" borderId="0" xfId="0" applyNumberFormat="1" applyFont="1" applyFill="1" applyBorder="1" applyAlignment="1">
      <alignment horizontal="right"/>
    </xf>
    <xf numFmtId="167" fontId="52" fillId="2" borderId="0" xfId="0" applyNumberFormat="1" applyFont="1" applyFill="1" applyBorder="1" applyAlignment="1">
      <alignment horizontal="right"/>
    </xf>
    <xf numFmtId="0" fontId="36" fillId="2" borderId="0" xfId="0" quotePrefix="1" applyNumberFormat="1" applyFont="1" applyFill="1" applyBorder="1" applyAlignment="1">
      <alignment horizontal="left" vertical="center" indent="1"/>
    </xf>
    <xf numFmtId="172" fontId="51" fillId="2" borderId="0" xfId="0" applyNumberFormat="1" applyFont="1" applyFill="1" applyBorder="1" applyAlignment="1">
      <alignment horizontal="right" vertical="center"/>
    </xf>
    <xf numFmtId="167" fontId="52" fillId="2" borderId="0" xfId="0" applyNumberFormat="1" applyFont="1" applyFill="1" applyBorder="1" applyAlignment="1">
      <alignment horizontal="right" vertical="center"/>
    </xf>
    <xf numFmtId="0" fontId="13" fillId="2" borderId="0" xfId="0" applyNumberFormat="1" applyFont="1" applyFill="1" applyBorder="1"/>
    <xf numFmtId="0" fontId="118" fillId="2" borderId="0" xfId="0" quotePrefix="1" applyNumberFormat="1" applyFont="1" applyFill="1" applyBorder="1" applyAlignment="1">
      <alignment horizontal="centerContinuous"/>
    </xf>
    <xf numFmtId="0" fontId="119" fillId="2" borderId="0" xfId="0" applyNumberFormat="1" applyFont="1" applyFill="1" applyBorder="1" applyAlignment="1">
      <alignment horizontal="centerContinuous"/>
    </xf>
    <xf numFmtId="0" fontId="118" fillId="2" borderId="0" xfId="0" applyNumberFormat="1" applyFont="1" applyFill="1" applyBorder="1" applyAlignment="1">
      <alignment horizontal="centerContinuous"/>
    </xf>
    <xf numFmtId="0" fontId="119" fillId="2" borderId="0" xfId="0" applyNumberFormat="1" applyFont="1" applyFill="1" applyBorder="1" applyAlignment="1">
      <alignment horizontal="right"/>
    </xf>
    <xf numFmtId="171" fontId="108" fillId="2" borderId="0" xfId="0" applyNumberFormat="1" applyFont="1" applyFill="1" applyBorder="1" applyAlignment="1">
      <alignment horizontal="center"/>
    </xf>
    <xf numFmtId="0" fontId="107" fillId="2" borderId="0" xfId="0" quotePrefix="1" applyNumberFormat="1" applyFont="1" applyFill="1" applyBorder="1" applyAlignment="1">
      <alignment horizontal="left"/>
    </xf>
    <xf numFmtId="0" fontId="109" fillId="2" borderId="0" xfId="0" quotePrefix="1" applyNumberFormat="1" applyFont="1" applyFill="1" applyBorder="1" applyAlignment="1">
      <alignment horizontal="center"/>
    </xf>
    <xf numFmtId="0" fontId="109" fillId="2" borderId="0" xfId="0" applyNumberFormat="1" applyFont="1" applyFill="1" applyBorder="1" applyAlignment="1">
      <alignment horizontal="center"/>
    </xf>
    <xf numFmtId="167" fontId="52" fillId="2" borderId="0" xfId="2" applyNumberFormat="1" applyFont="1" applyFill="1" applyBorder="1" applyAlignment="1">
      <alignment horizontal="right"/>
    </xf>
    <xf numFmtId="167" fontId="52" fillId="2" borderId="0" xfId="2" applyNumberFormat="1" applyFont="1" applyFill="1" applyBorder="1" applyAlignment="1">
      <alignment horizontal="right" vertical="center"/>
    </xf>
    <xf numFmtId="10" fontId="47" fillId="2" borderId="0" xfId="2" applyNumberFormat="1" applyFont="1" applyFill="1" applyBorder="1" applyAlignment="1">
      <alignment horizontal="right" vertical="center"/>
    </xf>
    <xf numFmtId="0" fontId="112" fillId="2" borderId="0" xfId="0" quotePrefix="1" applyNumberFormat="1" applyFont="1" applyFill="1" applyBorder="1" applyAlignment="1">
      <alignment horizontal="left"/>
    </xf>
    <xf numFmtId="167" fontId="51" fillId="2" borderId="0" xfId="0" applyNumberFormat="1" applyFont="1" applyFill="1" applyBorder="1" applyAlignment="1">
      <alignment horizontal="right" vertical="center"/>
    </xf>
    <xf numFmtId="9" fontId="52" fillId="2" borderId="0" xfId="2" applyFont="1" applyFill="1" applyBorder="1" applyAlignment="1">
      <alignment horizontal="right" vertical="center"/>
    </xf>
    <xf numFmtId="167" fontId="51" fillId="2" borderId="0" xfId="2" applyNumberFormat="1" applyFont="1" applyFill="1" applyBorder="1" applyAlignment="1">
      <alignment horizontal="right" vertical="center"/>
    </xf>
    <xf numFmtId="180" fontId="47" fillId="2" borderId="0" xfId="2" applyNumberFormat="1" applyFont="1" applyFill="1" applyBorder="1" applyAlignment="1">
      <alignment horizontal="right" vertical="center"/>
    </xf>
    <xf numFmtId="0" fontId="12" fillId="2" borderId="0" xfId="0" applyFont="1" applyFill="1" applyBorder="1"/>
    <xf numFmtId="4" fontId="12" fillId="2" borderId="0" xfId="0" applyNumberFormat="1" applyFont="1" applyFill="1" applyBorder="1"/>
    <xf numFmtId="10" fontId="12" fillId="2" borderId="0" xfId="2" applyNumberFormat="1" applyFont="1" applyFill="1" applyBorder="1"/>
    <xf numFmtId="0" fontId="12" fillId="2" borderId="0" xfId="0" applyFont="1" applyFill="1" applyBorder="1" applyAlignment="1">
      <alignment horizontal="center"/>
    </xf>
    <xf numFmtId="0" fontId="0" fillId="2" borderId="0" xfId="0" applyFont="1" applyFill="1" applyBorder="1"/>
    <xf numFmtId="4" fontId="0" fillId="2" borderId="0" xfId="0" applyNumberFormat="1" applyFont="1" applyFill="1" applyBorder="1"/>
    <xf numFmtId="167" fontId="121" fillId="2" borderId="0" xfId="2" applyNumberFormat="1" applyFont="1" applyFill="1" applyBorder="1"/>
    <xf numFmtId="17" fontId="43" fillId="2" borderId="0" xfId="0" applyNumberFormat="1" applyFont="1" applyFill="1" applyBorder="1" applyAlignment="1">
      <alignment horizontal="centerContinuous"/>
    </xf>
    <xf numFmtId="0" fontId="44" fillId="2" borderId="0" xfId="0" applyNumberFormat="1" applyFont="1" applyFill="1" applyBorder="1" applyAlignment="1">
      <alignment horizontal="centerContinuous"/>
    </xf>
    <xf numFmtId="0" fontId="43" fillId="2" borderId="0" xfId="0" applyNumberFormat="1" applyFont="1" applyFill="1" applyBorder="1" applyAlignment="1">
      <alignment horizontal="centerContinuous"/>
    </xf>
    <xf numFmtId="0" fontId="43" fillId="2" borderId="0" xfId="0" applyNumberFormat="1" applyFont="1" applyFill="1" applyBorder="1" applyAlignment="1">
      <alignment horizontal="left"/>
    </xf>
    <xf numFmtId="17" fontId="112" fillId="2" borderId="0" xfId="0" applyNumberFormat="1" applyFont="1" applyFill="1" applyBorder="1" applyAlignment="1">
      <alignment horizontal="center" vertical="center" wrapText="1"/>
    </xf>
    <xf numFmtId="0" fontId="112" fillId="2" borderId="0" xfId="0" applyFont="1" applyFill="1" applyBorder="1" applyAlignment="1">
      <alignment vertical="center" wrapText="1"/>
    </xf>
    <xf numFmtId="4" fontId="128" fillId="2" borderId="0" xfId="0" applyNumberFormat="1" applyFont="1" applyFill="1" applyBorder="1"/>
    <xf numFmtId="0" fontId="128" fillId="2" borderId="0" xfId="0" applyFont="1" applyFill="1" applyBorder="1"/>
    <xf numFmtId="9" fontId="129" fillId="2" borderId="0" xfId="2" applyFont="1" applyFill="1" applyBorder="1" applyAlignment="1">
      <alignment horizontal="center"/>
    </xf>
    <xf numFmtId="0" fontId="47" fillId="2" borderId="0" xfId="0" applyFont="1" applyFill="1" applyBorder="1" applyAlignment="1">
      <alignment vertical="center" wrapText="1"/>
    </xf>
    <xf numFmtId="0" fontId="47" fillId="2" borderId="0" xfId="0" applyFont="1" applyFill="1" applyBorder="1" applyAlignment="1">
      <alignment horizontal="center" vertical="center" wrapText="1"/>
    </xf>
    <xf numFmtId="4" fontId="110" fillId="2" borderId="0" xfId="0" applyNumberFormat="1" applyFont="1" applyFill="1" applyBorder="1"/>
    <xf numFmtId="0" fontId="110" fillId="2" borderId="0" xfId="0" applyFont="1" applyFill="1" applyBorder="1"/>
    <xf numFmtId="17" fontId="47" fillId="2" borderId="0" xfId="0" applyNumberFormat="1" applyFont="1" applyFill="1" applyBorder="1" applyAlignment="1">
      <alignment horizontal="center" vertical="center" wrapText="1"/>
    </xf>
    <xf numFmtId="9" fontId="47" fillId="2" borderId="0" xfId="2" applyFont="1" applyFill="1" applyBorder="1" applyAlignment="1">
      <alignment horizontal="center"/>
    </xf>
    <xf numFmtId="0" fontId="217" fillId="2" borderId="83" xfId="0" applyFont="1" applyFill="1" applyBorder="1" applyAlignment="1">
      <alignment horizontal="center" vertical="center"/>
    </xf>
    <xf numFmtId="0" fontId="217" fillId="2" borderId="83" xfId="0" applyNumberFormat="1" applyFont="1" applyFill="1" applyBorder="1" applyAlignment="1">
      <alignment horizontal="center" vertical="center"/>
    </xf>
    <xf numFmtId="22" fontId="217" fillId="2" borderId="83" xfId="0" applyNumberFormat="1" applyFont="1" applyFill="1" applyBorder="1" applyAlignment="1">
      <alignment horizontal="center" vertical="center" wrapText="1"/>
    </xf>
    <xf numFmtId="0" fontId="222" fillId="29" borderId="126" xfId="0" applyFont="1" applyFill="1" applyBorder="1" applyAlignment="1">
      <alignment horizontal="center" vertical="center"/>
    </xf>
    <xf numFmtId="0" fontId="222" fillId="29" borderId="126" xfId="0" applyNumberFormat="1" applyFont="1" applyFill="1" applyBorder="1" applyAlignment="1">
      <alignment horizontal="center" vertical="center"/>
    </xf>
    <xf numFmtId="0" fontId="0" fillId="2" borderId="0" xfId="0" applyFill="1" applyAlignment="1">
      <alignment horizontal="left"/>
    </xf>
    <xf numFmtId="0" fontId="217" fillId="2" borderId="83" xfId="0" applyFont="1" applyFill="1" applyBorder="1" applyAlignment="1">
      <alignment horizontal="center" vertical="center" wrapText="1"/>
    </xf>
    <xf numFmtId="0" fontId="242" fillId="0" borderId="0" xfId="0" applyNumberFormat="1" applyFont="1" applyFill="1" applyBorder="1"/>
    <xf numFmtId="0" fontId="38" fillId="0" borderId="0" xfId="0" applyNumberFormat="1" applyFont="1" applyFill="1" applyBorder="1"/>
    <xf numFmtId="0" fontId="203" fillId="0" borderId="0" xfId="0" applyNumberFormat="1" applyFont="1" applyFill="1" applyBorder="1"/>
    <xf numFmtId="0" fontId="133" fillId="2" borderId="0" xfId="0" applyFont="1" applyFill="1" applyBorder="1" applyAlignment="1"/>
    <xf numFmtId="0" fontId="112" fillId="29" borderId="75" xfId="0" applyFont="1" applyFill="1" applyBorder="1" applyAlignment="1">
      <alignment horizontal="center" vertical="center" wrapText="1"/>
    </xf>
    <xf numFmtId="207" fontId="47" fillId="0" borderId="9" xfId="0" applyNumberFormat="1" applyFont="1" applyFill="1" applyBorder="1" applyAlignment="1">
      <alignment horizontal="right" vertical="center"/>
    </xf>
    <xf numFmtId="0" fontId="12" fillId="93" borderId="0" xfId="0" applyFont="1" applyFill="1" applyBorder="1" applyAlignment="1">
      <alignment vertical="center"/>
    </xf>
    <xf numFmtId="0" fontId="38" fillId="2" borderId="0" xfId="0" quotePrefix="1" applyNumberFormat="1" applyFont="1" applyFill="1" applyBorder="1" applyAlignment="1">
      <alignment horizontal="left" vertical="top"/>
    </xf>
    <xf numFmtId="0" fontId="131" fillId="2" borderId="83" xfId="0" applyFont="1" applyFill="1" applyBorder="1" applyAlignment="1">
      <alignment vertical="center"/>
    </xf>
    <xf numFmtId="4" fontId="131" fillId="2" borderId="83" xfId="0" applyNumberFormat="1" applyFont="1" applyFill="1" applyBorder="1" applyAlignment="1">
      <alignment horizontal="center" vertical="center"/>
    </xf>
    <xf numFmtId="167" fontId="48" fillId="2" borderId="83" xfId="2" applyNumberFormat="1" applyFont="1" applyFill="1" applyBorder="1" applyAlignment="1">
      <alignment horizontal="center" vertical="center"/>
    </xf>
    <xf numFmtId="0" fontId="131" fillId="2" borderId="83" xfId="0" applyFont="1" applyFill="1" applyBorder="1" applyAlignment="1">
      <alignment horizontal="left" vertical="center" wrapText="1"/>
    </xf>
    <xf numFmtId="0" fontId="243" fillId="0" borderId="0" xfId="0" applyNumberFormat="1" applyFont="1" applyFill="1"/>
    <xf numFmtId="0" fontId="244" fillId="0" borderId="0" xfId="0" applyNumberFormat="1" applyFont="1" applyFill="1"/>
    <xf numFmtId="0" fontId="232" fillId="0" borderId="0" xfId="0" applyNumberFormat="1" applyFont="1" applyFill="1"/>
    <xf numFmtId="0" fontId="233" fillId="0" borderId="0" xfId="0" applyNumberFormat="1" applyFont="1" applyFill="1"/>
    <xf numFmtId="0" fontId="133" fillId="0" borderId="0" xfId="0" applyNumberFormat="1" applyFont="1" applyFill="1" applyBorder="1"/>
    <xf numFmtId="0" fontId="233" fillId="0" borderId="0" xfId="0" applyNumberFormat="1" applyFont="1" applyFill="1" applyBorder="1" applyAlignment="1">
      <alignment horizontal="left" vertical="center"/>
    </xf>
    <xf numFmtId="0" fontId="234" fillId="29" borderId="142" xfId="262" applyFont="1" applyFill="1" applyBorder="1" applyAlignment="1">
      <alignment horizontal="center" vertical="center" wrapText="1"/>
    </xf>
    <xf numFmtId="0" fontId="231" fillId="30" borderId="142" xfId="262" applyFont="1" applyFill="1" applyBorder="1"/>
    <xf numFmtId="180" fontId="231" fillId="30" borderId="142" xfId="262" applyNumberFormat="1" applyFont="1" applyFill="1" applyBorder="1" applyAlignment="1">
      <alignment horizontal="center"/>
    </xf>
    <xf numFmtId="10" fontId="231" fillId="30" borderId="142" xfId="2" applyNumberFormat="1" applyFont="1" applyFill="1" applyBorder="1" applyAlignment="1">
      <alignment horizontal="center"/>
    </xf>
    <xf numFmtId="0" fontId="245" fillId="29" borderId="142" xfId="262" applyFont="1" applyFill="1" applyBorder="1" applyAlignment="1">
      <alignment horizontal="left"/>
    </xf>
    <xf numFmtId="180" fontId="245" fillId="29" borderId="142" xfId="262" applyNumberFormat="1" applyFont="1" applyFill="1" applyBorder="1" applyAlignment="1">
      <alignment horizontal="center"/>
    </xf>
    <xf numFmtId="10" fontId="245" fillId="29" borderId="142" xfId="2" applyNumberFormat="1" applyFont="1" applyFill="1" applyBorder="1" applyAlignment="1">
      <alignment horizontal="center" vertical="center"/>
    </xf>
    <xf numFmtId="0" fontId="232" fillId="0" borderId="142" xfId="0" applyNumberFormat="1" applyFont="1" applyFill="1" applyBorder="1" applyAlignment="1">
      <alignment horizontal="left" vertical="center"/>
    </xf>
    <xf numFmtId="0" fontId="233" fillId="0" borderId="142" xfId="0" applyNumberFormat="1" applyFont="1" applyFill="1" applyBorder="1"/>
    <xf numFmtId="179" fontId="233" fillId="0" borderId="142" xfId="0" applyNumberFormat="1" applyFont="1" applyFill="1" applyBorder="1" applyAlignment="1">
      <alignment horizontal="center"/>
    </xf>
    <xf numFmtId="179" fontId="232" fillId="0" borderId="142" xfId="0" applyNumberFormat="1" applyFont="1" applyFill="1" applyBorder="1" applyAlignment="1">
      <alignment horizontal="center" vertical="center"/>
    </xf>
    <xf numFmtId="0" fontId="233" fillId="0" borderId="142" xfId="0" applyNumberFormat="1" applyFont="1" applyFill="1" applyBorder="1" applyAlignment="1">
      <alignment horizontal="left" vertical="center"/>
    </xf>
    <xf numFmtId="179" fontId="233" fillId="0" borderId="142" xfId="0" applyNumberFormat="1" applyFont="1" applyFill="1" applyBorder="1" applyAlignment="1">
      <alignment horizontal="center" vertical="center"/>
    </xf>
    <xf numFmtId="0" fontId="232" fillId="0" borderId="142" xfId="0" applyNumberFormat="1" applyFont="1" applyFill="1" applyBorder="1"/>
    <xf numFmtId="179" fontId="232" fillId="0" borderId="142" xfId="0" applyNumberFormat="1" applyFont="1" applyFill="1" applyBorder="1" applyAlignment="1">
      <alignment horizontal="center"/>
    </xf>
    <xf numFmtId="0" fontId="108" fillId="29" borderId="145" xfId="0" quotePrefix="1" applyNumberFormat="1" applyFont="1" applyFill="1" applyBorder="1" applyAlignment="1">
      <alignment horizontal="left"/>
    </xf>
    <xf numFmtId="0" fontId="107" fillId="29" borderId="144" xfId="0" quotePrefix="1" applyNumberFormat="1" applyFont="1" applyFill="1" applyBorder="1" applyAlignment="1">
      <alignment horizontal="left"/>
    </xf>
    <xf numFmtId="172" fontId="47" fillId="0" borderId="146" xfId="0" applyNumberFormat="1" applyFont="1" applyFill="1" applyBorder="1" applyAlignment="1">
      <alignment horizontal="right" vertical="center"/>
    </xf>
    <xf numFmtId="0" fontId="227" fillId="87" borderId="121" xfId="33983" applyNumberFormat="1" applyFont="1" applyFill="1" applyBorder="1" applyAlignment="1">
      <alignment horizontal="center"/>
    </xf>
    <xf numFmtId="0" fontId="36" fillId="2" borderId="0" xfId="0" applyNumberFormat="1" applyFont="1" applyFill="1" applyBorder="1" applyAlignment="1">
      <alignment horizontal="left" vertical="center"/>
    </xf>
    <xf numFmtId="0" fontId="36" fillId="2" borderId="0" xfId="0" quotePrefix="1" applyNumberFormat="1" applyFont="1" applyFill="1" applyBorder="1" applyAlignment="1">
      <alignment horizontal="left" vertical="center" indent="3"/>
    </xf>
    <xf numFmtId="0" fontId="38" fillId="2" borderId="0" xfId="0" quotePrefix="1" applyNumberFormat="1" applyFont="1" applyFill="1" applyBorder="1" applyAlignment="1">
      <alignment horizontal="left" vertical="center" indent="3"/>
    </xf>
    <xf numFmtId="17" fontId="111" fillId="2" borderId="0" xfId="0" applyNumberFormat="1" applyFont="1" applyFill="1" applyBorder="1" applyAlignment="1">
      <alignment horizontal="center" vertical="center"/>
    </xf>
    <xf numFmtId="17" fontId="111" fillId="2" borderId="0" xfId="0" applyNumberFormat="1" applyFont="1" applyFill="1" applyBorder="1" applyAlignment="1">
      <alignment horizontal="center"/>
    </xf>
    <xf numFmtId="0" fontId="120" fillId="2" borderId="0" xfId="0" applyNumberFormat="1" applyFont="1" applyFill="1" applyBorder="1" applyAlignment="1">
      <alignment horizontal="center"/>
    </xf>
    <xf numFmtId="0" fontId="109" fillId="29" borderId="151" xfId="0" applyNumberFormat="1" applyFont="1" applyFill="1" applyBorder="1" applyAlignment="1">
      <alignment horizontal="center"/>
    </xf>
    <xf numFmtId="0" fontId="109" fillId="29" borderId="152" xfId="0" applyNumberFormat="1" applyFont="1" applyFill="1" applyBorder="1" applyAlignment="1">
      <alignment horizontal="center"/>
    </xf>
    <xf numFmtId="172" fontId="230" fillId="0" borderId="153" xfId="0" applyNumberFormat="1" applyFont="1" applyFill="1" applyBorder="1" applyAlignment="1">
      <alignment horizontal="right"/>
    </xf>
    <xf numFmtId="167" fontId="52" fillId="0" borderId="154" xfId="2" applyNumberFormat="1" applyFont="1" applyFill="1" applyBorder="1" applyAlignment="1">
      <alignment horizontal="right"/>
    </xf>
    <xf numFmtId="172" fontId="230" fillId="32" borderId="153" xfId="0" applyNumberFormat="1" applyFont="1" applyFill="1" applyBorder="1" applyAlignment="1">
      <alignment horizontal="right" vertical="center"/>
    </xf>
    <xf numFmtId="167" fontId="52" fillId="32" borderId="154" xfId="2" applyNumberFormat="1" applyFont="1" applyFill="1" applyBorder="1" applyAlignment="1">
      <alignment horizontal="right" vertical="center"/>
    </xf>
    <xf numFmtId="172" fontId="230" fillId="0" borderId="153" xfId="0" applyNumberFormat="1" applyFont="1" applyFill="1" applyBorder="1" applyAlignment="1">
      <alignment horizontal="right" vertical="center"/>
    </xf>
    <xf numFmtId="167" fontId="52" fillId="0" borderId="154" xfId="2" applyNumberFormat="1" applyFont="1" applyFill="1" applyBorder="1" applyAlignment="1">
      <alignment horizontal="right" vertical="center"/>
    </xf>
    <xf numFmtId="172" fontId="47" fillId="0" borderId="155" xfId="0" applyNumberFormat="1" applyFont="1" applyFill="1" applyBorder="1" applyAlignment="1">
      <alignment horizontal="right" vertical="center"/>
    </xf>
    <xf numFmtId="167" fontId="47" fillId="0" borderId="156" xfId="2" applyNumberFormat="1" applyFont="1" applyFill="1" applyBorder="1" applyAlignment="1">
      <alignment horizontal="right" vertical="center"/>
    </xf>
    <xf numFmtId="172" fontId="51" fillId="32" borderId="153" xfId="0" applyNumberFormat="1" applyFont="1" applyFill="1" applyBorder="1" applyAlignment="1">
      <alignment horizontal="right" vertical="center"/>
    </xf>
    <xf numFmtId="0" fontId="118" fillId="29" borderId="157" xfId="0" applyNumberFormat="1" applyFont="1" applyFill="1" applyBorder="1" applyAlignment="1">
      <alignment horizontal="centerContinuous"/>
    </xf>
    <xf numFmtId="0" fontId="118" fillId="29" borderId="158" xfId="0" applyNumberFormat="1" applyFont="1" applyFill="1" applyBorder="1" applyAlignment="1">
      <alignment horizontal="centerContinuous"/>
    </xf>
    <xf numFmtId="172" fontId="51" fillId="0" borderId="153" xfId="0" applyNumberFormat="1" applyFont="1" applyFill="1" applyBorder="1" applyAlignment="1">
      <alignment horizontal="right"/>
    </xf>
    <xf numFmtId="172" fontId="51" fillId="0" borderId="153" xfId="0" applyNumberFormat="1" applyFont="1" applyFill="1" applyBorder="1" applyAlignment="1">
      <alignment horizontal="right" vertical="center"/>
    </xf>
    <xf numFmtId="207" fontId="47" fillId="0" borderId="155" xfId="0" applyNumberFormat="1" applyFont="1" applyFill="1" applyBorder="1" applyAlignment="1">
      <alignment horizontal="right" vertical="center"/>
    </xf>
    <xf numFmtId="0" fontId="119" fillId="29" borderId="157" xfId="0" applyNumberFormat="1" applyFont="1" applyFill="1" applyBorder="1" applyAlignment="1">
      <alignment horizontal="right"/>
    </xf>
    <xf numFmtId="172" fontId="51" fillId="0" borderId="4" xfId="0" applyNumberFormat="1" applyFont="1" applyFill="1" applyBorder="1" applyAlignment="1">
      <alignment horizontal="right"/>
    </xf>
    <xf numFmtId="172" fontId="51" fillId="32" borderId="15" xfId="0" applyNumberFormat="1" applyFont="1" applyFill="1" applyBorder="1" applyAlignment="1">
      <alignment horizontal="right" vertical="center"/>
    </xf>
    <xf numFmtId="167" fontId="47" fillId="32" borderId="159" xfId="2" applyNumberFormat="1" applyFont="1" applyFill="1" applyBorder="1" applyAlignment="1">
      <alignment horizontal="right" vertical="center"/>
    </xf>
    <xf numFmtId="0" fontId="118" fillId="29" borderId="38" xfId="0" applyNumberFormat="1" applyFont="1" applyFill="1" applyBorder="1" applyAlignment="1">
      <alignment horizontal="centerContinuous"/>
    </xf>
    <xf numFmtId="0" fontId="118" fillId="29" borderId="39" xfId="0" applyNumberFormat="1" applyFont="1" applyFill="1" applyBorder="1" applyAlignment="1">
      <alignment horizontal="centerContinuous"/>
    </xf>
    <xf numFmtId="0" fontId="8" fillId="2" borderId="1" xfId="0" applyNumberFormat="1" applyFont="1" applyFill="1" applyBorder="1"/>
    <xf numFmtId="0" fontId="8" fillId="2" borderId="0" xfId="0" applyNumberFormat="1" applyFont="1" applyFill="1" applyBorder="1" applyAlignment="1">
      <alignment horizontal="right"/>
    </xf>
    <xf numFmtId="0" fontId="246" fillId="2" borderId="0" xfId="0" applyNumberFormat="1" applyFont="1" applyFill="1" applyAlignment="1">
      <alignment horizontal="centerContinuous"/>
    </xf>
    <xf numFmtId="0" fontId="8" fillId="2" borderId="0" xfId="0" applyNumberFormat="1" applyFont="1" applyFill="1" applyBorder="1"/>
    <xf numFmtId="0" fontId="247" fillId="2" borderId="0" xfId="0" applyNumberFormat="1" applyFont="1" applyFill="1" applyBorder="1" applyAlignment="1">
      <alignment horizontal="right" vertical="top"/>
    </xf>
    <xf numFmtId="0" fontId="8" fillId="2" borderId="0" xfId="0" applyNumberFormat="1" applyFont="1" applyFill="1" applyBorder="1" applyAlignment="1">
      <alignment horizontal="right" wrapText="1"/>
    </xf>
    <xf numFmtId="0" fontId="248" fillId="2" borderId="0" xfId="0" applyNumberFormat="1" applyFont="1" applyFill="1" applyBorder="1" applyAlignment="1">
      <alignment horizontal="right"/>
    </xf>
    <xf numFmtId="172" fontId="249" fillId="2" borderId="0" xfId="2" applyNumberFormat="1" applyFont="1" applyFill="1" applyBorder="1" applyAlignment="1">
      <alignment horizontal="right"/>
    </xf>
    <xf numFmtId="172" fontId="250" fillId="2" borderId="0" xfId="2" applyNumberFormat="1" applyFont="1" applyFill="1" applyBorder="1" applyAlignment="1">
      <alignment horizontal="right"/>
    </xf>
    <xf numFmtId="0" fontId="249" fillId="2" borderId="0" xfId="0" applyNumberFormat="1" applyFont="1" applyFill="1" applyBorder="1" applyAlignment="1">
      <alignment horizontal="right"/>
    </xf>
    <xf numFmtId="10" fontId="249" fillId="2" borderId="0" xfId="2" applyNumberFormat="1" applyFont="1" applyFill="1" applyBorder="1" applyAlignment="1">
      <alignment horizontal="right"/>
    </xf>
    <xf numFmtId="181" fontId="249" fillId="2" borderId="0" xfId="0" applyNumberFormat="1" applyFont="1" applyFill="1" applyBorder="1" applyAlignment="1">
      <alignment horizontal="right"/>
    </xf>
    <xf numFmtId="0" fontId="242" fillId="2" borderId="0" xfId="0" applyNumberFormat="1" applyFont="1" applyFill="1" applyBorder="1" applyAlignment="1">
      <alignment horizontal="right"/>
    </xf>
    <xf numFmtId="0" fontId="38" fillId="2" borderId="0" xfId="0" applyNumberFormat="1" applyFont="1" applyFill="1" applyBorder="1"/>
    <xf numFmtId="0" fontId="203" fillId="2" borderId="0" xfId="0" applyNumberFormat="1" applyFont="1" applyFill="1" applyBorder="1"/>
    <xf numFmtId="0" fontId="8" fillId="2" borderId="0" xfId="0" applyNumberFormat="1" applyFont="1" applyFill="1" applyBorder="1" applyAlignment="1">
      <alignment wrapText="1"/>
    </xf>
    <xf numFmtId="0" fontId="8" fillId="2" borderId="0" xfId="0" applyNumberFormat="1" applyFont="1" applyFill="1" applyAlignment="1">
      <alignment wrapText="1"/>
    </xf>
    <xf numFmtId="0" fontId="8" fillId="2" borderId="0" xfId="0" applyNumberFormat="1" applyFont="1" applyFill="1"/>
    <xf numFmtId="0" fontId="251" fillId="2" borderId="0" xfId="0" applyFont="1" applyFill="1" applyBorder="1"/>
    <xf numFmtId="0" fontId="251" fillId="92" borderId="0" xfId="0" applyFont="1" applyFill="1" applyBorder="1"/>
    <xf numFmtId="0" fontId="135" fillId="92" borderId="0" xfId="0" applyFont="1" applyFill="1" applyBorder="1"/>
    <xf numFmtId="0" fontId="135" fillId="2" borderId="0" xfId="0" applyFont="1" applyFill="1" applyBorder="1"/>
    <xf numFmtId="0" fontId="7" fillId="92" borderId="0" xfId="0" applyFont="1" applyFill="1" applyBorder="1"/>
    <xf numFmtId="0" fontId="7" fillId="2" borderId="0" xfId="0" applyFont="1" applyFill="1" applyBorder="1"/>
    <xf numFmtId="0" fontId="19" fillId="2" borderId="0" xfId="0" applyNumberFormat="1" applyFont="1" applyFill="1" applyBorder="1" applyAlignment="1">
      <alignment horizontal="center"/>
    </xf>
    <xf numFmtId="0" fontId="16" fillId="2" borderId="0" xfId="0" applyNumberFormat="1" applyFont="1" applyFill="1" applyBorder="1"/>
    <xf numFmtId="0" fontId="6" fillId="0" borderId="0" xfId="0" applyNumberFormat="1" applyFont="1" applyFill="1"/>
    <xf numFmtId="0" fontId="6" fillId="0" borderId="0" xfId="0" applyNumberFormat="1" applyFont="1" applyFill="1" applyAlignment="1">
      <alignment vertical="center"/>
    </xf>
    <xf numFmtId="0" fontId="6" fillId="0" borderId="0" xfId="0" applyNumberFormat="1" applyFont="1" applyFill="1" applyBorder="1"/>
    <xf numFmtId="0" fontId="253" fillId="0" borderId="0" xfId="0" applyNumberFormat="1" applyFont="1" applyFill="1"/>
    <xf numFmtId="0" fontId="253" fillId="0" borderId="0" xfId="0" applyNumberFormat="1" applyFont="1" applyFill="1" applyAlignment="1">
      <alignment vertical="center"/>
    </xf>
    <xf numFmtId="0" fontId="123" fillId="0" borderId="0" xfId="0" applyNumberFormat="1" applyFont="1" applyFill="1"/>
    <xf numFmtId="167" fontId="51" fillId="32" borderId="154" xfId="2" applyNumberFormat="1" applyFont="1" applyFill="1" applyBorder="1" applyAlignment="1">
      <alignment horizontal="right" vertical="center"/>
    </xf>
    <xf numFmtId="167" fontId="52" fillId="0" borderId="0" xfId="2" applyNumberFormat="1" applyFont="1" applyFill="1" applyBorder="1" applyAlignment="1">
      <alignment horizontal="right" vertical="center"/>
    </xf>
    <xf numFmtId="9" fontId="47" fillId="0" borderId="0" xfId="2" applyFont="1" applyFill="1" applyBorder="1" applyAlignment="1">
      <alignment horizontal="right" vertical="center"/>
    </xf>
    <xf numFmtId="9" fontId="51" fillId="3" borderId="160" xfId="2" applyFont="1" applyFill="1" applyBorder="1" applyAlignment="1">
      <alignment horizontal="right" vertical="center"/>
    </xf>
    <xf numFmtId="9" fontId="51" fillId="3" borderId="11" xfId="2" applyFont="1" applyFill="1" applyBorder="1" applyAlignment="1">
      <alignment horizontal="right" vertical="center"/>
    </xf>
    <xf numFmtId="9" fontId="110" fillId="32" borderId="159" xfId="2" applyFont="1" applyFill="1" applyBorder="1" applyAlignment="1">
      <alignment horizontal="right" vertical="center"/>
    </xf>
    <xf numFmtId="9" fontId="110" fillId="32" borderId="15" xfId="2" applyFont="1" applyFill="1" applyBorder="1" applyAlignment="1">
      <alignment horizontal="right" vertical="center"/>
    </xf>
    <xf numFmtId="167" fontId="52" fillId="0" borderId="0" xfId="2" applyNumberFormat="1" applyFont="1" applyFill="1" applyBorder="1" applyAlignment="1">
      <alignment horizontal="right"/>
    </xf>
    <xf numFmtId="167" fontId="52" fillId="32" borderId="0" xfId="2" applyNumberFormat="1" applyFont="1" applyFill="1" applyBorder="1" applyAlignment="1">
      <alignment horizontal="right" vertical="center"/>
    </xf>
    <xf numFmtId="167" fontId="47" fillId="0" borderId="9" xfId="2" applyNumberFormat="1" applyFont="1" applyFill="1" applyBorder="1" applyAlignment="1">
      <alignment horizontal="right" vertical="center"/>
    </xf>
    <xf numFmtId="209" fontId="51" fillId="0" borderId="40" xfId="0" applyNumberFormat="1" applyFont="1" applyFill="1" applyBorder="1" applyAlignment="1">
      <alignment horizontal="right"/>
    </xf>
    <xf numFmtId="209" fontId="51" fillId="32" borderId="40" xfId="0" applyNumberFormat="1" applyFont="1" applyFill="1" applyBorder="1" applyAlignment="1">
      <alignment horizontal="right" vertical="center"/>
    </xf>
    <xf numFmtId="206" fontId="47" fillId="0" borderId="44" xfId="0" applyNumberFormat="1" applyFont="1" applyFill="1" applyBorder="1" applyAlignment="1">
      <alignment horizontal="right" vertical="center"/>
    </xf>
    <xf numFmtId="0" fontId="5" fillId="0" borderId="0" xfId="0" applyNumberFormat="1" applyFont="1" applyFill="1" applyAlignment="1">
      <alignment vertical="center"/>
    </xf>
    <xf numFmtId="0" fontId="5" fillId="0" borderId="0" xfId="0" applyNumberFormat="1" applyFont="1" applyFill="1"/>
    <xf numFmtId="0" fontId="5" fillId="0" borderId="0" xfId="0" applyNumberFormat="1" applyFont="1" applyFill="1" applyBorder="1"/>
    <xf numFmtId="22" fontId="14" fillId="0" borderId="0" xfId="0" applyNumberFormat="1" applyFont="1" applyFill="1" applyAlignment="1">
      <alignment vertical="center"/>
    </xf>
    <xf numFmtId="22" fontId="14" fillId="0" borderId="0" xfId="0" applyNumberFormat="1" applyFont="1" applyFill="1"/>
    <xf numFmtId="0" fontId="112" fillId="29" borderId="85" xfId="0" applyNumberFormat="1" applyFont="1" applyFill="1" applyBorder="1" applyAlignment="1">
      <alignment horizontal="center" vertical="center" wrapText="1"/>
    </xf>
    <xf numFmtId="0" fontId="112" fillId="2" borderId="0" xfId="0" applyFont="1" applyFill="1" applyBorder="1" applyAlignment="1">
      <alignment horizontal="center" vertical="center" wrapText="1"/>
    </xf>
    <xf numFmtId="17" fontId="112" fillId="29" borderId="73" xfId="0" quotePrefix="1" applyNumberFormat="1" applyFont="1" applyFill="1" applyBorder="1" applyAlignment="1">
      <alignment horizontal="center" vertical="center" wrapText="1"/>
    </xf>
    <xf numFmtId="17" fontId="112" fillId="29" borderId="74" xfId="0" quotePrefix="1" applyNumberFormat="1" applyFont="1" applyFill="1" applyBorder="1" applyAlignment="1">
      <alignment horizontal="center" vertical="center" wrapText="1"/>
    </xf>
    <xf numFmtId="0" fontId="220" fillId="86" borderId="0" xfId="0" applyNumberFormat="1" applyFont="1" applyFill="1"/>
    <xf numFmtId="0" fontId="221" fillId="0" borderId="0" xfId="0" applyNumberFormat="1" applyFont="1"/>
    <xf numFmtId="0" fontId="220" fillId="88" borderId="0" xfId="0" applyNumberFormat="1" applyFont="1" applyFill="1"/>
    <xf numFmtId="0" fontId="220" fillId="86" borderId="0" xfId="0" applyFont="1" applyFill="1"/>
    <xf numFmtId="0" fontId="229" fillId="86" borderId="0" xfId="0" applyNumberFormat="1" applyFont="1" applyFill="1"/>
    <xf numFmtId="0" fontId="228" fillId="0" borderId="0" xfId="0" applyNumberFormat="1" applyFont="1"/>
    <xf numFmtId="0" fontId="229" fillId="88" borderId="0" xfId="0" applyNumberFormat="1" applyFont="1" applyFill="1"/>
    <xf numFmtId="0" fontId="229" fillId="86" borderId="0" xfId="0" applyFont="1" applyFill="1"/>
    <xf numFmtId="4" fontId="14" fillId="2" borderId="0" xfId="0" applyNumberFormat="1" applyFont="1" applyFill="1"/>
    <xf numFmtId="10" fontId="228" fillId="0" borderId="0" xfId="2" applyNumberFormat="1" applyFont="1"/>
    <xf numFmtId="10" fontId="229" fillId="88" borderId="0" xfId="2" applyNumberFormat="1" applyFont="1" applyFill="1"/>
    <xf numFmtId="14" fontId="227" fillId="87" borderId="121" xfId="33983" applyNumberFormat="1" applyFont="1" applyFill="1" applyBorder="1" applyAlignment="1">
      <alignment horizontal="center"/>
    </xf>
    <xf numFmtId="20" fontId="227" fillId="87" borderId="121" xfId="33983" applyNumberFormat="1" applyFont="1" applyFill="1" applyBorder="1" applyAlignment="1">
      <alignment horizontal="center"/>
    </xf>
    <xf numFmtId="0" fontId="217" fillId="2" borderId="83" xfId="0" applyNumberFormat="1" applyFont="1" applyFill="1" applyBorder="1" applyAlignment="1">
      <alignment horizontal="center" vertical="center" wrapText="1"/>
    </xf>
    <xf numFmtId="0" fontId="217" fillId="2" borderId="89" xfId="0" applyNumberFormat="1" applyFont="1" applyFill="1" applyBorder="1" applyAlignment="1">
      <alignment horizontal="center" vertical="center" wrapText="1"/>
    </xf>
    <xf numFmtId="0" fontId="33" fillId="0" borderId="124" xfId="0" applyFont="1" applyFill="1" applyBorder="1" applyAlignment="1">
      <alignment horizontal="center" vertical="center"/>
    </xf>
    <xf numFmtId="0" fontId="136" fillId="0" borderId="124" xfId="0" applyNumberFormat="1" applyFont="1" applyFill="1" applyBorder="1" applyAlignment="1">
      <alignment horizontal="center" vertical="center"/>
    </xf>
    <xf numFmtId="0" fontId="136" fillId="0" borderId="124" xfId="2" applyNumberFormat="1" applyFont="1" applyFill="1" applyBorder="1" applyAlignment="1">
      <alignment horizontal="center" vertical="center"/>
    </xf>
    <xf numFmtId="0" fontId="136" fillId="0" borderId="124" xfId="0" applyNumberFormat="1" applyFont="1" applyFill="1" applyBorder="1" applyAlignment="1">
      <alignment horizontal="center"/>
    </xf>
    <xf numFmtId="0" fontId="255" fillId="2" borderId="0" xfId="0" quotePrefix="1" applyNumberFormat="1" applyFont="1" applyFill="1" applyBorder="1" applyAlignment="1">
      <alignment horizontal="left" vertical="top"/>
    </xf>
    <xf numFmtId="0" fontId="48" fillId="0" borderId="171" xfId="0" quotePrefix="1" applyNumberFormat="1" applyFont="1" applyFill="1" applyBorder="1" applyAlignment="1">
      <alignment horizontal="left" vertical="center"/>
    </xf>
    <xf numFmtId="172" fontId="51" fillId="32" borderId="41" xfId="0" applyNumberFormat="1" applyFont="1" applyFill="1" applyBorder="1" applyAlignment="1">
      <alignment horizontal="right" vertical="center"/>
    </xf>
    <xf numFmtId="172" fontId="51" fillId="0" borderId="41" xfId="0" applyNumberFormat="1" applyFont="1" applyFill="1" applyBorder="1" applyAlignment="1">
      <alignment horizontal="right" vertical="center"/>
    </xf>
    <xf numFmtId="172" fontId="47" fillId="32" borderId="172" xfId="0" applyNumberFormat="1" applyFont="1" applyFill="1" applyBorder="1" applyAlignment="1">
      <alignment horizontal="right" vertical="center"/>
    </xf>
    <xf numFmtId="167" fontId="48" fillId="0" borderId="171" xfId="2" quotePrefix="1" applyNumberFormat="1" applyFont="1" applyFill="1" applyBorder="1" applyAlignment="1">
      <alignment horizontal="left" vertical="center"/>
    </xf>
    <xf numFmtId="167" fontId="51" fillId="32" borderId="41" xfId="2" applyNumberFormat="1" applyFont="1" applyFill="1" applyBorder="1" applyAlignment="1">
      <alignment horizontal="right" vertical="center"/>
    </xf>
    <xf numFmtId="167" fontId="51" fillId="0" borderId="41" xfId="2" applyNumberFormat="1" applyFont="1" applyFill="1" applyBorder="1" applyAlignment="1">
      <alignment horizontal="right" vertical="center"/>
    </xf>
    <xf numFmtId="167" fontId="47" fillId="32" borderId="172" xfId="2" applyNumberFormat="1" applyFont="1" applyFill="1" applyBorder="1" applyAlignment="1">
      <alignment horizontal="right" vertical="center"/>
    </xf>
    <xf numFmtId="206" fontId="51" fillId="32" borderId="0" xfId="0" applyNumberFormat="1" applyFont="1" applyFill="1" applyBorder="1" applyAlignment="1">
      <alignment horizontal="right" vertical="center"/>
    </xf>
    <xf numFmtId="205" fontId="51" fillId="0" borderId="0" xfId="0" applyNumberFormat="1" applyFont="1" applyFill="1" applyBorder="1" applyAlignment="1">
      <alignment horizontal="right" vertical="center"/>
    </xf>
    <xf numFmtId="172" fontId="51" fillId="3" borderId="146" xfId="0" applyNumberFormat="1" applyFont="1" applyFill="1" applyBorder="1" applyAlignment="1">
      <alignment horizontal="right" vertical="center"/>
    </xf>
    <xf numFmtId="172" fontId="47" fillId="32" borderId="173" xfId="0" applyNumberFormat="1" applyFont="1" applyFill="1" applyBorder="1" applyAlignment="1">
      <alignment horizontal="right" vertical="center"/>
    </xf>
    <xf numFmtId="0" fontId="133" fillId="92" borderId="0" xfId="0" applyFont="1" applyFill="1" applyBorder="1"/>
    <xf numFmtId="0" fontId="259" fillId="2" borderId="0" xfId="0" applyFont="1" applyFill="1" applyBorder="1"/>
    <xf numFmtId="0" fontId="259" fillId="92" borderId="0" xfId="0" applyFont="1" applyFill="1" applyBorder="1"/>
    <xf numFmtId="0" fontId="260" fillId="92" borderId="0" xfId="0" applyFont="1" applyFill="1" applyBorder="1" applyAlignment="1">
      <alignment horizontal="center"/>
    </xf>
    <xf numFmtId="0" fontId="256" fillId="92" borderId="0" xfId="0" applyFont="1" applyFill="1" applyBorder="1"/>
    <xf numFmtId="10" fontId="133" fillId="92" borderId="0" xfId="2" applyNumberFormat="1" applyFont="1" applyFill="1" applyBorder="1"/>
    <xf numFmtId="0" fontId="231" fillId="2" borderId="0" xfId="0" applyFont="1" applyFill="1" applyBorder="1"/>
    <xf numFmtId="0" fontId="231" fillId="92" borderId="0" xfId="0" applyFont="1" applyFill="1" applyBorder="1"/>
    <xf numFmtId="0" fontId="231" fillId="0" borderId="0" xfId="0" applyNumberFormat="1" applyFont="1" applyFill="1" applyBorder="1" applyAlignment="1">
      <alignment vertical="center"/>
    </xf>
    <xf numFmtId="0" fontId="231" fillId="0" borderId="1" xfId="0" applyNumberFormat="1" applyFont="1" applyFill="1" applyBorder="1"/>
    <xf numFmtId="0" fontId="261" fillId="0" borderId="0" xfId="0" applyNumberFormat="1" applyFont="1" applyFill="1" applyAlignment="1">
      <alignment horizontal="center"/>
    </xf>
    <xf numFmtId="0" fontId="261" fillId="0" borderId="0" xfId="0" applyNumberFormat="1" applyFont="1" applyFill="1"/>
    <xf numFmtId="0" fontId="231" fillId="0" borderId="0" xfId="0" applyNumberFormat="1" applyFont="1" applyFill="1" applyBorder="1" applyAlignment="1">
      <alignment horizontal="right"/>
    </xf>
    <xf numFmtId="0" fontId="262" fillId="0" borderId="0" xfId="0" applyNumberFormat="1" applyFont="1" applyFill="1" applyAlignment="1">
      <alignment horizontal="centerContinuous"/>
    </xf>
    <xf numFmtId="0" fontId="261" fillId="0" borderId="0" xfId="0" applyNumberFormat="1" applyFont="1" applyFill="1" applyAlignment="1">
      <alignment vertical="center"/>
    </xf>
    <xf numFmtId="0" fontId="263" fillId="0" borderId="0" xfId="0" applyNumberFormat="1" applyFont="1" applyFill="1" applyBorder="1" applyAlignment="1">
      <alignment horizontal="right" vertical="top"/>
    </xf>
    <xf numFmtId="0" fontId="261" fillId="0" borderId="0" xfId="0" applyNumberFormat="1" applyFont="1" applyFill="1" applyAlignment="1">
      <alignment horizontal="center" vertical="center"/>
    </xf>
    <xf numFmtId="17" fontId="261" fillId="0" borderId="0" xfId="0" applyNumberFormat="1" applyFont="1" applyFill="1" applyAlignment="1">
      <alignment vertical="center"/>
    </xf>
    <xf numFmtId="0" fontId="264" fillId="0" borderId="0" xfId="0" applyNumberFormat="1" applyFont="1" applyFill="1" applyAlignment="1">
      <alignment vertical="center"/>
    </xf>
    <xf numFmtId="180" fontId="261" fillId="0" borderId="0" xfId="0" applyNumberFormat="1" applyFont="1" applyFill="1" applyAlignment="1">
      <alignment vertical="center"/>
    </xf>
    <xf numFmtId="0" fontId="261" fillId="0" borderId="0" xfId="0" applyNumberFormat="1" applyFont="1" applyFill="1" applyBorder="1" applyAlignment="1">
      <alignment horizontal="center"/>
    </xf>
    <xf numFmtId="0" fontId="261" fillId="0" borderId="0" xfId="0" applyNumberFormat="1" applyFont="1" applyFill="1" applyBorder="1"/>
    <xf numFmtId="0" fontId="264" fillId="0" borderId="0" xfId="0" applyNumberFormat="1" applyFont="1" applyFill="1" applyBorder="1" applyAlignment="1">
      <alignment horizontal="center"/>
    </xf>
    <xf numFmtId="0" fontId="264" fillId="0" borderId="0" xfId="0" applyNumberFormat="1" applyFont="1" applyFill="1" applyBorder="1"/>
    <xf numFmtId="0" fontId="264" fillId="0" borderId="0" xfId="0" applyNumberFormat="1" applyFont="1" applyFill="1" applyBorder="1" applyAlignment="1">
      <alignment vertical="center"/>
    </xf>
    <xf numFmtId="180" fontId="261" fillId="0" borderId="0" xfId="0" applyNumberFormat="1" applyFont="1" applyFill="1" applyBorder="1"/>
    <xf numFmtId="180" fontId="261" fillId="0" borderId="0" xfId="0" applyNumberFormat="1" applyFont="1" applyFill="1" applyBorder="1" applyAlignment="1">
      <alignment vertical="center"/>
    </xf>
    <xf numFmtId="180" fontId="264" fillId="0" borderId="0" xfId="0" applyNumberFormat="1" applyFont="1" applyFill="1" applyBorder="1" applyAlignment="1">
      <alignment vertical="center"/>
    </xf>
    <xf numFmtId="0" fontId="265" fillId="0" borderId="0" xfId="0" applyNumberFormat="1" applyFont="1" applyFill="1" applyBorder="1" applyAlignment="1">
      <alignment horizontal="right"/>
    </xf>
    <xf numFmtId="208" fontId="264" fillId="0" borderId="0" xfId="0" applyNumberFormat="1" applyFont="1" applyFill="1" applyAlignment="1">
      <alignment vertical="center"/>
    </xf>
    <xf numFmtId="4" fontId="261" fillId="0" borderId="0" xfId="0" applyNumberFormat="1" applyFont="1" applyFill="1" applyAlignment="1">
      <alignment vertical="center"/>
    </xf>
    <xf numFmtId="0" fontId="261" fillId="0" borderId="0" xfId="0" applyNumberFormat="1" applyFont="1" applyFill="1" applyBorder="1" applyAlignment="1">
      <alignment horizontal="center" vertical="center"/>
    </xf>
    <xf numFmtId="0" fontId="261" fillId="0" borderId="0" xfId="0" applyNumberFormat="1" applyFont="1" applyFill="1" applyBorder="1" applyAlignment="1">
      <alignment vertical="center"/>
    </xf>
    <xf numFmtId="180" fontId="264" fillId="0" borderId="0" xfId="0" applyNumberFormat="1" applyFont="1" applyFill="1" applyAlignment="1">
      <alignment vertical="center"/>
    </xf>
    <xf numFmtId="10" fontId="231" fillId="0" borderId="0" xfId="2" applyNumberFormat="1" applyFont="1" applyFill="1" applyAlignment="1">
      <alignment vertical="center"/>
    </xf>
    <xf numFmtId="0" fontId="231" fillId="0" borderId="0" xfId="0" applyNumberFormat="1" applyFont="1" applyFill="1" applyAlignment="1">
      <alignment horizontal="left" vertical="center"/>
    </xf>
    <xf numFmtId="0" fontId="232" fillId="0" borderId="0" xfId="0" applyNumberFormat="1" applyFont="1" applyFill="1" applyBorder="1" applyAlignment="1">
      <alignment horizontal="right"/>
    </xf>
    <xf numFmtId="0" fontId="258" fillId="0" borderId="0" xfId="0" applyNumberFormat="1" applyFont="1" applyFill="1" applyBorder="1" applyAlignment="1">
      <alignment horizontal="center"/>
    </xf>
    <xf numFmtId="0" fontId="258" fillId="0" borderId="0" xfId="0" applyNumberFormat="1" applyFont="1" applyFill="1" applyBorder="1"/>
    <xf numFmtId="0" fontId="257" fillId="0" borderId="0" xfId="0" applyNumberFormat="1" applyFont="1" applyFill="1" applyBorder="1" applyAlignment="1">
      <alignment horizontal="center"/>
    </xf>
    <xf numFmtId="0" fontId="257" fillId="0" borderId="0" xfId="0" applyNumberFormat="1" applyFont="1" applyFill="1" applyBorder="1"/>
    <xf numFmtId="0" fontId="231" fillId="0" borderId="0" xfId="0" applyNumberFormat="1" applyFont="1" applyBorder="1" applyAlignment="1">
      <alignment wrapText="1"/>
    </xf>
    <xf numFmtId="0" fontId="231" fillId="0" borderId="0" xfId="0" applyNumberFormat="1" applyFont="1" applyAlignment="1">
      <alignment wrapText="1"/>
    </xf>
    <xf numFmtId="10" fontId="261" fillId="0" borderId="0" xfId="2" applyNumberFormat="1" applyFont="1" applyFill="1" applyAlignment="1">
      <alignment vertical="center"/>
    </xf>
    <xf numFmtId="211" fontId="261" fillId="0" borderId="0" xfId="2" applyNumberFormat="1" applyFont="1" applyFill="1" applyAlignment="1">
      <alignment vertical="center"/>
    </xf>
    <xf numFmtId="212" fontId="261" fillId="0" borderId="0" xfId="0" applyNumberFormat="1" applyFont="1" applyFill="1" applyAlignment="1">
      <alignment vertical="center"/>
    </xf>
    <xf numFmtId="0" fontId="234" fillId="0" borderId="0" xfId="0" applyNumberFormat="1" applyFont="1" applyFill="1" applyAlignment="1">
      <alignment vertical="center"/>
    </xf>
    <xf numFmtId="166" fontId="264" fillId="0" borderId="0" xfId="0" applyNumberFormat="1" applyFont="1" applyFill="1" applyAlignment="1">
      <alignment vertical="center"/>
    </xf>
    <xf numFmtId="0" fontId="231" fillId="2" borderId="0" xfId="0" applyNumberFormat="1" applyFont="1" applyFill="1" applyBorder="1" applyAlignment="1">
      <alignment vertical="center"/>
    </xf>
    <xf numFmtId="0" fontId="231" fillId="2" borderId="0" xfId="0" applyNumberFormat="1" applyFont="1" applyFill="1" applyBorder="1"/>
    <xf numFmtId="0" fontId="266" fillId="2" borderId="0" xfId="0" quotePrefix="1" applyNumberFormat="1" applyFont="1" applyFill="1" applyBorder="1" applyAlignment="1">
      <alignment horizontal="centerContinuous"/>
    </xf>
    <xf numFmtId="0" fontId="262" fillId="2" borderId="0" xfId="0" applyNumberFormat="1" applyFont="1" applyFill="1" applyBorder="1" applyAlignment="1">
      <alignment horizontal="centerContinuous"/>
    </xf>
    <xf numFmtId="0" fontId="266" fillId="2" borderId="0" xfId="0" applyNumberFormat="1" applyFont="1" applyFill="1" applyBorder="1" applyAlignment="1">
      <alignment horizontal="centerContinuous"/>
    </xf>
    <xf numFmtId="0" fontId="262" fillId="2" borderId="0" xfId="0" applyNumberFormat="1" applyFont="1" applyFill="1" applyBorder="1" applyAlignment="1">
      <alignment horizontal="right"/>
    </xf>
    <xf numFmtId="0" fontId="267" fillId="2" borderId="0" xfId="0" quotePrefix="1" applyNumberFormat="1" applyFont="1" applyFill="1" applyBorder="1" applyAlignment="1">
      <alignment horizontal="left" wrapText="1"/>
    </xf>
    <xf numFmtId="0" fontId="269" fillId="2" borderId="0" xfId="0" quotePrefix="1" applyNumberFormat="1" applyFont="1" applyFill="1" applyBorder="1" applyAlignment="1">
      <alignment horizontal="left"/>
    </xf>
    <xf numFmtId="17" fontId="269" fillId="2" borderId="0" xfId="0" applyNumberFormat="1" applyFont="1" applyFill="1" applyBorder="1" applyAlignment="1">
      <alignment horizontal="center"/>
    </xf>
    <xf numFmtId="0" fontId="269" fillId="2" borderId="0" xfId="0" applyNumberFormat="1" applyFont="1" applyFill="1" applyBorder="1" applyAlignment="1">
      <alignment horizontal="center" wrapText="1"/>
    </xf>
    <xf numFmtId="171" fontId="269" fillId="2" borderId="0" xfId="0" applyNumberFormat="1" applyFont="1" applyFill="1" applyBorder="1" applyAlignment="1">
      <alignment horizontal="center"/>
    </xf>
    <xf numFmtId="0" fontId="270" fillId="2" borderId="0" xfId="0" quotePrefix="1" applyNumberFormat="1" applyFont="1" applyFill="1" applyBorder="1" applyAlignment="1">
      <alignment horizontal="left"/>
    </xf>
    <xf numFmtId="0" fontId="233" fillId="2" borderId="0" xfId="0" quotePrefix="1" applyNumberFormat="1" applyFont="1" applyFill="1" applyBorder="1" applyAlignment="1">
      <alignment horizontal="center"/>
    </xf>
    <xf numFmtId="0" fontId="233" fillId="2" borderId="0" xfId="0" applyNumberFormat="1" applyFont="1" applyFill="1" applyBorder="1" applyAlignment="1">
      <alignment horizontal="center"/>
    </xf>
    <xf numFmtId="0" fontId="268" fillId="2" borderId="0" xfId="0" quotePrefix="1" applyNumberFormat="1" applyFont="1" applyFill="1" applyBorder="1" applyAlignment="1">
      <alignment horizontal="left" vertical="center"/>
    </xf>
    <xf numFmtId="172" fontId="267" fillId="2" borderId="0" xfId="0" applyNumberFormat="1" applyFont="1" applyFill="1" applyBorder="1" applyAlignment="1">
      <alignment horizontal="right" vertical="center"/>
    </xf>
    <xf numFmtId="167" fontId="267" fillId="2" borderId="0" xfId="2" applyNumberFormat="1" applyFont="1" applyFill="1" applyBorder="1" applyAlignment="1">
      <alignment horizontal="right" vertical="center"/>
    </xf>
    <xf numFmtId="167" fontId="267" fillId="2" borderId="0" xfId="0" applyNumberFormat="1" applyFont="1" applyFill="1" applyBorder="1" applyAlignment="1">
      <alignment horizontal="right" vertical="center"/>
    </xf>
    <xf numFmtId="0" fontId="265" fillId="0" borderId="0" xfId="0" applyNumberFormat="1" applyFont="1" applyFill="1"/>
    <xf numFmtId="0" fontId="271" fillId="0" borderId="0" xfId="0" applyNumberFormat="1" applyFont="1" applyFill="1" applyAlignment="1">
      <alignment horizontal="center" vertical="center"/>
    </xf>
    <xf numFmtId="0" fontId="265" fillId="0" borderId="0" xfId="34150" applyFont="1" applyBorder="1"/>
    <xf numFmtId="0" fontId="264" fillId="0" borderId="0" xfId="34150" applyFont="1" applyFill="1" applyBorder="1"/>
    <xf numFmtId="4" fontId="265" fillId="0" borderId="0" xfId="34150" applyNumberFormat="1" applyFont="1" applyBorder="1"/>
    <xf numFmtId="0" fontId="261" fillId="0" borderId="0" xfId="34150" applyFont="1" applyBorder="1"/>
    <xf numFmtId="4" fontId="261" fillId="0" borderId="0" xfId="34150" applyNumberFormat="1" applyFont="1" applyBorder="1"/>
    <xf numFmtId="22" fontId="261" fillId="0" borderId="0" xfId="0" applyNumberFormat="1" applyFont="1" applyFill="1"/>
    <xf numFmtId="0" fontId="265" fillId="0" borderId="0" xfId="0" applyNumberFormat="1" applyFont="1" applyFill="1" applyAlignment="1">
      <alignment vertical="center"/>
    </xf>
    <xf numFmtId="22" fontId="261" fillId="0" borderId="0" xfId="0" applyNumberFormat="1" applyFont="1" applyFill="1" applyAlignment="1">
      <alignment vertical="center"/>
    </xf>
    <xf numFmtId="172" fontId="265" fillId="0" borderId="0" xfId="0" applyNumberFormat="1" applyFont="1" applyFill="1"/>
    <xf numFmtId="0" fontId="272" fillId="0" borderId="0" xfId="0" applyNumberFormat="1" applyFont="1" applyFill="1" applyBorder="1"/>
    <xf numFmtId="0" fontId="265" fillId="0" borderId="0" xfId="0" applyNumberFormat="1" applyFont="1" applyFill="1" applyBorder="1"/>
    <xf numFmtId="0" fontId="273" fillId="0" borderId="0" xfId="0" applyFont="1"/>
    <xf numFmtId="0" fontId="274" fillId="0" borderId="0" xfId="172" applyNumberFormat="1" applyFont="1"/>
    <xf numFmtId="170" fontId="274" fillId="0" borderId="0" xfId="172" applyFont="1"/>
    <xf numFmtId="170" fontId="275" fillId="0" borderId="0" xfId="172" applyFont="1" applyAlignment="1">
      <alignment horizontal="center"/>
    </xf>
    <xf numFmtId="0" fontId="264" fillId="38" borderId="0" xfId="172" applyNumberFormat="1" applyFont="1" applyFill="1" applyAlignment="1">
      <alignment horizontal="center"/>
    </xf>
    <xf numFmtId="170" fontId="261" fillId="0" borderId="0" xfId="172" applyFont="1"/>
    <xf numFmtId="170" fontId="264" fillId="38" borderId="0" xfId="172" applyFont="1" applyFill="1" applyAlignment="1">
      <alignment horizontal="center"/>
    </xf>
    <xf numFmtId="0" fontId="275" fillId="34" borderId="0" xfId="172" applyNumberFormat="1" applyFont="1" applyFill="1"/>
    <xf numFmtId="0" fontId="274" fillId="0" borderId="63" xfId="172" applyNumberFormat="1" applyFont="1" applyBorder="1"/>
    <xf numFmtId="2" fontId="276" fillId="0" borderId="63" xfId="266" applyNumberFormat="1" applyFont="1" applyFill="1" applyBorder="1"/>
    <xf numFmtId="2" fontId="276" fillId="0" borderId="63" xfId="265" applyNumberFormat="1" applyFont="1" applyFill="1" applyBorder="1"/>
    <xf numFmtId="2" fontId="276" fillId="0" borderId="0" xfId="266" applyNumberFormat="1" applyFont="1" applyFill="1" applyBorder="1"/>
    <xf numFmtId="2" fontId="276" fillId="0" borderId="0" xfId="265" applyNumberFormat="1" applyFont="1" applyFill="1" applyBorder="1"/>
    <xf numFmtId="0" fontId="276" fillId="0" borderId="0" xfId="267" applyFont="1"/>
    <xf numFmtId="0" fontId="276" fillId="0" borderId="0" xfId="265" applyNumberFormat="1" applyFont="1" applyFill="1" applyBorder="1"/>
    <xf numFmtId="4" fontId="274" fillId="0" borderId="0" xfId="172" applyNumberFormat="1" applyFont="1"/>
    <xf numFmtId="4" fontId="274" fillId="40" borderId="0" xfId="172" applyNumberFormat="1" applyFont="1" applyFill="1"/>
    <xf numFmtId="4" fontId="274" fillId="41" borderId="0" xfId="172" applyNumberFormat="1" applyFont="1" applyFill="1"/>
    <xf numFmtId="4" fontId="274" fillId="42" borderId="0" xfId="172" applyNumberFormat="1" applyFont="1" applyFill="1"/>
    <xf numFmtId="4" fontId="274" fillId="36" borderId="0" xfId="172" applyNumberFormat="1" applyFont="1" applyFill="1"/>
    <xf numFmtId="2" fontId="274" fillId="35" borderId="0" xfId="172" applyNumberFormat="1" applyFont="1" applyFill="1"/>
    <xf numFmtId="2" fontId="274" fillId="36" borderId="0" xfId="172" applyNumberFormat="1" applyFont="1" applyFill="1"/>
    <xf numFmtId="2" fontId="274" fillId="0" borderId="0" xfId="172" applyNumberFormat="1" applyFont="1"/>
    <xf numFmtId="2" fontId="276" fillId="0" borderId="0" xfId="266" applyNumberFormat="1" applyFont="1" applyFill="1"/>
    <xf numFmtId="2" fontId="276" fillId="0" borderId="0" xfId="266" applyNumberFormat="1" applyFont="1"/>
    <xf numFmtId="2" fontId="277" fillId="0" borderId="0" xfId="266" applyNumberFormat="1" applyFont="1"/>
    <xf numFmtId="2" fontId="276" fillId="0" borderId="0" xfId="266" applyNumberFormat="1" applyFont="1" applyBorder="1"/>
    <xf numFmtId="2" fontId="276" fillId="0" borderId="0" xfId="267" applyNumberFormat="1" applyFont="1"/>
    <xf numFmtId="2" fontId="276" fillId="0" borderId="0" xfId="268" applyNumberFormat="1" applyFont="1" applyFill="1" applyBorder="1"/>
    <xf numFmtId="2" fontId="276" fillId="0" borderId="0" xfId="267" applyNumberFormat="1" applyFont="1" applyBorder="1"/>
    <xf numFmtId="2" fontId="276" fillId="0" borderId="0" xfId="267" applyNumberFormat="1" applyFont="1" applyFill="1" applyBorder="1"/>
    <xf numFmtId="2" fontId="276" fillId="0" borderId="0" xfId="267" applyNumberFormat="1" applyFont="1" applyFill="1"/>
    <xf numFmtId="172" fontId="231" fillId="0" borderId="0" xfId="0" applyNumberFormat="1" applyFont="1" applyFill="1"/>
    <xf numFmtId="166" fontId="231" fillId="0" borderId="0" xfId="0" applyNumberFormat="1" applyFont="1" applyFill="1"/>
    <xf numFmtId="0" fontId="231" fillId="0" borderId="0" xfId="0" applyNumberFormat="1" applyFont="1" applyFill="1" applyAlignment="1">
      <alignment horizontal="right" vertical="center"/>
    </xf>
    <xf numFmtId="167" fontId="231" fillId="0" borderId="0" xfId="2" applyNumberFormat="1" applyFont="1" applyFill="1"/>
    <xf numFmtId="183" fontId="278" fillId="39" borderId="0" xfId="266" applyFont="1" applyFill="1" applyBorder="1"/>
    <xf numFmtId="184" fontId="278" fillId="39" borderId="0" xfId="266" applyNumberFormat="1" applyFont="1" applyFill="1" applyBorder="1"/>
    <xf numFmtId="1" fontId="279" fillId="0" borderId="0" xfId="266" applyNumberFormat="1" applyFont="1" applyFill="1" applyBorder="1" applyAlignment="1">
      <alignment horizontal="center"/>
    </xf>
    <xf numFmtId="184" fontId="279" fillId="0" borderId="0" xfId="266" applyNumberFormat="1" applyFont="1" applyBorder="1" applyAlignment="1">
      <alignment horizontal="center"/>
    </xf>
    <xf numFmtId="2" fontId="276" fillId="0" borderId="0" xfId="266" applyNumberFormat="1" applyFont="1" applyFill="1" applyAlignment="1">
      <alignment horizontal="center"/>
    </xf>
    <xf numFmtId="2" fontId="276" fillId="0" borderId="0" xfId="266" applyNumberFormat="1" applyFont="1" applyAlignment="1">
      <alignment horizontal="center"/>
    </xf>
    <xf numFmtId="2" fontId="276" fillId="2" borderId="0" xfId="266" applyNumberFormat="1" applyFont="1" applyFill="1"/>
    <xf numFmtId="2" fontId="273" fillId="0" borderId="0" xfId="0" applyNumberFormat="1" applyFont="1"/>
    <xf numFmtId="2" fontId="280" fillId="0" borderId="0" xfId="271" applyNumberFormat="1" applyFont="1"/>
    <xf numFmtId="2" fontId="276" fillId="34" borderId="0" xfId="266" applyNumberFormat="1" applyFont="1" applyFill="1"/>
    <xf numFmtId="180" fontId="231" fillId="0" borderId="0" xfId="269" applyNumberFormat="1" applyFont="1" applyAlignment="1">
      <alignment horizontal="center"/>
    </xf>
    <xf numFmtId="2" fontId="280" fillId="0" borderId="0" xfId="270" applyNumberFormat="1" applyFont="1"/>
    <xf numFmtId="0" fontId="273" fillId="0" borderId="0" xfId="0" pivotButton="1" applyFont="1" applyBorder="1"/>
    <xf numFmtId="3" fontId="273" fillId="0" borderId="0" xfId="0" applyNumberFormat="1" applyFont="1" applyBorder="1" applyAlignment="1">
      <alignment horizontal="left"/>
    </xf>
    <xf numFmtId="0" fontId="273" fillId="0" borderId="0" xfId="0" applyFont="1" applyBorder="1"/>
    <xf numFmtId="180" fontId="281" fillId="2" borderId="0" xfId="272" applyNumberFormat="1" applyFont="1" applyFill="1" applyBorder="1" applyAlignment="1">
      <alignment horizontal="center" vertical="center" wrapText="1"/>
    </xf>
    <xf numFmtId="3" fontId="282" fillId="2" borderId="0" xfId="272" applyNumberFormat="1" applyFont="1" applyFill="1" applyBorder="1" applyAlignment="1">
      <alignment horizontal="center"/>
    </xf>
    <xf numFmtId="180" fontId="282" fillId="2" borderId="0" xfId="272" applyNumberFormat="1" applyFont="1" applyFill="1" applyBorder="1" applyAlignment="1">
      <alignment horizontal="center"/>
    </xf>
    <xf numFmtId="3" fontId="273" fillId="0" borderId="0" xfId="0" applyNumberFormat="1" applyFont="1" applyBorder="1"/>
    <xf numFmtId="4" fontId="273" fillId="0" borderId="0" xfId="0" applyNumberFormat="1" applyFont="1" applyBorder="1"/>
    <xf numFmtId="0" fontId="273" fillId="0" borderId="0" xfId="0" applyFont="1" applyBorder="1" applyAlignment="1">
      <alignment horizontal="center"/>
    </xf>
    <xf numFmtId="179" fontId="53" fillId="2" borderId="0" xfId="0" applyNumberFormat="1" applyFont="1" applyFill="1" applyAlignment="1">
      <alignment horizontal="left"/>
    </xf>
    <xf numFmtId="0" fontId="283" fillId="2" borderId="0" xfId="0" applyFont="1" applyFill="1" applyBorder="1"/>
    <xf numFmtId="2" fontId="252" fillId="0" borderId="174" xfId="0" applyNumberFormat="1" applyFont="1" applyFill="1" applyBorder="1" applyAlignment="1">
      <alignment horizontal="left"/>
    </xf>
    <xf numFmtId="2" fontId="252" fillId="32" borderId="175" xfId="0" applyNumberFormat="1" applyFont="1" applyFill="1" applyBorder="1" applyAlignment="1">
      <alignment horizontal="left"/>
    </xf>
    <xf numFmtId="2" fontId="252" fillId="0" borderId="175" xfId="0" applyNumberFormat="1" applyFont="1" applyFill="1" applyBorder="1" applyAlignment="1">
      <alignment horizontal="left"/>
    </xf>
    <xf numFmtId="2" fontId="252" fillId="0" borderId="178" xfId="0" applyNumberFormat="1" applyFont="1" applyFill="1" applyBorder="1" applyAlignment="1">
      <alignment horizontal="center"/>
    </xf>
    <xf numFmtId="2" fontId="252" fillId="32" borderId="180" xfId="0" applyNumberFormat="1" applyFont="1" applyFill="1" applyBorder="1" applyAlignment="1">
      <alignment horizontal="center"/>
    </xf>
    <xf numFmtId="2" fontId="252" fillId="0" borderId="180" xfId="0" applyNumberFormat="1" applyFont="1" applyFill="1" applyBorder="1" applyAlignment="1">
      <alignment horizontal="center"/>
    </xf>
    <xf numFmtId="0" fontId="23" fillId="0" borderId="0" xfId="0" applyNumberFormat="1" applyFont="1" applyFill="1"/>
    <xf numFmtId="0" fontId="23" fillId="0" borderId="0" xfId="0" applyNumberFormat="1" applyFont="1" applyFill="1" applyAlignment="1">
      <alignment horizontal="center"/>
    </xf>
    <xf numFmtId="0" fontId="23" fillId="0" borderId="0" xfId="34150" applyFont="1" applyBorder="1" applyAlignment="1">
      <alignment horizontal="center"/>
    </xf>
    <xf numFmtId="4" fontId="23" fillId="0" borderId="0" xfId="34150" applyNumberFormat="1" applyFont="1" applyBorder="1"/>
    <xf numFmtId="0" fontId="4" fillId="0" borderId="0" xfId="0" applyNumberFormat="1" applyFont="1" applyFill="1"/>
    <xf numFmtId="0" fontId="261" fillId="0" borderId="0" xfId="34150" applyFont="1" applyBorder="1" applyAlignment="1">
      <alignment horizontal="left"/>
    </xf>
    <xf numFmtId="0" fontId="4" fillId="0" borderId="0" xfId="0" applyNumberFormat="1" applyFont="1" applyFill="1" applyAlignment="1">
      <alignment vertical="center"/>
    </xf>
    <xf numFmtId="0" fontId="4" fillId="0" borderId="0" xfId="0" applyNumberFormat="1" applyFont="1" applyFill="1" applyBorder="1" applyAlignment="1">
      <alignment vertical="center"/>
    </xf>
    <xf numFmtId="0" fontId="4" fillId="0" borderId="0" xfId="0" applyNumberFormat="1" applyFont="1" applyFill="1" applyBorder="1"/>
    <xf numFmtId="0" fontId="265" fillId="0" borderId="0" xfId="0" applyNumberFormat="1" applyFont="1" applyFill="1" applyAlignment="1">
      <alignment horizontal="center"/>
    </xf>
    <xf numFmtId="2" fontId="265" fillId="0" borderId="0" xfId="0" applyNumberFormat="1" applyFont="1" applyFill="1"/>
    <xf numFmtId="166" fontId="265" fillId="0" borderId="0" xfId="0" applyNumberFormat="1" applyFont="1" applyFill="1" applyAlignment="1">
      <alignment horizontal="center"/>
    </xf>
    <xf numFmtId="0" fontId="261" fillId="0" borderId="0" xfId="0" applyNumberFormat="1" applyFont="1" applyFill="1" applyAlignment="1">
      <alignment horizontal="left"/>
    </xf>
    <xf numFmtId="17" fontId="265" fillId="0" borderId="0" xfId="0" applyNumberFormat="1" applyFont="1" applyFill="1" applyAlignment="1">
      <alignment vertical="center"/>
    </xf>
    <xf numFmtId="0" fontId="265" fillId="0" borderId="0" xfId="0" applyNumberFormat="1" applyFont="1" applyFill="1" applyAlignment="1">
      <alignment horizontal="center" vertical="center"/>
    </xf>
    <xf numFmtId="166" fontId="265" fillId="0" borderId="0" xfId="0" applyNumberFormat="1" applyFont="1" applyFill="1" applyAlignment="1">
      <alignment horizontal="center" vertical="center"/>
    </xf>
    <xf numFmtId="22" fontId="265" fillId="0" borderId="0" xfId="0" applyNumberFormat="1" applyFont="1" applyFill="1"/>
    <xf numFmtId="0" fontId="261" fillId="0" borderId="0" xfId="0" applyNumberFormat="1" applyFont="1" applyFill="1" applyAlignment="1">
      <alignment horizontal="left" vertical="center"/>
    </xf>
    <xf numFmtId="166" fontId="265" fillId="0" borderId="0" xfId="34150" applyNumberFormat="1" applyFont="1" applyBorder="1" applyAlignment="1">
      <alignment horizontal="center"/>
    </xf>
    <xf numFmtId="0" fontId="265" fillId="0" borderId="0" xfId="34150" applyFont="1" applyBorder="1" applyAlignment="1">
      <alignment horizontal="center"/>
    </xf>
    <xf numFmtId="0" fontId="265" fillId="0" borderId="0" xfId="34150" applyFont="1" applyFill="1" applyBorder="1"/>
    <xf numFmtId="0" fontId="261" fillId="0" borderId="0" xfId="34150" applyFont="1" applyFill="1" applyBorder="1" applyAlignment="1">
      <alignment horizontal="left"/>
    </xf>
    <xf numFmtId="213" fontId="265" fillId="0" borderId="0" xfId="34150" applyNumberFormat="1" applyFont="1" applyBorder="1" applyAlignment="1">
      <alignment horizontal="center"/>
    </xf>
    <xf numFmtId="213" fontId="265" fillId="0" borderId="0" xfId="34150" applyNumberFormat="1" applyFont="1" applyBorder="1"/>
    <xf numFmtId="2" fontId="265" fillId="0" borderId="0" xfId="0" applyNumberFormat="1" applyFont="1" applyFill="1" applyAlignment="1">
      <alignment vertical="center"/>
    </xf>
    <xf numFmtId="0" fontId="246" fillId="0" borderId="0" xfId="0" applyNumberFormat="1" applyFont="1" applyFill="1" applyAlignment="1">
      <alignment horizontal="centerContinuous"/>
    </xf>
    <xf numFmtId="0" fontId="3" fillId="0" borderId="0" xfId="0" applyNumberFormat="1" applyFont="1" applyFill="1"/>
    <xf numFmtId="0" fontId="284" fillId="0" borderId="0" xfId="0" applyNumberFormat="1" applyFont="1" applyFill="1" applyBorder="1" applyAlignment="1">
      <alignment horizontal="centerContinuous"/>
    </xf>
    <xf numFmtId="0" fontId="249" fillId="0" borderId="0" xfId="0" applyNumberFormat="1" applyFont="1" applyFill="1" applyBorder="1" applyAlignment="1">
      <alignment horizontal="right"/>
    </xf>
    <xf numFmtId="0" fontId="3" fillId="0" borderId="0" xfId="0" applyNumberFormat="1" applyFont="1" applyFill="1" applyAlignment="1">
      <alignment vertical="center"/>
    </xf>
    <xf numFmtId="0" fontId="3" fillId="0" borderId="0" xfId="0" applyNumberFormat="1" applyFont="1" applyFill="1" applyBorder="1"/>
    <xf numFmtId="0" fontId="285" fillId="29" borderId="139" xfId="0" applyFont="1" applyFill="1" applyBorder="1" applyAlignment="1">
      <alignment horizontal="center" vertical="center" wrapText="1"/>
    </xf>
    <xf numFmtId="0" fontId="285" fillId="29" borderId="140" xfId="0" applyFont="1" applyFill="1" applyBorder="1" applyAlignment="1">
      <alignment horizontal="center" vertical="center" wrapText="1"/>
    </xf>
    <xf numFmtId="0" fontId="285" fillId="29" borderId="141" xfId="0" applyFont="1" applyFill="1" applyBorder="1" applyAlignment="1">
      <alignment horizontal="center" vertical="center" wrapText="1"/>
    </xf>
    <xf numFmtId="0" fontId="271" fillId="0" borderId="0" xfId="0" applyNumberFormat="1" applyFont="1" applyFill="1"/>
    <xf numFmtId="0" fontId="264" fillId="0" borderId="0" xfId="34150" applyFont="1" applyBorder="1"/>
    <xf numFmtId="213" fontId="261" fillId="0" borderId="0" xfId="34150" applyNumberFormat="1" applyFont="1" applyBorder="1"/>
    <xf numFmtId="0" fontId="271" fillId="0" borderId="0" xfId="0" applyNumberFormat="1" applyFont="1" applyFill="1" applyBorder="1"/>
    <xf numFmtId="43" fontId="261" fillId="0" borderId="0" xfId="34149" applyFont="1" applyBorder="1"/>
    <xf numFmtId="0" fontId="271" fillId="0" borderId="0" xfId="0" applyNumberFormat="1" applyFont="1" applyFill="1" applyAlignment="1">
      <alignment vertical="center"/>
    </xf>
    <xf numFmtId="0" fontId="286" fillId="0" borderId="0" xfId="0" applyNumberFormat="1" applyFont="1" applyFill="1" applyBorder="1"/>
    <xf numFmtId="0" fontId="287" fillId="0" borderId="0" xfId="0" applyNumberFormat="1" applyFont="1" applyFill="1" applyBorder="1"/>
    <xf numFmtId="0" fontId="288" fillId="0" borderId="0" xfId="0" applyNumberFormat="1" applyFont="1" applyFill="1" applyBorder="1"/>
    <xf numFmtId="22" fontId="3" fillId="0" borderId="0" xfId="0" applyNumberFormat="1" applyFont="1" applyFill="1"/>
    <xf numFmtId="22" fontId="3" fillId="0" borderId="0" xfId="0" applyNumberFormat="1" applyFont="1" applyFill="1" applyAlignment="1">
      <alignment vertical="center"/>
    </xf>
    <xf numFmtId="22" fontId="231" fillId="0" borderId="0" xfId="0" applyNumberFormat="1" applyFont="1" applyFill="1" applyAlignment="1">
      <alignment vertical="center"/>
    </xf>
    <xf numFmtId="0" fontId="113" fillId="29" borderId="182" xfId="0" quotePrefix="1" applyNumberFormat="1" applyFont="1" applyFill="1" applyBorder="1" applyAlignment="1">
      <alignment vertical="center"/>
    </xf>
    <xf numFmtId="0" fontId="113" fillId="29" borderId="145" xfId="0" quotePrefix="1" applyNumberFormat="1" applyFont="1" applyFill="1" applyBorder="1" applyAlignment="1">
      <alignment vertical="center"/>
    </xf>
    <xf numFmtId="0" fontId="113" fillId="29" borderId="144" xfId="0" quotePrefix="1" applyNumberFormat="1" applyFont="1" applyFill="1" applyBorder="1" applyAlignment="1">
      <alignment vertical="center"/>
    </xf>
    <xf numFmtId="0" fontId="257" fillId="2" borderId="0" xfId="0" applyFont="1" applyFill="1" applyBorder="1"/>
    <xf numFmtId="0" fontId="258" fillId="2" borderId="0" xfId="0" applyFont="1" applyFill="1" applyBorder="1"/>
    <xf numFmtId="0" fontId="257" fillId="2" borderId="0" xfId="0" applyFont="1" applyFill="1" applyBorder="1" applyAlignment="1"/>
    <xf numFmtId="0" fontId="257" fillId="92" borderId="0" xfId="0" applyFont="1" applyFill="1" applyBorder="1"/>
    <xf numFmtId="0" fontId="261" fillId="92" borderId="0" xfId="0" applyFont="1" applyFill="1" applyBorder="1"/>
    <xf numFmtId="0" fontId="261" fillId="2" borderId="0" xfId="0" applyFont="1" applyFill="1" applyBorder="1"/>
    <xf numFmtId="0" fontId="245" fillId="0" borderId="0" xfId="0" applyNumberFormat="1" applyFont="1" applyFill="1" applyBorder="1" applyAlignment="1">
      <alignment horizontal="centerContinuous"/>
    </xf>
    <xf numFmtId="0" fontId="231" fillId="0" borderId="0" xfId="0" applyNumberFormat="1" applyFont="1" applyFill="1" applyBorder="1" applyAlignment="1">
      <alignment horizontal="right" wrapText="1"/>
    </xf>
    <xf numFmtId="0" fontId="289" fillId="0" borderId="0" xfId="0" applyNumberFormat="1" applyFont="1" applyFill="1" applyBorder="1" applyAlignment="1">
      <alignment horizontal="right"/>
    </xf>
    <xf numFmtId="210" fontId="261" fillId="0" borderId="0" xfId="0" applyNumberFormat="1" applyFont="1" applyFill="1" applyAlignment="1">
      <alignment vertical="center"/>
    </xf>
    <xf numFmtId="179" fontId="261" fillId="0" borderId="0" xfId="0" applyNumberFormat="1" applyFont="1" applyFill="1" applyAlignment="1">
      <alignment vertical="center"/>
    </xf>
    <xf numFmtId="208" fontId="264" fillId="0" borderId="0" xfId="0" applyNumberFormat="1" applyFont="1" applyFill="1" applyBorder="1" applyAlignment="1">
      <alignment vertical="center"/>
    </xf>
    <xf numFmtId="166" fontId="264" fillId="0" borderId="0" xfId="0" applyNumberFormat="1" applyFont="1" applyFill="1" applyBorder="1" applyAlignment="1">
      <alignment vertical="center"/>
    </xf>
    <xf numFmtId="2" fontId="261" fillId="0" borderId="0" xfId="0" applyNumberFormat="1" applyFont="1" applyFill="1" applyBorder="1" applyAlignment="1">
      <alignment vertical="center"/>
    </xf>
    <xf numFmtId="10" fontId="231" fillId="0" borderId="0" xfId="2" applyNumberFormat="1" applyFont="1" applyFill="1" applyBorder="1" applyAlignment="1">
      <alignment vertical="center"/>
    </xf>
    <xf numFmtId="172" fontId="110" fillId="32" borderId="6" xfId="0" applyNumberFormat="1" applyFont="1" applyFill="1" applyBorder="1" applyAlignment="1">
      <alignment horizontal="center" vertical="center"/>
    </xf>
    <xf numFmtId="17" fontId="111" fillId="29" borderId="54" xfId="0" applyNumberFormat="1" applyFont="1" applyFill="1" applyBorder="1" applyAlignment="1">
      <alignment horizontal="center" vertical="center"/>
    </xf>
    <xf numFmtId="9" fontId="128" fillId="0" borderId="66" xfId="2" applyFont="1" applyBorder="1"/>
    <xf numFmtId="167" fontId="128" fillId="32" borderId="69" xfId="2" applyNumberFormat="1" applyFont="1" applyFill="1" applyBorder="1"/>
    <xf numFmtId="167" fontId="128" fillId="0" borderId="66" xfId="2" applyNumberFormat="1" applyFont="1" applyBorder="1"/>
    <xf numFmtId="167" fontId="128" fillId="0" borderId="72" xfId="2" applyNumberFormat="1" applyFont="1" applyBorder="1"/>
    <xf numFmtId="2" fontId="12" fillId="29" borderId="125" xfId="0" applyNumberFormat="1" applyFont="1" applyFill="1" applyBorder="1" applyAlignment="1">
      <alignment horizontal="center" vertical="center" wrapText="1"/>
    </xf>
    <xf numFmtId="0" fontId="48" fillId="33" borderId="13" xfId="0" quotePrefix="1" applyNumberFormat="1" applyFont="1" applyFill="1" applyBorder="1" applyAlignment="1">
      <alignment horizontal="left" vertical="center" wrapText="1"/>
    </xf>
    <xf numFmtId="0" fontId="47" fillId="32" borderId="13" xfId="0" quotePrefix="1" applyNumberFormat="1" applyFont="1" applyFill="1" applyBorder="1" applyAlignment="1">
      <alignment horizontal="left" vertical="center"/>
    </xf>
    <xf numFmtId="0" fontId="111" fillId="29" borderId="73" xfId="0" applyFont="1" applyFill="1" applyBorder="1" applyAlignment="1">
      <alignment horizontal="center" vertical="center" wrapText="1"/>
    </xf>
    <xf numFmtId="0" fontId="111" fillId="29" borderId="74" xfId="0" applyFont="1" applyFill="1" applyBorder="1" applyAlignment="1">
      <alignment horizontal="center" vertical="center" wrapText="1"/>
    </xf>
    <xf numFmtId="0" fontId="285" fillId="29" borderId="136" xfId="0" applyFont="1" applyFill="1" applyBorder="1" applyAlignment="1">
      <alignment horizontal="center" vertical="center" wrapText="1"/>
    </xf>
    <xf numFmtId="0" fontId="291" fillId="29" borderId="136" xfId="0" applyFont="1" applyFill="1" applyBorder="1" applyAlignment="1">
      <alignment horizontal="center" vertical="center" wrapText="1"/>
    </xf>
    <xf numFmtId="0" fontId="291" fillId="29" borderId="137" xfId="0" applyFont="1" applyFill="1" applyBorder="1" applyAlignment="1">
      <alignment horizontal="center" vertical="center" wrapText="1"/>
    </xf>
    <xf numFmtId="0" fontId="291" fillId="29" borderId="138" xfId="0" applyFont="1" applyFill="1" applyBorder="1" applyAlignment="1">
      <alignment horizontal="center" vertical="center" wrapText="1"/>
    </xf>
    <xf numFmtId="0" fontId="120" fillId="29" borderId="152" xfId="0" applyNumberFormat="1" applyFont="1" applyFill="1" applyBorder="1" applyAlignment="1">
      <alignment horizontal="center" vertical="center"/>
    </xf>
    <xf numFmtId="0" fontId="120" fillId="29" borderId="151" xfId="0" applyNumberFormat="1" applyFont="1" applyFill="1" applyBorder="1" applyAlignment="1">
      <alignment horizontal="center"/>
    </xf>
    <xf numFmtId="0" fontId="120" fillId="29" borderId="152" xfId="0" applyNumberFormat="1" applyFont="1" applyFill="1" applyBorder="1" applyAlignment="1">
      <alignment horizontal="center"/>
    </xf>
    <xf numFmtId="17" fontId="292" fillId="29" borderId="6" xfId="0" applyNumberFormat="1" applyFont="1" applyFill="1" applyBorder="1" applyAlignment="1">
      <alignment horizontal="center" vertical="center"/>
    </xf>
    <xf numFmtId="17" fontId="292" fillId="29" borderId="0" xfId="0" applyNumberFormat="1" applyFont="1" applyFill="1" applyBorder="1" applyAlignment="1">
      <alignment horizontal="center" vertical="center"/>
    </xf>
    <xf numFmtId="17" fontId="292" fillId="29" borderId="153" xfId="0" applyNumberFormat="1" applyFont="1" applyFill="1" applyBorder="1" applyAlignment="1">
      <alignment horizontal="center" vertical="center"/>
    </xf>
    <xf numFmtId="17" fontId="292" fillId="29" borderId="154" xfId="0" applyNumberFormat="1" applyFont="1" applyFill="1" applyBorder="1" applyAlignment="1">
      <alignment horizontal="center" vertical="center"/>
    </xf>
    <xf numFmtId="0" fontId="292" fillId="29" borderId="153" xfId="0" applyNumberFormat="1" applyFont="1" applyFill="1" applyBorder="1" applyAlignment="1">
      <alignment horizontal="center" vertical="center" wrapText="1"/>
    </xf>
    <xf numFmtId="0" fontId="292" fillId="29" borderId="0" xfId="0" applyNumberFormat="1" applyFont="1" applyFill="1" applyBorder="1" applyAlignment="1">
      <alignment horizontal="center" vertical="center" wrapText="1"/>
    </xf>
    <xf numFmtId="171" fontId="292" fillId="29" borderId="154" xfId="0" applyNumberFormat="1" applyFont="1" applyFill="1" applyBorder="1" applyAlignment="1">
      <alignment horizontal="center" vertical="center" wrapText="1"/>
    </xf>
    <xf numFmtId="0" fontId="292" fillId="29" borderId="154" xfId="0" applyNumberFormat="1" applyFont="1" applyFill="1" applyBorder="1" applyAlignment="1">
      <alignment horizontal="center" vertical="center" wrapText="1"/>
    </xf>
    <xf numFmtId="0" fontId="293" fillId="29" borderId="0" xfId="0" quotePrefix="1" applyNumberFormat="1" applyFont="1" applyFill="1" applyBorder="1" applyAlignment="1">
      <alignment horizontal="left"/>
    </xf>
    <xf numFmtId="0" fontId="293" fillId="29" borderId="145" xfId="0" quotePrefix="1" applyNumberFormat="1" applyFont="1" applyFill="1" applyBorder="1" applyAlignment="1">
      <alignment horizontal="left" wrapText="1"/>
    </xf>
    <xf numFmtId="0" fontId="36" fillId="2" borderId="0" xfId="0" quotePrefix="1" applyNumberFormat="1" applyFont="1" applyFill="1" applyBorder="1" applyAlignment="1">
      <alignment vertical="top" wrapText="1"/>
    </xf>
    <xf numFmtId="17" fontId="294" fillId="29" borderId="60" xfId="0" applyNumberFormat="1" applyFont="1" applyFill="1" applyBorder="1" applyAlignment="1">
      <alignment horizontal="center"/>
    </xf>
    <xf numFmtId="17" fontId="294" fillId="29" borderId="166" xfId="0" applyNumberFormat="1" applyFont="1" applyFill="1" applyBorder="1" applyAlignment="1">
      <alignment horizontal="center"/>
    </xf>
    <xf numFmtId="0" fontId="294" fillId="29" borderId="163" xfId="0" applyNumberFormat="1" applyFont="1" applyFill="1" applyBorder="1" applyAlignment="1">
      <alignment horizontal="center" wrapText="1"/>
    </xf>
    <xf numFmtId="0" fontId="294" fillId="29" borderId="36" xfId="0" applyNumberFormat="1" applyFont="1" applyFill="1" applyBorder="1" applyAlignment="1">
      <alignment horizontal="center" wrapText="1"/>
    </xf>
    <xf numFmtId="0" fontId="294" fillId="29" borderId="61" xfId="0" applyNumberFormat="1" applyFont="1" applyFill="1" applyBorder="1" applyAlignment="1">
      <alignment horizontal="center" wrapText="1"/>
    </xf>
    <xf numFmtId="14" fontId="227" fillId="29" borderId="8" xfId="0" applyNumberFormat="1" applyFont="1" applyFill="1" applyBorder="1" applyAlignment="1">
      <alignment horizontal="center" vertical="center"/>
    </xf>
    <xf numFmtId="14" fontId="227" fillId="29" borderId="60" xfId="0" applyNumberFormat="1" applyFont="1" applyFill="1" applyBorder="1" applyAlignment="1">
      <alignment horizontal="center" vertical="center"/>
    </xf>
    <xf numFmtId="14" fontId="227" fillId="29" borderId="166" xfId="0" applyNumberFormat="1" applyFont="1" applyFill="1" applyBorder="1" applyAlignment="1">
      <alignment horizontal="center" vertical="center"/>
    </xf>
    <xf numFmtId="14" fontId="227" fillId="29" borderId="161" xfId="0" applyNumberFormat="1" applyFont="1" applyFill="1" applyBorder="1" applyAlignment="1">
      <alignment horizontal="center" wrapText="1"/>
    </xf>
    <xf numFmtId="14" fontId="227" fillId="29" borderId="62" xfId="0" applyNumberFormat="1" applyFont="1" applyFill="1" applyBorder="1" applyAlignment="1">
      <alignment horizontal="center" wrapText="1"/>
    </xf>
    <xf numFmtId="14" fontId="227" fillId="29" borderId="7" xfId="0" applyNumberFormat="1" applyFont="1" applyFill="1" applyBorder="1" applyAlignment="1">
      <alignment horizontal="center" wrapText="1"/>
    </xf>
    <xf numFmtId="20" fontId="227" fillId="29" borderId="8" xfId="0" quotePrefix="1" applyNumberFormat="1" applyFont="1" applyFill="1" applyBorder="1" applyAlignment="1">
      <alignment horizontal="center" vertical="center"/>
    </xf>
    <xf numFmtId="20" fontId="227" fillId="29" borderId="42" xfId="0" quotePrefix="1" applyNumberFormat="1" applyFont="1" applyFill="1" applyBorder="1" applyAlignment="1">
      <alignment horizontal="center" vertical="center"/>
    </xf>
    <xf numFmtId="20" fontId="227" fillId="29" borderId="34" xfId="0" applyNumberFormat="1" applyFont="1" applyFill="1" applyBorder="1" applyAlignment="1">
      <alignment horizontal="center"/>
    </xf>
    <xf numFmtId="167" fontId="15" fillId="32" borderId="154" xfId="2" applyNumberFormat="1" applyFont="1" applyFill="1" applyBorder="1" applyAlignment="1">
      <alignment horizontal="right" vertical="center"/>
    </xf>
    <xf numFmtId="167" fontId="19" fillId="32" borderId="159" xfId="2" applyNumberFormat="1" applyFont="1" applyFill="1" applyBorder="1" applyAlignment="1">
      <alignment horizontal="right" vertical="center"/>
    </xf>
    <xf numFmtId="167" fontId="19" fillId="33" borderId="159" xfId="2" applyNumberFormat="1" applyFont="1" applyFill="1" applyBorder="1" applyAlignment="1">
      <alignment horizontal="right" vertical="center"/>
    </xf>
    <xf numFmtId="167" fontId="48" fillId="0" borderId="156" xfId="2" applyNumberFormat="1" applyFont="1" applyFill="1" applyBorder="1" applyAlignment="1">
      <alignment horizontal="right" vertical="center"/>
    </xf>
    <xf numFmtId="0" fontId="36" fillId="2" borderId="0" xfId="0" applyNumberFormat="1" applyFont="1" applyFill="1" applyBorder="1" applyAlignment="1">
      <alignment horizontal="left"/>
    </xf>
    <xf numFmtId="0" fontId="295" fillId="0" borderId="9" xfId="0" quotePrefix="1" applyNumberFormat="1" applyFont="1" applyFill="1" applyBorder="1" applyAlignment="1">
      <alignment horizontal="left" vertical="center" wrapText="1"/>
    </xf>
    <xf numFmtId="4" fontId="220" fillId="88" borderId="0" xfId="0" applyNumberFormat="1" applyFont="1" applyFill="1"/>
    <xf numFmtId="4" fontId="221" fillId="0" borderId="0" xfId="0" applyNumberFormat="1" applyFont="1"/>
    <xf numFmtId="4" fontId="220" fillId="0" borderId="167" xfId="0" applyNumberFormat="1" applyFont="1" applyBorder="1"/>
    <xf numFmtId="4" fontId="220" fillId="88" borderId="167" xfId="0" applyNumberFormat="1" applyFont="1" applyFill="1" applyBorder="1"/>
    <xf numFmtId="4" fontId="228" fillId="0" borderId="0" xfId="0" applyNumberFormat="1" applyFont="1"/>
    <xf numFmtId="4" fontId="229" fillId="88" borderId="0" xfId="0" applyNumberFormat="1" applyFont="1" applyFill="1"/>
    <xf numFmtId="0" fontId="43" fillId="2" borderId="0" xfId="0" applyNumberFormat="1" applyFont="1" applyFill="1"/>
    <xf numFmtId="14" fontId="297" fillId="0" borderId="143" xfId="34147" applyNumberFormat="1" applyFont="1" applyBorder="1"/>
    <xf numFmtId="20" fontId="297" fillId="0" borderId="143" xfId="34147" applyNumberFormat="1" applyFont="1" applyBorder="1" applyAlignment="1">
      <alignment horizontal="center"/>
    </xf>
    <xf numFmtId="179" fontId="297" fillId="0" borderId="143" xfId="34147" applyNumberFormat="1" applyFont="1" applyBorder="1" applyAlignment="1">
      <alignment horizontal="center"/>
    </xf>
    <xf numFmtId="179" fontId="297" fillId="0" borderId="148" xfId="34147" applyNumberFormat="1" applyFont="1" applyBorder="1" applyAlignment="1">
      <alignment horizontal="center"/>
    </xf>
    <xf numFmtId="20" fontId="297" fillId="0" borderId="150" xfId="34147" applyNumberFormat="1" applyFont="1" applyBorder="1" applyAlignment="1">
      <alignment horizontal="center"/>
    </xf>
    <xf numFmtId="179" fontId="297" fillId="0" borderId="121" xfId="34147" applyNumberFormat="1" applyFont="1" applyBorder="1" applyAlignment="1">
      <alignment horizontal="center"/>
    </xf>
    <xf numFmtId="14" fontId="297" fillId="30" borderId="121" xfId="34147" applyNumberFormat="1" applyFont="1" applyFill="1" applyBorder="1"/>
    <xf numFmtId="20" fontId="297" fillId="30" borderId="121" xfId="34147" applyNumberFormat="1" applyFont="1" applyFill="1" applyBorder="1" applyAlignment="1">
      <alignment horizontal="center"/>
    </xf>
    <xf numFmtId="179" fontId="297" fillId="30" borderId="121" xfId="34147" applyNumberFormat="1" applyFont="1" applyFill="1" applyBorder="1" applyAlignment="1">
      <alignment horizontal="center"/>
    </xf>
    <xf numFmtId="179" fontId="297" fillId="30" borderId="149" xfId="34147" applyNumberFormat="1" applyFont="1" applyFill="1" applyBorder="1" applyAlignment="1">
      <alignment horizontal="center"/>
    </xf>
    <xf numFmtId="20" fontId="297" fillId="30" borderId="150" xfId="34147" applyNumberFormat="1" applyFont="1" applyFill="1" applyBorder="1" applyAlignment="1">
      <alignment horizontal="center"/>
    </xf>
    <xf numFmtId="14" fontId="297" fillId="0" borderId="121" xfId="34147" applyNumberFormat="1" applyFont="1" applyBorder="1"/>
    <xf numFmtId="20" fontId="297" fillId="94" borderId="121" xfId="34147" applyNumberFormat="1" applyFont="1" applyFill="1" applyBorder="1" applyAlignment="1">
      <alignment horizontal="center"/>
    </xf>
    <xf numFmtId="179" fontId="297" fillId="94" borderId="121" xfId="34147" applyNumberFormat="1" applyFont="1" applyFill="1" applyBorder="1" applyAlignment="1">
      <alignment horizontal="center"/>
    </xf>
    <xf numFmtId="179" fontId="297" fillId="94" borderId="149" xfId="34147" applyNumberFormat="1" applyFont="1" applyFill="1" applyBorder="1" applyAlignment="1">
      <alignment horizontal="center"/>
    </xf>
    <xf numFmtId="20" fontId="297" fillId="0" borderId="121" xfId="34147" applyNumberFormat="1" applyFont="1" applyBorder="1" applyAlignment="1">
      <alignment horizontal="center"/>
    </xf>
    <xf numFmtId="179" fontId="297" fillId="0" borderId="149" xfId="34147" applyNumberFormat="1" applyFont="1" applyBorder="1" applyAlignment="1">
      <alignment horizontal="center"/>
    </xf>
    <xf numFmtId="20" fontId="297" fillId="94" borderId="147" xfId="34147" applyNumberFormat="1" applyFont="1" applyFill="1" applyBorder="1" applyAlignment="1">
      <alignment horizontal="center"/>
    </xf>
    <xf numFmtId="179" fontId="297" fillId="94" borderId="143" xfId="34147" applyNumberFormat="1" applyFont="1" applyFill="1" applyBorder="1" applyAlignment="1">
      <alignment horizontal="center"/>
    </xf>
    <xf numFmtId="179" fontId="298" fillId="29" borderId="126" xfId="34147" applyNumberFormat="1" applyFont="1" applyFill="1" applyBorder="1" applyAlignment="1">
      <alignment horizontal="center"/>
    </xf>
    <xf numFmtId="179" fontId="298" fillId="29" borderId="125" xfId="34147" applyNumberFormat="1" applyFont="1" applyFill="1" applyBorder="1" applyAlignment="1">
      <alignment horizontal="center" vertical="center"/>
    </xf>
    <xf numFmtId="179" fontId="298" fillId="29" borderId="125" xfId="34147" applyNumberFormat="1" applyFont="1" applyFill="1" applyBorder="1" applyAlignment="1">
      <alignment horizontal="center" vertical="center" wrapText="1"/>
    </xf>
    <xf numFmtId="0" fontId="299" fillId="2" borderId="0" xfId="0" applyNumberFormat="1" applyFont="1" applyFill="1"/>
    <xf numFmtId="0" fontId="299" fillId="2" borderId="0" xfId="0" applyNumberFormat="1" applyFont="1" applyFill="1" applyAlignment="1">
      <alignment horizontal="left"/>
    </xf>
    <xf numFmtId="179" fontId="299" fillId="2" borderId="0" xfId="0" applyNumberFormat="1" applyFont="1" applyFill="1" applyAlignment="1">
      <alignment horizontal="left"/>
    </xf>
    <xf numFmtId="14" fontId="299" fillId="2" borderId="0" xfId="0" applyNumberFormat="1" applyFont="1" applyFill="1" applyAlignment="1">
      <alignment horizontal="left"/>
    </xf>
    <xf numFmtId="20" fontId="299" fillId="2" borderId="0" xfId="0" applyNumberFormat="1" applyFont="1" applyFill="1" applyAlignment="1">
      <alignment horizontal="left"/>
    </xf>
    <xf numFmtId="0" fontId="53" fillId="2" borderId="0" xfId="0" applyNumberFormat="1" applyFont="1" applyFill="1" applyBorder="1" applyAlignment="1">
      <alignment horizontal="left"/>
    </xf>
    <xf numFmtId="14" fontId="53" fillId="2" borderId="0" xfId="0" applyNumberFormat="1" applyFont="1" applyFill="1" applyBorder="1" applyAlignment="1">
      <alignment horizontal="left"/>
    </xf>
    <xf numFmtId="20" fontId="53" fillId="2" borderId="0" xfId="0" applyNumberFormat="1" applyFont="1" applyFill="1" applyBorder="1" applyAlignment="1">
      <alignment horizontal="left"/>
    </xf>
    <xf numFmtId="179" fontId="236" fillId="2" borderId="0" xfId="34147" applyNumberFormat="1" applyFont="1" applyFill="1" applyBorder="1" applyAlignment="1">
      <alignment horizontal="center"/>
    </xf>
    <xf numFmtId="14" fontId="241" fillId="2" borderId="0" xfId="34147" applyNumberFormat="1" applyFont="1" applyFill="1" applyBorder="1"/>
    <xf numFmtId="20" fontId="241" fillId="2" borderId="0" xfId="34147" applyNumberFormat="1" applyFont="1" applyFill="1" applyBorder="1" applyAlignment="1">
      <alignment horizontal="center"/>
    </xf>
    <xf numFmtId="179" fontId="241" fillId="2" borderId="0" xfId="34147" applyNumberFormat="1" applyFont="1" applyFill="1" applyBorder="1" applyAlignment="1">
      <alignment horizontal="center"/>
    </xf>
    <xf numFmtId="0" fontId="294" fillId="87" borderId="121" xfId="33983" applyNumberFormat="1" applyFont="1" applyFill="1" applyBorder="1" applyAlignment="1">
      <alignment horizontal="center"/>
    </xf>
    <xf numFmtId="14" fontId="294" fillId="87" borderId="121" xfId="33983" applyNumberFormat="1" applyFont="1" applyFill="1" applyBorder="1" applyAlignment="1">
      <alignment horizontal="center"/>
    </xf>
    <xf numFmtId="20" fontId="294" fillId="87" borderId="121" xfId="33983" applyNumberFormat="1" applyFont="1" applyFill="1" applyBorder="1" applyAlignment="1">
      <alignment horizontal="center"/>
    </xf>
    <xf numFmtId="0" fontId="300" fillId="86" borderId="0" xfId="0" applyNumberFormat="1" applyFont="1" applyFill="1"/>
    <xf numFmtId="0" fontId="301" fillId="0" borderId="0" xfId="0" applyNumberFormat="1" applyFont="1"/>
    <xf numFmtId="4" fontId="301" fillId="0" borderId="0" xfId="0" applyNumberFormat="1" applyFont="1"/>
    <xf numFmtId="10" fontId="301" fillId="0" borderId="0" xfId="2" applyNumberFormat="1" applyFont="1"/>
    <xf numFmtId="0" fontId="300" fillId="88" borderId="0" xfId="0" applyNumberFormat="1" applyFont="1" applyFill="1"/>
    <xf numFmtId="4" fontId="300" fillId="88" borderId="0" xfId="0" applyNumberFormat="1" applyFont="1" applyFill="1"/>
    <xf numFmtId="10" fontId="300" fillId="88" borderId="0" xfId="2" applyNumberFormat="1" applyFont="1" applyFill="1"/>
    <xf numFmtId="0" fontId="300" fillId="86" borderId="0" xfId="0" applyFont="1" applyFill="1"/>
    <xf numFmtId="0" fontId="300" fillId="91" borderId="122" xfId="33983" applyNumberFormat="1" applyFont="1" applyFill="1" applyBorder="1"/>
    <xf numFmtId="0" fontId="300" fillId="91" borderId="123" xfId="33983" applyFont="1" applyFill="1" applyBorder="1"/>
    <xf numFmtId="4" fontId="300" fillId="91" borderId="37" xfId="33983" applyNumberFormat="1" applyFont="1" applyFill="1" applyBorder="1" applyAlignment="1">
      <alignment horizontal="center"/>
    </xf>
    <xf numFmtId="10" fontId="300" fillId="91" borderId="37" xfId="2" applyNumberFormat="1" applyFont="1" applyFill="1" applyBorder="1" applyAlignment="1">
      <alignment horizontal="center"/>
    </xf>
    <xf numFmtId="0" fontId="2" fillId="0" borderId="0" xfId="0" applyNumberFormat="1" applyFont="1" applyFill="1"/>
    <xf numFmtId="0" fontId="302" fillId="0" borderId="0" xfId="0" applyFont="1"/>
    <xf numFmtId="0" fontId="303" fillId="0" borderId="0" xfId="172" applyNumberFormat="1" applyFont="1"/>
    <xf numFmtId="170" fontId="303" fillId="0" borderId="0" xfId="172" applyFont="1"/>
    <xf numFmtId="170" fontId="304" fillId="0" borderId="0" xfId="172" applyFont="1" applyAlignment="1">
      <alignment horizontal="center"/>
    </xf>
    <xf numFmtId="0" fontId="305" fillId="38" borderId="0" xfId="172" applyNumberFormat="1" applyFont="1" applyFill="1" applyAlignment="1">
      <alignment horizontal="center"/>
    </xf>
    <xf numFmtId="170" fontId="253" fillId="0" borderId="0" xfId="172" applyFont="1"/>
    <xf numFmtId="170" fontId="305" fillId="38" borderId="0" xfId="172" applyFont="1" applyFill="1" applyAlignment="1">
      <alignment horizontal="center"/>
    </xf>
    <xf numFmtId="183" fontId="306" fillId="39" borderId="0" xfId="266" applyFont="1" applyFill="1" applyBorder="1"/>
    <xf numFmtId="0" fontId="304" fillId="34" borderId="0" xfId="172" applyNumberFormat="1" applyFont="1" applyFill="1"/>
    <xf numFmtId="0" fontId="303" fillId="0" borderId="63" xfId="172" applyNumberFormat="1" applyFont="1" applyBorder="1"/>
    <xf numFmtId="2" fontId="307" fillId="0" borderId="63" xfId="266" applyNumberFormat="1" applyFont="1" applyFill="1" applyBorder="1"/>
    <xf numFmtId="2" fontId="307" fillId="0" borderId="63" xfId="265" applyNumberFormat="1" applyFont="1" applyFill="1" applyBorder="1"/>
    <xf numFmtId="2" fontId="307" fillId="0" borderId="0" xfId="266" applyNumberFormat="1" applyFont="1" applyFill="1" applyBorder="1"/>
    <xf numFmtId="2" fontId="307" fillId="0" borderId="0" xfId="265" applyNumberFormat="1" applyFont="1" applyFill="1" applyBorder="1"/>
    <xf numFmtId="184" fontId="308" fillId="0" borderId="0" xfId="266" applyNumberFormat="1" applyFont="1" applyBorder="1" applyAlignment="1">
      <alignment horizontal="center"/>
    </xf>
    <xf numFmtId="0" fontId="2" fillId="0" borderId="0" xfId="0" applyNumberFormat="1" applyFont="1" applyFill="1" applyAlignment="1">
      <alignment vertical="center"/>
    </xf>
    <xf numFmtId="0" fontId="307" fillId="0" borderId="0" xfId="267" applyFont="1"/>
    <xf numFmtId="0" fontId="2" fillId="0" borderId="0" xfId="0" applyNumberFormat="1" applyFont="1" applyFill="1" applyBorder="1"/>
    <xf numFmtId="0" fontId="307" fillId="0" borderId="0" xfId="265" applyNumberFormat="1" applyFont="1" applyFill="1" applyBorder="1"/>
    <xf numFmtId="4" fontId="303" fillId="0" borderId="0" xfId="172" applyNumberFormat="1" applyFont="1"/>
    <xf numFmtId="4" fontId="303" fillId="40" borderId="0" xfId="172" applyNumberFormat="1" applyFont="1" applyFill="1"/>
    <xf numFmtId="4" fontId="303" fillId="41" borderId="0" xfId="172" applyNumberFormat="1" applyFont="1" applyFill="1"/>
    <xf numFmtId="4" fontId="303" fillId="42" borderId="0" xfId="172" applyNumberFormat="1" applyFont="1" applyFill="1"/>
    <xf numFmtId="4" fontId="303" fillId="36" borderId="0" xfId="172" applyNumberFormat="1" applyFont="1" applyFill="1"/>
    <xf numFmtId="2" fontId="303" fillId="35" borderId="0" xfId="172" applyNumberFormat="1" applyFont="1" applyFill="1"/>
    <xf numFmtId="2" fontId="303" fillId="36" borderId="0" xfId="172" applyNumberFormat="1" applyFont="1" applyFill="1"/>
    <xf numFmtId="2" fontId="303" fillId="0" borderId="0" xfId="172" applyNumberFormat="1" applyFont="1"/>
    <xf numFmtId="2" fontId="307" fillId="0" borderId="0" xfId="266" applyNumberFormat="1" applyFont="1" applyFill="1"/>
    <xf numFmtId="2" fontId="307" fillId="0" borderId="0" xfId="266" applyNumberFormat="1" applyFont="1"/>
    <xf numFmtId="2" fontId="309" fillId="0" borderId="0" xfId="266" applyNumberFormat="1" applyFont="1"/>
    <xf numFmtId="2" fontId="307" fillId="0" borderId="0" xfId="266" applyNumberFormat="1" applyFont="1" applyBorder="1"/>
    <xf numFmtId="2" fontId="307" fillId="0" borderId="0" xfId="267" applyNumberFormat="1" applyFont="1"/>
    <xf numFmtId="2" fontId="307" fillId="0" borderId="0" xfId="268" applyNumberFormat="1" applyFont="1" applyFill="1" applyBorder="1"/>
    <xf numFmtId="2" fontId="307" fillId="0" borderId="0" xfId="267" applyNumberFormat="1" applyFont="1" applyBorder="1"/>
    <xf numFmtId="2" fontId="307" fillId="0" borderId="0" xfId="267" applyNumberFormat="1" applyFont="1" applyFill="1" applyBorder="1"/>
    <xf numFmtId="2" fontId="307" fillId="0" borderId="0" xfId="267" applyNumberFormat="1" applyFont="1" applyFill="1"/>
    <xf numFmtId="180" fontId="110" fillId="32" borderId="35" xfId="0" applyNumberFormat="1" applyFont="1" applyFill="1" applyBorder="1" applyAlignment="1">
      <alignment horizontal="center" vertical="center"/>
    </xf>
    <xf numFmtId="180" fontId="113" fillId="29" borderId="6" xfId="0" applyNumberFormat="1" applyFont="1" applyFill="1" applyBorder="1" applyAlignment="1">
      <alignment horizontal="center" vertical="center"/>
    </xf>
    <xf numFmtId="205" fontId="110" fillId="0" borderId="36" xfId="0" applyNumberFormat="1" applyFont="1" applyFill="1" applyBorder="1" applyAlignment="1">
      <alignment horizontal="center" vertical="center" wrapText="1"/>
    </xf>
    <xf numFmtId="205" fontId="113" fillId="29" borderId="6" xfId="0" applyNumberFormat="1" applyFont="1" applyFill="1" applyBorder="1" applyAlignment="1">
      <alignment horizontal="center" vertical="center"/>
    </xf>
    <xf numFmtId="0" fontId="120" fillId="29" borderId="0" xfId="0" quotePrefix="1" applyNumberFormat="1" applyFont="1" applyFill="1" applyBorder="1" applyAlignment="1">
      <alignment horizontal="center" vertical="center" wrapText="1"/>
    </xf>
    <xf numFmtId="17" fontId="120" fillId="29" borderId="35" xfId="0" applyNumberFormat="1" applyFont="1" applyFill="1" applyBorder="1" applyAlignment="1">
      <alignment horizontal="center" vertical="center" wrapText="1"/>
    </xf>
    <xf numFmtId="171" fontId="120" fillId="29" borderId="35" xfId="0" applyNumberFormat="1" applyFont="1" applyFill="1" applyBorder="1" applyAlignment="1">
      <alignment horizontal="center" vertical="center" wrapText="1"/>
    </xf>
    <xf numFmtId="0" fontId="120" fillId="29" borderId="35" xfId="0" applyNumberFormat="1" applyFont="1" applyFill="1" applyBorder="1" applyAlignment="1">
      <alignment horizontal="center" vertical="center" wrapText="1"/>
    </xf>
    <xf numFmtId="0" fontId="120" fillId="29" borderId="6" xfId="0" applyNumberFormat="1" applyFont="1" applyFill="1" applyBorder="1" applyAlignment="1">
      <alignment horizontal="center" vertical="center" wrapText="1"/>
    </xf>
    <xf numFmtId="0" fontId="14" fillId="2" borderId="0" xfId="0" applyNumberFormat="1" applyFont="1" applyFill="1" applyAlignment="1">
      <alignment horizontal="right"/>
    </xf>
    <xf numFmtId="0" fontId="32" fillId="2" borderId="0" xfId="0" applyNumberFormat="1" applyFont="1" applyFill="1" applyBorder="1" applyAlignment="1">
      <alignment horizontal="center"/>
    </xf>
    <xf numFmtId="166" fontId="14" fillId="2" borderId="0" xfId="0" applyNumberFormat="1" applyFont="1" applyFill="1" applyAlignment="1">
      <alignment horizontal="center"/>
    </xf>
    <xf numFmtId="166" fontId="14" fillId="2" borderId="0" xfId="0" applyNumberFormat="1" applyFont="1" applyFill="1" applyBorder="1" applyAlignment="1">
      <alignment horizontal="center"/>
    </xf>
    <xf numFmtId="17" fontId="32" fillId="2" borderId="0" xfId="0" quotePrefix="1" applyNumberFormat="1" applyFont="1" applyFill="1" applyAlignment="1">
      <alignment horizontal="right"/>
    </xf>
    <xf numFmtId="0" fontId="32" fillId="2" borderId="0" xfId="0" applyNumberFormat="1" applyFont="1" applyFill="1" applyAlignment="1">
      <alignment horizontal="center"/>
    </xf>
    <xf numFmtId="167" fontId="14" fillId="85" borderId="0" xfId="2" applyNumberFormat="1" applyFont="1" applyFill="1" applyAlignment="1">
      <alignment horizontal="center"/>
    </xf>
    <xf numFmtId="17" fontId="311" fillId="29" borderId="154" xfId="0" applyNumberFormat="1" applyFont="1" applyFill="1" applyBorder="1" applyAlignment="1">
      <alignment horizontal="center" vertical="center" wrapText="1"/>
    </xf>
    <xf numFmtId="17" fontId="311" fillId="29" borderId="6" xfId="0" applyNumberFormat="1" applyFont="1" applyFill="1" applyBorder="1" applyAlignment="1">
      <alignment horizontal="center" vertical="center"/>
    </xf>
    <xf numFmtId="17" fontId="311" fillId="29" borderId="0" xfId="0" applyNumberFormat="1" applyFont="1" applyFill="1" applyBorder="1" applyAlignment="1">
      <alignment horizontal="center" vertical="center"/>
    </xf>
    <xf numFmtId="17" fontId="311" fillId="29" borderId="153" xfId="0" applyNumberFormat="1" applyFont="1" applyFill="1" applyBorder="1" applyAlignment="1">
      <alignment horizontal="center" vertical="center"/>
    </xf>
    <xf numFmtId="0" fontId="311" fillId="29" borderId="153" xfId="0" applyNumberFormat="1" applyFont="1" applyFill="1" applyBorder="1" applyAlignment="1">
      <alignment horizontal="center" vertical="center" wrapText="1"/>
    </xf>
    <xf numFmtId="0" fontId="311" fillId="29" borderId="0" xfId="0" applyNumberFormat="1" applyFont="1" applyFill="1" applyBorder="1" applyAlignment="1">
      <alignment horizontal="center" vertical="center" wrapText="1"/>
    </xf>
    <xf numFmtId="171" fontId="311" fillId="29" borderId="154" xfId="0" applyNumberFormat="1" applyFont="1" applyFill="1" applyBorder="1" applyAlignment="1">
      <alignment horizontal="center" vertical="center" wrapText="1"/>
    </xf>
    <xf numFmtId="0" fontId="311" fillId="29" borderId="154" xfId="0" applyNumberFormat="1" applyFont="1" applyFill="1" applyBorder="1" applyAlignment="1">
      <alignment horizontal="center" vertical="center" wrapText="1"/>
    </xf>
    <xf numFmtId="167" fontId="47" fillId="0" borderId="10" xfId="2" applyNumberFormat="1" applyFont="1" applyFill="1" applyBorder="1" applyAlignment="1">
      <alignment horizontal="right" vertical="center"/>
    </xf>
    <xf numFmtId="167" fontId="47" fillId="0" borderId="44" xfId="2" applyNumberFormat="1" applyFont="1" applyFill="1" applyBorder="1" applyAlignment="1">
      <alignment horizontal="right" vertical="center"/>
    </xf>
    <xf numFmtId="166" fontId="252" fillId="0" borderId="179" xfId="0" applyNumberFormat="1" applyFont="1" applyFill="1" applyBorder="1" applyAlignment="1">
      <alignment horizontal="center"/>
    </xf>
    <xf numFmtId="166" fontId="252" fillId="0" borderId="176" xfId="0" applyNumberFormat="1" applyFont="1" applyFill="1" applyBorder="1" applyAlignment="1">
      <alignment horizontal="center"/>
    </xf>
    <xf numFmtId="166" fontId="252" fillId="0" borderId="174" xfId="0" applyNumberFormat="1" applyFont="1" applyFill="1" applyBorder="1" applyAlignment="1">
      <alignment horizontal="center"/>
    </xf>
    <xf numFmtId="166" fontId="252" fillId="0" borderId="178" xfId="0" applyNumberFormat="1" applyFont="1" applyFill="1" applyBorder="1" applyAlignment="1">
      <alignment horizontal="center"/>
    </xf>
    <xf numFmtId="166" fontId="252" fillId="32" borderId="181" xfId="0" applyNumberFormat="1" applyFont="1" applyFill="1" applyBorder="1" applyAlignment="1">
      <alignment horizontal="center"/>
    </xf>
    <xf numFmtId="166" fontId="252" fillId="32" borderId="177" xfId="0" applyNumberFormat="1" applyFont="1" applyFill="1" applyBorder="1" applyAlignment="1">
      <alignment horizontal="center"/>
    </xf>
    <xf numFmtId="166" fontId="252" fillId="32" borderId="175" xfId="0" applyNumberFormat="1" applyFont="1" applyFill="1" applyBorder="1" applyAlignment="1">
      <alignment horizontal="center"/>
    </xf>
    <xf numFmtId="166" fontId="252" fillId="32" borderId="180" xfId="0" applyNumberFormat="1" applyFont="1" applyFill="1" applyBorder="1" applyAlignment="1">
      <alignment horizontal="center"/>
    </xf>
    <xf numFmtId="166" fontId="252" fillId="0" borderId="181" xfId="0" applyNumberFormat="1" applyFont="1" applyFill="1" applyBorder="1" applyAlignment="1">
      <alignment horizontal="center"/>
    </xf>
    <xf numFmtId="166" fontId="252" fillId="0" borderId="177" xfId="0" applyNumberFormat="1" applyFont="1" applyFill="1" applyBorder="1" applyAlignment="1">
      <alignment horizontal="center"/>
    </xf>
    <xf numFmtId="166" fontId="252" fillId="0" borderId="175" xfId="0" applyNumberFormat="1" applyFont="1" applyFill="1" applyBorder="1" applyAlignment="1">
      <alignment horizontal="center"/>
    </xf>
    <xf numFmtId="166" fontId="252" fillId="0" borderId="180" xfId="0" applyNumberFormat="1" applyFont="1" applyFill="1" applyBorder="1" applyAlignment="1">
      <alignment horizontal="center"/>
    </xf>
    <xf numFmtId="166" fontId="36" fillId="0" borderId="6" xfId="0" applyNumberFormat="1" applyFont="1" applyFill="1" applyBorder="1" applyAlignment="1">
      <alignment horizontal="right"/>
    </xf>
    <xf numFmtId="166" fontId="36" fillId="0" borderId="0" xfId="0" applyNumberFormat="1" applyFont="1" applyFill="1" applyBorder="1" applyAlignment="1">
      <alignment horizontal="right"/>
    </xf>
    <xf numFmtId="166" fontId="36" fillId="0" borderId="153" xfId="0" applyNumberFormat="1" applyFont="1" applyFill="1" applyBorder="1" applyAlignment="1">
      <alignment horizontal="right"/>
    </xf>
    <xf numFmtId="166" fontId="36" fillId="0" borderId="5" xfId="0" applyNumberFormat="1" applyFont="1" applyFill="1" applyBorder="1" applyAlignment="1">
      <alignment horizontal="right"/>
    </xf>
    <xf numFmtId="166" fontId="36" fillId="32" borderId="6" xfId="0" applyNumberFormat="1" applyFont="1" applyFill="1" applyBorder="1" applyAlignment="1">
      <alignment horizontal="right" vertical="center"/>
    </xf>
    <xf numFmtId="166" fontId="36" fillId="32" borderId="0" xfId="0" applyNumberFormat="1" applyFont="1" applyFill="1" applyBorder="1" applyAlignment="1">
      <alignment horizontal="right" vertical="center"/>
    </xf>
    <xf numFmtId="166" fontId="36" fillId="32" borderId="153" xfId="0" applyNumberFormat="1" applyFont="1" applyFill="1" applyBorder="1" applyAlignment="1">
      <alignment horizontal="right" vertical="center"/>
    </xf>
    <xf numFmtId="166" fontId="36" fillId="0" borderId="6" xfId="0" applyNumberFormat="1" applyFont="1" applyFill="1" applyBorder="1" applyAlignment="1">
      <alignment horizontal="right" vertical="center"/>
    </xf>
    <xf numFmtId="166" fontId="36" fillId="0" borderId="0" xfId="0" applyNumberFormat="1" applyFont="1" applyFill="1" applyBorder="1" applyAlignment="1">
      <alignment horizontal="right" vertical="center"/>
    </xf>
    <xf numFmtId="166" fontId="36" fillId="0" borderId="153" xfId="0" applyNumberFormat="1" applyFont="1" applyFill="1" applyBorder="1" applyAlignment="1">
      <alignment horizontal="right" vertical="center"/>
    </xf>
    <xf numFmtId="166" fontId="48" fillId="0" borderId="10" xfId="0" applyNumberFormat="1" applyFont="1" applyFill="1" applyBorder="1" applyAlignment="1">
      <alignment horizontal="right" vertical="center"/>
    </xf>
    <xf numFmtId="166" fontId="48" fillId="0" borderId="9" xfId="0" applyNumberFormat="1" applyFont="1" applyFill="1" applyBorder="1" applyAlignment="1">
      <alignment horizontal="right" vertical="center"/>
    </xf>
    <xf numFmtId="166" fontId="48" fillId="0" borderId="44" xfId="0" applyNumberFormat="1" applyFont="1" applyFill="1" applyBorder="1" applyAlignment="1">
      <alignment horizontal="right" vertical="center"/>
    </xf>
    <xf numFmtId="166" fontId="48" fillId="0" borderId="155" xfId="0" applyNumberFormat="1" applyFont="1" applyFill="1" applyBorder="1" applyAlignment="1">
      <alignment horizontal="right" vertical="center"/>
    </xf>
    <xf numFmtId="166" fontId="48" fillId="0" borderId="6" xfId="0" applyNumberFormat="1" applyFont="1" applyFill="1" applyBorder="1" applyAlignment="1">
      <alignment horizontal="right" vertical="center"/>
    </xf>
    <xf numFmtId="166" fontId="48" fillId="0" borderId="0" xfId="0" applyNumberFormat="1" applyFont="1" applyFill="1" applyBorder="1" applyAlignment="1">
      <alignment horizontal="right" vertical="center"/>
    </xf>
    <xf numFmtId="166" fontId="48" fillId="0" borderId="40" xfId="0" applyNumberFormat="1" applyFont="1" applyFill="1" applyBorder="1" applyAlignment="1">
      <alignment horizontal="right" vertical="center"/>
    </xf>
    <xf numFmtId="166" fontId="48" fillId="0" borderId="0" xfId="2" applyNumberFormat="1" applyFont="1" applyFill="1" applyBorder="1" applyAlignment="1">
      <alignment horizontal="right" vertical="center"/>
    </xf>
    <xf numFmtId="166" fontId="16" fillId="32" borderId="6" xfId="0" applyNumberFormat="1" applyFont="1" applyFill="1" applyBorder="1" applyAlignment="1">
      <alignment horizontal="right" vertical="center"/>
    </xf>
    <xf numFmtId="166" fontId="16" fillId="32" borderId="0" xfId="0" applyNumberFormat="1" applyFont="1" applyFill="1" applyBorder="1" applyAlignment="1">
      <alignment horizontal="right" vertical="center"/>
    </xf>
    <xf numFmtId="166" fontId="16" fillId="32" borderId="40" xfId="0" applyNumberFormat="1" applyFont="1" applyFill="1" applyBorder="1" applyAlignment="1">
      <alignment horizontal="right" vertical="center"/>
    </xf>
    <xf numFmtId="166" fontId="16" fillId="0" borderId="6" xfId="0" applyNumberFormat="1" applyFont="1" applyFill="1" applyBorder="1" applyAlignment="1">
      <alignment horizontal="right" vertical="center"/>
    </xf>
    <xf numFmtId="166" fontId="16" fillId="0" borderId="0" xfId="0" applyNumberFormat="1" applyFont="1" applyFill="1" applyBorder="1" applyAlignment="1">
      <alignment horizontal="right" vertical="center"/>
    </xf>
    <xf numFmtId="166" fontId="16" fillId="0" borderId="40" xfId="0" applyNumberFormat="1" applyFont="1" applyFill="1" applyBorder="1" applyAlignment="1">
      <alignment horizontal="right" vertical="center"/>
    </xf>
    <xf numFmtId="166" fontId="19" fillId="32" borderId="14" xfId="0" applyNumberFormat="1" applyFont="1" applyFill="1" applyBorder="1" applyAlignment="1">
      <alignment horizontal="right" vertical="center"/>
    </xf>
    <xf numFmtId="166" fontId="19" fillId="32" borderId="15" xfId="0" applyNumberFormat="1" applyFont="1" applyFill="1" applyBorder="1" applyAlignment="1">
      <alignment horizontal="right" vertical="center"/>
    </xf>
    <xf numFmtId="166" fontId="19" fillId="32" borderId="173" xfId="0" applyNumberFormat="1" applyFont="1" applyFill="1" applyBorder="1" applyAlignment="1">
      <alignment horizontal="right" vertical="center"/>
    </xf>
    <xf numFmtId="166" fontId="19" fillId="33" borderId="14" xfId="0" applyNumberFormat="1" applyFont="1" applyFill="1" applyBorder="1" applyAlignment="1">
      <alignment horizontal="right" vertical="center"/>
    </xf>
    <xf numFmtId="166" fontId="19" fillId="33" borderId="15" xfId="0" applyNumberFormat="1" applyFont="1" applyFill="1" applyBorder="1" applyAlignment="1">
      <alignment horizontal="right" vertical="center"/>
    </xf>
    <xf numFmtId="166" fontId="19" fillId="33" borderId="173" xfId="0" applyNumberFormat="1" applyFont="1" applyFill="1" applyBorder="1" applyAlignment="1">
      <alignment horizontal="right" vertical="center"/>
    </xf>
    <xf numFmtId="167" fontId="15" fillId="0" borderId="0" xfId="2" applyNumberFormat="1" applyFont="1" applyFill="1" applyBorder="1" applyAlignment="1">
      <alignment horizontal="right" vertical="center"/>
    </xf>
    <xf numFmtId="167" fontId="48" fillId="0" borderId="9" xfId="2" applyNumberFormat="1" applyFont="1" applyFill="1" applyBorder="1" applyAlignment="1">
      <alignment horizontal="right" vertical="center"/>
    </xf>
    <xf numFmtId="167" fontId="16" fillId="32" borderId="0" xfId="2" applyNumberFormat="1" applyFont="1" applyFill="1" applyBorder="1" applyAlignment="1">
      <alignment horizontal="right" vertical="center"/>
    </xf>
    <xf numFmtId="167" fontId="16" fillId="0" borderId="0" xfId="2" applyNumberFormat="1" applyFont="1" applyFill="1" applyBorder="1" applyAlignment="1">
      <alignment horizontal="right" vertical="center"/>
    </xf>
    <xf numFmtId="167" fontId="19" fillId="32" borderId="15" xfId="2" applyNumberFormat="1" applyFont="1" applyFill="1" applyBorder="1" applyAlignment="1">
      <alignment horizontal="right" vertical="center"/>
    </xf>
    <xf numFmtId="167" fontId="19" fillId="33" borderId="15" xfId="2" applyNumberFormat="1" applyFont="1" applyFill="1" applyBorder="1" applyAlignment="1">
      <alignment horizontal="right" vertical="center"/>
    </xf>
    <xf numFmtId="180" fontId="0" fillId="2" borderId="46" xfId="0" applyNumberFormat="1" applyFont="1" applyFill="1" applyBorder="1"/>
    <xf numFmtId="180" fontId="0" fillId="32" borderId="48" xfId="0" applyNumberFormat="1" applyFont="1" applyFill="1" applyBorder="1"/>
    <xf numFmtId="180" fontId="0" fillId="2" borderId="51" xfId="0" applyNumberFormat="1" applyFont="1" applyFill="1" applyBorder="1"/>
    <xf numFmtId="180" fontId="0" fillId="32" borderId="51" xfId="0" applyNumberFormat="1" applyFont="1" applyFill="1" applyBorder="1"/>
    <xf numFmtId="180" fontId="12" fillId="29" borderId="0" xfId="0" applyNumberFormat="1" applyFont="1" applyFill="1" applyBorder="1"/>
    <xf numFmtId="0" fontId="27" fillId="2" borderId="0" xfId="0" quotePrefix="1" applyNumberFormat="1" applyFont="1" applyFill="1" applyAlignment="1">
      <alignment vertical="center" wrapText="1"/>
    </xf>
    <xf numFmtId="0" fontId="113" fillId="29" borderId="75" xfId="0" applyFont="1" applyFill="1" applyBorder="1" applyAlignment="1">
      <alignment horizontal="center" vertical="center" wrapText="1"/>
    </xf>
    <xf numFmtId="0" fontId="113" fillId="29" borderId="73" xfId="0" applyFont="1" applyFill="1" applyBorder="1" applyAlignment="1">
      <alignment horizontal="center" vertical="center" wrapText="1"/>
    </xf>
    <xf numFmtId="0" fontId="113" fillId="29" borderId="74" xfId="0" applyFont="1" applyFill="1" applyBorder="1" applyAlignment="1">
      <alignment horizontal="center" vertical="center" wrapText="1"/>
    </xf>
    <xf numFmtId="180" fontId="128" fillId="0" borderId="66" xfId="0" applyNumberFormat="1" applyFont="1" applyBorder="1" applyAlignment="1">
      <alignment horizontal="center"/>
    </xf>
    <xf numFmtId="180" fontId="128" fillId="32" borderId="81" xfId="0" applyNumberFormat="1" applyFont="1" applyFill="1" applyBorder="1" applyAlignment="1">
      <alignment horizontal="center"/>
    </xf>
    <xf numFmtId="180" fontId="128" fillId="0" borderId="82" xfId="0" applyNumberFormat="1" applyFont="1" applyBorder="1" applyAlignment="1">
      <alignment horizontal="center"/>
    </xf>
    <xf numFmtId="180" fontId="128" fillId="32" borderId="82" xfId="0" applyNumberFormat="1" applyFont="1" applyFill="1" applyBorder="1" applyAlignment="1">
      <alignment horizontal="center"/>
    </xf>
    <xf numFmtId="180" fontId="130" fillId="32" borderId="82" xfId="0" applyNumberFormat="1" applyFont="1" applyFill="1" applyBorder="1" applyAlignment="1">
      <alignment horizontal="center"/>
    </xf>
    <xf numFmtId="180" fontId="130" fillId="0" borderId="82" xfId="0" applyNumberFormat="1" applyFont="1" applyBorder="1" applyAlignment="1">
      <alignment horizontal="center"/>
    </xf>
    <xf numFmtId="180" fontId="130" fillId="32" borderId="66" xfId="0" applyNumberFormat="1" applyFont="1" applyFill="1" applyBorder="1" applyAlignment="1">
      <alignment horizontal="center"/>
    </xf>
    <xf numFmtId="180" fontId="128" fillId="32" borderId="66" xfId="0" applyNumberFormat="1" applyFont="1" applyFill="1" applyBorder="1" applyAlignment="1">
      <alignment horizontal="center"/>
    </xf>
    <xf numFmtId="0" fontId="2" fillId="2" borderId="1" xfId="0" applyNumberFormat="1" applyFont="1" applyFill="1" applyBorder="1"/>
    <xf numFmtId="0" fontId="2" fillId="0" borderId="1" xfId="0" applyNumberFormat="1" applyFont="1" applyFill="1" applyBorder="1"/>
    <xf numFmtId="0" fontId="2" fillId="2" borderId="0" xfId="0" applyNumberFormat="1" applyFont="1" applyFill="1" applyBorder="1" applyAlignment="1">
      <alignment horizontal="right"/>
    </xf>
    <xf numFmtId="0" fontId="2" fillId="0" borderId="0" xfId="0" applyNumberFormat="1" applyFont="1" applyFill="1" applyBorder="1" applyAlignment="1">
      <alignment horizontal="right"/>
    </xf>
    <xf numFmtId="0" fontId="247" fillId="0" borderId="0" xfId="0" applyNumberFormat="1" applyFont="1" applyFill="1" applyBorder="1" applyAlignment="1">
      <alignment horizontal="right" vertical="top"/>
    </xf>
    <xf numFmtId="0" fontId="2" fillId="0" borderId="0" xfId="0" applyNumberFormat="1" applyFont="1" applyFill="1" applyBorder="1" applyAlignment="1">
      <alignment horizontal="right" wrapText="1"/>
    </xf>
    <xf numFmtId="0" fontId="248" fillId="0" borderId="0" xfId="0" applyNumberFormat="1" applyFont="1" applyFill="1" applyBorder="1" applyAlignment="1">
      <alignment horizontal="right"/>
    </xf>
    <xf numFmtId="1" fontId="308" fillId="0" borderId="0" xfId="266" applyNumberFormat="1" applyFont="1" applyFill="1" applyBorder="1" applyAlignment="1">
      <alignment horizontal="center"/>
    </xf>
    <xf numFmtId="0" fontId="249" fillId="0" borderId="0" xfId="2" applyNumberFormat="1" applyFont="1" applyFill="1" applyBorder="1" applyAlignment="1">
      <alignment horizontal="right"/>
    </xf>
    <xf numFmtId="172" fontId="2" fillId="0" borderId="0" xfId="0" applyNumberFormat="1" applyFont="1" applyFill="1"/>
    <xf numFmtId="167" fontId="2" fillId="0" borderId="0" xfId="2" applyNumberFormat="1" applyFont="1" applyFill="1"/>
    <xf numFmtId="2" fontId="307" fillId="0" borderId="0" xfId="266" applyNumberFormat="1" applyFont="1" applyFill="1" applyAlignment="1">
      <alignment horizontal="center"/>
    </xf>
    <xf numFmtId="182" fontId="2" fillId="0" borderId="0" xfId="0" applyNumberFormat="1" applyFont="1" applyFill="1"/>
    <xf numFmtId="0" fontId="250" fillId="0" borderId="0" xfId="2" applyNumberFormat="1" applyFont="1" applyFill="1" applyBorder="1" applyAlignment="1">
      <alignment horizontal="right"/>
    </xf>
    <xf numFmtId="2" fontId="307" fillId="2" borderId="0" xfId="266" applyNumberFormat="1" applyFont="1" applyFill="1"/>
    <xf numFmtId="2" fontId="302" fillId="0" borderId="0" xfId="0" applyNumberFormat="1" applyFont="1"/>
    <xf numFmtId="2" fontId="10" fillId="0" borderId="0" xfId="271" applyNumberFormat="1" applyFont="1"/>
    <xf numFmtId="2" fontId="307" fillId="0" borderId="0" xfId="266" applyNumberFormat="1" applyFont="1" applyAlignment="1">
      <alignment horizontal="center"/>
    </xf>
    <xf numFmtId="2" fontId="307" fillId="34" borderId="0" xfId="266" applyNumberFormat="1" applyFont="1" applyFill="1"/>
    <xf numFmtId="180" fontId="2" fillId="0" borderId="0" xfId="269" applyNumberFormat="1" applyFont="1" applyAlignment="1">
      <alignment horizontal="center"/>
    </xf>
    <xf numFmtId="0" fontId="242" fillId="0" borderId="0" xfId="0" applyNumberFormat="1" applyFont="1" applyFill="1" applyBorder="1" applyAlignment="1">
      <alignment horizontal="right"/>
    </xf>
    <xf numFmtId="0" fontId="2" fillId="2" borderId="0" xfId="0" applyNumberFormat="1" applyFont="1" applyFill="1" applyBorder="1"/>
    <xf numFmtId="2" fontId="10" fillId="0" borderId="0" xfId="270" applyNumberFormat="1" applyFont="1"/>
    <xf numFmtId="0" fontId="2" fillId="2" borderId="0" xfId="0" applyNumberFormat="1" applyFont="1" applyFill="1" applyBorder="1" applyAlignment="1">
      <alignment wrapText="1"/>
    </xf>
    <xf numFmtId="0" fontId="2" fillId="0" borderId="0" xfId="0" applyNumberFormat="1" applyFont="1" applyBorder="1" applyAlignment="1">
      <alignment wrapText="1"/>
    </xf>
    <xf numFmtId="0" fontId="2" fillId="2" borderId="0" xfId="0" applyNumberFormat="1" applyFont="1" applyFill="1" applyAlignment="1">
      <alignment wrapText="1"/>
    </xf>
    <xf numFmtId="0" fontId="2" fillId="0" borderId="0" xfId="0" applyNumberFormat="1" applyFont="1" applyAlignment="1">
      <alignment wrapText="1"/>
    </xf>
    <xf numFmtId="0" fontId="2" fillId="2" borderId="0" xfId="0" applyNumberFormat="1" applyFont="1" applyFill="1"/>
    <xf numFmtId="0" fontId="2" fillId="0" borderId="0" xfId="0" applyNumberFormat="1" applyFont="1" applyFill="1" applyAlignment="1">
      <alignment wrapText="1"/>
    </xf>
    <xf numFmtId="4" fontId="128" fillId="0" borderId="66" xfId="0" applyNumberFormat="1" applyFont="1" applyBorder="1" applyAlignment="1">
      <alignment horizontal="right"/>
    </xf>
    <xf numFmtId="4" fontId="128" fillId="32" borderId="69" xfId="0" applyNumberFormat="1" applyFont="1" applyFill="1" applyBorder="1" applyAlignment="1">
      <alignment horizontal="right"/>
    </xf>
    <xf numFmtId="0" fontId="315" fillId="2" borderId="0" xfId="0" applyFont="1" applyFill="1" applyBorder="1" applyAlignment="1">
      <alignment horizontal="right"/>
    </xf>
    <xf numFmtId="14" fontId="252" fillId="2" borderId="0" xfId="0" applyNumberFormat="1" applyFont="1" applyFill="1" applyBorder="1" applyAlignment="1">
      <alignment horizontal="left"/>
    </xf>
    <xf numFmtId="0" fontId="252" fillId="2" borderId="0" xfId="0" applyFont="1" applyFill="1" applyBorder="1"/>
    <xf numFmtId="0" fontId="252" fillId="2" borderId="0" xfId="0" applyFont="1" applyFill="1" applyBorder="1" applyAlignment="1">
      <alignment horizontal="left"/>
    </xf>
    <xf numFmtId="17" fontId="316" fillId="2" borderId="0" xfId="0" applyNumberFormat="1" applyFont="1" applyFill="1" applyBorder="1" applyAlignment="1">
      <alignment horizontal="center"/>
    </xf>
    <xf numFmtId="0" fontId="316" fillId="2" borderId="0" xfId="0" applyFont="1" applyFill="1" applyBorder="1"/>
    <xf numFmtId="168" fontId="317" fillId="2" borderId="0" xfId="1" applyNumberFormat="1" applyFont="1" applyFill="1" applyBorder="1"/>
    <xf numFmtId="0" fontId="317" fillId="2" borderId="0" xfId="0" applyFont="1" applyFill="1" applyBorder="1"/>
    <xf numFmtId="2" fontId="316" fillId="2" borderId="0" xfId="0" applyNumberFormat="1" applyFont="1" applyFill="1" applyBorder="1"/>
    <xf numFmtId="0" fontId="251" fillId="2" borderId="0" xfId="0" applyFont="1" applyFill="1" applyBorder="1" applyAlignment="1"/>
    <xf numFmtId="0" fontId="175" fillId="92" borderId="0" xfId="0" applyFont="1" applyFill="1" applyBorder="1" applyAlignment="1">
      <alignment horizontal="center"/>
    </xf>
    <xf numFmtId="0" fontId="316" fillId="92" borderId="0" xfId="0" applyFont="1" applyFill="1" applyBorder="1"/>
    <xf numFmtId="0" fontId="252" fillId="92" borderId="0" xfId="0" applyFont="1" applyFill="1" applyBorder="1"/>
    <xf numFmtId="167" fontId="316" fillId="92" borderId="0" xfId="2" applyNumberFormat="1" applyFont="1" applyFill="1" applyBorder="1"/>
    <xf numFmtId="0" fontId="253" fillId="92" borderId="0" xfId="0" applyFont="1" applyFill="1" applyBorder="1"/>
    <xf numFmtId="0" fontId="2" fillId="92" borderId="0" xfId="0" applyFont="1" applyFill="1" applyBorder="1"/>
    <xf numFmtId="168" fontId="253" fillId="92" borderId="0" xfId="1" applyFont="1" applyFill="1" applyBorder="1"/>
    <xf numFmtId="17" fontId="2" fillId="0" borderId="0" xfId="0" applyNumberFormat="1" applyFont="1" applyFill="1" applyBorder="1" applyAlignment="1">
      <alignment horizontal="left" vertical="center"/>
    </xf>
    <xf numFmtId="0" fontId="2" fillId="0" borderId="0" xfId="0" applyNumberFormat="1" applyFont="1" applyFill="1" applyBorder="1" applyAlignment="1">
      <alignment vertical="center"/>
    </xf>
    <xf numFmtId="4" fontId="2" fillId="0" borderId="0" xfId="0" applyNumberFormat="1" applyFont="1" applyFill="1" applyBorder="1" applyAlignment="1">
      <alignment vertical="center"/>
    </xf>
    <xf numFmtId="172" fontId="2" fillId="0" borderId="0" xfId="0" applyNumberFormat="1" applyFont="1" applyFill="1" applyBorder="1" applyAlignment="1">
      <alignment vertical="center"/>
    </xf>
    <xf numFmtId="0" fontId="2" fillId="2" borderId="0" xfId="0" applyFont="1" applyFill="1" applyBorder="1"/>
    <xf numFmtId="166" fontId="2" fillId="85" borderId="0" xfId="0" applyNumberFormat="1" applyFont="1" applyFill="1" applyAlignment="1">
      <alignment horizontal="center"/>
    </xf>
    <xf numFmtId="166" fontId="2" fillId="85" borderId="0" xfId="0" applyNumberFormat="1" applyFont="1" applyFill="1" applyBorder="1" applyAlignment="1">
      <alignment horizontal="center"/>
    </xf>
    <xf numFmtId="0" fontId="16" fillId="0" borderId="0" xfId="0" applyFont="1" applyFill="1" applyAlignment="1"/>
    <xf numFmtId="0" fontId="1" fillId="0" borderId="0" xfId="0" applyNumberFormat="1" applyFont="1" applyFill="1"/>
    <xf numFmtId="184" fontId="306" fillId="39" borderId="0" xfId="266" applyNumberFormat="1" applyFont="1" applyFill="1" applyBorder="1"/>
    <xf numFmtId="0" fontId="1" fillId="0" borderId="0" xfId="0" applyNumberFormat="1" applyFont="1" applyFill="1" applyAlignment="1">
      <alignment vertical="center"/>
    </xf>
    <xf numFmtId="180" fontId="1" fillId="0" borderId="0" xfId="269" applyNumberFormat="1" applyFont="1" applyAlignment="1">
      <alignment horizontal="center"/>
    </xf>
    <xf numFmtId="0" fontId="1" fillId="0" borderId="0" xfId="0" applyNumberFormat="1" applyFont="1" applyFill="1" applyBorder="1"/>
    <xf numFmtId="0" fontId="319" fillId="29" borderId="145" xfId="0" quotePrefix="1" applyNumberFormat="1" applyFont="1" applyFill="1" applyBorder="1" applyAlignment="1">
      <alignment horizontal="left"/>
    </xf>
    <xf numFmtId="0" fontId="320" fillId="29" borderId="145" xfId="0" quotePrefix="1" applyNumberFormat="1" applyFont="1" applyFill="1" applyBorder="1" applyAlignment="1">
      <alignment horizontal="left"/>
    </xf>
    <xf numFmtId="17" fontId="321" fillId="29" borderId="6" xfId="0" applyNumberFormat="1" applyFont="1" applyFill="1" applyBorder="1" applyAlignment="1">
      <alignment horizontal="center" vertical="center"/>
    </xf>
    <xf numFmtId="17" fontId="321" fillId="29" borderId="0" xfId="0" applyNumberFormat="1" applyFont="1" applyFill="1" applyBorder="1" applyAlignment="1">
      <alignment horizontal="center" vertical="center"/>
    </xf>
    <xf numFmtId="17" fontId="321" fillId="29" borderId="153" xfId="0" applyNumberFormat="1" applyFont="1" applyFill="1" applyBorder="1" applyAlignment="1">
      <alignment horizontal="center" vertical="center"/>
    </xf>
    <xf numFmtId="17" fontId="321" fillId="29" borderId="154" xfId="0" applyNumberFormat="1" applyFont="1" applyFill="1" applyBorder="1" applyAlignment="1">
      <alignment horizontal="center" vertical="center"/>
    </xf>
    <xf numFmtId="0" fontId="321" fillId="29" borderId="153" xfId="0" applyNumberFormat="1" applyFont="1" applyFill="1" applyBorder="1" applyAlignment="1">
      <alignment horizontal="center" vertical="center" wrapText="1"/>
    </xf>
    <xf numFmtId="0" fontId="321" fillId="29" borderId="0" xfId="0" applyNumberFormat="1" applyFont="1" applyFill="1" applyBorder="1" applyAlignment="1">
      <alignment horizontal="center" vertical="center" wrapText="1"/>
    </xf>
    <xf numFmtId="171" fontId="321" fillId="29" borderId="154" xfId="0" applyNumberFormat="1" applyFont="1" applyFill="1" applyBorder="1" applyAlignment="1">
      <alignment horizontal="center" vertical="center" wrapText="1"/>
    </xf>
    <xf numFmtId="0" fontId="321" fillId="29" borderId="154" xfId="0" applyNumberFormat="1" applyFont="1" applyFill="1" applyBorder="1" applyAlignment="1">
      <alignment horizontal="center" vertical="center" wrapText="1"/>
    </xf>
    <xf numFmtId="0" fontId="17" fillId="0" borderId="0" xfId="0" applyFont="1" applyAlignment="1">
      <alignment horizontal="center" vertical="center"/>
    </xf>
    <xf numFmtId="0" fontId="38" fillId="2" borderId="0" xfId="0" quotePrefix="1" applyNumberFormat="1" applyFont="1" applyFill="1" applyBorder="1" applyAlignment="1">
      <alignment horizontal="justify" vertical="top" wrapText="1"/>
    </xf>
    <xf numFmtId="0" fontId="36" fillId="0" borderId="0" xfId="0" applyFont="1" applyFill="1" applyBorder="1" applyAlignment="1">
      <alignment horizontal="justify" vertical="justify"/>
    </xf>
    <xf numFmtId="0" fontId="38" fillId="2" borderId="0" xfId="0" applyFont="1" applyFill="1" applyBorder="1" applyAlignment="1">
      <alignment horizontal="justify" vertical="center"/>
    </xf>
    <xf numFmtId="0" fontId="33" fillId="2" borderId="0" xfId="0" applyFont="1" applyFill="1" applyBorder="1" applyAlignment="1">
      <alignment horizontal="center" vertical="center"/>
    </xf>
    <xf numFmtId="17" fontId="34" fillId="2" borderId="0" xfId="0" applyNumberFormat="1" applyFont="1" applyFill="1" applyBorder="1" applyAlignment="1">
      <alignment horizontal="center" vertical="center"/>
    </xf>
    <xf numFmtId="0" fontId="34" fillId="2" borderId="0" xfId="0" applyNumberFormat="1" applyFont="1" applyFill="1" applyBorder="1" applyAlignment="1">
      <alignment horizontal="center" vertical="center"/>
    </xf>
    <xf numFmtId="0" fontId="35" fillId="2" borderId="0" xfId="0" applyFont="1" applyFill="1" applyBorder="1" applyAlignment="1">
      <alignment horizontal="center"/>
    </xf>
    <xf numFmtId="0" fontId="37" fillId="2" borderId="0" xfId="0" applyFont="1" applyFill="1" applyBorder="1" applyAlignment="1">
      <alignment horizontal="center" vertical="center"/>
    </xf>
    <xf numFmtId="0" fontId="19" fillId="2" borderId="0" xfId="0" applyNumberFormat="1" applyFont="1" applyFill="1" applyBorder="1" applyAlignment="1">
      <alignment horizontal="left"/>
    </xf>
    <xf numFmtId="0" fontId="232" fillId="0" borderId="142" xfId="0" applyNumberFormat="1" applyFont="1" applyFill="1" applyBorder="1" applyAlignment="1">
      <alignment horizontal="center" vertical="center"/>
    </xf>
    <xf numFmtId="0" fontId="232" fillId="0" borderId="142" xfId="0" applyNumberFormat="1" applyFont="1" applyFill="1" applyBorder="1" applyAlignment="1">
      <alignment horizontal="center" vertical="center" wrapText="1"/>
    </xf>
    <xf numFmtId="0" fontId="18" fillId="2" borderId="0" xfId="0" applyNumberFormat="1" applyFont="1" applyFill="1" applyAlignment="1">
      <alignment horizontal="center"/>
    </xf>
    <xf numFmtId="0" fontId="19" fillId="2" borderId="0" xfId="0" quotePrefix="1" applyNumberFormat="1" applyFont="1" applyFill="1" applyBorder="1" applyAlignment="1">
      <alignment horizontal="center" vertical="center" wrapText="1"/>
    </xf>
    <xf numFmtId="0" fontId="120" fillId="29" borderId="6" xfId="0" applyNumberFormat="1" applyFont="1" applyFill="1" applyBorder="1" applyAlignment="1">
      <alignment horizontal="center" vertical="center" wrapText="1"/>
    </xf>
    <xf numFmtId="0" fontId="120" fillId="29" borderId="8" xfId="0" applyNumberFormat="1" applyFont="1" applyFill="1" applyBorder="1" applyAlignment="1">
      <alignment horizontal="center" vertical="center" wrapText="1"/>
    </xf>
    <xf numFmtId="17" fontId="120" fillId="29" borderId="35" xfId="0" applyNumberFormat="1" applyFont="1" applyFill="1" applyBorder="1" applyAlignment="1">
      <alignment horizontal="center" vertical="center" wrapText="1"/>
    </xf>
    <xf numFmtId="17" fontId="120" fillId="29" borderId="34" xfId="0" applyNumberFormat="1" applyFont="1" applyFill="1" applyBorder="1" applyAlignment="1">
      <alignment horizontal="center" vertical="center" wrapText="1"/>
    </xf>
    <xf numFmtId="17" fontId="111" fillId="2" borderId="0" xfId="0" applyNumberFormat="1" applyFont="1" applyFill="1" applyBorder="1" applyAlignment="1">
      <alignment horizontal="center"/>
    </xf>
    <xf numFmtId="0" fontId="111" fillId="2" borderId="0" xfId="0" applyNumberFormat="1" applyFont="1" applyFill="1" applyBorder="1" applyAlignment="1">
      <alignment horizontal="center"/>
    </xf>
    <xf numFmtId="17" fontId="293" fillId="29" borderId="8" xfId="0" applyNumberFormat="1" applyFont="1" applyFill="1" applyBorder="1" applyAlignment="1">
      <alignment horizontal="center" vertical="center"/>
    </xf>
    <xf numFmtId="17" fontId="293" fillId="29" borderId="7" xfId="0" applyNumberFormat="1" applyFont="1" applyFill="1" applyBorder="1" applyAlignment="1">
      <alignment horizontal="center" vertical="center"/>
    </xf>
    <xf numFmtId="17" fontId="293" fillId="29" borderId="151" xfId="0" applyNumberFormat="1" applyFont="1" applyFill="1" applyBorder="1" applyAlignment="1">
      <alignment horizontal="center" vertical="center"/>
    </xf>
    <xf numFmtId="17" fontId="293" fillId="29" borderId="152" xfId="0" applyNumberFormat="1" applyFont="1" applyFill="1" applyBorder="1" applyAlignment="1">
      <alignment horizontal="center" vertical="center"/>
    </xf>
    <xf numFmtId="0" fontId="293" fillId="29" borderId="151" xfId="0" applyNumberFormat="1" applyFont="1" applyFill="1" applyBorder="1" applyAlignment="1">
      <alignment horizontal="center" vertical="center"/>
    </xf>
    <xf numFmtId="0" fontId="293" fillId="29" borderId="7" xfId="0" applyNumberFormat="1" applyFont="1" applyFill="1" applyBorder="1" applyAlignment="1">
      <alignment horizontal="center" vertical="center"/>
    </xf>
    <xf numFmtId="0" fontId="293" fillId="29" borderId="152" xfId="0" applyNumberFormat="1" applyFont="1" applyFill="1" applyBorder="1" applyAlignment="1">
      <alignment horizontal="center" vertical="center"/>
    </xf>
    <xf numFmtId="0" fontId="310" fillId="2" borderId="0" xfId="0" quotePrefix="1" applyNumberFormat="1" applyFont="1" applyFill="1" applyBorder="1" applyAlignment="1">
      <alignment horizontal="center" vertical="top" wrapText="1"/>
    </xf>
    <xf numFmtId="0" fontId="58" fillId="2" borderId="0" xfId="0" applyNumberFormat="1" applyFont="1" applyFill="1" applyBorder="1" applyAlignment="1">
      <alignment horizontal="center"/>
    </xf>
    <xf numFmtId="17" fontId="111" fillId="2" borderId="0" xfId="0" applyNumberFormat="1" applyFont="1" applyFill="1" applyBorder="1" applyAlignment="1">
      <alignment horizontal="center" vertical="center"/>
    </xf>
    <xf numFmtId="0" fontId="111" fillId="2" borderId="0" xfId="0" applyNumberFormat="1" applyFont="1" applyFill="1" applyBorder="1" applyAlignment="1">
      <alignment horizontal="center" vertical="center"/>
    </xf>
    <xf numFmtId="0" fontId="12" fillId="93" borderId="0" xfId="0" applyFont="1" applyFill="1" applyBorder="1" applyAlignment="1">
      <alignment horizontal="left" vertical="center"/>
    </xf>
    <xf numFmtId="0" fontId="120" fillId="2" borderId="0" xfId="0" applyNumberFormat="1" applyFont="1" applyFill="1" applyBorder="1" applyAlignment="1">
      <alignment horizontal="center"/>
    </xf>
    <xf numFmtId="17" fontId="319" fillId="29" borderId="8" xfId="0" applyNumberFormat="1" applyFont="1" applyFill="1" applyBorder="1" applyAlignment="1">
      <alignment horizontal="center" vertical="center"/>
    </xf>
    <xf numFmtId="17" fontId="319" fillId="29" borderId="7" xfId="0" applyNumberFormat="1" applyFont="1" applyFill="1" applyBorder="1" applyAlignment="1">
      <alignment horizontal="center" vertical="center"/>
    </xf>
    <xf numFmtId="0" fontId="310" fillId="2" borderId="0" xfId="0" applyNumberFormat="1" applyFont="1" applyFill="1" applyBorder="1" applyAlignment="1">
      <alignment horizontal="center" vertical="center" wrapText="1"/>
    </xf>
    <xf numFmtId="17" fontId="319" fillId="29" borderId="151" xfId="0" applyNumberFormat="1" applyFont="1" applyFill="1" applyBorder="1" applyAlignment="1">
      <alignment horizontal="center" vertical="center"/>
    </xf>
    <xf numFmtId="17" fontId="319" fillId="29" borderId="152" xfId="0" applyNumberFormat="1" applyFont="1" applyFill="1" applyBorder="1" applyAlignment="1">
      <alignment horizontal="center" vertical="center"/>
    </xf>
    <xf numFmtId="0" fontId="319" fillId="29" borderId="151" xfId="0" applyNumberFormat="1" applyFont="1" applyFill="1" applyBorder="1" applyAlignment="1">
      <alignment horizontal="center" vertical="center"/>
    </xf>
    <xf numFmtId="0" fontId="319" fillId="29" borderId="7" xfId="0" applyNumberFormat="1" applyFont="1" applyFill="1" applyBorder="1" applyAlignment="1">
      <alignment horizontal="center" vertical="center"/>
    </xf>
    <xf numFmtId="0" fontId="319" fillId="29" borderId="152" xfId="0" applyNumberFormat="1" applyFont="1" applyFill="1" applyBorder="1" applyAlignment="1">
      <alignment horizontal="center" vertical="center"/>
    </xf>
    <xf numFmtId="0" fontId="312" fillId="2" borderId="0" xfId="0" applyNumberFormat="1" applyFont="1" applyFill="1" applyAlignment="1">
      <alignment horizontal="center" wrapText="1"/>
    </xf>
    <xf numFmtId="0" fontId="51" fillId="2" borderId="11" xfId="0" quotePrefix="1" applyNumberFormat="1" applyFont="1" applyFill="1" applyBorder="1" applyAlignment="1">
      <alignment horizontal="left" vertical="top" wrapText="1"/>
    </xf>
    <xf numFmtId="0" fontId="268" fillId="2" borderId="0" xfId="0" applyNumberFormat="1" applyFont="1" applyFill="1" applyBorder="1" applyAlignment="1">
      <alignment horizontal="center" vertical="center"/>
    </xf>
    <xf numFmtId="17" fontId="268" fillId="2" borderId="0" xfId="0" applyNumberFormat="1" applyFont="1" applyFill="1" applyBorder="1" applyAlignment="1">
      <alignment horizontal="center" vertical="center"/>
    </xf>
    <xf numFmtId="0" fontId="312" fillId="0" borderId="0" xfId="0" applyNumberFormat="1" applyFont="1" applyFill="1" applyAlignment="1">
      <alignment horizontal="center"/>
    </xf>
    <xf numFmtId="0" fontId="36" fillId="2" borderId="0" xfId="0" quotePrefix="1" applyNumberFormat="1" applyFont="1" applyFill="1" applyBorder="1" applyAlignment="1">
      <alignment horizontal="left" vertical="top" wrapText="1"/>
    </xf>
    <xf numFmtId="2" fontId="290" fillId="29" borderId="126" xfId="0" quotePrefix="1" applyNumberFormat="1" applyFont="1" applyFill="1" applyBorder="1" applyAlignment="1">
      <alignment horizontal="center" vertical="center" wrapText="1"/>
    </xf>
    <xf numFmtId="2" fontId="290" fillId="29" borderId="168" xfId="0" quotePrefix="1" applyNumberFormat="1" applyFont="1" applyFill="1" applyBorder="1" applyAlignment="1">
      <alignment horizontal="center" vertical="center" wrapText="1"/>
    </xf>
    <xf numFmtId="2" fontId="290" fillId="29" borderId="126" xfId="0" applyNumberFormat="1" applyFont="1" applyFill="1" applyBorder="1" applyAlignment="1">
      <alignment horizontal="center" vertical="center" wrapText="1"/>
    </xf>
    <xf numFmtId="2" fontId="290" fillId="29" borderId="168" xfId="0" applyNumberFormat="1" applyFont="1" applyFill="1" applyBorder="1" applyAlignment="1">
      <alignment horizontal="center" vertical="center" wrapText="1"/>
    </xf>
    <xf numFmtId="0" fontId="12" fillId="29" borderId="169" xfId="0" quotePrefix="1" applyNumberFormat="1" applyFont="1" applyFill="1" applyBorder="1" applyAlignment="1">
      <alignment horizontal="center" vertical="center" wrapText="1"/>
    </xf>
    <xf numFmtId="0" fontId="12" fillId="29" borderId="170" xfId="0" quotePrefix="1" applyNumberFormat="1" applyFont="1" applyFill="1" applyBorder="1" applyAlignment="1">
      <alignment horizontal="center" vertical="center" wrapText="1"/>
    </xf>
    <xf numFmtId="0" fontId="312" fillId="2" borderId="0" xfId="0" applyNumberFormat="1" applyFont="1" applyFill="1" applyAlignment="1">
      <alignment horizontal="center" vertical="center" wrapText="1"/>
    </xf>
    <xf numFmtId="0" fontId="290" fillId="37" borderId="58" xfId="0" applyFont="1" applyFill="1" applyBorder="1" applyAlignment="1">
      <alignment horizontal="left" vertical="center"/>
    </xf>
    <xf numFmtId="0" fontId="290" fillId="37" borderId="59" xfId="0" applyFont="1" applyFill="1" applyBorder="1" applyAlignment="1">
      <alignment horizontal="left" vertical="center"/>
    </xf>
    <xf numFmtId="0" fontId="120" fillId="29" borderId="55" xfId="0" applyNumberFormat="1" applyFont="1" applyFill="1" applyBorder="1" applyAlignment="1">
      <alignment horizontal="center"/>
    </xf>
    <xf numFmtId="0" fontId="120" fillId="29" borderId="56" xfId="0" applyNumberFormat="1" applyFont="1" applyFill="1" applyBorder="1" applyAlignment="1">
      <alignment horizontal="center"/>
    </xf>
    <xf numFmtId="0" fontId="120" fillId="29" borderId="57" xfId="0" applyNumberFormat="1" applyFont="1" applyFill="1" applyBorder="1" applyAlignment="1">
      <alignment horizontal="center"/>
    </xf>
    <xf numFmtId="0" fontId="27" fillId="2" borderId="0" xfId="0" quotePrefix="1" applyNumberFormat="1" applyFont="1" applyFill="1" applyAlignment="1">
      <alignment horizontal="left" vertical="center" wrapText="1"/>
    </xf>
    <xf numFmtId="0" fontId="113" fillId="29" borderId="151" xfId="0" applyNumberFormat="1" applyFont="1" applyFill="1" applyBorder="1" applyAlignment="1">
      <alignment horizontal="center" vertical="center"/>
    </xf>
    <xf numFmtId="0" fontId="113" fillId="29" borderId="7" xfId="0" applyNumberFormat="1" applyFont="1" applyFill="1" applyBorder="1" applyAlignment="1">
      <alignment horizontal="center" vertical="center"/>
    </xf>
    <xf numFmtId="0" fontId="313" fillId="2" borderId="0" xfId="0" quotePrefix="1" applyNumberFormat="1" applyFont="1" applyFill="1" applyBorder="1" applyAlignment="1">
      <alignment horizontal="center" vertical="top"/>
    </xf>
    <xf numFmtId="17" fontId="113" fillId="29" borderId="8" xfId="0" applyNumberFormat="1" applyFont="1" applyFill="1" applyBorder="1" applyAlignment="1">
      <alignment horizontal="center" vertical="center"/>
    </xf>
    <xf numFmtId="17" fontId="113" fillId="29" borderId="7" xfId="0" applyNumberFormat="1" applyFont="1" applyFill="1" applyBorder="1" applyAlignment="1">
      <alignment horizontal="center" vertical="center"/>
    </xf>
    <xf numFmtId="171" fontId="227" fillId="29" borderId="164" xfId="0" applyNumberFormat="1" applyFont="1" applyFill="1" applyBorder="1" applyAlignment="1">
      <alignment horizontal="center" vertical="center" wrapText="1"/>
    </xf>
    <xf numFmtId="171" fontId="227" fillId="29" borderId="165" xfId="0" applyNumberFormat="1" applyFont="1" applyFill="1" applyBorder="1" applyAlignment="1">
      <alignment horizontal="center" vertical="center"/>
    </xf>
    <xf numFmtId="171" fontId="227" fillId="29" borderId="162" xfId="0" applyNumberFormat="1" applyFont="1" applyFill="1" applyBorder="1" applyAlignment="1">
      <alignment horizontal="center" vertical="center"/>
    </xf>
    <xf numFmtId="167" fontId="227" fillId="29" borderId="164" xfId="2" applyNumberFormat="1" applyFont="1" applyFill="1" applyBorder="1" applyAlignment="1">
      <alignment horizontal="center" vertical="center" wrapText="1"/>
    </xf>
    <xf numFmtId="167" fontId="227" fillId="29" borderId="165" xfId="2" applyNumberFormat="1" applyFont="1" applyFill="1" applyBorder="1" applyAlignment="1">
      <alignment horizontal="center" vertical="center"/>
    </xf>
    <xf numFmtId="167" fontId="227" fillId="29" borderId="162" xfId="2" applyNumberFormat="1" applyFont="1" applyFill="1" applyBorder="1" applyAlignment="1">
      <alignment horizontal="center" vertical="center"/>
    </xf>
    <xf numFmtId="17" fontId="113" fillId="29" borderId="42" xfId="0" applyNumberFormat="1" applyFont="1" applyFill="1" applyBorder="1" applyAlignment="1">
      <alignment horizontal="center" vertical="center"/>
    </xf>
    <xf numFmtId="17" fontId="113" fillId="29" borderId="152" xfId="0" applyNumberFormat="1" applyFont="1" applyFill="1" applyBorder="1" applyAlignment="1">
      <alignment horizontal="center" vertical="center"/>
    </xf>
    <xf numFmtId="0" fontId="111" fillId="29" borderId="55" xfId="0" applyNumberFormat="1" applyFont="1" applyFill="1" applyBorder="1" applyAlignment="1">
      <alignment horizontal="center" wrapText="1"/>
    </xf>
    <xf numFmtId="0" fontId="111" fillId="29" borderId="56" xfId="0" applyNumberFormat="1" applyFont="1" applyFill="1" applyBorder="1" applyAlignment="1">
      <alignment horizontal="center"/>
    </xf>
    <xf numFmtId="0" fontId="111" fillId="29" borderId="57" xfId="0" applyNumberFormat="1" applyFont="1" applyFill="1" applyBorder="1" applyAlignment="1">
      <alignment horizontal="center"/>
    </xf>
    <xf numFmtId="0" fontId="53" fillId="2" borderId="0" xfId="0" applyNumberFormat="1" applyFont="1" applyFill="1" applyBorder="1" applyAlignment="1">
      <alignment horizontal="center"/>
    </xf>
    <xf numFmtId="0" fontId="111" fillId="29" borderId="186" xfId="0" applyFont="1" applyFill="1" applyBorder="1" applyAlignment="1">
      <alignment horizontal="center" vertical="center"/>
    </xf>
    <xf numFmtId="0" fontId="111" fillId="29" borderId="0" xfId="0" applyFont="1" applyFill="1" applyBorder="1" applyAlignment="1">
      <alignment horizontal="center" vertical="center"/>
    </xf>
    <xf numFmtId="0" fontId="111" fillId="29" borderId="53" xfId="0" applyFont="1" applyFill="1" applyBorder="1" applyAlignment="1">
      <alignment horizontal="center" vertical="center"/>
    </xf>
    <xf numFmtId="0" fontId="111" fillId="37" borderId="0" xfId="0" applyFont="1" applyFill="1" applyBorder="1" applyAlignment="1">
      <alignment horizontal="center" vertical="center"/>
    </xf>
    <xf numFmtId="0" fontId="111" fillId="37" borderId="53" xfId="0" applyFont="1" applyFill="1" applyBorder="1" applyAlignment="1">
      <alignment horizontal="center" vertical="center"/>
    </xf>
    <xf numFmtId="0" fontId="112" fillId="2" borderId="0" xfId="0" applyFont="1" applyFill="1" applyBorder="1" applyAlignment="1">
      <alignment horizontal="center" vertical="center" wrapText="1"/>
    </xf>
    <xf numFmtId="0" fontId="237" fillId="2" borderId="0" xfId="0" applyNumberFormat="1" applyFont="1" applyFill="1" applyAlignment="1">
      <alignment horizontal="center"/>
    </xf>
    <xf numFmtId="0" fontId="111" fillId="29" borderId="75" xfId="0" applyFont="1" applyFill="1" applyBorder="1" applyAlignment="1">
      <alignment horizontal="center" vertical="center" wrapText="1"/>
    </xf>
    <xf numFmtId="0" fontId="111" fillId="29" borderId="76" xfId="0" applyFont="1" applyFill="1" applyBorder="1" applyAlignment="1">
      <alignment horizontal="center" vertical="center" wrapText="1"/>
    </xf>
    <xf numFmtId="0" fontId="318" fillId="2" borderId="0" xfId="0" quotePrefix="1" applyNumberFormat="1" applyFont="1" applyFill="1" applyBorder="1" applyAlignment="1">
      <alignment horizontal="center"/>
    </xf>
    <xf numFmtId="0" fontId="18" fillId="2" borderId="0" xfId="0" applyNumberFormat="1" applyFont="1" applyFill="1" applyBorder="1" applyAlignment="1">
      <alignment horizontal="center"/>
    </xf>
    <xf numFmtId="0" fontId="112" fillId="29" borderId="75" xfId="0" applyFont="1" applyFill="1" applyBorder="1" applyAlignment="1">
      <alignment horizontal="center" vertical="center" wrapText="1"/>
    </xf>
    <xf numFmtId="0" fontId="112" fillId="29" borderId="76" xfId="0" applyFont="1" applyFill="1" applyBorder="1" applyAlignment="1">
      <alignment horizontal="center" vertical="center" wrapText="1"/>
    </xf>
    <xf numFmtId="0" fontId="33" fillId="2" borderId="0" xfId="0" applyNumberFormat="1" applyFont="1" applyFill="1" applyBorder="1" applyAlignment="1">
      <alignment horizontal="center" wrapText="1"/>
    </xf>
    <xf numFmtId="0" fontId="33" fillId="2" borderId="0" xfId="0" applyNumberFormat="1" applyFont="1" applyFill="1" applyBorder="1" applyAlignment="1">
      <alignment horizontal="center"/>
    </xf>
    <xf numFmtId="0" fontId="47" fillId="2" borderId="0" xfId="0" applyFont="1" applyFill="1" applyBorder="1" applyAlignment="1">
      <alignment horizontal="center" vertical="center" wrapText="1"/>
    </xf>
    <xf numFmtId="0" fontId="18" fillId="2" borderId="0" xfId="0" applyNumberFormat="1" applyFont="1" applyFill="1" applyAlignment="1">
      <alignment horizontal="center" vertical="center" wrapText="1"/>
    </xf>
    <xf numFmtId="0" fontId="131" fillId="2" borderId="90" xfId="0" applyFont="1" applyFill="1" applyBorder="1" applyAlignment="1">
      <alignment horizontal="left" vertical="center"/>
    </xf>
    <xf numFmtId="0" fontId="131" fillId="2" borderId="183" xfId="0" applyFont="1" applyFill="1" applyBorder="1" applyAlignment="1">
      <alignment horizontal="left" vertical="center"/>
    </xf>
    <xf numFmtId="0" fontId="131" fillId="2" borderId="91" xfId="0" applyFont="1" applyFill="1" applyBorder="1" applyAlignment="1">
      <alignment horizontal="left" vertical="center"/>
    </xf>
    <xf numFmtId="0" fontId="254" fillId="2" borderId="0" xfId="0" quotePrefix="1" applyNumberFormat="1" applyFont="1" applyFill="1" applyBorder="1" applyAlignment="1">
      <alignment horizontal="left" wrapText="1"/>
    </xf>
    <xf numFmtId="0" fontId="136" fillId="2" borderId="0" xfId="0" applyNumberFormat="1" applyFont="1" applyFill="1" applyAlignment="1">
      <alignment horizontal="left" vertical="center" wrapText="1"/>
    </xf>
    <xf numFmtId="0" fontId="224" fillId="2" borderId="0" xfId="0" quotePrefix="1" applyNumberFormat="1" applyFont="1" applyFill="1" applyBorder="1" applyAlignment="1">
      <alignment horizontal="center" vertical="center" wrapText="1"/>
    </xf>
    <xf numFmtId="0" fontId="224" fillId="2" borderId="0" xfId="0" quotePrefix="1" applyNumberFormat="1" applyFont="1" applyFill="1" applyBorder="1" applyAlignment="1">
      <alignment horizontal="center" vertical="center"/>
    </xf>
    <xf numFmtId="0" fontId="225" fillId="2" borderId="0" xfId="0" applyNumberFormat="1" applyFont="1" applyFill="1" applyBorder="1" applyAlignment="1">
      <alignment horizontal="center"/>
    </xf>
    <xf numFmtId="0" fontId="136" fillId="0" borderId="0" xfId="0" applyNumberFormat="1" applyFont="1" applyFill="1" applyAlignment="1">
      <alignment horizontal="left" vertical="center" wrapText="1"/>
    </xf>
    <xf numFmtId="0" fontId="219" fillId="87" borderId="111" xfId="33982" applyNumberFormat="1" applyFont="1" applyFill="1" applyBorder="1" applyAlignment="1">
      <alignment horizontal="center" vertical="center"/>
    </xf>
    <xf numFmtId="17" fontId="222" fillId="29" borderId="111" xfId="0" applyNumberFormat="1" applyFont="1" applyFill="1" applyBorder="1" applyAlignment="1">
      <alignment horizontal="center" vertical="center"/>
    </xf>
    <xf numFmtId="0" fontId="222" fillId="29" borderId="111" xfId="0" applyNumberFormat="1" applyFont="1" applyFill="1" applyBorder="1" applyAlignment="1">
      <alignment horizontal="center" vertical="center"/>
    </xf>
    <xf numFmtId="0" fontId="219" fillId="87" borderId="111" xfId="33982" applyFont="1" applyFill="1" applyBorder="1" applyAlignment="1">
      <alignment horizontal="center" vertical="center"/>
    </xf>
    <xf numFmtId="0" fontId="34" fillId="90" borderId="109" xfId="0" applyFont="1" applyFill="1" applyBorder="1" applyAlignment="1">
      <alignment horizontal="center" vertical="center"/>
    </xf>
    <xf numFmtId="0" fontId="34" fillId="90" borderId="110" xfId="0" applyFont="1" applyFill="1" applyBorder="1" applyAlignment="1">
      <alignment horizontal="center" vertical="center"/>
    </xf>
    <xf numFmtId="0" fontId="34" fillId="90" borderId="117" xfId="0" applyFont="1" applyFill="1" applyBorder="1" applyAlignment="1">
      <alignment horizontal="center"/>
    </xf>
    <xf numFmtId="0" fontId="34" fillId="90" borderId="118" xfId="0" applyFont="1" applyFill="1" applyBorder="1" applyAlignment="1">
      <alignment horizontal="center"/>
    </xf>
    <xf numFmtId="0" fontId="227" fillId="87" borderId="121" xfId="33983" applyNumberFormat="1" applyFont="1" applyFill="1" applyBorder="1" applyAlignment="1">
      <alignment horizontal="center" vertical="center"/>
    </xf>
    <xf numFmtId="0" fontId="227" fillId="87" borderId="121" xfId="33983" applyNumberFormat="1" applyFont="1" applyFill="1" applyBorder="1" applyAlignment="1">
      <alignment horizontal="center"/>
    </xf>
    <xf numFmtId="179" fontId="236" fillId="2" borderId="0" xfId="34147" applyNumberFormat="1" applyFont="1" applyFill="1" applyBorder="1" applyAlignment="1">
      <alignment horizontal="center"/>
    </xf>
    <xf numFmtId="0" fontId="236" fillId="2" borderId="0" xfId="34147" applyNumberFormat="1" applyFont="1" applyFill="1" applyBorder="1" applyAlignment="1">
      <alignment horizontal="center" vertical="center"/>
    </xf>
    <xf numFmtId="0" fontId="294" fillId="87" borderId="121" xfId="33983" applyNumberFormat="1" applyFont="1" applyFill="1" applyBorder="1" applyAlignment="1">
      <alignment horizontal="center" vertical="center"/>
    </xf>
    <xf numFmtId="0" fontId="294" fillId="87" borderId="121" xfId="33983" applyNumberFormat="1" applyFont="1" applyFill="1" applyBorder="1" applyAlignment="1">
      <alignment horizontal="center"/>
    </xf>
    <xf numFmtId="0" fontId="296" fillId="29" borderId="125" xfId="34147" applyNumberFormat="1" applyFont="1" applyFill="1" applyBorder="1" applyAlignment="1">
      <alignment horizontal="center" vertical="center"/>
    </xf>
    <xf numFmtId="0" fontId="296" fillId="29" borderId="126" xfId="34147" applyNumberFormat="1" applyFont="1" applyFill="1" applyBorder="1" applyAlignment="1">
      <alignment horizontal="center" vertical="center"/>
    </xf>
    <xf numFmtId="179" fontId="298" fillId="29" borderId="125" xfId="34147" applyNumberFormat="1" applyFont="1" applyFill="1" applyBorder="1" applyAlignment="1">
      <alignment horizontal="center"/>
    </xf>
    <xf numFmtId="179" fontId="298" fillId="29" borderId="126" xfId="34147" applyNumberFormat="1" applyFont="1" applyFill="1" applyBorder="1" applyAlignment="1">
      <alignment horizontal="center" vertical="center"/>
    </xf>
    <xf numFmtId="179" fontId="298" fillId="29" borderId="184" xfId="34147" applyNumberFormat="1" applyFont="1" applyFill="1" applyBorder="1" applyAlignment="1">
      <alignment horizontal="center" vertical="center"/>
    </xf>
    <xf numFmtId="179" fontId="298" fillId="29" borderId="185" xfId="34147" applyNumberFormat="1" applyFont="1" applyFill="1" applyBorder="1" applyAlignment="1">
      <alignment horizontal="center" vertical="center"/>
    </xf>
    <xf numFmtId="4" fontId="217" fillId="2" borderId="87" xfId="0" applyNumberFormat="1" applyFont="1" applyFill="1" applyBorder="1" applyAlignment="1">
      <alignment horizontal="left" vertical="center" wrapText="1"/>
    </xf>
    <xf numFmtId="4" fontId="217" fillId="2" borderId="88" xfId="0" applyNumberFormat="1" applyFont="1" applyFill="1" applyBorder="1" applyAlignment="1">
      <alignment horizontal="left" vertical="center" wrapText="1"/>
    </xf>
    <xf numFmtId="4" fontId="217" fillId="2" borderId="89" xfId="0" applyNumberFormat="1" applyFont="1" applyFill="1" applyBorder="1" applyAlignment="1">
      <alignment horizontal="left" vertical="center" wrapText="1"/>
    </xf>
    <xf numFmtId="4" fontId="222" fillId="29" borderId="126" xfId="0" applyNumberFormat="1" applyFont="1" applyFill="1" applyBorder="1" applyAlignment="1">
      <alignment horizontal="center" vertical="center"/>
    </xf>
    <xf numFmtId="4" fontId="222" fillId="29" borderId="133" xfId="0" applyNumberFormat="1" applyFont="1" applyFill="1" applyBorder="1" applyAlignment="1">
      <alignment horizontal="center" vertical="center"/>
    </xf>
    <xf numFmtId="4" fontId="222" fillId="29" borderId="134" xfId="0" applyNumberFormat="1" applyFont="1" applyFill="1" applyBorder="1" applyAlignment="1">
      <alignment horizontal="center" vertical="center"/>
    </xf>
    <xf numFmtId="4" fontId="222" fillId="29" borderId="135" xfId="0" applyNumberFormat="1" applyFont="1" applyFill="1" applyBorder="1" applyAlignment="1">
      <alignment horizontal="center" vertical="center"/>
    </xf>
    <xf numFmtId="22" fontId="217" fillId="2" borderId="90" xfId="0" applyNumberFormat="1" applyFont="1" applyFill="1" applyBorder="1" applyAlignment="1">
      <alignment horizontal="center" vertical="center" wrapText="1"/>
    </xf>
    <xf numFmtId="22" fontId="217" fillId="2" borderId="91" xfId="0" applyNumberFormat="1" applyFont="1" applyFill="1" applyBorder="1" applyAlignment="1">
      <alignment horizontal="center" vertical="center" wrapText="1"/>
    </xf>
    <xf numFmtId="0" fontId="217" fillId="2" borderId="90" xfId="0" applyFont="1" applyFill="1" applyBorder="1" applyAlignment="1">
      <alignment horizontal="center" vertical="center" wrapText="1"/>
    </xf>
    <xf numFmtId="0" fontId="217" fillId="2" borderId="91" xfId="0" applyFont="1" applyFill="1" applyBorder="1" applyAlignment="1">
      <alignment horizontal="center" vertical="center" wrapText="1"/>
    </xf>
    <xf numFmtId="0" fontId="217" fillId="2" borderId="90" xfId="0" applyFont="1" applyFill="1" applyBorder="1" applyAlignment="1">
      <alignment horizontal="center" vertical="center"/>
    </xf>
    <xf numFmtId="0" fontId="217" fillId="2" borderId="91" xfId="0" applyFont="1" applyFill="1" applyBorder="1" applyAlignment="1">
      <alignment horizontal="center" vertical="center"/>
    </xf>
    <xf numFmtId="0" fontId="217" fillId="2" borderId="90" xfId="0" applyNumberFormat="1" applyFont="1" applyFill="1" applyBorder="1" applyAlignment="1">
      <alignment horizontal="center" vertical="center"/>
    </xf>
    <xf numFmtId="0" fontId="217" fillId="2" borderId="91" xfId="0" applyNumberFormat="1" applyFont="1" applyFill="1" applyBorder="1" applyAlignment="1">
      <alignment horizontal="center" vertical="center"/>
    </xf>
    <xf numFmtId="4" fontId="217" fillId="2" borderId="127" xfId="0" applyNumberFormat="1" applyFont="1" applyFill="1" applyBorder="1" applyAlignment="1">
      <alignment horizontal="left" vertical="center" wrapText="1"/>
    </xf>
    <xf numFmtId="4" fontId="217" fillId="2" borderId="128" xfId="0" applyNumberFormat="1" applyFont="1" applyFill="1" applyBorder="1" applyAlignment="1">
      <alignment horizontal="left" vertical="center" wrapText="1"/>
    </xf>
    <xf numFmtId="4" fontId="217" fillId="2" borderId="129" xfId="0" applyNumberFormat="1" applyFont="1" applyFill="1" applyBorder="1" applyAlignment="1">
      <alignment horizontal="left" vertical="center" wrapText="1"/>
    </xf>
    <xf numFmtId="4" fontId="217" fillId="2" borderId="130" xfId="0" applyNumberFormat="1" applyFont="1" applyFill="1" applyBorder="1" applyAlignment="1">
      <alignment horizontal="left" vertical="center" wrapText="1"/>
    </xf>
    <xf numFmtId="4" fontId="217" fillId="2" borderId="131" xfId="0" applyNumberFormat="1" applyFont="1" applyFill="1" applyBorder="1" applyAlignment="1">
      <alignment horizontal="left" vertical="center" wrapText="1"/>
    </xf>
    <xf numFmtId="4" fontId="217" fillId="2" borderId="132" xfId="0" applyNumberFormat="1" applyFont="1" applyFill="1" applyBorder="1" applyAlignment="1">
      <alignment horizontal="left" vertical="center" wrapText="1"/>
    </xf>
  </cellXfs>
  <cellStyles count="34151">
    <cellStyle name="20 % - Markeringsfarve1" xfId="4"/>
    <cellStyle name="20 % - Markeringsfarve2" xfId="5"/>
    <cellStyle name="20 % - Markeringsfarve3" xfId="6"/>
    <cellStyle name="20 % - Markeringsfarve4" xfId="7"/>
    <cellStyle name="20 % - Markeringsfarve5" xfId="8"/>
    <cellStyle name="20 % - Markeringsfarve6" xfId="9"/>
    <cellStyle name="20% - Accent1 10" xfId="1925"/>
    <cellStyle name="20% - Accent1 11" xfId="2003"/>
    <cellStyle name="20% - Accent1 12" xfId="2988"/>
    <cellStyle name="20% - Accent1 12 2" xfId="33732"/>
    <cellStyle name="20% - Accent1 13" xfId="18471"/>
    <cellStyle name="20% - Accent1 14" xfId="33890"/>
    <cellStyle name="20% - Accent1 15" xfId="274"/>
    <cellStyle name="20% - Accent1 2" xfId="275"/>
    <cellStyle name="20% - Accent1 2 2" xfId="767"/>
    <cellStyle name="20% - Accent1 2 3" xfId="9198"/>
    <cellStyle name="20% - Accent1 2_Energía" xfId="9048"/>
    <cellStyle name="20% - Accent1 3" xfId="571"/>
    <cellStyle name="20% - Accent1 4" xfId="636"/>
    <cellStyle name="20% - Accent1 5" xfId="704"/>
    <cellStyle name="20% - Accent1 6" xfId="766"/>
    <cellStyle name="20% - Accent1 7" xfId="974"/>
    <cellStyle name="20% - Accent1 7 2" xfId="33984"/>
    <cellStyle name="20% - Accent1 8" xfId="1143"/>
    <cellStyle name="20% - Accent1 9" xfId="1421"/>
    <cellStyle name="20% - Accent2 10" xfId="1926"/>
    <cellStyle name="20% - Accent2 11" xfId="2083"/>
    <cellStyle name="20% - Accent2 12" xfId="2989"/>
    <cellStyle name="20% - Accent2 12 2" xfId="33733"/>
    <cellStyle name="20% - Accent2 13" xfId="18472"/>
    <cellStyle name="20% - Accent2 14" xfId="33885"/>
    <cellStyle name="20% - Accent2 15" xfId="276"/>
    <cellStyle name="20% - Accent2 2" xfId="277"/>
    <cellStyle name="20% - Accent2 2 2" xfId="769"/>
    <cellStyle name="20% - Accent2 2 3" xfId="8893"/>
    <cellStyle name="20% - Accent2 2_Energía" xfId="9197"/>
    <cellStyle name="20% - Accent2 3" xfId="572"/>
    <cellStyle name="20% - Accent2 4" xfId="637"/>
    <cellStyle name="20% - Accent2 5" xfId="715"/>
    <cellStyle name="20% - Accent2 6" xfId="768"/>
    <cellStyle name="20% - Accent2 7" xfId="975"/>
    <cellStyle name="20% - Accent2 7 2" xfId="33985"/>
    <cellStyle name="20% - Accent2 8" xfId="1144"/>
    <cellStyle name="20% - Accent2 9" xfId="1422"/>
    <cellStyle name="20% - Accent3 10" xfId="1927"/>
    <cellStyle name="20% - Accent3 11" xfId="1982"/>
    <cellStyle name="20% - Accent3 12" xfId="2990"/>
    <cellStyle name="20% - Accent3 12 2" xfId="33734"/>
    <cellStyle name="20% - Accent3 13" xfId="18473"/>
    <cellStyle name="20% - Accent3 14" xfId="33880"/>
    <cellStyle name="20% - Accent3 15" xfId="278"/>
    <cellStyle name="20% - Accent3 2" xfId="279"/>
    <cellStyle name="20% - Accent3 2 2" xfId="771"/>
    <cellStyle name="20% - Accent3 2 3" xfId="8892"/>
    <cellStyle name="20% - Accent3 2_Energía" xfId="10170"/>
    <cellStyle name="20% - Accent3 3" xfId="573"/>
    <cellStyle name="20% - Accent3 4" xfId="638"/>
    <cellStyle name="20% - Accent3 5" xfId="712"/>
    <cellStyle name="20% - Accent3 6" xfId="770"/>
    <cellStyle name="20% - Accent3 7" xfId="976"/>
    <cellStyle name="20% - Accent3 7 2" xfId="33986"/>
    <cellStyle name="20% - Accent3 8" xfId="1145"/>
    <cellStyle name="20% - Accent3 9" xfId="1423"/>
    <cellStyle name="20% - Accent4 10" xfId="1928"/>
    <cellStyle name="20% - Accent4 11" xfId="1981"/>
    <cellStyle name="20% - Accent4 12" xfId="2991"/>
    <cellStyle name="20% - Accent4 12 2" xfId="33735"/>
    <cellStyle name="20% - Accent4 13" xfId="18474"/>
    <cellStyle name="20% - Accent4 14" xfId="33876"/>
    <cellStyle name="20% - Accent4 15" xfId="280"/>
    <cellStyle name="20% - Accent4 2" xfId="281"/>
    <cellStyle name="20% - Accent4 2 2" xfId="773"/>
    <cellStyle name="20% - Accent4 2 3" xfId="8891"/>
    <cellStyle name="20% - Accent4 2_Energía" xfId="8890"/>
    <cellStyle name="20% - Accent4 3" xfId="574"/>
    <cellStyle name="20% - Accent4 4" xfId="639"/>
    <cellStyle name="20% - Accent4 5" xfId="670"/>
    <cellStyle name="20% - Accent4 6" xfId="772"/>
    <cellStyle name="20% - Accent4 7" xfId="977"/>
    <cellStyle name="20% - Accent4 7 2" xfId="33987"/>
    <cellStyle name="20% - Accent4 8" xfId="1146"/>
    <cellStyle name="20% - Accent4 9" xfId="1424"/>
    <cellStyle name="20% - Accent5 10" xfId="1929"/>
    <cellStyle name="20% - Accent5 11" xfId="2464"/>
    <cellStyle name="20% - Accent5 12" xfId="2992"/>
    <cellStyle name="20% - Accent5 12 2" xfId="33736"/>
    <cellStyle name="20% - Accent5 13" xfId="18475"/>
    <cellStyle name="20% - Accent5 14" xfId="33869"/>
    <cellStyle name="20% - Accent5 15" xfId="282"/>
    <cellStyle name="20% - Accent5 2" xfId="283"/>
    <cellStyle name="20% - Accent5 2 2" xfId="775"/>
    <cellStyle name="20% - Accent5 2 3" xfId="8895"/>
    <cellStyle name="20% - Accent5 2_Energía" xfId="9598"/>
    <cellStyle name="20% - Accent5 3" xfId="575"/>
    <cellStyle name="20% - Accent5 4" xfId="640"/>
    <cellStyle name="20% - Accent5 5" xfId="669"/>
    <cellStyle name="20% - Accent5 6" xfId="774"/>
    <cellStyle name="20% - Accent5 7" xfId="978"/>
    <cellStyle name="20% - Accent5 7 2" xfId="33988"/>
    <cellStyle name="20% - Accent5 8" xfId="1147"/>
    <cellStyle name="20% - Accent5 9" xfId="1425"/>
    <cellStyle name="20% - Accent6 10" xfId="1426"/>
    <cellStyle name="20% - Accent6 10 2" xfId="2460"/>
    <cellStyle name="20% - Accent6 10 2 2" xfId="4424"/>
    <cellStyle name="20% - Accent6 10 2 2 2" xfId="8207"/>
    <cellStyle name="20% - Accent6 10 2 2 2 2" xfId="16266"/>
    <cellStyle name="20% - Accent6 10 2 2 2 2 2" xfId="33113"/>
    <cellStyle name="20% - Accent6 10 2 2 2 3" xfId="25546"/>
    <cellStyle name="20% - Accent6 10 2 2 3" xfId="12483"/>
    <cellStyle name="20% - Accent6 10 2 2 3 2" xfId="29332"/>
    <cellStyle name="20% - Accent6 10 2 2 4" xfId="21765"/>
    <cellStyle name="20% - Accent6 10 2 3" xfId="6323"/>
    <cellStyle name="20% - Accent6 10 2 3 2" xfId="14382"/>
    <cellStyle name="20% - Accent6 10 2 3 2 2" xfId="31229"/>
    <cellStyle name="20% - Accent6 10 2 3 3" xfId="23662"/>
    <cellStyle name="20% - Accent6 10 2 4" xfId="10548"/>
    <cellStyle name="20% - Accent6 10 2 4 2" xfId="27448"/>
    <cellStyle name="20% - Accent6 10 2 5" xfId="11096"/>
    <cellStyle name="20% - Accent6 10 2 6" xfId="19880"/>
    <cellStyle name="20% - Accent6 10 3" xfId="3512"/>
    <cellStyle name="20% - Accent6 10 3 2" xfId="7295"/>
    <cellStyle name="20% - Accent6 10 3 2 2" xfId="15354"/>
    <cellStyle name="20% - Accent6 10 3 2 2 2" xfId="32201"/>
    <cellStyle name="20% - Accent6 10 3 2 3" xfId="24634"/>
    <cellStyle name="20% - Accent6 10 3 3" xfId="11571"/>
    <cellStyle name="20% - Accent6 10 3 3 2" xfId="28420"/>
    <cellStyle name="20% - Accent6 10 3 4" xfId="20853"/>
    <cellStyle name="20% - Accent6 10 4" xfId="5411"/>
    <cellStyle name="20% - Accent6 10 4 2" xfId="13470"/>
    <cellStyle name="20% - Accent6 10 4 2 2" xfId="30317"/>
    <cellStyle name="20% - Accent6 10 4 3" xfId="22750"/>
    <cellStyle name="20% - Accent6 10 5" xfId="9579"/>
    <cellStyle name="20% - Accent6 10 5 2" xfId="26536"/>
    <cellStyle name="20% - Accent6 10 6" xfId="8889"/>
    <cellStyle name="20% - Accent6 10 7" xfId="18968"/>
    <cellStyle name="20% - Accent6 11" xfId="1930"/>
    <cellStyle name="20% - Accent6 11 2" xfId="3972"/>
    <cellStyle name="20% - Accent6 11 2 2" xfId="7755"/>
    <cellStyle name="20% - Accent6 11 2 2 2" xfId="15814"/>
    <cellStyle name="20% - Accent6 11 2 2 2 2" xfId="32661"/>
    <cellStyle name="20% - Accent6 11 2 2 3" xfId="25094"/>
    <cellStyle name="20% - Accent6 11 2 3" xfId="12031"/>
    <cellStyle name="20% - Accent6 11 2 3 2" xfId="28880"/>
    <cellStyle name="20% - Accent6 11 2 4" xfId="21313"/>
    <cellStyle name="20% - Accent6 11 3" xfId="5871"/>
    <cellStyle name="20% - Accent6 11 3 2" xfId="13930"/>
    <cellStyle name="20% - Accent6 11 3 2 2" xfId="30777"/>
    <cellStyle name="20% - Accent6 11 3 3" xfId="23210"/>
    <cellStyle name="20% - Accent6 11 4" xfId="10061"/>
    <cellStyle name="20% - Accent6 11 4 2" xfId="26996"/>
    <cellStyle name="20% - Accent6 11 5" xfId="10124"/>
    <cellStyle name="20% - Accent6 11 6" xfId="19428"/>
    <cellStyle name="20% - Accent6 12" xfId="1979"/>
    <cellStyle name="20% - Accent6 12 2" xfId="3975"/>
    <cellStyle name="20% - Accent6 12 2 2" xfId="7758"/>
    <cellStyle name="20% - Accent6 12 2 2 2" xfId="15817"/>
    <cellStyle name="20% - Accent6 12 2 2 2 2" xfId="32664"/>
    <cellStyle name="20% - Accent6 12 2 2 3" xfId="25097"/>
    <cellStyle name="20% - Accent6 12 2 3" xfId="12034"/>
    <cellStyle name="20% - Accent6 12 2 3 2" xfId="28883"/>
    <cellStyle name="20% - Accent6 12 2 4" xfId="21316"/>
    <cellStyle name="20% - Accent6 12 3" xfId="5874"/>
    <cellStyle name="20% - Accent6 12 3 2" xfId="13933"/>
    <cellStyle name="20% - Accent6 12 3 2 2" xfId="30780"/>
    <cellStyle name="20% - Accent6 12 3 3" xfId="23213"/>
    <cellStyle name="20% - Accent6 12 4" xfId="10082"/>
    <cellStyle name="20% - Accent6 12 4 2" xfId="26999"/>
    <cellStyle name="20% - Accent6 12 5" xfId="10078"/>
    <cellStyle name="20% - Accent6 12 6" xfId="19431"/>
    <cellStyle name="20% - Accent6 13" xfId="2993"/>
    <cellStyle name="20% - Accent6 13 2" xfId="6844"/>
    <cellStyle name="20% - Accent6 13 2 2" xfId="14903"/>
    <cellStyle name="20% - Accent6 13 2 2 2" xfId="31750"/>
    <cellStyle name="20% - Accent6 13 2 3" xfId="24183"/>
    <cellStyle name="20% - Accent6 13 3" xfId="11078"/>
    <cellStyle name="20% - Accent6 13 3 2" xfId="27969"/>
    <cellStyle name="20% - Accent6 13 4" xfId="20401"/>
    <cellStyle name="20% - Accent6 13 5" xfId="33737"/>
    <cellStyle name="20% - Accent6 14" xfId="4959"/>
    <cellStyle name="20% - Accent6 14 2" xfId="13018"/>
    <cellStyle name="20% - Accent6 14 2 2" xfId="29866"/>
    <cellStyle name="20% - Accent6 14 3" xfId="22299"/>
    <cellStyle name="20% - Accent6 15" xfId="8761"/>
    <cellStyle name="20% - Accent6 15 2" xfId="26085"/>
    <cellStyle name="20% - Accent6 16" xfId="18476"/>
    <cellStyle name="20% - Accent6 17" xfId="33865"/>
    <cellStyle name="20% - Accent6 18" xfId="284"/>
    <cellStyle name="20% - Accent6 2" xfId="285"/>
    <cellStyle name="20% - Accent6 2 2" xfId="776"/>
    <cellStyle name="20% - Accent6 2 3" xfId="8888"/>
    <cellStyle name="20% - Accent6 2_Energía" xfId="8887"/>
    <cellStyle name="20% - Accent6 3" xfId="560"/>
    <cellStyle name="20% - Accent6 3 10" xfId="8925"/>
    <cellStyle name="20% - Accent6 3 10 2" xfId="26088"/>
    <cellStyle name="20% - Accent6 3 11" xfId="8896"/>
    <cellStyle name="20% - Accent6 3 12" xfId="18518"/>
    <cellStyle name="20% - Accent6 3 13" xfId="33989"/>
    <cellStyle name="20% - Accent6 3 2" xfId="616"/>
    <cellStyle name="20% - Accent6 3 2 10" xfId="8886"/>
    <cellStyle name="20% - Accent6 3 2 11" xfId="18532"/>
    <cellStyle name="20% - Accent6 3 2 12" xfId="33990"/>
    <cellStyle name="20% - Accent6 3 2 2" xfId="734"/>
    <cellStyle name="20% - Accent6 3 2 2 10" xfId="18568"/>
    <cellStyle name="20% - Accent6 3 2 2 11" xfId="33991"/>
    <cellStyle name="20% - Accent6 3 2 2 2" xfId="1068"/>
    <cellStyle name="20% - Accent6 3 2 2 2 2" xfId="1329"/>
    <cellStyle name="20% - Accent6 3 2 2 2 2 2" xfId="1825"/>
    <cellStyle name="20% - Accent6 3 2 2 2 2 2 2" xfId="2824"/>
    <cellStyle name="20% - Accent6 3 2 2 2 2 2 2 2" xfId="4786"/>
    <cellStyle name="20% - Accent6 3 2 2 2 2 2 2 2 2" xfId="8569"/>
    <cellStyle name="20% - Accent6 3 2 2 2 2 2 2 2 2 2" xfId="16628"/>
    <cellStyle name="20% - Accent6 3 2 2 2 2 2 2 2 2 2 2" xfId="33475"/>
    <cellStyle name="20% - Accent6 3 2 2 2 2 2 2 2 2 3" xfId="25908"/>
    <cellStyle name="20% - Accent6 3 2 2 2 2 2 2 2 3" xfId="12845"/>
    <cellStyle name="20% - Accent6 3 2 2 2 2 2 2 2 3 2" xfId="29694"/>
    <cellStyle name="20% - Accent6 3 2 2 2 2 2 2 2 4" xfId="22127"/>
    <cellStyle name="20% - Accent6 3 2 2 2 2 2 2 3" xfId="6685"/>
    <cellStyle name="20% - Accent6 3 2 2 2 2 2 2 3 2" xfId="14744"/>
    <cellStyle name="20% - Accent6 3 2 2 2 2 2 2 3 2 2" xfId="31591"/>
    <cellStyle name="20% - Accent6 3 2 2 2 2 2 2 3 3" xfId="24024"/>
    <cellStyle name="20% - Accent6 3 2 2 2 2 2 2 4" xfId="10911"/>
    <cellStyle name="20% - Accent6 3 2 2 2 2 2 2 4 2" xfId="27810"/>
    <cellStyle name="20% - Accent6 3 2 2 2 2 2 2 5" xfId="9132"/>
    <cellStyle name="20% - Accent6 3 2 2 2 2 2 2 6" xfId="20242"/>
    <cellStyle name="20% - Accent6 3 2 2 2 2 2 3" xfId="3874"/>
    <cellStyle name="20% - Accent6 3 2 2 2 2 2 3 2" xfId="7657"/>
    <cellStyle name="20% - Accent6 3 2 2 2 2 2 3 2 2" xfId="15716"/>
    <cellStyle name="20% - Accent6 3 2 2 2 2 2 3 2 2 2" xfId="32563"/>
    <cellStyle name="20% - Accent6 3 2 2 2 2 2 3 2 3" xfId="24996"/>
    <cellStyle name="20% - Accent6 3 2 2 2 2 2 3 3" xfId="11933"/>
    <cellStyle name="20% - Accent6 3 2 2 2 2 2 3 3 2" xfId="28782"/>
    <cellStyle name="20% - Accent6 3 2 2 2 2 2 3 4" xfId="21215"/>
    <cellStyle name="20% - Accent6 3 2 2 2 2 2 4" xfId="5773"/>
    <cellStyle name="20% - Accent6 3 2 2 2 2 2 4 2" xfId="13832"/>
    <cellStyle name="20% - Accent6 3 2 2 2 2 2 4 2 2" xfId="30679"/>
    <cellStyle name="20% - Accent6 3 2 2 2 2 2 4 3" xfId="23112"/>
    <cellStyle name="20% - Accent6 3 2 2 2 2 2 5" xfId="9958"/>
    <cellStyle name="20% - Accent6 3 2 2 2 2 2 5 2" xfId="26898"/>
    <cellStyle name="20% - Accent6 3 2 2 2 2 2 6" xfId="8884"/>
    <cellStyle name="20% - Accent6 3 2 2 2 2 2 7" xfId="19330"/>
    <cellStyle name="20% - Accent6 3 2 2 2 2 3" xfId="2371"/>
    <cellStyle name="20% - Accent6 3 2 2 2 2 3 2" xfId="4335"/>
    <cellStyle name="20% - Accent6 3 2 2 2 2 3 2 2" xfId="8118"/>
    <cellStyle name="20% - Accent6 3 2 2 2 2 3 2 2 2" xfId="16177"/>
    <cellStyle name="20% - Accent6 3 2 2 2 2 3 2 2 2 2" xfId="33024"/>
    <cellStyle name="20% - Accent6 3 2 2 2 2 3 2 2 3" xfId="25457"/>
    <cellStyle name="20% - Accent6 3 2 2 2 2 3 2 3" xfId="12394"/>
    <cellStyle name="20% - Accent6 3 2 2 2 2 3 2 3 2" xfId="29243"/>
    <cellStyle name="20% - Accent6 3 2 2 2 2 3 2 4" xfId="21676"/>
    <cellStyle name="20% - Accent6 3 2 2 2 2 3 3" xfId="6234"/>
    <cellStyle name="20% - Accent6 3 2 2 2 2 3 3 2" xfId="14293"/>
    <cellStyle name="20% - Accent6 3 2 2 2 2 3 3 2 2" xfId="31140"/>
    <cellStyle name="20% - Accent6 3 2 2 2 2 3 3 3" xfId="23573"/>
    <cellStyle name="20% - Accent6 3 2 2 2 2 3 4" xfId="10459"/>
    <cellStyle name="20% - Accent6 3 2 2 2 2 3 4 2" xfId="27359"/>
    <cellStyle name="20% - Accent6 3 2 2 2 2 3 5" xfId="9131"/>
    <cellStyle name="20% - Accent6 3 2 2 2 2 3 6" xfId="19791"/>
    <cellStyle name="20% - Accent6 3 2 2 2 2 4" xfId="3423"/>
    <cellStyle name="20% - Accent6 3 2 2 2 2 4 2" xfId="7206"/>
    <cellStyle name="20% - Accent6 3 2 2 2 2 4 2 2" xfId="15265"/>
    <cellStyle name="20% - Accent6 3 2 2 2 2 4 2 2 2" xfId="32112"/>
    <cellStyle name="20% - Accent6 3 2 2 2 2 4 2 3" xfId="24545"/>
    <cellStyle name="20% - Accent6 3 2 2 2 2 4 3" xfId="11482"/>
    <cellStyle name="20% - Accent6 3 2 2 2 2 4 3 2" xfId="28331"/>
    <cellStyle name="20% - Accent6 3 2 2 2 2 4 4" xfId="20764"/>
    <cellStyle name="20% - Accent6 3 2 2 2 2 5" xfId="5322"/>
    <cellStyle name="20% - Accent6 3 2 2 2 2 5 2" xfId="13381"/>
    <cellStyle name="20% - Accent6 3 2 2 2 2 5 2 2" xfId="30228"/>
    <cellStyle name="20% - Accent6 3 2 2 2 2 5 3" xfId="22661"/>
    <cellStyle name="20% - Accent6 3 2 2 2 2 6" xfId="9483"/>
    <cellStyle name="20% - Accent6 3 2 2 2 2 6 2" xfId="26447"/>
    <cellStyle name="20% - Accent6 3 2 2 2 2 7" xfId="8885"/>
    <cellStyle name="20% - Accent6 3 2 2 2 2 8" xfId="18879"/>
    <cellStyle name="20% - Accent6 3 2 2 2 3" xfId="1607"/>
    <cellStyle name="20% - Accent6 3 2 2 2 3 2" xfId="2606"/>
    <cellStyle name="20% - Accent6 3 2 2 2 3 2 2" xfId="4568"/>
    <cellStyle name="20% - Accent6 3 2 2 2 3 2 2 2" xfId="8351"/>
    <cellStyle name="20% - Accent6 3 2 2 2 3 2 2 2 2" xfId="16410"/>
    <cellStyle name="20% - Accent6 3 2 2 2 3 2 2 2 2 2" xfId="33257"/>
    <cellStyle name="20% - Accent6 3 2 2 2 3 2 2 2 3" xfId="25690"/>
    <cellStyle name="20% - Accent6 3 2 2 2 3 2 2 3" xfId="12627"/>
    <cellStyle name="20% - Accent6 3 2 2 2 3 2 2 3 2" xfId="29476"/>
    <cellStyle name="20% - Accent6 3 2 2 2 3 2 2 4" xfId="21909"/>
    <cellStyle name="20% - Accent6 3 2 2 2 3 2 3" xfId="6467"/>
    <cellStyle name="20% - Accent6 3 2 2 2 3 2 3 2" xfId="14526"/>
    <cellStyle name="20% - Accent6 3 2 2 2 3 2 3 2 2" xfId="31373"/>
    <cellStyle name="20% - Accent6 3 2 2 2 3 2 3 3" xfId="23806"/>
    <cellStyle name="20% - Accent6 3 2 2 2 3 2 4" xfId="10693"/>
    <cellStyle name="20% - Accent6 3 2 2 2 3 2 4 2" xfId="27592"/>
    <cellStyle name="20% - Accent6 3 2 2 2 3 2 5" xfId="9124"/>
    <cellStyle name="20% - Accent6 3 2 2 2 3 2 6" xfId="20024"/>
    <cellStyle name="20% - Accent6 3 2 2 2 3 3" xfId="3656"/>
    <cellStyle name="20% - Accent6 3 2 2 2 3 3 2" xfId="7439"/>
    <cellStyle name="20% - Accent6 3 2 2 2 3 3 2 2" xfId="15498"/>
    <cellStyle name="20% - Accent6 3 2 2 2 3 3 2 2 2" xfId="32345"/>
    <cellStyle name="20% - Accent6 3 2 2 2 3 3 2 3" xfId="24778"/>
    <cellStyle name="20% - Accent6 3 2 2 2 3 3 3" xfId="11715"/>
    <cellStyle name="20% - Accent6 3 2 2 2 3 3 3 2" xfId="28564"/>
    <cellStyle name="20% - Accent6 3 2 2 2 3 3 4" xfId="20997"/>
    <cellStyle name="20% - Accent6 3 2 2 2 3 4" xfId="5555"/>
    <cellStyle name="20% - Accent6 3 2 2 2 3 4 2" xfId="13614"/>
    <cellStyle name="20% - Accent6 3 2 2 2 3 4 2 2" xfId="30461"/>
    <cellStyle name="20% - Accent6 3 2 2 2 3 4 3" xfId="22894"/>
    <cellStyle name="20% - Accent6 3 2 2 2 3 5" xfId="9740"/>
    <cellStyle name="20% - Accent6 3 2 2 2 3 5 2" xfId="26680"/>
    <cellStyle name="20% - Accent6 3 2 2 2 3 6" xfId="9130"/>
    <cellStyle name="20% - Accent6 3 2 2 2 3 7" xfId="19112"/>
    <cellStyle name="20% - Accent6 3 2 2 2 4" xfId="2153"/>
    <cellStyle name="20% - Accent6 3 2 2 2 4 2" xfId="4117"/>
    <cellStyle name="20% - Accent6 3 2 2 2 4 2 2" xfId="7900"/>
    <cellStyle name="20% - Accent6 3 2 2 2 4 2 2 2" xfId="15959"/>
    <cellStyle name="20% - Accent6 3 2 2 2 4 2 2 2 2" xfId="32806"/>
    <cellStyle name="20% - Accent6 3 2 2 2 4 2 2 3" xfId="25239"/>
    <cellStyle name="20% - Accent6 3 2 2 2 4 2 3" xfId="12176"/>
    <cellStyle name="20% - Accent6 3 2 2 2 4 2 3 2" xfId="29025"/>
    <cellStyle name="20% - Accent6 3 2 2 2 4 2 4" xfId="21458"/>
    <cellStyle name="20% - Accent6 3 2 2 2 4 3" xfId="6016"/>
    <cellStyle name="20% - Accent6 3 2 2 2 4 3 2" xfId="14075"/>
    <cellStyle name="20% - Accent6 3 2 2 2 4 3 2 2" xfId="30922"/>
    <cellStyle name="20% - Accent6 3 2 2 2 4 3 3" xfId="23355"/>
    <cellStyle name="20% - Accent6 3 2 2 2 4 4" xfId="10241"/>
    <cellStyle name="20% - Accent6 3 2 2 2 4 4 2" xfId="27141"/>
    <cellStyle name="20% - Accent6 3 2 2 2 4 5" xfId="8883"/>
    <cellStyle name="20% - Accent6 3 2 2 2 4 6" xfId="19573"/>
    <cellStyle name="20% - Accent6 3 2 2 2 5" xfId="3205"/>
    <cellStyle name="20% - Accent6 3 2 2 2 5 2" xfId="6988"/>
    <cellStyle name="20% - Accent6 3 2 2 2 5 2 2" xfId="15047"/>
    <cellStyle name="20% - Accent6 3 2 2 2 5 2 2 2" xfId="31894"/>
    <cellStyle name="20% - Accent6 3 2 2 2 5 2 3" xfId="24327"/>
    <cellStyle name="20% - Accent6 3 2 2 2 5 3" xfId="11264"/>
    <cellStyle name="20% - Accent6 3 2 2 2 5 3 2" xfId="28113"/>
    <cellStyle name="20% - Accent6 3 2 2 2 5 4" xfId="20546"/>
    <cellStyle name="20% - Accent6 3 2 2 2 6" xfId="5104"/>
    <cellStyle name="20% - Accent6 3 2 2 2 6 2" xfId="13163"/>
    <cellStyle name="20% - Accent6 3 2 2 2 6 2 2" xfId="30010"/>
    <cellStyle name="20% - Accent6 3 2 2 2 6 3" xfId="22443"/>
    <cellStyle name="20% - Accent6 3 2 2 2 7" xfId="9248"/>
    <cellStyle name="20% - Accent6 3 2 2 2 7 2" xfId="26229"/>
    <cellStyle name="20% - Accent6 3 2 2 2 8" xfId="8924"/>
    <cellStyle name="20% - Accent6 3 2 2 2 9" xfId="18661"/>
    <cellStyle name="20% - Accent6 3 2 2 3" xfId="1237"/>
    <cellStyle name="20% - Accent6 3 2 2 3 2" xfId="1733"/>
    <cellStyle name="20% - Accent6 3 2 2 3 2 2" xfId="2732"/>
    <cellStyle name="20% - Accent6 3 2 2 3 2 2 2" xfId="4694"/>
    <cellStyle name="20% - Accent6 3 2 2 3 2 2 2 2" xfId="8477"/>
    <cellStyle name="20% - Accent6 3 2 2 3 2 2 2 2 2" xfId="16536"/>
    <cellStyle name="20% - Accent6 3 2 2 3 2 2 2 2 2 2" xfId="33383"/>
    <cellStyle name="20% - Accent6 3 2 2 3 2 2 2 2 3" xfId="25816"/>
    <cellStyle name="20% - Accent6 3 2 2 3 2 2 2 3" xfId="12753"/>
    <cellStyle name="20% - Accent6 3 2 2 3 2 2 2 3 2" xfId="29602"/>
    <cellStyle name="20% - Accent6 3 2 2 3 2 2 2 4" xfId="22035"/>
    <cellStyle name="20% - Accent6 3 2 2 3 2 2 3" xfId="6593"/>
    <cellStyle name="20% - Accent6 3 2 2 3 2 2 3 2" xfId="14652"/>
    <cellStyle name="20% - Accent6 3 2 2 3 2 2 3 2 2" xfId="31499"/>
    <cellStyle name="20% - Accent6 3 2 2 3 2 2 3 3" xfId="23932"/>
    <cellStyle name="20% - Accent6 3 2 2 3 2 2 4" xfId="10819"/>
    <cellStyle name="20% - Accent6 3 2 2 3 2 2 4 2" xfId="27718"/>
    <cellStyle name="20% - Accent6 3 2 2 3 2 2 5" xfId="8881"/>
    <cellStyle name="20% - Accent6 3 2 2 3 2 2 6" xfId="20150"/>
    <cellStyle name="20% - Accent6 3 2 2 3 2 3" xfId="3782"/>
    <cellStyle name="20% - Accent6 3 2 2 3 2 3 2" xfId="7565"/>
    <cellStyle name="20% - Accent6 3 2 2 3 2 3 2 2" xfId="15624"/>
    <cellStyle name="20% - Accent6 3 2 2 3 2 3 2 2 2" xfId="32471"/>
    <cellStyle name="20% - Accent6 3 2 2 3 2 3 2 3" xfId="24904"/>
    <cellStyle name="20% - Accent6 3 2 2 3 2 3 3" xfId="11841"/>
    <cellStyle name="20% - Accent6 3 2 2 3 2 3 3 2" xfId="28690"/>
    <cellStyle name="20% - Accent6 3 2 2 3 2 3 4" xfId="21123"/>
    <cellStyle name="20% - Accent6 3 2 2 3 2 4" xfId="5681"/>
    <cellStyle name="20% - Accent6 3 2 2 3 2 4 2" xfId="13740"/>
    <cellStyle name="20% - Accent6 3 2 2 3 2 4 2 2" xfId="30587"/>
    <cellStyle name="20% - Accent6 3 2 2 3 2 4 3" xfId="23020"/>
    <cellStyle name="20% - Accent6 3 2 2 3 2 5" xfId="9866"/>
    <cellStyle name="20% - Accent6 3 2 2 3 2 5 2" xfId="26806"/>
    <cellStyle name="20% - Accent6 3 2 2 3 2 6" xfId="8882"/>
    <cellStyle name="20% - Accent6 3 2 2 3 2 7" xfId="19238"/>
    <cellStyle name="20% - Accent6 3 2 2 3 3" xfId="2279"/>
    <cellStyle name="20% - Accent6 3 2 2 3 3 2" xfId="4243"/>
    <cellStyle name="20% - Accent6 3 2 2 3 3 2 2" xfId="8026"/>
    <cellStyle name="20% - Accent6 3 2 2 3 3 2 2 2" xfId="16085"/>
    <cellStyle name="20% - Accent6 3 2 2 3 3 2 2 2 2" xfId="32932"/>
    <cellStyle name="20% - Accent6 3 2 2 3 3 2 2 3" xfId="25365"/>
    <cellStyle name="20% - Accent6 3 2 2 3 3 2 3" xfId="12302"/>
    <cellStyle name="20% - Accent6 3 2 2 3 3 2 3 2" xfId="29151"/>
    <cellStyle name="20% - Accent6 3 2 2 3 3 2 4" xfId="21584"/>
    <cellStyle name="20% - Accent6 3 2 2 3 3 3" xfId="6142"/>
    <cellStyle name="20% - Accent6 3 2 2 3 3 3 2" xfId="14201"/>
    <cellStyle name="20% - Accent6 3 2 2 3 3 3 2 2" xfId="31048"/>
    <cellStyle name="20% - Accent6 3 2 2 3 3 3 3" xfId="23481"/>
    <cellStyle name="20% - Accent6 3 2 2 3 3 4" xfId="10367"/>
    <cellStyle name="20% - Accent6 3 2 2 3 3 4 2" xfId="27267"/>
    <cellStyle name="20% - Accent6 3 2 2 3 3 5" xfId="8880"/>
    <cellStyle name="20% - Accent6 3 2 2 3 3 6" xfId="19699"/>
    <cellStyle name="20% - Accent6 3 2 2 3 4" xfId="3331"/>
    <cellStyle name="20% - Accent6 3 2 2 3 4 2" xfId="7114"/>
    <cellStyle name="20% - Accent6 3 2 2 3 4 2 2" xfId="15173"/>
    <cellStyle name="20% - Accent6 3 2 2 3 4 2 2 2" xfId="32020"/>
    <cellStyle name="20% - Accent6 3 2 2 3 4 2 3" xfId="24453"/>
    <cellStyle name="20% - Accent6 3 2 2 3 4 3" xfId="11390"/>
    <cellStyle name="20% - Accent6 3 2 2 3 4 3 2" xfId="28239"/>
    <cellStyle name="20% - Accent6 3 2 2 3 4 4" xfId="20672"/>
    <cellStyle name="20% - Accent6 3 2 2 3 5" xfId="5230"/>
    <cellStyle name="20% - Accent6 3 2 2 3 5 2" xfId="13289"/>
    <cellStyle name="20% - Accent6 3 2 2 3 5 2 2" xfId="30136"/>
    <cellStyle name="20% - Accent6 3 2 2 3 5 3" xfId="22569"/>
    <cellStyle name="20% - Accent6 3 2 2 3 6" xfId="9391"/>
    <cellStyle name="20% - Accent6 3 2 2 3 6 2" xfId="26355"/>
    <cellStyle name="20% - Accent6 3 2 2 3 7" xfId="8897"/>
    <cellStyle name="20% - Accent6 3 2 2 3 8" xfId="18787"/>
    <cellStyle name="20% - Accent6 3 2 2 4" xfId="1515"/>
    <cellStyle name="20% - Accent6 3 2 2 4 2" xfId="2514"/>
    <cellStyle name="20% - Accent6 3 2 2 4 2 2" xfId="4476"/>
    <cellStyle name="20% - Accent6 3 2 2 4 2 2 2" xfId="8259"/>
    <cellStyle name="20% - Accent6 3 2 2 4 2 2 2 2" xfId="16318"/>
    <cellStyle name="20% - Accent6 3 2 2 4 2 2 2 2 2" xfId="33165"/>
    <cellStyle name="20% - Accent6 3 2 2 4 2 2 2 3" xfId="25598"/>
    <cellStyle name="20% - Accent6 3 2 2 4 2 2 3" xfId="12535"/>
    <cellStyle name="20% - Accent6 3 2 2 4 2 2 3 2" xfId="29384"/>
    <cellStyle name="20% - Accent6 3 2 2 4 2 2 4" xfId="21817"/>
    <cellStyle name="20% - Accent6 3 2 2 4 2 3" xfId="6375"/>
    <cellStyle name="20% - Accent6 3 2 2 4 2 3 2" xfId="14434"/>
    <cellStyle name="20% - Accent6 3 2 2 4 2 3 2 2" xfId="31281"/>
    <cellStyle name="20% - Accent6 3 2 2 4 2 3 3" xfId="23714"/>
    <cellStyle name="20% - Accent6 3 2 2 4 2 4" xfId="10601"/>
    <cellStyle name="20% - Accent6 3 2 2 4 2 4 2" xfId="27500"/>
    <cellStyle name="20% - Accent6 3 2 2 4 2 5" xfId="8878"/>
    <cellStyle name="20% - Accent6 3 2 2 4 2 6" xfId="19932"/>
    <cellStyle name="20% - Accent6 3 2 2 4 3" xfId="3564"/>
    <cellStyle name="20% - Accent6 3 2 2 4 3 2" xfId="7347"/>
    <cellStyle name="20% - Accent6 3 2 2 4 3 2 2" xfId="15406"/>
    <cellStyle name="20% - Accent6 3 2 2 4 3 2 2 2" xfId="32253"/>
    <cellStyle name="20% - Accent6 3 2 2 4 3 2 3" xfId="24686"/>
    <cellStyle name="20% - Accent6 3 2 2 4 3 3" xfId="11623"/>
    <cellStyle name="20% - Accent6 3 2 2 4 3 3 2" xfId="28472"/>
    <cellStyle name="20% - Accent6 3 2 2 4 3 4" xfId="20905"/>
    <cellStyle name="20% - Accent6 3 2 2 4 4" xfId="5463"/>
    <cellStyle name="20% - Accent6 3 2 2 4 4 2" xfId="13522"/>
    <cellStyle name="20% - Accent6 3 2 2 4 4 2 2" xfId="30369"/>
    <cellStyle name="20% - Accent6 3 2 2 4 4 3" xfId="22802"/>
    <cellStyle name="20% - Accent6 3 2 2 4 5" xfId="9648"/>
    <cellStyle name="20% - Accent6 3 2 2 4 5 2" xfId="26588"/>
    <cellStyle name="20% - Accent6 3 2 2 4 6" xfId="8879"/>
    <cellStyle name="20% - Accent6 3 2 2 4 7" xfId="19020"/>
    <cellStyle name="20% - Accent6 3 2 2 5" xfId="2044"/>
    <cellStyle name="20% - Accent6 3 2 2 5 2" xfId="4025"/>
    <cellStyle name="20% - Accent6 3 2 2 5 2 2" xfId="7808"/>
    <cellStyle name="20% - Accent6 3 2 2 5 2 2 2" xfId="15867"/>
    <cellStyle name="20% - Accent6 3 2 2 5 2 2 2 2" xfId="32714"/>
    <cellStyle name="20% - Accent6 3 2 2 5 2 2 3" xfId="25147"/>
    <cellStyle name="20% - Accent6 3 2 2 5 2 3" xfId="12084"/>
    <cellStyle name="20% - Accent6 3 2 2 5 2 3 2" xfId="28933"/>
    <cellStyle name="20% - Accent6 3 2 2 5 2 4" xfId="21366"/>
    <cellStyle name="20% - Accent6 3 2 2 5 3" xfId="5924"/>
    <cellStyle name="20% - Accent6 3 2 2 5 3 2" xfId="13983"/>
    <cellStyle name="20% - Accent6 3 2 2 5 3 2 2" xfId="30830"/>
    <cellStyle name="20% - Accent6 3 2 2 5 3 3" xfId="23263"/>
    <cellStyle name="20% - Accent6 3 2 2 5 4" xfId="10142"/>
    <cellStyle name="20% - Accent6 3 2 2 5 4 2" xfId="27049"/>
    <cellStyle name="20% - Accent6 3 2 2 5 5" xfId="8877"/>
    <cellStyle name="20% - Accent6 3 2 2 5 6" xfId="19481"/>
    <cellStyle name="20% - Accent6 3 2 2 6" xfId="3083"/>
    <cellStyle name="20% - Accent6 3 2 2 6 2" xfId="6896"/>
    <cellStyle name="20% - Accent6 3 2 2 6 2 2" xfId="14955"/>
    <cellStyle name="20% - Accent6 3 2 2 6 2 2 2" xfId="31802"/>
    <cellStyle name="20% - Accent6 3 2 2 6 2 3" xfId="24235"/>
    <cellStyle name="20% - Accent6 3 2 2 6 3" xfId="11146"/>
    <cellStyle name="20% - Accent6 3 2 2 6 3 2" xfId="28021"/>
    <cellStyle name="20% - Accent6 3 2 2 6 4" xfId="20454"/>
    <cellStyle name="20% - Accent6 3 2 2 7" xfId="5012"/>
    <cellStyle name="20% - Accent6 3 2 2 7 2" xfId="13071"/>
    <cellStyle name="20% - Accent6 3 2 2 7 2 2" xfId="29918"/>
    <cellStyle name="20% - Accent6 3 2 2 7 3" xfId="22351"/>
    <cellStyle name="20% - Accent6 3 2 2 8" xfId="9031"/>
    <cellStyle name="20% - Accent6 3 2 2 8 2" xfId="26137"/>
    <cellStyle name="20% - Accent6 3 2 2 9" xfId="9125"/>
    <cellStyle name="20% - Accent6 3 2 3" xfId="1032"/>
    <cellStyle name="20% - Accent6 3 2 3 2" xfId="1293"/>
    <cellStyle name="20% - Accent6 3 2 3 2 2" xfId="1789"/>
    <cellStyle name="20% - Accent6 3 2 3 2 2 2" xfId="2788"/>
    <cellStyle name="20% - Accent6 3 2 3 2 2 2 2" xfId="4750"/>
    <cellStyle name="20% - Accent6 3 2 3 2 2 2 2 2" xfId="8533"/>
    <cellStyle name="20% - Accent6 3 2 3 2 2 2 2 2 2" xfId="16592"/>
    <cellStyle name="20% - Accent6 3 2 3 2 2 2 2 2 2 2" xfId="33439"/>
    <cellStyle name="20% - Accent6 3 2 3 2 2 2 2 2 3" xfId="25872"/>
    <cellStyle name="20% - Accent6 3 2 3 2 2 2 2 3" xfId="12809"/>
    <cellStyle name="20% - Accent6 3 2 3 2 2 2 2 3 2" xfId="29658"/>
    <cellStyle name="20% - Accent6 3 2 3 2 2 2 2 4" xfId="22091"/>
    <cellStyle name="20% - Accent6 3 2 3 2 2 2 3" xfId="6649"/>
    <cellStyle name="20% - Accent6 3 2 3 2 2 2 3 2" xfId="14708"/>
    <cellStyle name="20% - Accent6 3 2 3 2 2 2 3 2 2" xfId="31555"/>
    <cellStyle name="20% - Accent6 3 2 3 2 2 2 3 3" xfId="23988"/>
    <cellStyle name="20% - Accent6 3 2 3 2 2 2 4" xfId="10875"/>
    <cellStyle name="20% - Accent6 3 2 3 2 2 2 4 2" xfId="27774"/>
    <cellStyle name="20% - Accent6 3 2 3 2 2 2 5" xfId="8876"/>
    <cellStyle name="20% - Accent6 3 2 3 2 2 2 6" xfId="20206"/>
    <cellStyle name="20% - Accent6 3 2 3 2 2 3" xfId="3838"/>
    <cellStyle name="20% - Accent6 3 2 3 2 2 3 2" xfId="7621"/>
    <cellStyle name="20% - Accent6 3 2 3 2 2 3 2 2" xfId="15680"/>
    <cellStyle name="20% - Accent6 3 2 3 2 2 3 2 2 2" xfId="32527"/>
    <cellStyle name="20% - Accent6 3 2 3 2 2 3 2 3" xfId="24960"/>
    <cellStyle name="20% - Accent6 3 2 3 2 2 3 3" xfId="11897"/>
    <cellStyle name="20% - Accent6 3 2 3 2 2 3 3 2" xfId="28746"/>
    <cellStyle name="20% - Accent6 3 2 3 2 2 3 4" xfId="21179"/>
    <cellStyle name="20% - Accent6 3 2 3 2 2 4" xfId="5737"/>
    <cellStyle name="20% - Accent6 3 2 3 2 2 4 2" xfId="13796"/>
    <cellStyle name="20% - Accent6 3 2 3 2 2 4 2 2" xfId="30643"/>
    <cellStyle name="20% - Accent6 3 2 3 2 2 4 3" xfId="23076"/>
    <cellStyle name="20% - Accent6 3 2 3 2 2 5" xfId="9922"/>
    <cellStyle name="20% - Accent6 3 2 3 2 2 5 2" xfId="26862"/>
    <cellStyle name="20% - Accent6 3 2 3 2 2 6" xfId="8923"/>
    <cellStyle name="20% - Accent6 3 2 3 2 2 7" xfId="19294"/>
    <cellStyle name="20% - Accent6 3 2 3 2 3" xfId="2335"/>
    <cellStyle name="20% - Accent6 3 2 3 2 3 2" xfId="4299"/>
    <cellStyle name="20% - Accent6 3 2 3 2 3 2 2" xfId="8082"/>
    <cellStyle name="20% - Accent6 3 2 3 2 3 2 2 2" xfId="16141"/>
    <cellStyle name="20% - Accent6 3 2 3 2 3 2 2 2 2" xfId="32988"/>
    <cellStyle name="20% - Accent6 3 2 3 2 3 2 2 3" xfId="25421"/>
    <cellStyle name="20% - Accent6 3 2 3 2 3 2 3" xfId="12358"/>
    <cellStyle name="20% - Accent6 3 2 3 2 3 2 3 2" xfId="29207"/>
    <cellStyle name="20% - Accent6 3 2 3 2 3 2 4" xfId="21640"/>
    <cellStyle name="20% - Accent6 3 2 3 2 3 3" xfId="6198"/>
    <cellStyle name="20% - Accent6 3 2 3 2 3 3 2" xfId="14257"/>
    <cellStyle name="20% - Accent6 3 2 3 2 3 3 2 2" xfId="31104"/>
    <cellStyle name="20% - Accent6 3 2 3 2 3 3 3" xfId="23537"/>
    <cellStyle name="20% - Accent6 3 2 3 2 3 4" xfId="10423"/>
    <cellStyle name="20% - Accent6 3 2 3 2 3 4 2" xfId="27323"/>
    <cellStyle name="20% - Accent6 3 2 3 2 3 5" xfId="8875"/>
    <cellStyle name="20% - Accent6 3 2 3 2 3 6" xfId="19755"/>
    <cellStyle name="20% - Accent6 3 2 3 2 4" xfId="3387"/>
    <cellStyle name="20% - Accent6 3 2 3 2 4 2" xfId="7170"/>
    <cellStyle name="20% - Accent6 3 2 3 2 4 2 2" xfId="15229"/>
    <cellStyle name="20% - Accent6 3 2 3 2 4 2 2 2" xfId="32076"/>
    <cellStyle name="20% - Accent6 3 2 3 2 4 2 3" xfId="24509"/>
    <cellStyle name="20% - Accent6 3 2 3 2 4 3" xfId="11446"/>
    <cellStyle name="20% - Accent6 3 2 3 2 4 3 2" xfId="28295"/>
    <cellStyle name="20% - Accent6 3 2 3 2 4 4" xfId="20728"/>
    <cellStyle name="20% - Accent6 3 2 3 2 5" xfId="5286"/>
    <cellStyle name="20% - Accent6 3 2 3 2 5 2" xfId="13345"/>
    <cellStyle name="20% - Accent6 3 2 3 2 5 2 2" xfId="30192"/>
    <cellStyle name="20% - Accent6 3 2 3 2 5 3" xfId="22625"/>
    <cellStyle name="20% - Accent6 3 2 3 2 6" xfId="9447"/>
    <cellStyle name="20% - Accent6 3 2 3 2 6 2" xfId="26411"/>
    <cellStyle name="20% - Accent6 3 2 3 2 7" xfId="9129"/>
    <cellStyle name="20% - Accent6 3 2 3 2 8" xfId="18843"/>
    <cellStyle name="20% - Accent6 3 2 3 3" xfId="1571"/>
    <cellStyle name="20% - Accent6 3 2 3 3 2" xfId="2570"/>
    <cellStyle name="20% - Accent6 3 2 3 3 2 2" xfId="4532"/>
    <cellStyle name="20% - Accent6 3 2 3 3 2 2 2" xfId="8315"/>
    <cellStyle name="20% - Accent6 3 2 3 3 2 2 2 2" xfId="16374"/>
    <cellStyle name="20% - Accent6 3 2 3 3 2 2 2 2 2" xfId="33221"/>
    <cellStyle name="20% - Accent6 3 2 3 3 2 2 2 3" xfId="25654"/>
    <cellStyle name="20% - Accent6 3 2 3 3 2 2 3" xfId="12591"/>
    <cellStyle name="20% - Accent6 3 2 3 3 2 2 3 2" xfId="29440"/>
    <cellStyle name="20% - Accent6 3 2 3 3 2 2 4" xfId="21873"/>
    <cellStyle name="20% - Accent6 3 2 3 3 2 3" xfId="6431"/>
    <cellStyle name="20% - Accent6 3 2 3 3 2 3 2" xfId="14490"/>
    <cellStyle name="20% - Accent6 3 2 3 3 2 3 2 2" xfId="31337"/>
    <cellStyle name="20% - Accent6 3 2 3 3 2 3 3" xfId="23770"/>
    <cellStyle name="20% - Accent6 3 2 3 3 2 4" xfId="10657"/>
    <cellStyle name="20% - Accent6 3 2 3 3 2 4 2" xfId="27556"/>
    <cellStyle name="20% - Accent6 3 2 3 3 2 5" xfId="9196"/>
    <cellStyle name="20% - Accent6 3 2 3 3 2 6" xfId="19988"/>
    <cellStyle name="20% - Accent6 3 2 3 3 3" xfId="3620"/>
    <cellStyle name="20% - Accent6 3 2 3 3 3 2" xfId="7403"/>
    <cellStyle name="20% - Accent6 3 2 3 3 3 2 2" xfId="15462"/>
    <cellStyle name="20% - Accent6 3 2 3 3 3 2 2 2" xfId="32309"/>
    <cellStyle name="20% - Accent6 3 2 3 3 3 2 3" xfId="24742"/>
    <cellStyle name="20% - Accent6 3 2 3 3 3 3" xfId="11679"/>
    <cellStyle name="20% - Accent6 3 2 3 3 3 3 2" xfId="28528"/>
    <cellStyle name="20% - Accent6 3 2 3 3 3 4" xfId="20961"/>
    <cellStyle name="20% - Accent6 3 2 3 3 4" xfId="5519"/>
    <cellStyle name="20% - Accent6 3 2 3 3 4 2" xfId="13578"/>
    <cellStyle name="20% - Accent6 3 2 3 3 4 2 2" xfId="30425"/>
    <cellStyle name="20% - Accent6 3 2 3 3 4 3" xfId="22858"/>
    <cellStyle name="20% - Accent6 3 2 3 3 5" xfId="9704"/>
    <cellStyle name="20% - Accent6 3 2 3 3 5 2" xfId="26644"/>
    <cellStyle name="20% - Accent6 3 2 3 3 6" xfId="8874"/>
    <cellStyle name="20% - Accent6 3 2 3 3 7" xfId="19076"/>
    <cellStyle name="20% - Accent6 3 2 3 4" xfId="2117"/>
    <cellStyle name="20% - Accent6 3 2 3 4 2" xfId="4081"/>
    <cellStyle name="20% - Accent6 3 2 3 4 2 2" xfId="7864"/>
    <cellStyle name="20% - Accent6 3 2 3 4 2 2 2" xfId="15923"/>
    <cellStyle name="20% - Accent6 3 2 3 4 2 2 2 2" xfId="32770"/>
    <cellStyle name="20% - Accent6 3 2 3 4 2 2 3" xfId="25203"/>
    <cellStyle name="20% - Accent6 3 2 3 4 2 3" xfId="12140"/>
    <cellStyle name="20% - Accent6 3 2 3 4 2 3 2" xfId="28989"/>
    <cellStyle name="20% - Accent6 3 2 3 4 2 4" xfId="21422"/>
    <cellStyle name="20% - Accent6 3 2 3 4 3" xfId="5980"/>
    <cellStyle name="20% - Accent6 3 2 3 4 3 2" xfId="14039"/>
    <cellStyle name="20% - Accent6 3 2 3 4 3 2 2" xfId="30886"/>
    <cellStyle name="20% - Accent6 3 2 3 4 3 3" xfId="23319"/>
    <cellStyle name="20% - Accent6 3 2 3 4 4" xfId="10205"/>
    <cellStyle name="20% - Accent6 3 2 3 4 4 2" xfId="27105"/>
    <cellStyle name="20% - Accent6 3 2 3 4 5" xfId="8995"/>
    <cellStyle name="20% - Accent6 3 2 3 4 6" xfId="19537"/>
    <cellStyle name="20% - Accent6 3 2 3 5" xfId="3169"/>
    <cellStyle name="20% - Accent6 3 2 3 5 2" xfId="6952"/>
    <cellStyle name="20% - Accent6 3 2 3 5 2 2" xfId="15011"/>
    <cellStyle name="20% - Accent6 3 2 3 5 2 2 2" xfId="31858"/>
    <cellStyle name="20% - Accent6 3 2 3 5 2 3" xfId="24291"/>
    <cellStyle name="20% - Accent6 3 2 3 5 3" xfId="11228"/>
    <cellStyle name="20% - Accent6 3 2 3 5 3 2" xfId="28077"/>
    <cellStyle name="20% - Accent6 3 2 3 5 4" xfId="20510"/>
    <cellStyle name="20% - Accent6 3 2 3 6" xfId="5068"/>
    <cellStyle name="20% - Accent6 3 2 3 6 2" xfId="13127"/>
    <cellStyle name="20% - Accent6 3 2 3 6 2 2" xfId="29974"/>
    <cellStyle name="20% - Accent6 3 2 3 6 3" xfId="22407"/>
    <cellStyle name="20% - Accent6 3 2 3 7" xfId="9212"/>
    <cellStyle name="20% - Accent6 3 2 3 7 2" xfId="26193"/>
    <cellStyle name="20% - Accent6 3 2 3 8" xfId="8922"/>
    <cellStyle name="20% - Accent6 3 2 3 9" xfId="18625"/>
    <cellStyle name="20% - Accent6 3 2 4" xfId="1201"/>
    <cellStyle name="20% - Accent6 3 2 4 2" xfId="1697"/>
    <cellStyle name="20% - Accent6 3 2 4 2 2" xfId="2696"/>
    <cellStyle name="20% - Accent6 3 2 4 2 2 2" xfId="4658"/>
    <cellStyle name="20% - Accent6 3 2 4 2 2 2 2" xfId="8441"/>
    <cellStyle name="20% - Accent6 3 2 4 2 2 2 2 2" xfId="16500"/>
    <cellStyle name="20% - Accent6 3 2 4 2 2 2 2 2 2" xfId="33347"/>
    <cellStyle name="20% - Accent6 3 2 4 2 2 2 2 3" xfId="25780"/>
    <cellStyle name="20% - Accent6 3 2 4 2 2 2 3" xfId="12717"/>
    <cellStyle name="20% - Accent6 3 2 4 2 2 2 3 2" xfId="29566"/>
    <cellStyle name="20% - Accent6 3 2 4 2 2 2 4" xfId="21999"/>
    <cellStyle name="20% - Accent6 3 2 4 2 2 3" xfId="6557"/>
    <cellStyle name="20% - Accent6 3 2 4 2 2 3 2" xfId="14616"/>
    <cellStyle name="20% - Accent6 3 2 4 2 2 3 2 2" xfId="31463"/>
    <cellStyle name="20% - Accent6 3 2 4 2 2 3 3" xfId="23896"/>
    <cellStyle name="20% - Accent6 3 2 4 2 2 4" xfId="10783"/>
    <cellStyle name="20% - Accent6 3 2 4 2 2 4 2" xfId="27682"/>
    <cellStyle name="20% - Accent6 3 2 4 2 2 5" xfId="8915"/>
    <cellStyle name="20% - Accent6 3 2 4 2 2 6" xfId="20114"/>
    <cellStyle name="20% - Accent6 3 2 4 2 3" xfId="3746"/>
    <cellStyle name="20% - Accent6 3 2 4 2 3 2" xfId="7529"/>
    <cellStyle name="20% - Accent6 3 2 4 2 3 2 2" xfId="15588"/>
    <cellStyle name="20% - Accent6 3 2 4 2 3 2 2 2" xfId="32435"/>
    <cellStyle name="20% - Accent6 3 2 4 2 3 2 3" xfId="24868"/>
    <cellStyle name="20% - Accent6 3 2 4 2 3 3" xfId="11805"/>
    <cellStyle name="20% - Accent6 3 2 4 2 3 3 2" xfId="28654"/>
    <cellStyle name="20% - Accent6 3 2 4 2 3 4" xfId="21087"/>
    <cellStyle name="20% - Accent6 3 2 4 2 4" xfId="5645"/>
    <cellStyle name="20% - Accent6 3 2 4 2 4 2" xfId="13704"/>
    <cellStyle name="20% - Accent6 3 2 4 2 4 2 2" xfId="30551"/>
    <cellStyle name="20% - Accent6 3 2 4 2 4 3" xfId="22984"/>
    <cellStyle name="20% - Accent6 3 2 4 2 5" xfId="9830"/>
    <cellStyle name="20% - Accent6 3 2 4 2 5 2" xfId="26770"/>
    <cellStyle name="20% - Accent6 3 2 4 2 6" xfId="8958"/>
    <cellStyle name="20% - Accent6 3 2 4 2 7" xfId="19202"/>
    <cellStyle name="20% - Accent6 3 2 4 3" xfId="2243"/>
    <cellStyle name="20% - Accent6 3 2 4 3 2" xfId="4207"/>
    <cellStyle name="20% - Accent6 3 2 4 3 2 2" xfId="7990"/>
    <cellStyle name="20% - Accent6 3 2 4 3 2 2 2" xfId="16049"/>
    <cellStyle name="20% - Accent6 3 2 4 3 2 2 2 2" xfId="32896"/>
    <cellStyle name="20% - Accent6 3 2 4 3 2 2 3" xfId="25329"/>
    <cellStyle name="20% - Accent6 3 2 4 3 2 3" xfId="12266"/>
    <cellStyle name="20% - Accent6 3 2 4 3 2 3 2" xfId="29115"/>
    <cellStyle name="20% - Accent6 3 2 4 3 2 4" xfId="21548"/>
    <cellStyle name="20% - Accent6 3 2 4 3 3" xfId="6106"/>
    <cellStyle name="20% - Accent6 3 2 4 3 3 2" xfId="14165"/>
    <cellStyle name="20% - Accent6 3 2 4 3 3 2 2" xfId="31012"/>
    <cellStyle name="20% - Accent6 3 2 4 3 3 3" xfId="23445"/>
    <cellStyle name="20% - Accent6 3 2 4 3 4" xfId="10331"/>
    <cellStyle name="20% - Accent6 3 2 4 3 4 2" xfId="27231"/>
    <cellStyle name="20% - Accent6 3 2 4 3 5" xfId="8872"/>
    <cellStyle name="20% - Accent6 3 2 4 3 6" xfId="19663"/>
    <cellStyle name="20% - Accent6 3 2 4 4" xfId="3295"/>
    <cellStyle name="20% - Accent6 3 2 4 4 2" xfId="7078"/>
    <cellStyle name="20% - Accent6 3 2 4 4 2 2" xfId="15137"/>
    <cellStyle name="20% - Accent6 3 2 4 4 2 2 2" xfId="31984"/>
    <cellStyle name="20% - Accent6 3 2 4 4 2 3" xfId="24417"/>
    <cellStyle name="20% - Accent6 3 2 4 4 3" xfId="11354"/>
    <cellStyle name="20% - Accent6 3 2 4 4 3 2" xfId="28203"/>
    <cellStyle name="20% - Accent6 3 2 4 4 4" xfId="20636"/>
    <cellStyle name="20% - Accent6 3 2 4 5" xfId="5194"/>
    <cellStyle name="20% - Accent6 3 2 4 5 2" xfId="13253"/>
    <cellStyle name="20% - Accent6 3 2 4 5 2 2" xfId="30100"/>
    <cellStyle name="20% - Accent6 3 2 4 5 3" xfId="22533"/>
    <cellStyle name="20% - Accent6 3 2 4 6" xfId="9355"/>
    <cellStyle name="20% - Accent6 3 2 4 6 2" xfId="26319"/>
    <cellStyle name="20% - Accent6 3 2 4 7" xfId="9004"/>
    <cellStyle name="20% - Accent6 3 2 4 8" xfId="18751"/>
    <cellStyle name="20% - Accent6 3 2 5" xfId="1479"/>
    <cellStyle name="20% - Accent6 3 2 5 2" xfId="2478"/>
    <cellStyle name="20% - Accent6 3 2 5 2 2" xfId="4440"/>
    <cellStyle name="20% - Accent6 3 2 5 2 2 2" xfId="8223"/>
    <cellStyle name="20% - Accent6 3 2 5 2 2 2 2" xfId="16282"/>
    <cellStyle name="20% - Accent6 3 2 5 2 2 2 2 2" xfId="33129"/>
    <cellStyle name="20% - Accent6 3 2 5 2 2 2 3" xfId="25562"/>
    <cellStyle name="20% - Accent6 3 2 5 2 2 3" xfId="12499"/>
    <cellStyle name="20% - Accent6 3 2 5 2 2 3 2" xfId="29348"/>
    <cellStyle name="20% - Accent6 3 2 5 2 2 4" xfId="21781"/>
    <cellStyle name="20% - Accent6 3 2 5 2 3" xfId="6339"/>
    <cellStyle name="20% - Accent6 3 2 5 2 3 2" xfId="14398"/>
    <cellStyle name="20% - Accent6 3 2 5 2 3 2 2" xfId="31245"/>
    <cellStyle name="20% - Accent6 3 2 5 2 3 3" xfId="23678"/>
    <cellStyle name="20% - Accent6 3 2 5 2 4" xfId="10565"/>
    <cellStyle name="20% - Accent6 3 2 5 2 4 2" xfId="27464"/>
    <cellStyle name="20% - Accent6 3 2 5 2 5" xfId="8871"/>
    <cellStyle name="20% - Accent6 3 2 5 2 6" xfId="19896"/>
    <cellStyle name="20% - Accent6 3 2 5 3" xfId="3528"/>
    <cellStyle name="20% - Accent6 3 2 5 3 2" xfId="7311"/>
    <cellStyle name="20% - Accent6 3 2 5 3 2 2" xfId="15370"/>
    <cellStyle name="20% - Accent6 3 2 5 3 2 2 2" xfId="32217"/>
    <cellStyle name="20% - Accent6 3 2 5 3 2 3" xfId="24650"/>
    <cellStyle name="20% - Accent6 3 2 5 3 3" xfId="11587"/>
    <cellStyle name="20% - Accent6 3 2 5 3 3 2" xfId="28436"/>
    <cellStyle name="20% - Accent6 3 2 5 3 4" xfId="20869"/>
    <cellStyle name="20% - Accent6 3 2 5 4" xfId="5427"/>
    <cellStyle name="20% - Accent6 3 2 5 4 2" xfId="13486"/>
    <cellStyle name="20% - Accent6 3 2 5 4 2 2" xfId="30333"/>
    <cellStyle name="20% - Accent6 3 2 5 4 3" xfId="22766"/>
    <cellStyle name="20% - Accent6 3 2 5 5" xfId="9612"/>
    <cellStyle name="20% - Accent6 3 2 5 5 2" xfId="26552"/>
    <cellStyle name="20% - Accent6 3 2 5 6" xfId="8921"/>
    <cellStyle name="20% - Accent6 3 2 5 7" xfId="18984"/>
    <cellStyle name="20% - Accent6 3 2 6" xfId="2004"/>
    <cellStyle name="20% - Accent6 3 2 6 2" xfId="3989"/>
    <cellStyle name="20% - Accent6 3 2 6 2 2" xfId="7772"/>
    <cellStyle name="20% - Accent6 3 2 6 2 2 2" xfId="15831"/>
    <cellStyle name="20% - Accent6 3 2 6 2 2 2 2" xfId="32678"/>
    <cellStyle name="20% - Accent6 3 2 6 2 2 3" xfId="25111"/>
    <cellStyle name="20% - Accent6 3 2 6 2 3" xfId="12048"/>
    <cellStyle name="20% - Accent6 3 2 6 2 3 2" xfId="28897"/>
    <cellStyle name="20% - Accent6 3 2 6 2 4" xfId="21330"/>
    <cellStyle name="20% - Accent6 3 2 6 3" xfId="5888"/>
    <cellStyle name="20% - Accent6 3 2 6 3 2" xfId="13947"/>
    <cellStyle name="20% - Accent6 3 2 6 3 2 2" xfId="30794"/>
    <cellStyle name="20% - Accent6 3 2 6 3 3" xfId="23227"/>
    <cellStyle name="20% - Accent6 3 2 6 4" xfId="10103"/>
    <cellStyle name="20% - Accent6 3 2 6 4 2" xfId="27013"/>
    <cellStyle name="20% - Accent6 3 2 6 5" xfId="11095"/>
    <cellStyle name="20% - Accent6 3 2 6 6" xfId="19445"/>
    <cellStyle name="20% - Accent6 3 2 7" xfId="3047"/>
    <cellStyle name="20% - Accent6 3 2 7 2" xfId="6860"/>
    <cellStyle name="20% - Accent6 3 2 7 2 2" xfId="14919"/>
    <cellStyle name="20% - Accent6 3 2 7 2 2 2" xfId="31766"/>
    <cellStyle name="20% - Accent6 3 2 7 2 3" xfId="24199"/>
    <cellStyle name="20% - Accent6 3 2 7 3" xfId="11110"/>
    <cellStyle name="20% - Accent6 3 2 7 3 2" xfId="27985"/>
    <cellStyle name="20% - Accent6 3 2 7 4" xfId="20418"/>
    <cellStyle name="20% - Accent6 3 2 8" xfId="4976"/>
    <cellStyle name="20% - Accent6 3 2 8 2" xfId="13035"/>
    <cellStyle name="20% - Accent6 3 2 8 2 2" xfId="29882"/>
    <cellStyle name="20% - Accent6 3 2 8 3" xfId="22315"/>
    <cellStyle name="20% - Accent6 3 2 9" xfId="8959"/>
    <cellStyle name="20% - Accent6 3 2 9 2" xfId="26101"/>
    <cellStyle name="20% - Accent6 3 3" xfId="716"/>
    <cellStyle name="20% - Accent6 3 3 10" xfId="18555"/>
    <cellStyle name="20% - Accent6 3 3 11" xfId="33992"/>
    <cellStyle name="20% - Accent6 3 3 2" xfId="1055"/>
    <cellStyle name="20% - Accent6 3 3 2 2" xfId="1316"/>
    <cellStyle name="20% - Accent6 3 3 2 2 2" xfId="1812"/>
    <cellStyle name="20% - Accent6 3 3 2 2 2 2" xfId="2811"/>
    <cellStyle name="20% - Accent6 3 3 2 2 2 2 2" xfId="4773"/>
    <cellStyle name="20% - Accent6 3 3 2 2 2 2 2 2" xfId="8556"/>
    <cellStyle name="20% - Accent6 3 3 2 2 2 2 2 2 2" xfId="16615"/>
    <cellStyle name="20% - Accent6 3 3 2 2 2 2 2 2 2 2" xfId="33462"/>
    <cellStyle name="20% - Accent6 3 3 2 2 2 2 2 2 3" xfId="25895"/>
    <cellStyle name="20% - Accent6 3 3 2 2 2 2 2 3" xfId="12832"/>
    <cellStyle name="20% - Accent6 3 3 2 2 2 2 2 3 2" xfId="29681"/>
    <cellStyle name="20% - Accent6 3 3 2 2 2 2 2 4" xfId="22114"/>
    <cellStyle name="20% - Accent6 3 3 2 2 2 2 3" xfId="6672"/>
    <cellStyle name="20% - Accent6 3 3 2 2 2 2 3 2" xfId="14731"/>
    <cellStyle name="20% - Accent6 3 3 2 2 2 2 3 2 2" xfId="31578"/>
    <cellStyle name="20% - Accent6 3 3 2 2 2 2 3 3" xfId="24011"/>
    <cellStyle name="20% - Accent6 3 3 2 2 2 2 4" xfId="10898"/>
    <cellStyle name="20% - Accent6 3 3 2 2 2 2 4 2" xfId="27797"/>
    <cellStyle name="20% - Accent6 3 3 2 2 2 2 5" xfId="8873"/>
    <cellStyle name="20% - Accent6 3 3 2 2 2 2 6" xfId="20229"/>
    <cellStyle name="20% - Accent6 3 3 2 2 2 3" xfId="3861"/>
    <cellStyle name="20% - Accent6 3 3 2 2 2 3 2" xfId="7644"/>
    <cellStyle name="20% - Accent6 3 3 2 2 2 3 2 2" xfId="15703"/>
    <cellStyle name="20% - Accent6 3 3 2 2 2 3 2 2 2" xfId="32550"/>
    <cellStyle name="20% - Accent6 3 3 2 2 2 3 2 3" xfId="24983"/>
    <cellStyle name="20% - Accent6 3 3 2 2 2 3 3" xfId="11920"/>
    <cellStyle name="20% - Accent6 3 3 2 2 2 3 3 2" xfId="28769"/>
    <cellStyle name="20% - Accent6 3 3 2 2 2 3 4" xfId="21202"/>
    <cellStyle name="20% - Accent6 3 3 2 2 2 4" xfId="5760"/>
    <cellStyle name="20% - Accent6 3 3 2 2 2 4 2" xfId="13819"/>
    <cellStyle name="20% - Accent6 3 3 2 2 2 4 2 2" xfId="30666"/>
    <cellStyle name="20% - Accent6 3 3 2 2 2 4 3" xfId="23099"/>
    <cellStyle name="20% - Accent6 3 3 2 2 2 5" xfId="9945"/>
    <cellStyle name="20% - Accent6 3 3 2 2 2 5 2" xfId="26885"/>
    <cellStyle name="20% - Accent6 3 3 2 2 2 6" xfId="9341"/>
    <cellStyle name="20% - Accent6 3 3 2 2 2 7" xfId="19317"/>
    <cellStyle name="20% - Accent6 3 3 2 2 3" xfId="2358"/>
    <cellStyle name="20% - Accent6 3 3 2 2 3 2" xfId="4322"/>
    <cellStyle name="20% - Accent6 3 3 2 2 3 2 2" xfId="8105"/>
    <cellStyle name="20% - Accent6 3 3 2 2 3 2 2 2" xfId="16164"/>
    <cellStyle name="20% - Accent6 3 3 2 2 3 2 2 2 2" xfId="33011"/>
    <cellStyle name="20% - Accent6 3 3 2 2 3 2 2 3" xfId="25444"/>
    <cellStyle name="20% - Accent6 3 3 2 2 3 2 3" xfId="12381"/>
    <cellStyle name="20% - Accent6 3 3 2 2 3 2 3 2" xfId="29230"/>
    <cellStyle name="20% - Accent6 3 3 2 2 3 2 4" xfId="21663"/>
    <cellStyle name="20% - Accent6 3 3 2 2 3 3" xfId="6221"/>
    <cellStyle name="20% - Accent6 3 3 2 2 3 3 2" xfId="14280"/>
    <cellStyle name="20% - Accent6 3 3 2 2 3 3 2 2" xfId="31127"/>
    <cellStyle name="20% - Accent6 3 3 2 2 3 3 3" xfId="23560"/>
    <cellStyle name="20% - Accent6 3 3 2 2 3 4" xfId="10446"/>
    <cellStyle name="20% - Accent6 3 3 2 2 3 4 2" xfId="27346"/>
    <cellStyle name="20% - Accent6 3 3 2 2 3 5" xfId="8870"/>
    <cellStyle name="20% - Accent6 3 3 2 2 3 6" xfId="19778"/>
    <cellStyle name="20% - Accent6 3 3 2 2 4" xfId="3410"/>
    <cellStyle name="20% - Accent6 3 3 2 2 4 2" xfId="7193"/>
    <cellStyle name="20% - Accent6 3 3 2 2 4 2 2" xfId="15252"/>
    <cellStyle name="20% - Accent6 3 3 2 2 4 2 2 2" xfId="32099"/>
    <cellStyle name="20% - Accent6 3 3 2 2 4 2 3" xfId="24532"/>
    <cellStyle name="20% - Accent6 3 3 2 2 4 3" xfId="11469"/>
    <cellStyle name="20% - Accent6 3 3 2 2 4 3 2" xfId="28318"/>
    <cellStyle name="20% - Accent6 3 3 2 2 4 4" xfId="20751"/>
    <cellStyle name="20% - Accent6 3 3 2 2 5" xfId="5309"/>
    <cellStyle name="20% - Accent6 3 3 2 2 5 2" xfId="13368"/>
    <cellStyle name="20% - Accent6 3 3 2 2 5 2 2" xfId="30215"/>
    <cellStyle name="20% - Accent6 3 3 2 2 5 3" xfId="22648"/>
    <cellStyle name="20% - Accent6 3 3 2 2 6" xfId="9470"/>
    <cellStyle name="20% - Accent6 3 3 2 2 6 2" xfId="26434"/>
    <cellStyle name="20% - Accent6 3 3 2 2 7" xfId="9597"/>
    <cellStyle name="20% - Accent6 3 3 2 2 8" xfId="18866"/>
    <cellStyle name="20% - Accent6 3 3 2 3" xfId="1594"/>
    <cellStyle name="20% - Accent6 3 3 2 3 2" xfId="2593"/>
    <cellStyle name="20% - Accent6 3 3 2 3 2 2" xfId="4555"/>
    <cellStyle name="20% - Accent6 3 3 2 3 2 2 2" xfId="8338"/>
    <cellStyle name="20% - Accent6 3 3 2 3 2 2 2 2" xfId="16397"/>
    <cellStyle name="20% - Accent6 3 3 2 3 2 2 2 2 2" xfId="33244"/>
    <cellStyle name="20% - Accent6 3 3 2 3 2 2 2 3" xfId="25677"/>
    <cellStyle name="20% - Accent6 3 3 2 3 2 2 3" xfId="12614"/>
    <cellStyle name="20% - Accent6 3 3 2 3 2 2 3 2" xfId="29463"/>
    <cellStyle name="20% - Accent6 3 3 2 3 2 2 4" xfId="21896"/>
    <cellStyle name="20% - Accent6 3 3 2 3 2 3" xfId="6454"/>
    <cellStyle name="20% - Accent6 3 3 2 3 2 3 2" xfId="14513"/>
    <cellStyle name="20% - Accent6 3 3 2 3 2 3 2 2" xfId="31360"/>
    <cellStyle name="20% - Accent6 3 3 2 3 2 3 3" xfId="23793"/>
    <cellStyle name="20% - Accent6 3 3 2 3 2 4" xfId="10680"/>
    <cellStyle name="20% - Accent6 3 3 2 3 2 4 2" xfId="27579"/>
    <cellStyle name="20% - Accent6 3 3 2 3 2 5" xfId="9340"/>
    <cellStyle name="20% - Accent6 3 3 2 3 2 6" xfId="20011"/>
    <cellStyle name="20% - Accent6 3 3 2 3 3" xfId="3643"/>
    <cellStyle name="20% - Accent6 3 3 2 3 3 2" xfId="7426"/>
    <cellStyle name="20% - Accent6 3 3 2 3 3 2 2" xfId="15485"/>
    <cellStyle name="20% - Accent6 3 3 2 3 3 2 2 2" xfId="32332"/>
    <cellStyle name="20% - Accent6 3 3 2 3 3 2 3" xfId="24765"/>
    <cellStyle name="20% - Accent6 3 3 2 3 3 3" xfId="11702"/>
    <cellStyle name="20% - Accent6 3 3 2 3 3 3 2" xfId="28551"/>
    <cellStyle name="20% - Accent6 3 3 2 3 3 4" xfId="20984"/>
    <cellStyle name="20% - Accent6 3 3 2 3 4" xfId="5542"/>
    <cellStyle name="20% - Accent6 3 3 2 3 4 2" xfId="13601"/>
    <cellStyle name="20% - Accent6 3 3 2 3 4 2 2" xfId="30448"/>
    <cellStyle name="20% - Accent6 3 3 2 3 4 3" xfId="22881"/>
    <cellStyle name="20% - Accent6 3 3 2 3 5" xfId="9727"/>
    <cellStyle name="20% - Accent6 3 3 2 3 5 2" xfId="26667"/>
    <cellStyle name="20% - Accent6 3 3 2 3 6" xfId="9596"/>
    <cellStyle name="20% - Accent6 3 3 2 3 7" xfId="19099"/>
    <cellStyle name="20% - Accent6 3 3 2 4" xfId="2140"/>
    <cellStyle name="20% - Accent6 3 3 2 4 2" xfId="4104"/>
    <cellStyle name="20% - Accent6 3 3 2 4 2 2" xfId="7887"/>
    <cellStyle name="20% - Accent6 3 3 2 4 2 2 2" xfId="15946"/>
    <cellStyle name="20% - Accent6 3 3 2 4 2 2 2 2" xfId="32793"/>
    <cellStyle name="20% - Accent6 3 3 2 4 2 2 3" xfId="25226"/>
    <cellStyle name="20% - Accent6 3 3 2 4 2 3" xfId="12163"/>
    <cellStyle name="20% - Accent6 3 3 2 4 2 3 2" xfId="29012"/>
    <cellStyle name="20% - Accent6 3 3 2 4 2 4" xfId="21445"/>
    <cellStyle name="20% - Accent6 3 3 2 4 3" xfId="6003"/>
    <cellStyle name="20% - Accent6 3 3 2 4 3 2" xfId="14062"/>
    <cellStyle name="20% - Accent6 3 3 2 4 3 2 2" xfId="30909"/>
    <cellStyle name="20% - Accent6 3 3 2 4 3 3" xfId="23342"/>
    <cellStyle name="20% - Accent6 3 3 2 4 4" xfId="10228"/>
    <cellStyle name="20% - Accent6 3 3 2 4 4 2" xfId="27128"/>
    <cellStyle name="20% - Accent6 3 3 2 4 5" xfId="9195"/>
    <cellStyle name="20% - Accent6 3 3 2 4 6" xfId="19560"/>
    <cellStyle name="20% - Accent6 3 3 2 5" xfId="3192"/>
    <cellStyle name="20% - Accent6 3 3 2 5 2" xfId="6975"/>
    <cellStyle name="20% - Accent6 3 3 2 5 2 2" xfId="15034"/>
    <cellStyle name="20% - Accent6 3 3 2 5 2 2 2" xfId="31881"/>
    <cellStyle name="20% - Accent6 3 3 2 5 2 3" xfId="24314"/>
    <cellStyle name="20% - Accent6 3 3 2 5 3" xfId="11251"/>
    <cellStyle name="20% - Accent6 3 3 2 5 3 2" xfId="28100"/>
    <cellStyle name="20% - Accent6 3 3 2 5 4" xfId="20533"/>
    <cellStyle name="20% - Accent6 3 3 2 6" xfId="5091"/>
    <cellStyle name="20% - Accent6 3 3 2 6 2" xfId="13150"/>
    <cellStyle name="20% - Accent6 3 3 2 6 2 2" xfId="29997"/>
    <cellStyle name="20% - Accent6 3 3 2 6 3" xfId="22430"/>
    <cellStyle name="20% - Accent6 3 3 2 7" xfId="9235"/>
    <cellStyle name="20% - Accent6 3 3 2 7 2" xfId="26216"/>
    <cellStyle name="20% - Accent6 3 3 2 8" xfId="10076"/>
    <cellStyle name="20% - Accent6 3 3 2 9" xfId="18648"/>
    <cellStyle name="20% - Accent6 3 3 3" xfId="1224"/>
    <cellStyle name="20% - Accent6 3 3 3 2" xfId="1720"/>
    <cellStyle name="20% - Accent6 3 3 3 2 2" xfId="2719"/>
    <cellStyle name="20% - Accent6 3 3 3 2 2 2" xfId="4681"/>
    <cellStyle name="20% - Accent6 3 3 3 2 2 2 2" xfId="8464"/>
    <cellStyle name="20% - Accent6 3 3 3 2 2 2 2 2" xfId="16523"/>
    <cellStyle name="20% - Accent6 3 3 3 2 2 2 2 2 2" xfId="33370"/>
    <cellStyle name="20% - Accent6 3 3 3 2 2 2 2 3" xfId="25803"/>
    <cellStyle name="20% - Accent6 3 3 3 2 2 2 3" xfId="12740"/>
    <cellStyle name="20% - Accent6 3 3 3 2 2 2 3 2" xfId="29589"/>
    <cellStyle name="20% - Accent6 3 3 3 2 2 2 4" xfId="22022"/>
    <cellStyle name="20% - Accent6 3 3 3 2 2 3" xfId="6580"/>
    <cellStyle name="20% - Accent6 3 3 3 2 2 3 2" xfId="14639"/>
    <cellStyle name="20% - Accent6 3 3 3 2 2 3 2 2" xfId="31486"/>
    <cellStyle name="20% - Accent6 3 3 3 2 2 3 3" xfId="23919"/>
    <cellStyle name="20% - Accent6 3 3 3 2 2 4" xfId="10806"/>
    <cellStyle name="20% - Accent6 3 3 3 2 2 4 2" xfId="27705"/>
    <cellStyle name="20% - Accent6 3 3 3 2 2 5" xfId="9003"/>
    <cellStyle name="20% - Accent6 3 3 3 2 2 6" xfId="20137"/>
    <cellStyle name="20% - Accent6 3 3 3 2 3" xfId="3769"/>
    <cellStyle name="20% - Accent6 3 3 3 2 3 2" xfId="7552"/>
    <cellStyle name="20% - Accent6 3 3 3 2 3 2 2" xfId="15611"/>
    <cellStyle name="20% - Accent6 3 3 3 2 3 2 2 2" xfId="32458"/>
    <cellStyle name="20% - Accent6 3 3 3 2 3 2 3" xfId="24891"/>
    <cellStyle name="20% - Accent6 3 3 3 2 3 3" xfId="11828"/>
    <cellStyle name="20% - Accent6 3 3 3 2 3 3 2" xfId="28677"/>
    <cellStyle name="20% - Accent6 3 3 3 2 3 4" xfId="21110"/>
    <cellStyle name="20% - Accent6 3 3 3 2 4" xfId="5668"/>
    <cellStyle name="20% - Accent6 3 3 3 2 4 2" xfId="13727"/>
    <cellStyle name="20% - Accent6 3 3 3 2 4 2 2" xfId="30574"/>
    <cellStyle name="20% - Accent6 3 3 3 2 4 3" xfId="23007"/>
    <cellStyle name="20% - Accent6 3 3 3 2 5" xfId="9853"/>
    <cellStyle name="20% - Accent6 3 3 3 2 5 2" xfId="26793"/>
    <cellStyle name="20% - Accent6 3 3 3 2 6" xfId="9028"/>
    <cellStyle name="20% - Accent6 3 3 3 2 7" xfId="19225"/>
    <cellStyle name="20% - Accent6 3 3 3 3" xfId="2266"/>
    <cellStyle name="20% - Accent6 3 3 3 3 2" xfId="4230"/>
    <cellStyle name="20% - Accent6 3 3 3 3 2 2" xfId="8013"/>
    <cellStyle name="20% - Accent6 3 3 3 3 2 2 2" xfId="16072"/>
    <cellStyle name="20% - Accent6 3 3 3 3 2 2 2 2" xfId="32919"/>
    <cellStyle name="20% - Accent6 3 3 3 3 2 2 3" xfId="25352"/>
    <cellStyle name="20% - Accent6 3 3 3 3 2 3" xfId="12289"/>
    <cellStyle name="20% - Accent6 3 3 3 3 2 3 2" xfId="29138"/>
    <cellStyle name="20% - Accent6 3 3 3 3 2 4" xfId="21571"/>
    <cellStyle name="20% - Accent6 3 3 3 3 3" xfId="6129"/>
    <cellStyle name="20% - Accent6 3 3 3 3 3 2" xfId="14188"/>
    <cellStyle name="20% - Accent6 3 3 3 3 3 2 2" xfId="31035"/>
    <cellStyle name="20% - Accent6 3 3 3 3 3 3" xfId="23468"/>
    <cellStyle name="20% - Accent6 3 3 3 3 4" xfId="10354"/>
    <cellStyle name="20% - Accent6 3 3 3 3 4 2" xfId="27254"/>
    <cellStyle name="20% - Accent6 3 3 3 3 5" xfId="8957"/>
    <cellStyle name="20% - Accent6 3 3 3 3 6" xfId="19686"/>
    <cellStyle name="20% - Accent6 3 3 3 4" xfId="3318"/>
    <cellStyle name="20% - Accent6 3 3 3 4 2" xfId="7101"/>
    <cellStyle name="20% - Accent6 3 3 3 4 2 2" xfId="15160"/>
    <cellStyle name="20% - Accent6 3 3 3 4 2 2 2" xfId="32007"/>
    <cellStyle name="20% - Accent6 3 3 3 4 2 3" xfId="24440"/>
    <cellStyle name="20% - Accent6 3 3 3 4 3" xfId="11377"/>
    <cellStyle name="20% - Accent6 3 3 3 4 3 2" xfId="28226"/>
    <cellStyle name="20% - Accent6 3 3 3 4 4" xfId="20659"/>
    <cellStyle name="20% - Accent6 3 3 3 5" xfId="5217"/>
    <cellStyle name="20% - Accent6 3 3 3 5 2" xfId="13276"/>
    <cellStyle name="20% - Accent6 3 3 3 5 2 2" xfId="30123"/>
    <cellStyle name="20% - Accent6 3 3 3 5 3" xfId="22556"/>
    <cellStyle name="20% - Accent6 3 3 3 6" xfId="9378"/>
    <cellStyle name="20% - Accent6 3 3 3 6 2" xfId="26342"/>
    <cellStyle name="20% - Accent6 3 3 3 7" xfId="9111"/>
    <cellStyle name="20% - Accent6 3 3 3 8" xfId="18774"/>
    <cellStyle name="20% - Accent6 3 3 4" xfId="1502"/>
    <cellStyle name="20% - Accent6 3 3 4 2" xfId="2501"/>
    <cellStyle name="20% - Accent6 3 3 4 2 2" xfId="4463"/>
    <cellStyle name="20% - Accent6 3 3 4 2 2 2" xfId="8246"/>
    <cellStyle name="20% - Accent6 3 3 4 2 2 2 2" xfId="16305"/>
    <cellStyle name="20% - Accent6 3 3 4 2 2 2 2 2" xfId="33152"/>
    <cellStyle name="20% - Accent6 3 3 4 2 2 2 3" xfId="25585"/>
    <cellStyle name="20% - Accent6 3 3 4 2 2 3" xfId="12522"/>
    <cellStyle name="20% - Accent6 3 3 4 2 2 3 2" xfId="29371"/>
    <cellStyle name="20% - Accent6 3 3 4 2 2 4" xfId="21804"/>
    <cellStyle name="20% - Accent6 3 3 4 2 3" xfId="6362"/>
    <cellStyle name="20% - Accent6 3 3 4 2 3 2" xfId="14421"/>
    <cellStyle name="20% - Accent6 3 3 4 2 3 2 2" xfId="31268"/>
    <cellStyle name="20% - Accent6 3 3 4 2 3 3" xfId="23701"/>
    <cellStyle name="20% - Accent6 3 3 4 2 4" xfId="10588"/>
    <cellStyle name="20% - Accent6 3 3 4 2 4 2" xfId="27487"/>
    <cellStyle name="20% - Accent6 3 3 4 2 5" xfId="8869"/>
    <cellStyle name="20% - Accent6 3 3 4 2 6" xfId="19919"/>
    <cellStyle name="20% - Accent6 3 3 4 3" xfId="3551"/>
    <cellStyle name="20% - Accent6 3 3 4 3 2" xfId="7334"/>
    <cellStyle name="20% - Accent6 3 3 4 3 2 2" xfId="15393"/>
    <cellStyle name="20% - Accent6 3 3 4 3 2 2 2" xfId="32240"/>
    <cellStyle name="20% - Accent6 3 3 4 3 2 3" xfId="24673"/>
    <cellStyle name="20% - Accent6 3 3 4 3 3" xfId="11610"/>
    <cellStyle name="20% - Accent6 3 3 4 3 3 2" xfId="28459"/>
    <cellStyle name="20% - Accent6 3 3 4 3 4" xfId="20892"/>
    <cellStyle name="20% - Accent6 3 3 4 4" xfId="5450"/>
    <cellStyle name="20% - Accent6 3 3 4 4 2" xfId="13509"/>
    <cellStyle name="20% - Accent6 3 3 4 4 2 2" xfId="30356"/>
    <cellStyle name="20% - Accent6 3 3 4 4 3" xfId="22789"/>
    <cellStyle name="20% - Accent6 3 3 4 5" xfId="9635"/>
    <cellStyle name="20% - Accent6 3 3 4 5 2" xfId="26575"/>
    <cellStyle name="20% - Accent6 3 3 4 6" xfId="9112"/>
    <cellStyle name="20% - Accent6 3 3 4 7" xfId="19007"/>
    <cellStyle name="20% - Accent6 3 3 5" xfId="2031"/>
    <cellStyle name="20% - Accent6 3 3 5 2" xfId="4012"/>
    <cellStyle name="20% - Accent6 3 3 5 2 2" xfId="7795"/>
    <cellStyle name="20% - Accent6 3 3 5 2 2 2" xfId="15854"/>
    <cellStyle name="20% - Accent6 3 3 5 2 2 2 2" xfId="32701"/>
    <cellStyle name="20% - Accent6 3 3 5 2 2 3" xfId="25134"/>
    <cellStyle name="20% - Accent6 3 3 5 2 3" xfId="12071"/>
    <cellStyle name="20% - Accent6 3 3 5 2 3 2" xfId="28920"/>
    <cellStyle name="20% - Accent6 3 3 5 2 4" xfId="21353"/>
    <cellStyle name="20% - Accent6 3 3 5 3" xfId="5911"/>
    <cellStyle name="20% - Accent6 3 3 5 3 2" xfId="13970"/>
    <cellStyle name="20% - Accent6 3 3 5 3 2 2" xfId="30817"/>
    <cellStyle name="20% - Accent6 3 3 5 3 3" xfId="23250"/>
    <cellStyle name="20% - Accent6 3 3 5 4" xfId="10129"/>
    <cellStyle name="20% - Accent6 3 3 5 4 2" xfId="27036"/>
    <cellStyle name="20% - Accent6 3 3 5 5" xfId="11094"/>
    <cellStyle name="20% - Accent6 3 3 5 6" xfId="19468"/>
    <cellStyle name="20% - Accent6 3 3 6" xfId="3070"/>
    <cellStyle name="20% - Accent6 3 3 6 2" xfId="6883"/>
    <cellStyle name="20% - Accent6 3 3 6 2 2" xfId="14942"/>
    <cellStyle name="20% - Accent6 3 3 6 2 2 2" xfId="31789"/>
    <cellStyle name="20% - Accent6 3 3 6 2 3" xfId="24222"/>
    <cellStyle name="20% - Accent6 3 3 6 3" xfId="11133"/>
    <cellStyle name="20% - Accent6 3 3 6 3 2" xfId="28008"/>
    <cellStyle name="20% - Accent6 3 3 6 4" xfId="20441"/>
    <cellStyle name="20% - Accent6 3 3 7" xfId="4999"/>
    <cellStyle name="20% - Accent6 3 3 7 2" xfId="13058"/>
    <cellStyle name="20% - Accent6 3 3 7 2 2" xfId="29905"/>
    <cellStyle name="20% - Accent6 3 3 7 3" xfId="22338"/>
    <cellStyle name="20% - Accent6 3 3 8" xfId="9016"/>
    <cellStyle name="20% - Accent6 3 3 8 2" xfId="26124"/>
    <cellStyle name="20% - Accent6 3 3 9" xfId="10071"/>
    <cellStyle name="20% - Accent6 3 4" xfId="1019"/>
    <cellStyle name="20% - Accent6 3 4 2" xfId="1280"/>
    <cellStyle name="20% - Accent6 3 4 2 2" xfId="1776"/>
    <cellStyle name="20% - Accent6 3 4 2 2 2" xfId="2775"/>
    <cellStyle name="20% - Accent6 3 4 2 2 2 2" xfId="4737"/>
    <cellStyle name="20% - Accent6 3 4 2 2 2 2 2" xfId="8520"/>
    <cellStyle name="20% - Accent6 3 4 2 2 2 2 2 2" xfId="16579"/>
    <cellStyle name="20% - Accent6 3 4 2 2 2 2 2 2 2" xfId="33426"/>
    <cellStyle name="20% - Accent6 3 4 2 2 2 2 2 3" xfId="25859"/>
    <cellStyle name="20% - Accent6 3 4 2 2 2 2 3" xfId="12796"/>
    <cellStyle name="20% - Accent6 3 4 2 2 2 2 3 2" xfId="29645"/>
    <cellStyle name="20% - Accent6 3 4 2 2 2 2 4" xfId="22078"/>
    <cellStyle name="20% - Accent6 3 4 2 2 2 3" xfId="6636"/>
    <cellStyle name="20% - Accent6 3 4 2 2 2 3 2" xfId="14695"/>
    <cellStyle name="20% - Accent6 3 4 2 2 2 3 2 2" xfId="31542"/>
    <cellStyle name="20% - Accent6 3 4 2 2 2 3 3" xfId="23975"/>
    <cellStyle name="20% - Accent6 3 4 2 2 2 4" xfId="10862"/>
    <cellStyle name="20% - Accent6 3 4 2 2 2 4 2" xfId="27761"/>
    <cellStyle name="20% - Accent6 3 4 2 2 2 5" xfId="9137"/>
    <cellStyle name="20% - Accent6 3 4 2 2 2 6" xfId="20193"/>
    <cellStyle name="20% - Accent6 3 4 2 2 3" xfId="3825"/>
    <cellStyle name="20% - Accent6 3 4 2 2 3 2" xfId="7608"/>
    <cellStyle name="20% - Accent6 3 4 2 2 3 2 2" xfId="15667"/>
    <cellStyle name="20% - Accent6 3 4 2 2 3 2 2 2" xfId="32514"/>
    <cellStyle name="20% - Accent6 3 4 2 2 3 2 3" xfId="24947"/>
    <cellStyle name="20% - Accent6 3 4 2 2 3 3" xfId="11884"/>
    <cellStyle name="20% - Accent6 3 4 2 2 3 3 2" xfId="28733"/>
    <cellStyle name="20% - Accent6 3 4 2 2 3 4" xfId="21166"/>
    <cellStyle name="20% - Accent6 3 4 2 2 4" xfId="5724"/>
    <cellStyle name="20% - Accent6 3 4 2 2 4 2" xfId="13783"/>
    <cellStyle name="20% - Accent6 3 4 2 2 4 2 2" xfId="30630"/>
    <cellStyle name="20% - Accent6 3 4 2 2 4 3" xfId="23063"/>
    <cellStyle name="20% - Accent6 3 4 2 2 5" xfId="9909"/>
    <cellStyle name="20% - Accent6 3 4 2 2 5 2" xfId="26849"/>
    <cellStyle name="20% - Accent6 3 4 2 2 6" xfId="8868"/>
    <cellStyle name="20% - Accent6 3 4 2 2 7" xfId="19281"/>
    <cellStyle name="20% - Accent6 3 4 2 3" xfId="2322"/>
    <cellStyle name="20% - Accent6 3 4 2 3 2" xfId="4286"/>
    <cellStyle name="20% - Accent6 3 4 2 3 2 2" xfId="8069"/>
    <cellStyle name="20% - Accent6 3 4 2 3 2 2 2" xfId="16128"/>
    <cellStyle name="20% - Accent6 3 4 2 3 2 2 2 2" xfId="32975"/>
    <cellStyle name="20% - Accent6 3 4 2 3 2 2 3" xfId="25408"/>
    <cellStyle name="20% - Accent6 3 4 2 3 2 3" xfId="12345"/>
    <cellStyle name="20% - Accent6 3 4 2 3 2 3 2" xfId="29194"/>
    <cellStyle name="20% - Accent6 3 4 2 3 2 4" xfId="21627"/>
    <cellStyle name="20% - Accent6 3 4 2 3 3" xfId="6185"/>
    <cellStyle name="20% - Accent6 3 4 2 3 3 2" xfId="14244"/>
    <cellStyle name="20% - Accent6 3 4 2 3 3 2 2" xfId="31091"/>
    <cellStyle name="20% - Accent6 3 4 2 3 3 3" xfId="23524"/>
    <cellStyle name="20% - Accent6 3 4 2 3 4" xfId="10410"/>
    <cellStyle name="20% - Accent6 3 4 2 3 4 2" xfId="27310"/>
    <cellStyle name="20% - Accent6 3 4 2 3 5" xfId="9339"/>
    <cellStyle name="20% - Accent6 3 4 2 3 6" xfId="19742"/>
    <cellStyle name="20% - Accent6 3 4 2 4" xfId="3374"/>
    <cellStyle name="20% - Accent6 3 4 2 4 2" xfId="7157"/>
    <cellStyle name="20% - Accent6 3 4 2 4 2 2" xfId="15216"/>
    <cellStyle name="20% - Accent6 3 4 2 4 2 2 2" xfId="32063"/>
    <cellStyle name="20% - Accent6 3 4 2 4 2 3" xfId="24496"/>
    <cellStyle name="20% - Accent6 3 4 2 4 3" xfId="11433"/>
    <cellStyle name="20% - Accent6 3 4 2 4 3 2" xfId="28282"/>
    <cellStyle name="20% - Accent6 3 4 2 4 4" xfId="20715"/>
    <cellStyle name="20% - Accent6 3 4 2 5" xfId="5273"/>
    <cellStyle name="20% - Accent6 3 4 2 5 2" xfId="13332"/>
    <cellStyle name="20% - Accent6 3 4 2 5 2 2" xfId="30179"/>
    <cellStyle name="20% - Accent6 3 4 2 5 3" xfId="22612"/>
    <cellStyle name="20% - Accent6 3 4 2 6" xfId="9434"/>
    <cellStyle name="20% - Accent6 3 4 2 6 2" xfId="26398"/>
    <cellStyle name="20% - Accent6 3 4 2 7" xfId="10075"/>
    <cellStyle name="20% - Accent6 3 4 2 8" xfId="18830"/>
    <cellStyle name="20% - Accent6 3 4 3" xfId="1558"/>
    <cellStyle name="20% - Accent6 3 4 3 2" xfId="2557"/>
    <cellStyle name="20% - Accent6 3 4 3 2 2" xfId="4519"/>
    <cellStyle name="20% - Accent6 3 4 3 2 2 2" xfId="8302"/>
    <cellStyle name="20% - Accent6 3 4 3 2 2 2 2" xfId="16361"/>
    <cellStyle name="20% - Accent6 3 4 3 2 2 2 2 2" xfId="33208"/>
    <cellStyle name="20% - Accent6 3 4 3 2 2 2 3" xfId="25641"/>
    <cellStyle name="20% - Accent6 3 4 3 2 2 3" xfId="12578"/>
    <cellStyle name="20% - Accent6 3 4 3 2 2 3 2" xfId="29427"/>
    <cellStyle name="20% - Accent6 3 4 3 2 2 4" xfId="21860"/>
    <cellStyle name="20% - Accent6 3 4 3 2 3" xfId="6418"/>
    <cellStyle name="20% - Accent6 3 4 3 2 3 2" xfId="14477"/>
    <cellStyle name="20% - Accent6 3 4 3 2 3 2 2" xfId="31324"/>
    <cellStyle name="20% - Accent6 3 4 3 2 3 3" xfId="23757"/>
    <cellStyle name="20% - Accent6 3 4 3 2 4" xfId="10644"/>
    <cellStyle name="20% - Accent6 3 4 3 2 4 2" xfId="27543"/>
    <cellStyle name="20% - Accent6 3 4 3 2 5" xfId="9109"/>
    <cellStyle name="20% - Accent6 3 4 3 2 6" xfId="19975"/>
    <cellStyle name="20% - Accent6 3 4 3 3" xfId="3607"/>
    <cellStyle name="20% - Accent6 3 4 3 3 2" xfId="7390"/>
    <cellStyle name="20% - Accent6 3 4 3 3 2 2" xfId="15449"/>
    <cellStyle name="20% - Accent6 3 4 3 3 2 2 2" xfId="32296"/>
    <cellStyle name="20% - Accent6 3 4 3 3 2 3" xfId="24729"/>
    <cellStyle name="20% - Accent6 3 4 3 3 3" xfId="11666"/>
    <cellStyle name="20% - Accent6 3 4 3 3 3 2" xfId="28515"/>
    <cellStyle name="20% - Accent6 3 4 3 3 4" xfId="20948"/>
    <cellStyle name="20% - Accent6 3 4 3 4" xfId="5506"/>
    <cellStyle name="20% - Accent6 3 4 3 4 2" xfId="13565"/>
    <cellStyle name="20% - Accent6 3 4 3 4 2 2" xfId="30412"/>
    <cellStyle name="20% - Accent6 3 4 3 4 3" xfId="22845"/>
    <cellStyle name="20% - Accent6 3 4 3 5" xfId="9691"/>
    <cellStyle name="20% - Accent6 3 4 3 5 2" xfId="26631"/>
    <cellStyle name="20% - Accent6 3 4 3 6" xfId="9194"/>
    <cellStyle name="20% - Accent6 3 4 3 7" xfId="19063"/>
    <cellStyle name="20% - Accent6 3 4 4" xfId="2104"/>
    <cellStyle name="20% - Accent6 3 4 4 2" xfId="4068"/>
    <cellStyle name="20% - Accent6 3 4 4 2 2" xfId="7851"/>
    <cellStyle name="20% - Accent6 3 4 4 2 2 2" xfId="15910"/>
    <cellStyle name="20% - Accent6 3 4 4 2 2 2 2" xfId="32757"/>
    <cellStyle name="20% - Accent6 3 4 4 2 2 3" xfId="25190"/>
    <cellStyle name="20% - Accent6 3 4 4 2 3" xfId="12127"/>
    <cellStyle name="20% - Accent6 3 4 4 2 3 2" xfId="28976"/>
    <cellStyle name="20% - Accent6 3 4 4 2 4" xfId="21409"/>
    <cellStyle name="20% - Accent6 3 4 4 3" xfId="5967"/>
    <cellStyle name="20% - Accent6 3 4 4 3 2" xfId="14026"/>
    <cellStyle name="20% - Accent6 3 4 4 3 2 2" xfId="30873"/>
    <cellStyle name="20% - Accent6 3 4 4 3 3" xfId="23306"/>
    <cellStyle name="20% - Accent6 3 4 4 4" xfId="10192"/>
    <cellStyle name="20% - Accent6 3 4 4 4 2" xfId="27092"/>
    <cellStyle name="20% - Accent6 3 4 4 5" xfId="8994"/>
    <cellStyle name="20% - Accent6 3 4 4 6" xfId="19524"/>
    <cellStyle name="20% - Accent6 3 4 5" xfId="3156"/>
    <cellStyle name="20% - Accent6 3 4 5 2" xfId="6939"/>
    <cellStyle name="20% - Accent6 3 4 5 2 2" xfId="14998"/>
    <cellStyle name="20% - Accent6 3 4 5 2 2 2" xfId="31845"/>
    <cellStyle name="20% - Accent6 3 4 5 2 3" xfId="24278"/>
    <cellStyle name="20% - Accent6 3 4 5 3" xfId="11215"/>
    <cellStyle name="20% - Accent6 3 4 5 3 2" xfId="28064"/>
    <cellStyle name="20% - Accent6 3 4 5 4" xfId="20497"/>
    <cellStyle name="20% - Accent6 3 4 6" xfId="5055"/>
    <cellStyle name="20% - Accent6 3 4 6 2" xfId="13114"/>
    <cellStyle name="20% - Accent6 3 4 6 2 2" xfId="29961"/>
    <cellStyle name="20% - Accent6 3 4 6 3" xfId="22394"/>
    <cellStyle name="20% - Accent6 3 4 7" xfId="9199"/>
    <cellStyle name="20% - Accent6 3 4 7 2" xfId="26180"/>
    <cellStyle name="20% - Accent6 3 4 8" xfId="10099"/>
    <cellStyle name="20% - Accent6 3 4 9" xfId="18612"/>
    <cellStyle name="20% - Accent6 3 5" xfId="1188"/>
    <cellStyle name="20% - Accent6 3 5 2" xfId="1684"/>
    <cellStyle name="20% - Accent6 3 5 2 2" xfId="2683"/>
    <cellStyle name="20% - Accent6 3 5 2 2 2" xfId="4645"/>
    <cellStyle name="20% - Accent6 3 5 2 2 2 2" xfId="8428"/>
    <cellStyle name="20% - Accent6 3 5 2 2 2 2 2" xfId="16487"/>
    <cellStyle name="20% - Accent6 3 5 2 2 2 2 2 2" xfId="33334"/>
    <cellStyle name="20% - Accent6 3 5 2 2 2 2 3" xfId="25767"/>
    <cellStyle name="20% - Accent6 3 5 2 2 2 3" xfId="12704"/>
    <cellStyle name="20% - Accent6 3 5 2 2 2 3 2" xfId="29553"/>
    <cellStyle name="20% - Accent6 3 5 2 2 2 4" xfId="21986"/>
    <cellStyle name="20% - Accent6 3 5 2 2 3" xfId="6544"/>
    <cellStyle name="20% - Accent6 3 5 2 2 3 2" xfId="14603"/>
    <cellStyle name="20% - Accent6 3 5 2 2 3 2 2" xfId="31450"/>
    <cellStyle name="20% - Accent6 3 5 2 2 3 3" xfId="23883"/>
    <cellStyle name="20% - Accent6 3 5 2 2 4" xfId="10770"/>
    <cellStyle name="20% - Accent6 3 5 2 2 4 2" xfId="27669"/>
    <cellStyle name="20% - Accent6 3 5 2 2 5" xfId="9135"/>
    <cellStyle name="20% - Accent6 3 5 2 2 6" xfId="20101"/>
    <cellStyle name="20% - Accent6 3 5 2 3" xfId="3733"/>
    <cellStyle name="20% - Accent6 3 5 2 3 2" xfId="7516"/>
    <cellStyle name="20% - Accent6 3 5 2 3 2 2" xfId="15575"/>
    <cellStyle name="20% - Accent6 3 5 2 3 2 2 2" xfId="32422"/>
    <cellStyle name="20% - Accent6 3 5 2 3 2 3" xfId="24855"/>
    <cellStyle name="20% - Accent6 3 5 2 3 3" xfId="11792"/>
    <cellStyle name="20% - Accent6 3 5 2 3 3 2" xfId="28641"/>
    <cellStyle name="20% - Accent6 3 5 2 3 4" xfId="21074"/>
    <cellStyle name="20% - Accent6 3 5 2 4" xfId="5632"/>
    <cellStyle name="20% - Accent6 3 5 2 4 2" xfId="13691"/>
    <cellStyle name="20% - Accent6 3 5 2 4 2 2" xfId="30538"/>
    <cellStyle name="20% - Accent6 3 5 2 4 3" xfId="22971"/>
    <cellStyle name="20% - Accent6 3 5 2 5" xfId="9817"/>
    <cellStyle name="20% - Accent6 3 5 2 5 2" xfId="26757"/>
    <cellStyle name="20% - Accent6 3 5 2 6" xfId="8956"/>
    <cellStyle name="20% - Accent6 3 5 2 7" xfId="19189"/>
    <cellStyle name="20% - Accent6 3 5 3" xfId="2230"/>
    <cellStyle name="20% - Accent6 3 5 3 2" xfId="4194"/>
    <cellStyle name="20% - Accent6 3 5 3 2 2" xfId="7977"/>
    <cellStyle name="20% - Accent6 3 5 3 2 2 2" xfId="16036"/>
    <cellStyle name="20% - Accent6 3 5 3 2 2 2 2" xfId="32883"/>
    <cellStyle name="20% - Accent6 3 5 3 2 2 3" xfId="25316"/>
    <cellStyle name="20% - Accent6 3 5 3 2 3" xfId="12253"/>
    <cellStyle name="20% - Accent6 3 5 3 2 3 2" xfId="29102"/>
    <cellStyle name="20% - Accent6 3 5 3 2 4" xfId="21535"/>
    <cellStyle name="20% - Accent6 3 5 3 3" xfId="6093"/>
    <cellStyle name="20% - Accent6 3 5 3 3 2" xfId="14152"/>
    <cellStyle name="20% - Accent6 3 5 3 3 2 2" xfId="30999"/>
    <cellStyle name="20% - Accent6 3 5 3 3 3" xfId="23432"/>
    <cellStyle name="20% - Accent6 3 5 3 4" xfId="10318"/>
    <cellStyle name="20% - Accent6 3 5 3 4 2" xfId="27218"/>
    <cellStyle name="20% - Accent6 3 5 3 5" xfId="8919"/>
    <cellStyle name="20% - Accent6 3 5 3 6" xfId="19650"/>
    <cellStyle name="20% - Accent6 3 5 4" xfId="3282"/>
    <cellStyle name="20% - Accent6 3 5 4 2" xfId="7065"/>
    <cellStyle name="20% - Accent6 3 5 4 2 2" xfId="15124"/>
    <cellStyle name="20% - Accent6 3 5 4 2 2 2" xfId="31971"/>
    <cellStyle name="20% - Accent6 3 5 4 2 3" xfId="24404"/>
    <cellStyle name="20% - Accent6 3 5 4 3" xfId="11341"/>
    <cellStyle name="20% - Accent6 3 5 4 3 2" xfId="28190"/>
    <cellStyle name="20% - Accent6 3 5 4 4" xfId="20623"/>
    <cellStyle name="20% - Accent6 3 5 5" xfId="5181"/>
    <cellStyle name="20% - Accent6 3 5 5 2" xfId="13240"/>
    <cellStyle name="20% - Accent6 3 5 5 2 2" xfId="30087"/>
    <cellStyle name="20% - Accent6 3 5 5 3" xfId="22520"/>
    <cellStyle name="20% - Accent6 3 5 6" xfId="9342"/>
    <cellStyle name="20% - Accent6 3 5 6 2" xfId="26306"/>
    <cellStyle name="20% - Accent6 3 5 7" xfId="9002"/>
    <cellStyle name="20% - Accent6 3 5 8" xfId="18738"/>
    <cellStyle name="20% - Accent6 3 6" xfId="1466"/>
    <cellStyle name="20% - Accent6 3 6 2" xfId="2465"/>
    <cellStyle name="20% - Accent6 3 6 2 2" xfId="4427"/>
    <cellStyle name="20% - Accent6 3 6 2 2 2" xfId="8210"/>
    <cellStyle name="20% - Accent6 3 6 2 2 2 2" xfId="16269"/>
    <cellStyle name="20% - Accent6 3 6 2 2 2 2 2" xfId="33116"/>
    <cellStyle name="20% - Accent6 3 6 2 2 2 3" xfId="25549"/>
    <cellStyle name="20% - Accent6 3 6 2 2 3" xfId="12486"/>
    <cellStyle name="20% - Accent6 3 6 2 2 3 2" xfId="29335"/>
    <cellStyle name="20% - Accent6 3 6 2 2 4" xfId="21768"/>
    <cellStyle name="20% - Accent6 3 6 2 3" xfId="6326"/>
    <cellStyle name="20% - Accent6 3 6 2 3 2" xfId="14385"/>
    <cellStyle name="20% - Accent6 3 6 2 3 2 2" xfId="31232"/>
    <cellStyle name="20% - Accent6 3 6 2 3 3" xfId="23665"/>
    <cellStyle name="20% - Accent6 3 6 2 4" xfId="10552"/>
    <cellStyle name="20% - Accent6 3 6 2 4 2" xfId="27451"/>
    <cellStyle name="20% - Accent6 3 6 2 5" xfId="8920"/>
    <cellStyle name="20% - Accent6 3 6 2 6" xfId="19883"/>
    <cellStyle name="20% - Accent6 3 6 3" xfId="3515"/>
    <cellStyle name="20% - Accent6 3 6 3 2" xfId="7298"/>
    <cellStyle name="20% - Accent6 3 6 3 2 2" xfId="15357"/>
    <cellStyle name="20% - Accent6 3 6 3 2 2 2" xfId="32204"/>
    <cellStyle name="20% - Accent6 3 6 3 2 3" xfId="24637"/>
    <cellStyle name="20% - Accent6 3 6 3 3" xfId="11574"/>
    <cellStyle name="20% - Accent6 3 6 3 3 2" xfId="28423"/>
    <cellStyle name="20% - Accent6 3 6 3 4" xfId="20856"/>
    <cellStyle name="20% - Accent6 3 6 4" xfId="5414"/>
    <cellStyle name="20% - Accent6 3 6 4 2" xfId="13473"/>
    <cellStyle name="20% - Accent6 3 6 4 2 2" xfId="30320"/>
    <cellStyle name="20% - Accent6 3 6 4 3" xfId="22753"/>
    <cellStyle name="20% - Accent6 3 6 5" xfId="9599"/>
    <cellStyle name="20% - Accent6 3 6 5 2" xfId="26539"/>
    <cellStyle name="20% - Accent6 3 6 6" xfId="9110"/>
    <cellStyle name="20% - Accent6 3 6 7" xfId="18971"/>
    <cellStyle name="20% - Accent6 3 7" xfId="1989"/>
    <cellStyle name="20% - Accent6 3 7 2" xfId="3976"/>
    <cellStyle name="20% - Accent6 3 7 2 2" xfId="7759"/>
    <cellStyle name="20% - Accent6 3 7 2 2 2" xfId="15818"/>
    <cellStyle name="20% - Accent6 3 7 2 2 2 2" xfId="32665"/>
    <cellStyle name="20% - Accent6 3 7 2 2 3" xfId="25098"/>
    <cellStyle name="20% - Accent6 3 7 2 3" xfId="12035"/>
    <cellStyle name="20% - Accent6 3 7 2 3 2" xfId="28884"/>
    <cellStyle name="20% - Accent6 3 7 2 4" xfId="21317"/>
    <cellStyle name="20% - Accent6 3 7 3" xfId="5875"/>
    <cellStyle name="20% - Accent6 3 7 3 2" xfId="13934"/>
    <cellStyle name="20% - Accent6 3 7 3 2 2" xfId="30781"/>
    <cellStyle name="20% - Accent6 3 7 3 3" xfId="23214"/>
    <cellStyle name="20% - Accent6 3 7 4" xfId="10088"/>
    <cellStyle name="20% - Accent6 3 7 4 2" xfId="27000"/>
    <cellStyle name="20% - Accent6 3 7 5" xfId="8867"/>
    <cellStyle name="20% - Accent6 3 7 6" xfId="19432"/>
    <cellStyle name="20% - Accent6 3 8" xfId="3034"/>
    <cellStyle name="20% - Accent6 3 8 2" xfId="6847"/>
    <cellStyle name="20% - Accent6 3 8 2 2" xfId="14906"/>
    <cellStyle name="20% - Accent6 3 8 2 2 2" xfId="31753"/>
    <cellStyle name="20% - Accent6 3 8 2 3" xfId="24186"/>
    <cellStyle name="20% - Accent6 3 8 3" xfId="11097"/>
    <cellStyle name="20% - Accent6 3 8 3 2" xfId="27972"/>
    <cellStyle name="20% - Accent6 3 8 4" xfId="20405"/>
    <cellStyle name="20% - Accent6 3 9" xfId="4963"/>
    <cellStyle name="20% - Accent6 3 9 2" xfId="13022"/>
    <cellStyle name="20% - Accent6 3 9 2 2" xfId="29869"/>
    <cellStyle name="20% - Accent6 3 9 3" xfId="22302"/>
    <cellStyle name="20% - Accent6 4" xfId="576"/>
    <cellStyle name="20% - Accent6 4 10" xfId="11093"/>
    <cellStyle name="20% - Accent6 4 11" xfId="18528"/>
    <cellStyle name="20% - Accent6 4 12" xfId="33993"/>
    <cellStyle name="20% - Accent6 4 2" xfId="728"/>
    <cellStyle name="20% - Accent6 4 2 10" xfId="18565"/>
    <cellStyle name="20% - Accent6 4 2 11" xfId="33994"/>
    <cellStyle name="20% - Accent6 4 2 2" xfId="1065"/>
    <cellStyle name="20% - Accent6 4 2 2 2" xfId="1326"/>
    <cellStyle name="20% - Accent6 4 2 2 2 2" xfId="1822"/>
    <cellStyle name="20% - Accent6 4 2 2 2 2 2" xfId="2821"/>
    <cellStyle name="20% - Accent6 4 2 2 2 2 2 2" xfId="4783"/>
    <cellStyle name="20% - Accent6 4 2 2 2 2 2 2 2" xfId="8566"/>
    <cellStyle name="20% - Accent6 4 2 2 2 2 2 2 2 2" xfId="16625"/>
    <cellStyle name="20% - Accent6 4 2 2 2 2 2 2 2 2 2" xfId="33472"/>
    <cellStyle name="20% - Accent6 4 2 2 2 2 2 2 2 3" xfId="25905"/>
    <cellStyle name="20% - Accent6 4 2 2 2 2 2 2 3" xfId="12842"/>
    <cellStyle name="20% - Accent6 4 2 2 2 2 2 2 3 2" xfId="29691"/>
    <cellStyle name="20% - Accent6 4 2 2 2 2 2 2 4" xfId="22124"/>
    <cellStyle name="20% - Accent6 4 2 2 2 2 2 3" xfId="6682"/>
    <cellStyle name="20% - Accent6 4 2 2 2 2 2 3 2" xfId="14741"/>
    <cellStyle name="20% - Accent6 4 2 2 2 2 2 3 2 2" xfId="31588"/>
    <cellStyle name="20% - Accent6 4 2 2 2 2 2 3 3" xfId="24021"/>
    <cellStyle name="20% - Accent6 4 2 2 2 2 2 4" xfId="10908"/>
    <cellStyle name="20% - Accent6 4 2 2 2 2 2 4 2" xfId="27807"/>
    <cellStyle name="20% - Accent6 4 2 2 2 2 2 5" xfId="8865"/>
    <cellStyle name="20% - Accent6 4 2 2 2 2 2 6" xfId="20239"/>
    <cellStyle name="20% - Accent6 4 2 2 2 2 3" xfId="3871"/>
    <cellStyle name="20% - Accent6 4 2 2 2 2 3 2" xfId="7654"/>
    <cellStyle name="20% - Accent6 4 2 2 2 2 3 2 2" xfId="15713"/>
    <cellStyle name="20% - Accent6 4 2 2 2 2 3 2 2 2" xfId="32560"/>
    <cellStyle name="20% - Accent6 4 2 2 2 2 3 2 3" xfId="24993"/>
    <cellStyle name="20% - Accent6 4 2 2 2 2 3 3" xfId="11930"/>
    <cellStyle name="20% - Accent6 4 2 2 2 2 3 3 2" xfId="28779"/>
    <cellStyle name="20% - Accent6 4 2 2 2 2 3 4" xfId="21212"/>
    <cellStyle name="20% - Accent6 4 2 2 2 2 4" xfId="5770"/>
    <cellStyle name="20% - Accent6 4 2 2 2 2 4 2" xfId="13829"/>
    <cellStyle name="20% - Accent6 4 2 2 2 2 4 2 2" xfId="30676"/>
    <cellStyle name="20% - Accent6 4 2 2 2 2 4 3" xfId="23109"/>
    <cellStyle name="20% - Accent6 4 2 2 2 2 5" xfId="9955"/>
    <cellStyle name="20% - Accent6 4 2 2 2 2 5 2" xfId="26895"/>
    <cellStyle name="20% - Accent6 4 2 2 2 2 6" xfId="8866"/>
    <cellStyle name="20% - Accent6 4 2 2 2 2 7" xfId="19327"/>
    <cellStyle name="20% - Accent6 4 2 2 2 3" xfId="2368"/>
    <cellStyle name="20% - Accent6 4 2 2 2 3 2" xfId="4332"/>
    <cellStyle name="20% - Accent6 4 2 2 2 3 2 2" xfId="8115"/>
    <cellStyle name="20% - Accent6 4 2 2 2 3 2 2 2" xfId="16174"/>
    <cellStyle name="20% - Accent6 4 2 2 2 3 2 2 2 2" xfId="33021"/>
    <cellStyle name="20% - Accent6 4 2 2 2 3 2 2 3" xfId="25454"/>
    <cellStyle name="20% - Accent6 4 2 2 2 3 2 3" xfId="12391"/>
    <cellStyle name="20% - Accent6 4 2 2 2 3 2 3 2" xfId="29240"/>
    <cellStyle name="20% - Accent6 4 2 2 2 3 2 4" xfId="21673"/>
    <cellStyle name="20% - Accent6 4 2 2 2 3 3" xfId="6231"/>
    <cellStyle name="20% - Accent6 4 2 2 2 3 3 2" xfId="14290"/>
    <cellStyle name="20% - Accent6 4 2 2 2 3 3 2 2" xfId="31137"/>
    <cellStyle name="20% - Accent6 4 2 2 2 3 3 3" xfId="23570"/>
    <cellStyle name="20% - Accent6 4 2 2 2 3 4" xfId="10456"/>
    <cellStyle name="20% - Accent6 4 2 2 2 3 4 2" xfId="27356"/>
    <cellStyle name="20% - Accent6 4 2 2 2 3 5" xfId="9123"/>
    <cellStyle name="20% - Accent6 4 2 2 2 3 6" xfId="19788"/>
    <cellStyle name="20% - Accent6 4 2 2 2 4" xfId="3420"/>
    <cellStyle name="20% - Accent6 4 2 2 2 4 2" xfId="7203"/>
    <cellStyle name="20% - Accent6 4 2 2 2 4 2 2" xfId="15262"/>
    <cellStyle name="20% - Accent6 4 2 2 2 4 2 2 2" xfId="32109"/>
    <cellStyle name="20% - Accent6 4 2 2 2 4 2 3" xfId="24542"/>
    <cellStyle name="20% - Accent6 4 2 2 2 4 3" xfId="11479"/>
    <cellStyle name="20% - Accent6 4 2 2 2 4 3 2" xfId="28328"/>
    <cellStyle name="20% - Accent6 4 2 2 2 4 4" xfId="20761"/>
    <cellStyle name="20% - Accent6 4 2 2 2 5" xfId="5319"/>
    <cellStyle name="20% - Accent6 4 2 2 2 5 2" xfId="13378"/>
    <cellStyle name="20% - Accent6 4 2 2 2 5 2 2" xfId="30225"/>
    <cellStyle name="20% - Accent6 4 2 2 2 5 3" xfId="22658"/>
    <cellStyle name="20% - Accent6 4 2 2 2 6" xfId="9480"/>
    <cellStyle name="20% - Accent6 4 2 2 2 6 2" xfId="26444"/>
    <cellStyle name="20% - Accent6 4 2 2 2 7" xfId="9595"/>
    <cellStyle name="20% - Accent6 4 2 2 2 8" xfId="18876"/>
    <cellStyle name="20% - Accent6 4 2 2 3" xfId="1604"/>
    <cellStyle name="20% - Accent6 4 2 2 3 2" xfId="2603"/>
    <cellStyle name="20% - Accent6 4 2 2 3 2 2" xfId="4565"/>
    <cellStyle name="20% - Accent6 4 2 2 3 2 2 2" xfId="8348"/>
    <cellStyle name="20% - Accent6 4 2 2 3 2 2 2 2" xfId="16407"/>
    <cellStyle name="20% - Accent6 4 2 2 3 2 2 2 2 2" xfId="33254"/>
    <cellStyle name="20% - Accent6 4 2 2 3 2 2 2 3" xfId="25687"/>
    <cellStyle name="20% - Accent6 4 2 2 3 2 2 3" xfId="12624"/>
    <cellStyle name="20% - Accent6 4 2 2 3 2 2 3 2" xfId="29473"/>
    <cellStyle name="20% - Accent6 4 2 2 3 2 2 4" xfId="21906"/>
    <cellStyle name="20% - Accent6 4 2 2 3 2 3" xfId="6464"/>
    <cellStyle name="20% - Accent6 4 2 2 3 2 3 2" xfId="14523"/>
    <cellStyle name="20% - Accent6 4 2 2 3 2 3 2 2" xfId="31370"/>
    <cellStyle name="20% - Accent6 4 2 2 3 2 3 3" xfId="23803"/>
    <cellStyle name="20% - Accent6 4 2 2 3 2 4" xfId="10690"/>
    <cellStyle name="20% - Accent6 4 2 2 3 2 4 2" xfId="27589"/>
    <cellStyle name="20% - Accent6 4 2 2 3 2 5" xfId="8864"/>
    <cellStyle name="20% - Accent6 4 2 2 3 2 6" xfId="20021"/>
    <cellStyle name="20% - Accent6 4 2 2 3 3" xfId="3653"/>
    <cellStyle name="20% - Accent6 4 2 2 3 3 2" xfId="7436"/>
    <cellStyle name="20% - Accent6 4 2 2 3 3 2 2" xfId="15495"/>
    <cellStyle name="20% - Accent6 4 2 2 3 3 2 2 2" xfId="32342"/>
    <cellStyle name="20% - Accent6 4 2 2 3 3 2 3" xfId="24775"/>
    <cellStyle name="20% - Accent6 4 2 2 3 3 3" xfId="11712"/>
    <cellStyle name="20% - Accent6 4 2 2 3 3 3 2" xfId="28561"/>
    <cellStyle name="20% - Accent6 4 2 2 3 3 4" xfId="20994"/>
    <cellStyle name="20% - Accent6 4 2 2 3 4" xfId="5552"/>
    <cellStyle name="20% - Accent6 4 2 2 3 4 2" xfId="13611"/>
    <cellStyle name="20% - Accent6 4 2 2 3 4 2 2" xfId="30458"/>
    <cellStyle name="20% - Accent6 4 2 2 3 4 3" xfId="22891"/>
    <cellStyle name="20% - Accent6 4 2 2 3 5" xfId="9737"/>
    <cellStyle name="20% - Accent6 4 2 2 3 5 2" xfId="26677"/>
    <cellStyle name="20% - Accent6 4 2 2 3 6" xfId="8918"/>
    <cellStyle name="20% - Accent6 4 2 2 3 7" xfId="19109"/>
    <cellStyle name="20% - Accent6 4 2 2 4" xfId="2150"/>
    <cellStyle name="20% - Accent6 4 2 2 4 2" xfId="4114"/>
    <cellStyle name="20% - Accent6 4 2 2 4 2 2" xfId="7897"/>
    <cellStyle name="20% - Accent6 4 2 2 4 2 2 2" xfId="15956"/>
    <cellStyle name="20% - Accent6 4 2 2 4 2 2 2 2" xfId="32803"/>
    <cellStyle name="20% - Accent6 4 2 2 4 2 2 3" xfId="25236"/>
    <cellStyle name="20% - Accent6 4 2 2 4 2 3" xfId="12173"/>
    <cellStyle name="20% - Accent6 4 2 2 4 2 3 2" xfId="29022"/>
    <cellStyle name="20% - Accent6 4 2 2 4 2 4" xfId="21455"/>
    <cellStyle name="20% - Accent6 4 2 2 4 3" xfId="6013"/>
    <cellStyle name="20% - Accent6 4 2 2 4 3 2" xfId="14072"/>
    <cellStyle name="20% - Accent6 4 2 2 4 3 2 2" xfId="30919"/>
    <cellStyle name="20% - Accent6 4 2 2 4 3 3" xfId="23352"/>
    <cellStyle name="20% - Accent6 4 2 2 4 4" xfId="10238"/>
    <cellStyle name="20% - Accent6 4 2 2 4 4 2" xfId="27138"/>
    <cellStyle name="20% - Accent6 4 2 2 4 5" xfId="8863"/>
    <cellStyle name="20% - Accent6 4 2 2 4 6" xfId="19570"/>
    <cellStyle name="20% - Accent6 4 2 2 5" xfId="3202"/>
    <cellStyle name="20% - Accent6 4 2 2 5 2" xfId="6985"/>
    <cellStyle name="20% - Accent6 4 2 2 5 2 2" xfId="15044"/>
    <cellStyle name="20% - Accent6 4 2 2 5 2 2 2" xfId="31891"/>
    <cellStyle name="20% - Accent6 4 2 2 5 2 3" xfId="24324"/>
    <cellStyle name="20% - Accent6 4 2 2 5 3" xfId="11261"/>
    <cellStyle name="20% - Accent6 4 2 2 5 3 2" xfId="28110"/>
    <cellStyle name="20% - Accent6 4 2 2 5 4" xfId="20543"/>
    <cellStyle name="20% - Accent6 4 2 2 6" xfId="5101"/>
    <cellStyle name="20% - Accent6 4 2 2 6 2" xfId="13160"/>
    <cellStyle name="20% - Accent6 4 2 2 6 2 2" xfId="30007"/>
    <cellStyle name="20% - Accent6 4 2 2 6 3" xfId="22440"/>
    <cellStyle name="20% - Accent6 4 2 2 7" xfId="9245"/>
    <cellStyle name="20% - Accent6 4 2 2 7 2" xfId="26226"/>
    <cellStyle name="20% - Accent6 4 2 2 8" xfId="10074"/>
    <cellStyle name="20% - Accent6 4 2 2 9" xfId="18658"/>
    <cellStyle name="20% - Accent6 4 2 3" xfId="1234"/>
    <cellStyle name="20% - Accent6 4 2 3 2" xfId="1730"/>
    <cellStyle name="20% - Accent6 4 2 3 2 2" xfId="2729"/>
    <cellStyle name="20% - Accent6 4 2 3 2 2 2" xfId="4691"/>
    <cellStyle name="20% - Accent6 4 2 3 2 2 2 2" xfId="8474"/>
    <cellStyle name="20% - Accent6 4 2 3 2 2 2 2 2" xfId="16533"/>
    <cellStyle name="20% - Accent6 4 2 3 2 2 2 2 2 2" xfId="33380"/>
    <cellStyle name="20% - Accent6 4 2 3 2 2 2 2 3" xfId="25813"/>
    <cellStyle name="20% - Accent6 4 2 3 2 2 2 3" xfId="12750"/>
    <cellStyle name="20% - Accent6 4 2 3 2 2 2 3 2" xfId="29599"/>
    <cellStyle name="20% - Accent6 4 2 3 2 2 2 4" xfId="22032"/>
    <cellStyle name="20% - Accent6 4 2 3 2 2 3" xfId="6590"/>
    <cellStyle name="20% - Accent6 4 2 3 2 2 3 2" xfId="14649"/>
    <cellStyle name="20% - Accent6 4 2 3 2 2 3 2 2" xfId="31496"/>
    <cellStyle name="20% - Accent6 4 2 3 2 2 3 3" xfId="23929"/>
    <cellStyle name="20% - Accent6 4 2 3 2 2 4" xfId="10816"/>
    <cellStyle name="20% - Accent6 4 2 3 2 2 4 2" xfId="27715"/>
    <cellStyle name="20% - Accent6 4 2 3 2 2 5" xfId="8861"/>
    <cellStyle name="20% - Accent6 4 2 3 2 2 6" xfId="20147"/>
    <cellStyle name="20% - Accent6 4 2 3 2 3" xfId="3779"/>
    <cellStyle name="20% - Accent6 4 2 3 2 3 2" xfId="7562"/>
    <cellStyle name="20% - Accent6 4 2 3 2 3 2 2" xfId="15621"/>
    <cellStyle name="20% - Accent6 4 2 3 2 3 2 2 2" xfId="32468"/>
    <cellStyle name="20% - Accent6 4 2 3 2 3 2 3" xfId="24901"/>
    <cellStyle name="20% - Accent6 4 2 3 2 3 3" xfId="11838"/>
    <cellStyle name="20% - Accent6 4 2 3 2 3 3 2" xfId="28687"/>
    <cellStyle name="20% - Accent6 4 2 3 2 3 4" xfId="21120"/>
    <cellStyle name="20% - Accent6 4 2 3 2 4" xfId="5678"/>
    <cellStyle name="20% - Accent6 4 2 3 2 4 2" xfId="13737"/>
    <cellStyle name="20% - Accent6 4 2 3 2 4 2 2" xfId="30584"/>
    <cellStyle name="20% - Accent6 4 2 3 2 4 3" xfId="23017"/>
    <cellStyle name="20% - Accent6 4 2 3 2 5" xfId="9863"/>
    <cellStyle name="20% - Accent6 4 2 3 2 5 2" xfId="26803"/>
    <cellStyle name="20% - Accent6 4 2 3 2 6" xfId="8862"/>
    <cellStyle name="20% - Accent6 4 2 3 2 7" xfId="19235"/>
    <cellStyle name="20% - Accent6 4 2 3 3" xfId="2276"/>
    <cellStyle name="20% - Accent6 4 2 3 3 2" xfId="4240"/>
    <cellStyle name="20% - Accent6 4 2 3 3 2 2" xfId="8023"/>
    <cellStyle name="20% - Accent6 4 2 3 3 2 2 2" xfId="16082"/>
    <cellStyle name="20% - Accent6 4 2 3 3 2 2 2 2" xfId="32929"/>
    <cellStyle name="20% - Accent6 4 2 3 3 2 2 3" xfId="25362"/>
    <cellStyle name="20% - Accent6 4 2 3 3 2 3" xfId="12299"/>
    <cellStyle name="20% - Accent6 4 2 3 3 2 3 2" xfId="29148"/>
    <cellStyle name="20% - Accent6 4 2 3 3 2 4" xfId="21581"/>
    <cellStyle name="20% - Accent6 4 2 3 3 3" xfId="6139"/>
    <cellStyle name="20% - Accent6 4 2 3 3 3 2" xfId="14198"/>
    <cellStyle name="20% - Accent6 4 2 3 3 3 2 2" xfId="31045"/>
    <cellStyle name="20% - Accent6 4 2 3 3 3 3" xfId="23478"/>
    <cellStyle name="20% - Accent6 4 2 3 3 4" xfId="10364"/>
    <cellStyle name="20% - Accent6 4 2 3 3 4 2" xfId="27264"/>
    <cellStyle name="20% - Accent6 4 2 3 3 5" xfId="8860"/>
    <cellStyle name="20% - Accent6 4 2 3 3 6" xfId="19696"/>
    <cellStyle name="20% - Accent6 4 2 3 4" xfId="3328"/>
    <cellStyle name="20% - Accent6 4 2 3 4 2" xfId="7111"/>
    <cellStyle name="20% - Accent6 4 2 3 4 2 2" xfId="15170"/>
    <cellStyle name="20% - Accent6 4 2 3 4 2 2 2" xfId="32017"/>
    <cellStyle name="20% - Accent6 4 2 3 4 2 3" xfId="24450"/>
    <cellStyle name="20% - Accent6 4 2 3 4 3" xfId="11387"/>
    <cellStyle name="20% - Accent6 4 2 3 4 3 2" xfId="28236"/>
    <cellStyle name="20% - Accent6 4 2 3 4 4" xfId="20669"/>
    <cellStyle name="20% - Accent6 4 2 3 5" xfId="5227"/>
    <cellStyle name="20% - Accent6 4 2 3 5 2" xfId="13286"/>
    <cellStyle name="20% - Accent6 4 2 3 5 2 2" xfId="30133"/>
    <cellStyle name="20% - Accent6 4 2 3 5 3" xfId="22566"/>
    <cellStyle name="20% - Accent6 4 2 3 6" xfId="9388"/>
    <cellStyle name="20% - Accent6 4 2 3 6 2" xfId="26352"/>
    <cellStyle name="20% - Accent6 4 2 3 7" xfId="9055"/>
    <cellStyle name="20% - Accent6 4 2 3 8" xfId="18784"/>
    <cellStyle name="20% - Accent6 4 2 4" xfId="1512"/>
    <cellStyle name="20% - Accent6 4 2 4 2" xfId="2511"/>
    <cellStyle name="20% - Accent6 4 2 4 2 2" xfId="4473"/>
    <cellStyle name="20% - Accent6 4 2 4 2 2 2" xfId="8256"/>
    <cellStyle name="20% - Accent6 4 2 4 2 2 2 2" xfId="16315"/>
    <cellStyle name="20% - Accent6 4 2 4 2 2 2 2 2" xfId="33162"/>
    <cellStyle name="20% - Accent6 4 2 4 2 2 2 3" xfId="25595"/>
    <cellStyle name="20% - Accent6 4 2 4 2 2 3" xfId="12532"/>
    <cellStyle name="20% - Accent6 4 2 4 2 2 3 2" xfId="29381"/>
    <cellStyle name="20% - Accent6 4 2 4 2 2 4" xfId="21814"/>
    <cellStyle name="20% - Accent6 4 2 4 2 3" xfId="6372"/>
    <cellStyle name="20% - Accent6 4 2 4 2 3 2" xfId="14431"/>
    <cellStyle name="20% - Accent6 4 2 4 2 3 2 2" xfId="31278"/>
    <cellStyle name="20% - Accent6 4 2 4 2 3 3" xfId="23711"/>
    <cellStyle name="20% - Accent6 4 2 4 2 4" xfId="10598"/>
    <cellStyle name="20% - Accent6 4 2 4 2 4 2" xfId="27497"/>
    <cellStyle name="20% - Accent6 4 2 4 2 5" xfId="8894"/>
    <cellStyle name="20% - Accent6 4 2 4 2 6" xfId="19929"/>
    <cellStyle name="20% - Accent6 4 2 4 3" xfId="3561"/>
    <cellStyle name="20% - Accent6 4 2 4 3 2" xfId="7344"/>
    <cellStyle name="20% - Accent6 4 2 4 3 2 2" xfId="15403"/>
    <cellStyle name="20% - Accent6 4 2 4 3 2 2 2" xfId="32250"/>
    <cellStyle name="20% - Accent6 4 2 4 3 2 3" xfId="24683"/>
    <cellStyle name="20% - Accent6 4 2 4 3 3" xfId="11620"/>
    <cellStyle name="20% - Accent6 4 2 4 3 3 2" xfId="28469"/>
    <cellStyle name="20% - Accent6 4 2 4 3 4" xfId="20902"/>
    <cellStyle name="20% - Accent6 4 2 4 4" xfId="5460"/>
    <cellStyle name="20% - Accent6 4 2 4 4 2" xfId="13519"/>
    <cellStyle name="20% - Accent6 4 2 4 4 2 2" xfId="30366"/>
    <cellStyle name="20% - Accent6 4 2 4 4 3" xfId="22799"/>
    <cellStyle name="20% - Accent6 4 2 4 5" xfId="9645"/>
    <cellStyle name="20% - Accent6 4 2 4 5 2" xfId="26585"/>
    <cellStyle name="20% - Accent6 4 2 4 6" xfId="9126"/>
    <cellStyle name="20% - Accent6 4 2 4 7" xfId="19017"/>
    <cellStyle name="20% - Accent6 4 2 5" xfId="2041"/>
    <cellStyle name="20% - Accent6 4 2 5 2" xfId="4022"/>
    <cellStyle name="20% - Accent6 4 2 5 2 2" xfId="7805"/>
    <cellStyle name="20% - Accent6 4 2 5 2 2 2" xfId="15864"/>
    <cellStyle name="20% - Accent6 4 2 5 2 2 2 2" xfId="32711"/>
    <cellStyle name="20% - Accent6 4 2 5 2 2 3" xfId="25144"/>
    <cellStyle name="20% - Accent6 4 2 5 2 3" xfId="12081"/>
    <cellStyle name="20% - Accent6 4 2 5 2 3 2" xfId="28930"/>
    <cellStyle name="20% - Accent6 4 2 5 2 4" xfId="21363"/>
    <cellStyle name="20% - Accent6 4 2 5 3" xfId="5921"/>
    <cellStyle name="20% - Accent6 4 2 5 3 2" xfId="13980"/>
    <cellStyle name="20% - Accent6 4 2 5 3 2 2" xfId="30827"/>
    <cellStyle name="20% - Accent6 4 2 5 3 3" xfId="23260"/>
    <cellStyle name="20% - Accent6 4 2 5 4" xfId="10139"/>
    <cellStyle name="20% - Accent6 4 2 5 4 2" xfId="27046"/>
    <cellStyle name="20% - Accent6 4 2 5 5" xfId="9545"/>
    <cellStyle name="20% - Accent6 4 2 5 6" xfId="19478"/>
    <cellStyle name="20% - Accent6 4 2 6" xfId="3080"/>
    <cellStyle name="20% - Accent6 4 2 6 2" xfId="6893"/>
    <cellStyle name="20% - Accent6 4 2 6 2 2" xfId="14952"/>
    <cellStyle name="20% - Accent6 4 2 6 2 2 2" xfId="31799"/>
    <cellStyle name="20% - Accent6 4 2 6 2 3" xfId="24232"/>
    <cellStyle name="20% - Accent6 4 2 6 3" xfId="11143"/>
    <cellStyle name="20% - Accent6 4 2 6 3 2" xfId="28018"/>
    <cellStyle name="20% - Accent6 4 2 6 4" xfId="20451"/>
    <cellStyle name="20% - Accent6 4 2 7" xfId="5009"/>
    <cellStyle name="20% - Accent6 4 2 7 2" xfId="13068"/>
    <cellStyle name="20% - Accent6 4 2 7 2 2" xfId="29915"/>
    <cellStyle name="20% - Accent6 4 2 7 3" xfId="22348"/>
    <cellStyle name="20% - Accent6 4 2 8" xfId="9027"/>
    <cellStyle name="20% - Accent6 4 2 8 2" xfId="26134"/>
    <cellStyle name="20% - Accent6 4 2 9" xfId="10123"/>
    <cellStyle name="20% - Accent6 4 3" xfId="1029"/>
    <cellStyle name="20% - Accent6 4 3 2" xfId="1290"/>
    <cellStyle name="20% - Accent6 4 3 2 2" xfId="1786"/>
    <cellStyle name="20% - Accent6 4 3 2 2 2" xfId="2785"/>
    <cellStyle name="20% - Accent6 4 3 2 2 2 2" xfId="4747"/>
    <cellStyle name="20% - Accent6 4 3 2 2 2 2 2" xfId="8530"/>
    <cellStyle name="20% - Accent6 4 3 2 2 2 2 2 2" xfId="16589"/>
    <cellStyle name="20% - Accent6 4 3 2 2 2 2 2 2 2" xfId="33436"/>
    <cellStyle name="20% - Accent6 4 3 2 2 2 2 2 3" xfId="25869"/>
    <cellStyle name="20% - Accent6 4 3 2 2 2 2 3" xfId="12806"/>
    <cellStyle name="20% - Accent6 4 3 2 2 2 2 3 2" xfId="29655"/>
    <cellStyle name="20% - Accent6 4 3 2 2 2 2 4" xfId="22088"/>
    <cellStyle name="20% - Accent6 4 3 2 2 2 3" xfId="6646"/>
    <cellStyle name="20% - Accent6 4 3 2 2 2 3 2" xfId="14705"/>
    <cellStyle name="20% - Accent6 4 3 2 2 2 3 2 2" xfId="31552"/>
    <cellStyle name="20% - Accent6 4 3 2 2 2 3 3" xfId="23985"/>
    <cellStyle name="20% - Accent6 4 3 2 2 2 4" xfId="10872"/>
    <cellStyle name="20% - Accent6 4 3 2 2 2 4 2" xfId="27771"/>
    <cellStyle name="20% - Accent6 4 3 2 2 2 5" xfId="9134"/>
    <cellStyle name="20% - Accent6 4 3 2 2 2 6" xfId="20203"/>
    <cellStyle name="20% - Accent6 4 3 2 2 3" xfId="3835"/>
    <cellStyle name="20% - Accent6 4 3 2 2 3 2" xfId="7618"/>
    <cellStyle name="20% - Accent6 4 3 2 2 3 2 2" xfId="15677"/>
    <cellStyle name="20% - Accent6 4 3 2 2 3 2 2 2" xfId="32524"/>
    <cellStyle name="20% - Accent6 4 3 2 2 3 2 3" xfId="24957"/>
    <cellStyle name="20% - Accent6 4 3 2 2 3 3" xfId="11894"/>
    <cellStyle name="20% - Accent6 4 3 2 2 3 3 2" xfId="28743"/>
    <cellStyle name="20% - Accent6 4 3 2 2 3 4" xfId="21176"/>
    <cellStyle name="20% - Accent6 4 3 2 2 4" xfId="5734"/>
    <cellStyle name="20% - Accent6 4 3 2 2 4 2" xfId="13793"/>
    <cellStyle name="20% - Accent6 4 3 2 2 4 2 2" xfId="30640"/>
    <cellStyle name="20% - Accent6 4 3 2 2 4 3" xfId="23073"/>
    <cellStyle name="20% - Accent6 4 3 2 2 5" xfId="9919"/>
    <cellStyle name="20% - Accent6 4 3 2 2 5 2" xfId="26859"/>
    <cellStyle name="20% - Accent6 4 3 2 2 6" xfId="9136"/>
    <cellStyle name="20% - Accent6 4 3 2 2 7" xfId="19291"/>
    <cellStyle name="20% - Accent6 4 3 2 3" xfId="2332"/>
    <cellStyle name="20% - Accent6 4 3 2 3 2" xfId="4296"/>
    <cellStyle name="20% - Accent6 4 3 2 3 2 2" xfId="8079"/>
    <cellStyle name="20% - Accent6 4 3 2 3 2 2 2" xfId="16138"/>
    <cellStyle name="20% - Accent6 4 3 2 3 2 2 2 2" xfId="32985"/>
    <cellStyle name="20% - Accent6 4 3 2 3 2 2 3" xfId="25418"/>
    <cellStyle name="20% - Accent6 4 3 2 3 2 3" xfId="12355"/>
    <cellStyle name="20% - Accent6 4 3 2 3 2 3 2" xfId="29204"/>
    <cellStyle name="20% - Accent6 4 3 2 3 2 4" xfId="21637"/>
    <cellStyle name="20% - Accent6 4 3 2 3 3" xfId="6195"/>
    <cellStyle name="20% - Accent6 4 3 2 3 3 2" xfId="14254"/>
    <cellStyle name="20% - Accent6 4 3 2 3 3 2 2" xfId="31101"/>
    <cellStyle name="20% - Accent6 4 3 2 3 3 3" xfId="23534"/>
    <cellStyle name="20% - Accent6 4 3 2 3 4" xfId="10420"/>
    <cellStyle name="20% - Accent6 4 3 2 3 4 2" xfId="27320"/>
    <cellStyle name="20% - Accent6 4 3 2 3 5" xfId="8859"/>
    <cellStyle name="20% - Accent6 4 3 2 3 6" xfId="19752"/>
    <cellStyle name="20% - Accent6 4 3 2 4" xfId="3384"/>
    <cellStyle name="20% - Accent6 4 3 2 4 2" xfId="7167"/>
    <cellStyle name="20% - Accent6 4 3 2 4 2 2" xfId="15226"/>
    <cellStyle name="20% - Accent6 4 3 2 4 2 2 2" xfId="32073"/>
    <cellStyle name="20% - Accent6 4 3 2 4 2 3" xfId="24506"/>
    <cellStyle name="20% - Accent6 4 3 2 4 3" xfId="11443"/>
    <cellStyle name="20% - Accent6 4 3 2 4 3 2" xfId="28292"/>
    <cellStyle name="20% - Accent6 4 3 2 4 4" xfId="20725"/>
    <cellStyle name="20% - Accent6 4 3 2 5" xfId="5283"/>
    <cellStyle name="20% - Accent6 4 3 2 5 2" xfId="13342"/>
    <cellStyle name="20% - Accent6 4 3 2 5 2 2" xfId="30189"/>
    <cellStyle name="20% - Accent6 4 3 2 5 3" xfId="22622"/>
    <cellStyle name="20% - Accent6 4 3 2 6" xfId="9444"/>
    <cellStyle name="20% - Accent6 4 3 2 6 2" xfId="26408"/>
    <cellStyle name="20% - Accent6 4 3 2 7" xfId="9322"/>
    <cellStyle name="20% - Accent6 4 3 2 8" xfId="18840"/>
    <cellStyle name="20% - Accent6 4 3 3" xfId="1568"/>
    <cellStyle name="20% - Accent6 4 3 3 2" xfId="2567"/>
    <cellStyle name="20% - Accent6 4 3 3 2 2" xfId="4529"/>
    <cellStyle name="20% - Accent6 4 3 3 2 2 2" xfId="8312"/>
    <cellStyle name="20% - Accent6 4 3 3 2 2 2 2" xfId="16371"/>
    <cellStyle name="20% - Accent6 4 3 3 2 2 2 2 2" xfId="33218"/>
    <cellStyle name="20% - Accent6 4 3 3 2 2 2 3" xfId="25651"/>
    <cellStyle name="20% - Accent6 4 3 3 2 2 3" xfId="12588"/>
    <cellStyle name="20% - Accent6 4 3 3 2 2 3 2" xfId="29437"/>
    <cellStyle name="20% - Accent6 4 3 3 2 2 4" xfId="21870"/>
    <cellStyle name="20% - Accent6 4 3 3 2 3" xfId="6428"/>
    <cellStyle name="20% - Accent6 4 3 3 2 3 2" xfId="14487"/>
    <cellStyle name="20% - Accent6 4 3 3 2 3 2 2" xfId="31334"/>
    <cellStyle name="20% - Accent6 4 3 3 2 3 3" xfId="23767"/>
    <cellStyle name="20% - Accent6 4 3 3 2 4" xfId="10654"/>
    <cellStyle name="20% - Accent6 4 3 3 2 4 2" xfId="27553"/>
    <cellStyle name="20% - Accent6 4 3 3 2 5" xfId="8857"/>
    <cellStyle name="20% - Accent6 4 3 3 2 6" xfId="19985"/>
    <cellStyle name="20% - Accent6 4 3 3 3" xfId="3617"/>
    <cellStyle name="20% - Accent6 4 3 3 3 2" xfId="7400"/>
    <cellStyle name="20% - Accent6 4 3 3 3 2 2" xfId="15459"/>
    <cellStyle name="20% - Accent6 4 3 3 3 2 2 2" xfId="32306"/>
    <cellStyle name="20% - Accent6 4 3 3 3 2 3" xfId="24739"/>
    <cellStyle name="20% - Accent6 4 3 3 3 3" xfId="11676"/>
    <cellStyle name="20% - Accent6 4 3 3 3 3 2" xfId="28525"/>
    <cellStyle name="20% - Accent6 4 3 3 3 4" xfId="20958"/>
    <cellStyle name="20% - Accent6 4 3 3 4" xfId="5516"/>
    <cellStyle name="20% - Accent6 4 3 3 4 2" xfId="13575"/>
    <cellStyle name="20% - Accent6 4 3 3 4 2 2" xfId="30422"/>
    <cellStyle name="20% - Accent6 4 3 3 4 3" xfId="22855"/>
    <cellStyle name="20% - Accent6 4 3 3 5" xfId="9701"/>
    <cellStyle name="20% - Accent6 4 3 3 5 2" xfId="26641"/>
    <cellStyle name="20% - Accent6 4 3 3 6" xfId="9107"/>
    <cellStyle name="20% - Accent6 4 3 3 7" xfId="19073"/>
    <cellStyle name="20% - Accent6 4 3 4" xfId="2114"/>
    <cellStyle name="20% - Accent6 4 3 4 2" xfId="4078"/>
    <cellStyle name="20% - Accent6 4 3 4 2 2" xfId="7861"/>
    <cellStyle name="20% - Accent6 4 3 4 2 2 2" xfId="15920"/>
    <cellStyle name="20% - Accent6 4 3 4 2 2 2 2" xfId="32767"/>
    <cellStyle name="20% - Accent6 4 3 4 2 2 3" xfId="25200"/>
    <cellStyle name="20% - Accent6 4 3 4 2 3" xfId="12137"/>
    <cellStyle name="20% - Accent6 4 3 4 2 3 2" xfId="28986"/>
    <cellStyle name="20% - Accent6 4 3 4 2 4" xfId="21419"/>
    <cellStyle name="20% - Accent6 4 3 4 3" xfId="5977"/>
    <cellStyle name="20% - Accent6 4 3 4 3 2" xfId="14036"/>
    <cellStyle name="20% - Accent6 4 3 4 3 2 2" xfId="30883"/>
    <cellStyle name="20% - Accent6 4 3 4 3 3" xfId="23316"/>
    <cellStyle name="20% - Accent6 4 3 4 4" xfId="10202"/>
    <cellStyle name="20% - Accent6 4 3 4 4 2" xfId="27102"/>
    <cellStyle name="20% - Accent6 4 3 4 5" xfId="8856"/>
    <cellStyle name="20% - Accent6 4 3 4 6" xfId="19534"/>
    <cellStyle name="20% - Accent6 4 3 5" xfId="3166"/>
    <cellStyle name="20% - Accent6 4 3 5 2" xfId="6949"/>
    <cellStyle name="20% - Accent6 4 3 5 2 2" xfId="15008"/>
    <cellStyle name="20% - Accent6 4 3 5 2 2 2" xfId="31855"/>
    <cellStyle name="20% - Accent6 4 3 5 2 3" xfId="24288"/>
    <cellStyle name="20% - Accent6 4 3 5 3" xfId="11225"/>
    <cellStyle name="20% - Accent6 4 3 5 3 2" xfId="28074"/>
    <cellStyle name="20% - Accent6 4 3 5 4" xfId="20507"/>
    <cellStyle name="20% - Accent6 4 3 6" xfId="5065"/>
    <cellStyle name="20% - Accent6 4 3 6 2" xfId="13124"/>
    <cellStyle name="20% - Accent6 4 3 6 2 2" xfId="29971"/>
    <cellStyle name="20% - Accent6 4 3 6 3" xfId="22404"/>
    <cellStyle name="20% - Accent6 4 3 7" xfId="9209"/>
    <cellStyle name="20% - Accent6 4 3 7 2" xfId="26190"/>
    <cellStyle name="20% - Accent6 4 3 8" xfId="9544"/>
    <cellStyle name="20% - Accent6 4 3 9" xfId="18622"/>
    <cellStyle name="20% - Accent6 4 4" xfId="1198"/>
    <cellStyle name="20% - Accent6 4 4 2" xfId="1694"/>
    <cellStyle name="20% - Accent6 4 4 2 2" xfId="2693"/>
    <cellStyle name="20% - Accent6 4 4 2 2 2" xfId="4655"/>
    <cellStyle name="20% - Accent6 4 4 2 2 2 2" xfId="8438"/>
    <cellStyle name="20% - Accent6 4 4 2 2 2 2 2" xfId="16497"/>
    <cellStyle name="20% - Accent6 4 4 2 2 2 2 2 2" xfId="33344"/>
    <cellStyle name="20% - Accent6 4 4 2 2 2 2 3" xfId="25777"/>
    <cellStyle name="20% - Accent6 4 4 2 2 2 3" xfId="12714"/>
    <cellStyle name="20% - Accent6 4 4 2 2 2 3 2" xfId="29563"/>
    <cellStyle name="20% - Accent6 4 4 2 2 2 4" xfId="21996"/>
    <cellStyle name="20% - Accent6 4 4 2 2 3" xfId="6554"/>
    <cellStyle name="20% - Accent6 4 4 2 2 3 2" xfId="14613"/>
    <cellStyle name="20% - Accent6 4 4 2 2 3 2 2" xfId="31460"/>
    <cellStyle name="20% - Accent6 4 4 2 2 3 3" xfId="23893"/>
    <cellStyle name="20% - Accent6 4 4 2 2 4" xfId="10780"/>
    <cellStyle name="20% - Accent6 4 4 2 2 4 2" xfId="27679"/>
    <cellStyle name="20% - Accent6 4 4 2 2 5" xfId="8854"/>
    <cellStyle name="20% - Accent6 4 4 2 2 6" xfId="20111"/>
    <cellStyle name="20% - Accent6 4 4 2 3" xfId="3743"/>
    <cellStyle name="20% - Accent6 4 4 2 3 2" xfId="7526"/>
    <cellStyle name="20% - Accent6 4 4 2 3 2 2" xfId="15585"/>
    <cellStyle name="20% - Accent6 4 4 2 3 2 2 2" xfId="32432"/>
    <cellStyle name="20% - Accent6 4 4 2 3 2 3" xfId="24865"/>
    <cellStyle name="20% - Accent6 4 4 2 3 3" xfId="11802"/>
    <cellStyle name="20% - Accent6 4 4 2 3 3 2" xfId="28651"/>
    <cellStyle name="20% - Accent6 4 4 2 3 4" xfId="21084"/>
    <cellStyle name="20% - Accent6 4 4 2 4" xfId="5642"/>
    <cellStyle name="20% - Accent6 4 4 2 4 2" xfId="13701"/>
    <cellStyle name="20% - Accent6 4 4 2 4 2 2" xfId="30548"/>
    <cellStyle name="20% - Accent6 4 4 2 4 3" xfId="22981"/>
    <cellStyle name="20% - Accent6 4 4 2 5" xfId="9827"/>
    <cellStyle name="20% - Accent6 4 4 2 5 2" xfId="26767"/>
    <cellStyle name="20% - Accent6 4 4 2 6" xfId="8855"/>
    <cellStyle name="20% - Accent6 4 4 2 7" xfId="19199"/>
    <cellStyle name="20% - Accent6 4 4 3" xfId="2240"/>
    <cellStyle name="20% - Accent6 4 4 3 2" xfId="4204"/>
    <cellStyle name="20% - Accent6 4 4 3 2 2" xfId="7987"/>
    <cellStyle name="20% - Accent6 4 4 3 2 2 2" xfId="16046"/>
    <cellStyle name="20% - Accent6 4 4 3 2 2 2 2" xfId="32893"/>
    <cellStyle name="20% - Accent6 4 4 3 2 2 3" xfId="25326"/>
    <cellStyle name="20% - Accent6 4 4 3 2 3" xfId="12263"/>
    <cellStyle name="20% - Accent6 4 4 3 2 3 2" xfId="29112"/>
    <cellStyle name="20% - Accent6 4 4 3 2 4" xfId="21545"/>
    <cellStyle name="20% - Accent6 4 4 3 3" xfId="6103"/>
    <cellStyle name="20% - Accent6 4 4 3 3 2" xfId="14162"/>
    <cellStyle name="20% - Accent6 4 4 3 3 2 2" xfId="31009"/>
    <cellStyle name="20% - Accent6 4 4 3 3 3" xfId="23442"/>
    <cellStyle name="20% - Accent6 4 4 3 4" xfId="10328"/>
    <cellStyle name="20% - Accent6 4 4 3 4 2" xfId="27228"/>
    <cellStyle name="20% - Accent6 4 4 3 5" xfId="8853"/>
    <cellStyle name="20% - Accent6 4 4 3 6" xfId="19660"/>
    <cellStyle name="20% - Accent6 4 4 4" xfId="3292"/>
    <cellStyle name="20% - Accent6 4 4 4 2" xfId="7075"/>
    <cellStyle name="20% - Accent6 4 4 4 2 2" xfId="15134"/>
    <cellStyle name="20% - Accent6 4 4 4 2 2 2" xfId="31981"/>
    <cellStyle name="20% - Accent6 4 4 4 2 3" xfId="24414"/>
    <cellStyle name="20% - Accent6 4 4 4 3" xfId="11351"/>
    <cellStyle name="20% - Accent6 4 4 4 3 2" xfId="28200"/>
    <cellStyle name="20% - Accent6 4 4 4 4" xfId="20633"/>
    <cellStyle name="20% - Accent6 4 4 5" xfId="5191"/>
    <cellStyle name="20% - Accent6 4 4 5 2" xfId="13250"/>
    <cellStyle name="20% - Accent6 4 4 5 2 2" xfId="30097"/>
    <cellStyle name="20% - Accent6 4 4 5 3" xfId="22530"/>
    <cellStyle name="20% - Accent6 4 4 6" xfId="9352"/>
    <cellStyle name="20% - Accent6 4 4 6 2" xfId="26316"/>
    <cellStyle name="20% - Accent6 4 4 7" xfId="9106"/>
    <cellStyle name="20% - Accent6 4 4 8" xfId="18748"/>
    <cellStyle name="20% - Accent6 4 5" xfId="1476"/>
    <cellStyle name="20% - Accent6 4 5 2" xfId="2475"/>
    <cellStyle name="20% - Accent6 4 5 2 2" xfId="4437"/>
    <cellStyle name="20% - Accent6 4 5 2 2 2" xfId="8220"/>
    <cellStyle name="20% - Accent6 4 5 2 2 2 2" xfId="16279"/>
    <cellStyle name="20% - Accent6 4 5 2 2 2 2 2" xfId="33126"/>
    <cellStyle name="20% - Accent6 4 5 2 2 2 3" xfId="25559"/>
    <cellStyle name="20% - Accent6 4 5 2 2 3" xfId="12496"/>
    <cellStyle name="20% - Accent6 4 5 2 2 3 2" xfId="29345"/>
    <cellStyle name="20% - Accent6 4 5 2 2 4" xfId="21778"/>
    <cellStyle name="20% - Accent6 4 5 2 3" xfId="6336"/>
    <cellStyle name="20% - Accent6 4 5 2 3 2" xfId="14395"/>
    <cellStyle name="20% - Accent6 4 5 2 3 2 2" xfId="31242"/>
    <cellStyle name="20% - Accent6 4 5 2 3 3" xfId="23675"/>
    <cellStyle name="20% - Accent6 4 5 2 4" xfId="10562"/>
    <cellStyle name="20% - Accent6 4 5 2 4 2" xfId="27461"/>
    <cellStyle name="20% - Accent6 4 5 2 5" xfId="8852"/>
    <cellStyle name="20% - Accent6 4 5 2 6" xfId="19893"/>
    <cellStyle name="20% - Accent6 4 5 3" xfId="3525"/>
    <cellStyle name="20% - Accent6 4 5 3 2" xfId="7308"/>
    <cellStyle name="20% - Accent6 4 5 3 2 2" xfId="15367"/>
    <cellStyle name="20% - Accent6 4 5 3 2 2 2" xfId="32214"/>
    <cellStyle name="20% - Accent6 4 5 3 2 3" xfId="24647"/>
    <cellStyle name="20% - Accent6 4 5 3 3" xfId="11584"/>
    <cellStyle name="20% - Accent6 4 5 3 3 2" xfId="28433"/>
    <cellStyle name="20% - Accent6 4 5 3 4" xfId="20866"/>
    <cellStyle name="20% - Accent6 4 5 4" xfId="5424"/>
    <cellStyle name="20% - Accent6 4 5 4 2" xfId="13483"/>
    <cellStyle name="20% - Accent6 4 5 4 2 2" xfId="30330"/>
    <cellStyle name="20% - Accent6 4 5 4 3" xfId="22763"/>
    <cellStyle name="20% - Accent6 4 5 5" xfId="9609"/>
    <cellStyle name="20% - Accent6 4 5 5 2" xfId="26549"/>
    <cellStyle name="20% - Accent6 4 5 6" xfId="9105"/>
    <cellStyle name="20% - Accent6 4 5 7" xfId="18981"/>
    <cellStyle name="20% - Accent6 4 6" xfId="1999"/>
    <cellStyle name="20% - Accent6 4 6 2" xfId="3986"/>
    <cellStyle name="20% - Accent6 4 6 2 2" xfId="7769"/>
    <cellStyle name="20% - Accent6 4 6 2 2 2" xfId="15828"/>
    <cellStyle name="20% - Accent6 4 6 2 2 2 2" xfId="32675"/>
    <cellStyle name="20% - Accent6 4 6 2 2 3" xfId="25108"/>
    <cellStyle name="20% - Accent6 4 6 2 3" xfId="12045"/>
    <cellStyle name="20% - Accent6 4 6 2 3 2" xfId="28894"/>
    <cellStyle name="20% - Accent6 4 6 2 4" xfId="21327"/>
    <cellStyle name="20% - Accent6 4 6 3" xfId="5885"/>
    <cellStyle name="20% - Accent6 4 6 3 2" xfId="13944"/>
    <cellStyle name="20% - Accent6 4 6 3 2 2" xfId="30791"/>
    <cellStyle name="20% - Accent6 4 6 3 3" xfId="23224"/>
    <cellStyle name="20% - Accent6 4 6 4" xfId="10098"/>
    <cellStyle name="20% - Accent6 4 6 4 2" xfId="27010"/>
    <cellStyle name="20% - Accent6 4 6 5" xfId="8851"/>
    <cellStyle name="20% - Accent6 4 6 6" xfId="19442"/>
    <cellStyle name="20% - Accent6 4 7" xfId="3044"/>
    <cellStyle name="20% - Accent6 4 7 2" xfId="6857"/>
    <cellStyle name="20% - Accent6 4 7 2 2" xfId="14916"/>
    <cellStyle name="20% - Accent6 4 7 2 2 2" xfId="31763"/>
    <cellStyle name="20% - Accent6 4 7 2 3" xfId="24196"/>
    <cellStyle name="20% - Accent6 4 7 3" xfId="11107"/>
    <cellStyle name="20% - Accent6 4 7 3 2" xfId="27982"/>
    <cellStyle name="20% - Accent6 4 7 4" xfId="20415"/>
    <cellStyle name="20% - Accent6 4 8" xfId="4973"/>
    <cellStyle name="20% - Accent6 4 8 2" xfId="13032"/>
    <cellStyle name="20% - Accent6 4 8 2 2" xfId="29879"/>
    <cellStyle name="20% - Accent6 4 8 3" xfId="22312"/>
    <cellStyle name="20% - Accent6 4 9" xfId="8941"/>
    <cellStyle name="20% - Accent6 4 9 2" xfId="26098"/>
    <cellStyle name="20% - Accent6 5" xfId="641"/>
    <cellStyle name="20% - Accent6 5 10" xfId="18551"/>
    <cellStyle name="20% - Accent6 5 11" xfId="33995"/>
    <cellStyle name="20% - Accent6 5 2" xfId="1051"/>
    <cellStyle name="20% - Accent6 5 2 2" xfId="1312"/>
    <cellStyle name="20% - Accent6 5 2 2 2" xfId="1808"/>
    <cellStyle name="20% - Accent6 5 2 2 2 2" xfId="2807"/>
    <cellStyle name="20% - Accent6 5 2 2 2 2 2" xfId="4769"/>
    <cellStyle name="20% - Accent6 5 2 2 2 2 2 2" xfId="8552"/>
    <cellStyle name="20% - Accent6 5 2 2 2 2 2 2 2" xfId="16611"/>
    <cellStyle name="20% - Accent6 5 2 2 2 2 2 2 2 2" xfId="33458"/>
    <cellStyle name="20% - Accent6 5 2 2 2 2 2 2 3" xfId="25891"/>
    <cellStyle name="20% - Accent6 5 2 2 2 2 2 3" xfId="12828"/>
    <cellStyle name="20% - Accent6 5 2 2 2 2 2 3 2" xfId="29677"/>
    <cellStyle name="20% - Accent6 5 2 2 2 2 2 4" xfId="22110"/>
    <cellStyle name="20% - Accent6 5 2 2 2 2 3" xfId="6668"/>
    <cellStyle name="20% - Accent6 5 2 2 2 2 3 2" xfId="14727"/>
    <cellStyle name="20% - Accent6 5 2 2 2 2 3 2 2" xfId="31574"/>
    <cellStyle name="20% - Accent6 5 2 2 2 2 3 3" xfId="24007"/>
    <cellStyle name="20% - Accent6 5 2 2 2 2 4" xfId="10894"/>
    <cellStyle name="20% - Accent6 5 2 2 2 2 4 2" xfId="27793"/>
    <cellStyle name="20% - Accent6 5 2 2 2 2 5" xfId="11202"/>
    <cellStyle name="20% - Accent6 5 2 2 2 2 6" xfId="20225"/>
    <cellStyle name="20% - Accent6 5 2 2 2 3" xfId="3857"/>
    <cellStyle name="20% - Accent6 5 2 2 2 3 2" xfId="7640"/>
    <cellStyle name="20% - Accent6 5 2 2 2 3 2 2" xfId="15699"/>
    <cellStyle name="20% - Accent6 5 2 2 2 3 2 2 2" xfId="32546"/>
    <cellStyle name="20% - Accent6 5 2 2 2 3 2 3" xfId="24979"/>
    <cellStyle name="20% - Accent6 5 2 2 2 3 3" xfId="11916"/>
    <cellStyle name="20% - Accent6 5 2 2 2 3 3 2" xfId="28765"/>
    <cellStyle name="20% - Accent6 5 2 2 2 3 4" xfId="21198"/>
    <cellStyle name="20% - Accent6 5 2 2 2 4" xfId="5756"/>
    <cellStyle name="20% - Accent6 5 2 2 2 4 2" xfId="13815"/>
    <cellStyle name="20% - Accent6 5 2 2 2 4 2 2" xfId="30662"/>
    <cellStyle name="20% - Accent6 5 2 2 2 4 3" xfId="23095"/>
    <cellStyle name="20% - Accent6 5 2 2 2 5" xfId="9941"/>
    <cellStyle name="20% - Accent6 5 2 2 2 5 2" xfId="26881"/>
    <cellStyle name="20% - Accent6 5 2 2 2 6" xfId="8849"/>
    <cellStyle name="20% - Accent6 5 2 2 2 7" xfId="19313"/>
    <cellStyle name="20% - Accent6 5 2 2 3" xfId="2354"/>
    <cellStyle name="20% - Accent6 5 2 2 3 2" xfId="4318"/>
    <cellStyle name="20% - Accent6 5 2 2 3 2 2" xfId="8101"/>
    <cellStyle name="20% - Accent6 5 2 2 3 2 2 2" xfId="16160"/>
    <cellStyle name="20% - Accent6 5 2 2 3 2 2 2 2" xfId="33007"/>
    <cellStyle name="20% - Accent6 5 2 2 3 2 2 3" xfId="25440"/>
    <cellStyle name="20% - Accent6 5 2 2 3 2 3" xfId="12377"/>
    <cellStyle name="20% - Accent6 5 2 2 3 2 3 2" xfId="29226"/>
    <cellStyle name="20% - Accent6 5 2 2 3 2 4" xfId="21659"/>
    <cellStyle name="20% - Accent6 5 2 2 3 3" xfId="6217"/>
    <cellStyle name="20% - Accent6 5 2 2 3 3 2" xfId="14276"/>
    <cellStyle name="20% - Accent6 5 2 2 3 3 2 2" xfId="31123"/>
    <cellStyle name="20% - Accent6 5 2 2 3 3 3" xfId="23556"/>
    <cellStyle name="20% - Accent6 5 2 2 3 4" xfId="10442"/>
    <cellStyle name="20% - Accent6 5 2 2 3 4 2" xfId="27342"/>
    <cellStyle name="20% - Accent6 5 2 2 3 5" xfId="9162"/>
    <cellStyle name="20% - Accent6 5 2 2 3 6" xfId="19774"/>
    <cellStyle name="20% - Accent6 5 2 2 4" xfId="3406"/>
    <cellStyle name="20% - Accent6 5 2 2 4 2" xfId="7189"/>
    <cellStyle name="20% - Accent6 5 2 2 4 2 2" xfId="15248"/>
    <cellStyle name="20% - Accent6 5 2 2 4 2 2 2" xfId="32095"/>
    <cellStyle name="20% - Accent6 5 2 2 4 2 3" xfId="24528"/>
    <cellStyle name="20% - Accent6 5 2 2 4 3" xfId="11465"/>
    <cellStyle name="20% - Accent6 5 2 2 4 3 2" xfId="28314"/>
    <cellStyle name="20% - Accent6 5 2 2 4 4" xfId="20747"/>
    <cellStyle name="20% - Accent6 5 2 2 5" xfId="5305"/>
    <cellStyle name="20% - Accent6 5 2 2 5 2" xfId="13364"/>
    <cellStyle name="20% - Accent6 5 2 2 5 2 2" xfId="30211"/>
    <cellStyle name="20% - Accent6 5 2 2 5 3" xfId="22644"/>
    <cellStyle name="20% - Accent6 5 2 2 6" xfId="9466"/>
    <cellStyle name="20% - Accent6 5 2 2 6 2" xfId="26430"/>
    <cellStyle name="20% - Accent6 5 2 2 7" xfId="8850"/>
    <cellStyle name="20% - Accent6 5 2 2 8" xfId="18862"/>
    <cellStyle name="20% - Accent6 5 2 3" xfId="1590"/>
    <cellStyle name="20% - Accent6 5 2 3 2" xfId="2589"/>
    <cellStyle name="20% - Accent6 5 2 3 2 2" xfId="4551"/>
    <cellStyle name="20% - Accent6 5 2 3 2 2 2" xfId="8334"/>
    <cellStyle name="20% - Accent6 5 2 3 2 2 2 2" xfId="16393"/>
    <cellStyle name="20% - Accent6 5 2 3 2 2 2 2 2" xfId="33240"/>
    <cellStyle name="20% - Accent6 5 2 3 2 2 2 3" xfId="25673"/>
    <cellStyle name="20% - Accent6 5 2 3 2 2 3" xfId="12610"/>
    <cellStyle name="20% - Accent6 5 2 3 2 2 3 2" xfId="29459"/>
    <cellStyle name="20% - Accent6 5 2 3 2 2 4" xfId="21892"/>
    <cellStyle name="20% - Accent6 5 2 3 2 3" xfId="6450"/>
    <cellStyle name="20% - Accent6 5 2 3 2 3 2" xfId="14509"/>
    <cellStyle name="20% - Accent6 5 2 3 2 3 2 2" xfId="31356"/>
    <cellStyle name="20% - Accent6 5 2 3 2 3 3" xfId="23789"/>
    <cellStyle name="20% - Accent6 5 2 3 2 4" xfId="10676"/>
    <cellStyle name="20% - Accent6 5 2 3 2 4 2" xfId="27575"/>
    <cellStyle name="20% - Accent6 5 2 3 2 5" xfId="9161"/>
    <cellStyle name="20% - Accent6 5 2 3 2 6" xfId="20007"/>
    <cellStyle name="20% - Accent6 5 2 3 3" xfId="3639"/>
    <cellStyle name="20% - Accent6 5 2 3 3 2" xfId="7422"/>
    <cellStyle name="20% - Accent6 5 2 3 3 2 2" xfId="15481"/>
    <cellStyle name="20% - Accent6 5 2 3 3 2 2 2" xfId="32328"/>
    <cellStyle name="20% - Accent6 5 2 3 3 2 3" xfId="24761"/>
    <cellStyle name="20% - Accent6 5 2 3 3 3" xfId="11698"/>
    <cellStyle name="20% - Accent6 5 2 3 3 3 2" xfId="28547"/>
    <cellStyle name="20% - Accent6 5 2 3 3 4" xfId="20980"/>
    <cellStyle name="20% - Accent6 5 2 3 4" xfId="5538"/>
    <cellStyle name="20% - Accent6 5 2 3 4 2" xfId="13597"/>
    <cellStyle name="20% - Accent6 5 2 3 4 2 2" xfId="30444"/>
    <cellStyle name="20% - Accent6 5 2 3 4 3" xfId="22877"/>
    <cellStyle name="20% - Accent6 5 2 3 5" xfId="9723"/>
    <cellStyle name="20% - Accent6 5 2 3 5 2" xfId="26663"/>
    <cellStyle name="20% - Accent6 5 2 3 6" xfId="11201"/>
    <cellStyle name="20% - Accent6 5 2 3 7" xfId="19095"/>
    <cellStyle name="20% - Accent6 5 2 4" xfId="2136"/>
    <cellStyle name="20% - Accent6 5 2 4 2" xfId="4100"/>
    <cellStyle name="20% - Accent6 5 2 4 2 2" xfId="7883"/>
    <cellStyle name="20% - Accent6 5 2 4 2 2 2" xfId="15942"/>
    <cellStyle name="20% - Accent6 5 2 4 2 2 2 2" xfId="32789"/>
    <cellStyle name="20% - Accent6 5 2 4 2 2 3" xfId="25222"/>
    <cellStyle name="20% - Accent6 5 2 4 2 3" xfId="12159"/>
    <cellStyle name="20% - Accent6 5 2 4 2 3 2" xfId="29008"/>
    <cellStyle name="20% - Accent6 5 2 4 2 4" xfId="21441"/>
    <cellStyle name="20% - Accent6 5 2 4 3" xfId="5999"/>
    <cellStyle name="20% - Accent6 5 2 4 3 2" xfId="14058"/>
    <cellStyle name="20% - Accent6 5 2 4 3 2 2" xfId="30905"/>
    <cellStyle name="20% - Accent6 5 2 4 3 3" xfId="23338"/>
    <cellStyle name="20% - Accent6 5 2 4 4" xfId="10224"/>
    <cellStyle name="20% - Accent6 5 2 4 4 2" xfId="27124"/>
    <cellStyle name="20% - Accent6 5 2 4 5" xfId="11200"/>
    <cellStyle name="20% - Accent6 5 2 4 6" xfId="19556"/>
    <cellStyle name="20% - Accent6 5 2 5" xfId="3188"/>
    <cellStyle name="20% - Accent6 5 2 5 2" xfId="6971"/>
    <cellStyle name="20% - Accent6 5 2 5 2 2" xfId="15030"/>
    <cellStyle name="20% - Accent6 5 2 5 2 2 2" xfId="31877"/>
    <cellStyle name="20% - Accent6 5 2 5 2 3" xfId="24310"/>
    <cellStyle name="20% - Accent6 5 2 5 3" xfId="11247"/>
    <cellStyle name="20% - Accent6 5 2 5 3 2" xfId="28096"/>
    <cellStyle name="20% - Accent6 5 2 5 4" xfId="20529"/>
    <cellStyle name="20% - Accent6 5 2 6" xfId="5087"/>
    <cellStyle name="20% - Accent6 5 2 6 2" xfId="13146"/>
    <cellStyle name="20% - Accent6 5 2 6 2 2" xfId="29993"/>
    <cellStyle name="20% - Accent6 5 2 6 3" xfId="22426"/>
    <cellStyle name="20% - Accent6 5 2 7" xfId="9231"/>
    <cellStyle name="20% - Accent6 5 2 7 2" xfId="26212"/>
    <cellStyle name="20% - Accent6 5 2 8" xfId="9104"/>
    <cellStyle name="20% - Accent6 5 2 9" xfId="18644"/>
    <cellStyle name="20% - Accent6 5 3" xfId="1220"/>
    <cellStyle name="20% - Accent6 5 3 2" xfId="1716"/>
    <cellStyle name="20% - Accent6 5 3 2 2" xfId="2715"/>
    <cellStyle name="20% - Accent6 5 3 2 2 2" xfId="4677"/>
    <cellStyle name="20% - Accent6 5 3 2 2 2 2" xfId="8460"/>
    <cellStyle name="20% - Accent6 5 3 2 2 2 2 2" xfId="16519"/>
    <cellStyle name="20% - Accent6 5 3 2 2 2 2 2 2" xfId="33366"/>
    <cellStyle name="20% - Accent6 5 3 2 2 2 2 3" xfId="25799"/>
    <cellStyle name="20% - Accent6 5 3 2 2 2 3" xfId="12736"/>
    <cellStyle name="20% - Accent6 5 3 2 2 2 3 2" xfId="29585"/>
    <cellStyle name="20% - Accent6 5 3 2 2 2 4" xfId="22018"/>
    <cellStyle name="20% - Accent6 5 3 2 2 3" xfId="6576"/>
    <cellStyle name="20% - Accent6 5 3 2 2 3 2" xfId="14635"/>
    <cellStyle name="20% - Accent6 5 3 2 2 3 2 2" xfId="31482"/>
    <cellStyle name="20% - Accent6 5 3 2 2 3 3" xfId="23915"/>
    <cellStyle name="20% - Accent6 5 3 2 2 4" xfId="10802"/>
    <cellStyle name="20% - Accent6 5 3 2 2 4 2" xfId="27701"/>
    <cellStyle name="20% - Accent6 5 3 2 2 5" xfId="9103"/>
    <cellStyle name="20% - Accent6 5 3 2 2 6" xfId="20133"/>
    <cellStyle name="20% - Accent6 5 3 2 3" xfId="3765"/>
    <cellStyle name="20% - Accent6 5 3 2 3 2" xfId="7548"/>
    <cellStyle name="20% - Accent6 5 3 2 3 2 2" xfId="15607"/>
    <cellStyle name="20% - Accent6 5 3 2 3 2 2 2" xfId="32454"/>
    <cellStyle name="20% - Accent6 5 3 2 3 2 3" xfId="24887"/>
    <cellStyle name="20% - Accent6 5 3 2 3 3" xfId="11824"/>
    <cellStyle name="20% - Accent6 5 3 2 3 3 2" xfId="28673"/>
    <cellStyle name="20% - Accent6 5 3 2 3 4" xfId="21106"/>
    <cellStyle name="20% - Accent6 5 3 2 4" xfId="5664"/>
    <cellStyle name="20% - Accent6 5 3 2 4 2" xfId="13723"/>
    <cellStyle name="20% - Accent6 5 3 2 4 2 2" xfId="30570"/>
    <cellStyle name="20% - Accent6 5 3 2 4 3" xfId="23003"/>
    <cellStyle name="20% - Accent6 5 3 2 5" xfId="9849"/>
    <cellStyle name="20% - Accent6 5 3 2 5 2" xfId="26789"/>
    <cellStyle name="20% - Accent6 5 3 2 6" xfId="8848"/>
    <cellStyle name="20% - Accent6 5 3 2 7" xfId="19221"/>
    <cellStyle name="20% - Accent6 5 3 3" xfId="2262"/>
    <cellStyle name="20% - Accent6 5 3 3 2" xfId="4226"/>
    <cellStyle name="20% - Accent6 5 3 3 2 2" xfId="8009"/>
    <cellStyle name="20% - Accent6 5 3 3 2 2 2" xfId="16068"/>
    <cellStyle name="20% - Accent6 5 3 3 2 2 2 2" xfId="32915"/>
    <cellStyle name="20% - Accent6 5 3 3 2 2 3" xfId="25348"/>
    <cellStyle name="20% - Accent6 5 3 3 2 3" xfId="12285"/>
    <cellStyle name="20% - Accent6 5 3 3 2 3 2" xfId="29134"/>
    <cellStyle name="20% - Accent6 5 3 3 2 4" xfId="21567"/>
    <cellStyle name="20% - Accent6 5 3 3 3" xfId="6125"/>
    <cellStyle name="20% - Accent6 5 3 3 3 2" xfId="14184"/>
    <cellStyle name="20% - Accent6 5 3 3 3 2 2" xfId="31031"/>
    <cellStyle name="20% - Accent6 5 3 3 3 3" xfId="23464"/>
    <cellStyle name="20% - Accent6 5 3 3 4" xfId="10350"/>
    <cellStyle name="20% - Accent6 5 3 3 4 2" xfId="27250"/>
    <cellStyle name="20% - Accent6 5 3 3 5" xfId="8847"/>
    <cellStyle name="20% - Accent6 5 3 3 6" xfId="19682"/>
    <cellStyle name="20% - Accent6 5 3 4" xfId="3314"/>
    <cellStyle name="20% - Accent6 5 3 4 2" xfId="7097"/>
    <cellStyle name="20% - Accent6 5 3 4 2 2" xfId="15156"/>
    <cellStyle name="20% - Accent6 5 3 4 2 2 2" xfId="32003"/>
    <cellStyle name="20% - Accent6 5 3 4 2 3" xfId="24436"/>
    <cellStyle name="20% - Accent6 5 3 4 3" xfId="11373"/>
    <cellStyle name="20% - Accent6 5 3 4 3 2" xfId="28222"/>
    <cellStyle name="20% - Accent6 5 3 4 4" xfId="20655"/>
    <cellStyle name="20% - Accent6 5 3 5" xfId="5213"/>
    <cellStyle name="20% - Accent6 5 3 5 2" xfId="13272"/>
    <cellStyle name="20% - Accent6 5 3 5 2 2" xfId="30119"/>
    <cellStyle name="20% - Accent6 5 3 5 3" xfId="22552"/>
    <cellStyle name="20% - Accent6 5 3 6" xfId="9374"/>
    <cellStyle name="20% - Accent6 5 3 6 2" xfId="26338"/>
    <cellStyle name="20% - Accent6 5 3 7" xfId="9160"/>
    <cellStyle name="20% - Accent6 5 3 8" xfId="18770"/>
    <cellStyle name="20% - Accent6 5 4" xfId="1498"/>
    <cellStyle name="20% - Accent6 5 4 2" xfId="2497"/>
    <cellStyle name="20% - Accent6 5 4 2 2" xfId="4459"/>
    <cellStyle name="20% - Accent6 5 4 2 2 2" xfId="8242"/>
    <cellStyle name="20% - Accent6 5 4 2 2 2 2" xfId="16301"/>
    <cellStyle name="20% - Accent6 5 4 2 2 2 2 2" xfId="33148"/>
    <cellStyle name="20% - Accent6 5 4 2 2 2 3" xfId="25581"/>
    <cellStyle name="20% - Accent6 5 4 2 2 3" xfId="12518"/>
    <cellStyle name="20% - Accent6 5 4 2 2 3 2" xfId="29367"/>
    <cellStyle name="20% - Accent6 5 4 2 2 4" xfId="21800"/>
    <cellStyle name="20% - Accent6 5 4 2 3" xfId="6358"/>
    <cellStyle name="20% - Accent6 5 4 2 3 2" xfId="14417"/>
    <cellStyle name="20% - Accent6 5 4 2 3 2 2" xfId="31264"/>
    <cellStyle name="20% - Accent6 5 4 2 3 3" xfId="23697"/>
    <cellStyle name="20% - Accent6 5 4 2 4" xfId="10584"/>
    <cellStyle name="20% - Accent6 5 4 2 4 2" xfId="27483"/>
    <cellStyle name="20% - Accent6 5 4 2 5" xfId="11199"/>
    <cellStyle name="20% - Accent6 5 4 2 6" xfId="19915"/>
    <cellStyle name="20% - Accent6 5 4 3" xfId="3547"/>
    <cellStyle name="20% - Accent6 5 4 3 2" xfId="7330"/>
    <cellStyle name="20% - Accent6 5 4 3 2 2" xfId="15389"/>
    <cellStyle name="20% - Accent6 5 4 3 2 2 2" xfId="32236"/>
    <cellStyle name="20% - Accent6 5 4 3 2 3" xfId="24669"/>
    <cellStyle name="20% - Accent6 5 4 3 3" xfId="11606"/>
    <cellStyle name="20% - Accent6 5 4 3 3 2" xfId="28455"/>
    <cellStyle name="20% - Accent6 5 4 3 4" xfId="20888"/>
    <cellStyle name="20% - Accent6 5 4 4" xfId="5446"/>
    <cellStyle name="20% - Accent6 5 4 4 2" xfId="13505"/>
    <cellStyle name="20% - Accent6 5 4 4 2 2" xfId="30352"/>
    <cellStyle name="20% - Accent6 5 4 4 3" xfId="22785"/>
    <cellStyle name="20% - Accent6 5 4 5" xfId="9631"/>
    <cellStyle name="20% - Accent6 5 4 5 2" xfId="26571"/>
    <cellStyle name="20% - Accent6 5 4 6" xfId="8846"/>
    <cellStyle name="20% - Accent6 5 4 7" xfId="19003"/>
    <cellStyle name="20% - Accent6 5 5" xfId="2023"/>
    <cellStyle name="20% - Accent6 5 5 2" xfId="4008"/>
    <cellStyle name="20% - Accent6 5 5 2 2" xfId="7791"/>
    <cellStyle name="20% - Accent6 5 5 2 2 2" xfId="15850"/>
    <cellStyle name="20% - Accent6 5 5 2 2 2 2" xfId="32697"/>
    <cellStyle name="20% - Accent6 5 5 2 2 3" xfId="25130"/>
    <cellStyle name="20% - Accent6 5 5 2 3" xfId="12067"/>
    <cellStyle name="20% - Accent6 5 5 2 3 2" xfId="28916"/>
    <cellStyle name="20% - Accent6 5 5 2 4" xfId="21349"/>
    <cellStyle name="20% - Accent6 5 5 3" xfId="5907"/>
    <cellStyle name="20% - Accent6 5 5 3 2" xfId="13966"/>
    <cellStyle name="20% - Accent6 5 5 3 2 2" xfId="30813"/>
    <cellStyle name="20% - Accent6 5 5 3 3" xfId="23246"/>
    <cellStyle name="20% - Accent6 5 5 4" xfId="10122"/>
    <cellStyle name="20% - Accent6 5 5 4 2" xfId="27032"/>
    <cellStyle name="20% - Accent6 5 5 5" xfId="9159"/>
    <cellStyle name="20% - Accent6 5 5 6" xfId="19464"/>
    <cellStyle name="20% - Accent6 5 6" xfId="3066"/>
    <cellStyle name="20% - Accent6 5 6 2" xfId="6879"/>
    <cellStyle name="20% - Accent6 5 6 2 2" xfId="14938"/>
    <cellStyle name="20% - Accent6 5 6 2 2 2" xfId="31785"/>
    <cellStyle name="20% - Accent6 5 6 2 3" xfId="24218"/>
    <cellStyle name="20% - Accent6 5 6 3" xfId="11129"/>
    <cellStyle name="20% - Accent6 5 6 3 2" xfId="28004"/>
    <cellStyle name="20% - Accent6 5 6 4" xfId="20437"/>
    <cellStyle name="20% - Accent6 5 7" xfId="4995"/>
    <cellStyle name="20% - Accent6 5 7 2" xfId="13054"/>
    <cellStyle name="20% - Accent6 5 7 2 2" xfId="29901"/>
    <cellStyle name="20% - Accent6 5 7 3" xfId="22334"/>
    <cellStyle name="20% - Accent6 5 8" xfId="8984"/>
    <cellStyle name="20% - Accent6 5 8 2" xfId="26120"/>
    <cellStyle name="20% - Accent6 5 9" xfId="9172"/>
    <cellStyle name="20% - Accent6 6" xfId="699"/>
    <cellStyle name="20% - Accent6 6 10" xfId="18554"/>
    <cellStyle name="20% - Accent6 6 11" xfId="33996"/>
    <cellStyle name="20% - Accent6 6 2" xfId="1054"/>
    <cellStyle name="20% - Accent6 6 2 2" xfId="1315"/>
    <cellStyle name="20% - Accent6 6 2 2 2" xfId="1811"/>
    <cellStyle name="20% - Accent6 6 2 2 2 2" xfId="2810"/>
    <cellStyle name="20% - Accent6 6 2 2 2 2 2" xfId="4772"/>
    <cellStyle name="20% - Accent6 6 2 2 2 2 2 2" xfId="8555"/>
    <cellStyle name="20% - Accent6 6 2 2 2 2 2 2 2" xfId="16614"/>
    <cellStyle name="20% - Accent6 6 2 2 2 2 2 2 2 2" xfId="33461"/>
    <cellStyle name="20% - Accent6 6 2 2 2 2 2 2 3" xfId="25894"/>
    <cellStyle name="20% - Accent6 6 2 2 2 2 2 3" xfId="12831"/>
    <cellStyle name="20% - Accent6 6 2 2 2 2 2 3 2" xfId="29680"/>
    <cellStyle name="20% - Accent6 6 2 2 2 2 2 4" xfId="22113"/>
    <cellStyle name="20% - Accent6 6 2 2 2 2 3" xfId="6671"/>
    <cellStyle name="20% - Accent6 6 2 2 2 2 3 2" xfId="14730"/>
    <cellStyle name="20% - Accent6 6 2 2 2 2 3 2 2" xfId="31577"/>
    <cellStyle name="20% - Accent6 6 2 2 2 2 3 3" xfId="24010"/>
    <cellStyle name="20% - Accent6 6 2 2 2 2 4" xfId="10897"/>
    <cellStyle name="20% - Accent6 6 2 2 2 2 4 2" xfId="27796"/>
    <cellStyle name="20% - Accent6 6 2 2 2 2 5" xfId="11196"/>
    <cellStyle name="20% - Accent6 6 2 2 2 2 6" xfId="20228"/>
    <cellStyle name="20% - Accent6 6 2 2 2 3" xfId="3860"/>
    <cellStyle name="20% - Accent6 6 2 2 2 3 2" xfId="7643"/>
    <cellStyle name="20% - Accent6 6 2 2 2 3 2 2" xfId="15702"/>
    <cellStyle name="20% - Accent6 6 2 2 2 3 2 2 2" xfId="32549"/>
    <cellStyle name="20% - Accent6 6 2 2 2 3 2 3" xfId="24982"/>
    <cellStyle name="20% - Accent6 6 2 2 2 3 3" xfId="11919"/>
    <cellStyle name="20% - Accent6 6 2 2 2 3 3 2" xfId="28768"/>
    <cellStyle name="20% - Accent6 6 2 2 2 3 4" xfId="21201"/>
    <cellStyle name="20% - Accent6 6 2 2 2 4" xfId="5759"/>
    <cellStyle name="20% - Accent6 6 2 2 2 4 2" xfId="13818"/>
    <cellStyle name="20% - Accent6 6 2 2 2 4 2 2" xfId="30665"/>
    <cellStyle name="20% - Accent6 6 2 2 2 4 3" xfId="23098"/>
    <cellStyle name="20% - Accent6 6 2 2 2 5" xfId="9944"/>
    <cellStyle name="20% - Accent6 6 2 2 2 5 2" xfId="26884"/>
    <cellStyle name="20% - Accent6 6 2 2 2 6" xfId="9157"/>
    <cellStyle name="20% - Accent6 6 2 2 2 7" xfId="19316"/>
    <cellStyle name="20% - Accent6 6 2 2 3" xfId="2357"/>
    <cellStyle name="20% - Accent6 6 2 2 3 2" xfId="4321"/>
    <cellStyle name="20% - Accent6 6 2 2 3 2 2" xfId="8104"/>
    <cellStyle name="20% - Accent6 6 2 2 3 2 2 2" xfId="16163"/>
    <cellStyle name="20% - Accent6 6 2 2 3 2 2 2 2" xfId="33010"/>
    <cellStyle name="20% - Accent6 6 2 2 3 2 2 3" xfId="25443"/>
    <cellStyle name="20% - Accent6 6 2 2 3 2 3" xfId="12380"/>
    <cellStyle name="20% - Accent6 6 2 2 3 2 3 2" xfId="29229"/>
    <cellStyle name="20% - Accent6 6 2 2 3 2 4" xfId="21662"/>
    <cellStyle name="20% - Accent6 6 2 2 3 3" xfId="6220"/>
    <cellStyle name="20% - Accent6 6 2 2 3 3 2" xfId="14279"/>
    <cellStyle name="20% - Accent6 6 2 2 3 3 2 2" xfId="31126"/>
    <cellStyle name="20% - Accent6 6 2 2 3 3 3" xfId="23559"/>
    <cellStyle name="20% - Accent6 6 2 2 3 4" xfId="10445"/>
    <cellStyle name="20% - Accent6 6 2 2 3 4 2" xfId="27345"/>
    <cellStyle name="20% - Accent6 6 2 2 3 5" xfId="9156"/>
    <cellStyle name="20% - Accent6 6 2 2 3 6" xfId="19777"/>
    <cellStyle name="20% - Accent6 6 2 2 4" xfId="3409"/>
    <cellStyle name="20% - Accent6 6 2 2 4 2" xfId="7192"/>
    <cellStyle name="20% - Accent6 6 2 2 4 2 2" xfId="15251"/>
    <cellStyle name="20% - Accent6 6 2 2 4 2 2 2" xfId="32098"/>
    <cellStyle name="20% - Accent6 6 2 2 4 2 3" xfId="24531"/>
    <cellStyle name="20% - Accent6 6 2 2 4 3" xfId="11468"/>
    <cellStyle name="20% - Accent6 6 2 2 4 3 2" xfId="28317"/>
    <cellStyle name="20% - Accent6 6 2 2 4 4" xfId="20750"/>
    <cellStyle name="20% - Accent6 6 2 2 5" xfId="5308"/>
    <cellStyle name="20% - Accent6 6 2 2 5 2" xfId="13367"/>
    <cellStyle name="20% - Accent6 6 2 2 5 2 2" xfId="30214"/>
    <cellStyle name="20% - Accent6 6 2 2 5 3" xfId="22647"/>
    <cellStyle name="20% - Accent6 6 2 2 6" xfId="9469"/>
    <cellStyle name="20% - Accent6 6 2 2 6 2" xfId="26433"/>
    <cellStyle name="20% - Accent6 6 2 2 7" xfId="11197"/>
    <cellStyle name="20% - Accent6 6 2 2 8" xfId="18865"/>
    <cellStyle name="20% - Accent6 6 2 3" xfId="1593"/>
    <cellStyle name="20% - Accent6 6 2 3 2" xfId="2592"/>
    <cellStyle name="20% - Accent6 6 2 3 2 2" xfId="4554"/>
    <cellStyle name="20% - Accent6 6 2 3 2 2 2" xfId="8337"/>
    <cellStyle name="20% - Accent6 6 2 3 2 2 2 2" xfId="16396"/>
    <cellStyle name="20% - Accent6 6 2 3 2 2 2 2 2" xfId="33243"/>
    <cellStyle name="20% - Accent6 6 2 3 2 2 2 3" xfId="25676"/>
    <cellStyle name="20% - Accent6 6 2 3 2 2 3" xfId="12613"/>
    <cellStyle name="20% - Accent6 6 2 3 2 2 3 2" xfId="29462"/>
    <cellStyle name="20% - Accent6 6 2 3 2 2 4" xfId="21895"/>
    <cellStyle name="20% - Accent6 6 2 3 2 3" xfId="6453"/>
    <cellStyle name="20% - Accent6 6 2 3 2 3 2" xfId="14512"/>
    <cellStyle name="20% - Accent6 6 2 3 2 3 2 2" xfId="31359"/>
    <cellStyle name="20% - Accent6 6 2 3 2 3 3" xfId="23792"/>
    <cellStyle name="20% - Accent6 6 2 3 2 4" xfId="10679"/>
    <cellStyle name="20% - Accent6 6 2 3 2 4 2" xfId="27578"/>
    <cellStyle name="20% - Accent6 6 2 3 2 5" xfId="11195"/>
    <cellStyle name="20% - Accent6 6 2 3 2 6" xfId="20010"/>
    <cellStyle name="20% - Accent6 6 2 3 3" xfId="3642"/>
    <cellStyle name="20% - Accent6 6 2 3 3 2" xfId="7425"/>
    <cellStyle name="20% - Accent6 6 2 3 3 2 2" xfId="15484"/>
    <cellStyle name="20% - Accent6 6 2 3 3 2 2 2" xfId="32331"/>
    <cellStyle name="20% - Accent6 6 2 3 3 2 3" xfId="24764"/>
    <cellStyle name="20% - Accent6 6 2 3 3 3" xfId="11701"/>
    <cellStyle name="20% - Accent6 6 2 3 3 3 2" xfId="28550"/>
    <cellStyle name="20% - Accent6 6 2 3 3 4" xfId="20983"/>
    <cellStyle name="20% - Accent6 6 2 3 4" xfId="5541"/>
    <cellStyle name="20% - Accent6 6 2 3 4 2" xfId="13600"/>
    <cellStyle name="20% - Accent6 6 2 3 4 2 2" xfId="30447"/>
    <cellStyle name="20% - Accent6 6 2 3 4 3" xfId="22880"/>
    <cellStyle name="20% - Accent6 6 2 3 5" xfId="9726"/>
    <cellStyle name="20% - Accent6 6 2 3 5 2" xfId="26666"/>
    <cellStyle name="20% - Accent6 6 2 3 6" xfId="9011"/>
    <cellStyle name="20% - Accent6 6 2 3 7" xfId="19098"/>
    <cellStyle name="20% - Accent6 6 2 4" xfId="2139"/>
    <cellStyle name="20% - Accent6 6 2 4 2" xfId="4103"/>
    <cellStyle name="20% - Accent6 6 2 4 2 2" xfId="7886"/>
    <cellStyle name="20% - Accent6 6 2 4 2 2 2" xfId="15945"/>
    <cellStyle name="20% - Accent6 6 2 4 2 2 2 2" xfId="32792"/>
    <cellStyle name="20% - Accent6 6 2 4 2 2 3" xfId="25225"/>
    <cellStyle name="20% - Accent6 6 2 4 2 3" xfId="12162"/>
    <cellStyle name="20% - Accent6 6 2 4 2 3 2" xfId="29011"/>
    <cellStyle name="20% - Accent6 6 2 4 2 4" xfId="21444"/>
    <cellStyle name="20% - Accent6 6 2 4 3" xfId="6002"/>
    <cellStyle name="20% - Accent6 6 2 4 3 2" xfId="14061"/>
    <cellStyle name="20% - Accent6 6 2 4 3 2 2" xfId="30908"/>
    <cellStyle name="20% - Accent6 6 2 4 3 3" xfId="23341"/>
    <cellStyle name="20% - Accent6 6 2 4 4" xfId="10227"/>
    <cellStyle name="20% - Accent6 6 2 4 4 2" xfId="27127"/>
    <cellStyle name="20% - Accent6 6 2 4 5" xfId="9155"/>
    <cellStyle name="20% - Accent6 6 2 4 6" xfId="19559"/>
    <cellStyle name="20% - Accent6 6 2 5" xfId="3191"/>
    <cellStyle name="20% - Accent6 6 2 5 2" xfId="6974"/>
    <cellStyle name="20% - Accent6 6 2 5 2 2" xfId="15033"/>
    <cellStyle name="20% - Accent6 6 2 5 2 2 2" xfId="31880"/>
    <cellStyle name="20% - Accent6 6 2 5 2 3" xfId="24313"/>
    <cellStyle name="20% - Accent6 6 2 5 3" xfId="11250"/>
    <cellStyle name="20% - Accent6 6 2 5 3 2" xfId="28099"/>
    <cellStyle name="20% - Accent6 6 2 5 4" xfId="20532"/>
    <cellStyle name="20% - Accent6 6 2 6" xfId="5090"/>
    <cellStyle name="20% - Accent6 6 2 6 2" xfId="13149"/>
    <cellStyle name="20% - Accent6 6 2 6 2 2" xfId="29996"/>
    <cellStyle name="20% - Accent6 6 2 6 3" xfId="22429"/>
    <cellStyle name="20% - Accent6 6 2 7" xfId="9234"/>
    <cellStyle name="20% - Accent6 6 2 7 2" xfId="26215"/>
    <cellStyle name="20% - Accent6 6 2 8" xfId="9158"/>
    <cellStyle name="20% - Accent6 6 2 9" xfId="18647"/>
    <cellStyle name="20% - Accent6 6 3" xfId="1223"/>
    <cellStyle name="20% - Accent6 6 3 2" xfId="1719"/>
    <cellStyle name="20% - Accent6 6 3 2 2" xfId="2718"/>
    <cellStyle name="20% - Accent6 6 3 2 2 2" xfId="4680"/>
    <cellStyle name="20% - Accent6 6 3 2 2 2 2" xfId="8463"/>
    <cellStyle name="20% - Accent6 6 3 2 2 2 2 2" xfId="16522"/>
    <cellStyle name="20% - Accent6 6 3 2 2 2 2 2 2" xfId="33369"/>
    <cellStyle name="20% - Accent6 6 3 2 2 2 2 3" xfId="25802"/>
    <cellStyle name="20% - Accent6 6 3 2 2 2 3" xfId="12739"/>
    <cellStyle name="20% - Accent6 6 3 2 2 2 3 2" xfId="29588"/>
    <cellStyle name="20% - Accent6 6 3 2 2 2 4" xfId="22021"/>
    <cellStyle name="20% - Accent6 6 3 2 2 3" xfId="6579"/>
    <cellStyle name="20% - Accent6 6 3 2 2 3 2" xfId="14638"/>
    <cellStyle name="20% - Accent6 6 3 2 2 3 2 2" xfId="31485"/>
    <cellStyle name="20% - Accent6 6 3 2 2 3 3" xfId="23918"/>
    <cellStyle name="20% - Accent6 6 3 2 2 4" xfId="10805"/>
    <cellStyle name="20% - Accent6 6 3 2 2 4 2" xfId="27704"/>
    <cellStyle name="20% - Accent6 6 3 2 2 5" xfId="8978"/>
    <cellStyle name="20% - Accent6 6 3 2 2 6" xfId="20136"/>
    <cellStyle name="20% - Accent6 6 3 2 3" xfId="3768"/>
    <cellStyle name="20% - Accent6 6 3 2 3 2" xfId="7551"/>
    <cellStyle name="20% - Accent6 6 3 2 3 2 2" xfId="15610"/>
    <cellStyle name="20% - Accent6 6 3 2 3 2 2 2" xfId="32457"/>
    <cellStyle name="20% - Accent6 6 3 2 3 2 3" xfId="24890"/>
    <cellStyle name="20% - Accent6 6 3 2 3 3" xfId="11827"/>
    <cellStyle name="20% - Accent6 6 3 2 3 3 2" xfId="28676"/>
    <cellStyle name="20% - Accent6 6 3 2 3 4" xfId="21109"/>
    <cellStyle name="20% - Accent6 6 3 2 4" xfId="5667"/>
    <cellStyle name="20% - Accent6 6 3 2 4 2" xfId="13726"/>
    <cellStyle name="20% - Accent6 6 3 2 4 2 2" xfId="30573"/>
    <cellStyle name="20% - Accent6 6 3 2 4 3" xfId="23006"/>
    <cellStyle name="20% - Accent6 6 3 2 5" xfId="9852"/>
    <cellStyle name="20% - Accent6 6 3 2 5 2" xfId="26792"/>
    <cellStyle name="20% - Accent6 6 3 2 6" xfId="9154"/>
    <cellStyle name="20% - Accent6 6 3 2 7" xfId="19224"/>
    <cellStyle name="20% - Accent6 6 3 3" xfId="2265"/>
    <cellStyle name="20% - Accent6 6 3 3 2" xfId="4229"/>
    <cellStyle name="20% - Accent6 6 3 3 2 2" xfId="8012"/>
    <cellStyle name="20% - Accent6 6 3 3 2 2 2" xfId="16071"/>
    <cellStyle name="20% - Accent6 6 3 3 2 2 2 2" xfId="32918"/>
    <cellStyle name="20% - Accent6 6 3 3 2 2 3" xfId="25351"/>
    <cellStyle name="20% - Accent6 6 3 3 2 3" xfId="12288"/>
    <cellStyle name="20% - Accent6 6 3 3 2 3 2" xfId="29137"/>
    <cellStyle name="20% - Accent6 6 3 3 2 4" xfId="21570"/>
    <cellStyle name="20% - Accent6 6 3 3 3" xfId="6128"/>
    <cellStyle name="20% - Accent6 6 3 3 3 2" xfId="14187"/>
    <cellStyle name="20% - Accent6 6 3 3 3 2 2" xfId="31034"/>
    <cellStyle name="20% - Accent6 6 3 3 3 3" xfId="23467"/>
    <cellStyle name="20% - Accent6 6 3 3 4" xfId="10353"/>
    <cellStyle name="20% - Accent6 6 3 3 4 2" xfId="27253"/>
    <cellStyle name="20% - Accent6 6 3 3 5" xfId="11193"/>
    <cellStyle name="20% - Accent6 6 3 3 6" xfId="19685"/>
    <cellStyle name="20% - Accent6 6 3 4" xfId="3317"/>
    <cellStyle name="20% - Accent6 6 3 4 2" xfId="7100"/>
    <cellStyle name="20% - Accent6 6 3 4 2 2" xfId="15159"/>
    <cellStyle name="20% - Accent6 6 3 4 2 2 2" xfId="32006"/>
    <cellStyle name="20% - Accent6 6 3 4 2 3" xfId="24439"/>
    <cellStyle name="20% - Accent6 6 3 4 3" xfId="11376"/>
    <cellStyle name="20% - Accent6 6 3 4 3 2" xfId="28225"/>
    <cellStyle name="20% - Accent6 6 3 4 4" xfId="20658"/>
    <cellStyle name="20% - Accent6 6 3 5" xfId="5216"/>
    <cellStyle name="20% - Accent6 6 3 5 2" xfId="13275"/>
    <cellStyle name="20% - Accent6 6 3 5 2 2" xfId="30122"/>
    <cellStyle name="20% - Accent6 6 3 5 3" xfId="22555"/>
    <cellStyle name="20% - Accent6 6 3 6" xfId="9377"/>
    <cellStyle name="20% - Accent6 6 3 6 2" xfId="26341"/>
    <cellStyle name="20% - Accent6 6 3 7" xfId="11194"/>
    <cellStyle name="20% - Accent6 6 3 8" xfId="18773"/>
    <cellStyle name="20% - Accent6 6 4" xfId="1501"/>
    <cellStyle name="20% - Accent6 6 4 2" xfId="2500"/>
    <cellStyle name="20% - Accent6 6 4 2 2" xfId="4462"/>
    <cellStyle name="20% - Accent6 6 4 2 2 2" xfId="8245"/>
    <cellStyle name="20% - Accent6 6 4 2 2 2 2" xfId="16304"/>
    <cellStyle name="20% - Accent6 6 4 2 2 2 2 2" xfId="33151"/>
    <cellStyle name="20% - Accent6 6 4 2 2 2 3" xfId="25584"/>
    <cellStyle name="20% - Accent6 6 4 2 2 3" xfId="12521"/>
    <cellStyle name="20% - Accent6 6 4 2 2 3 2" xfId="29370"/>
    <cellStyle name="20% - Accent6 6 4 2 2 4" xfId="21803"/>
    <cellStyle name="20% - Accent6 6 4 2 3" xfId="6361"/>
    <cellStyle name="20% - Accent6 6 4 2 3 2" xfId="14420"/>
    <cellStyle name="20% - Accent6 6 4 2 3 2 2" xfId="31267"/>
    <cellStyle name="20% - Accent6 6 4 2 3 3" xfId="23700"/>
    <cellStyle name="20% - Accent6 6 4 2 4" xfId="10587"/>
    <cellStyle name="20% - Accent6 6 4 2 4 2" xfId="27486"/>
    <cellStyle name="20% - Accent6 6 4 2 5" xfId="11192"/>
    <cellStyle name="20% - Accent6 6 4 2 6" xfId="19918"/>
    <cellStyle name="20% - Accent6 6 4 3" xfId="3550"/>
    <cellStyle name="20% - Accent6 6 4 3 2" xfId="7333"/>
    <cellStyle name="20% - Accent6 6 4 3 2 2" xfId="15392"/>
    <cellStyle name="20% - Accent6 6 4 3 2 2 2" xfId="32239"/>
    <cellStyle name="20% - Accent6 6 4 3 2 3" xfId="24672"/>
    <cellStyle name="20% - Accent6 6 4 3 3" xfId="11609"/>
    <cellStyle name="20% - Accent6 6 4 3 3 2" xfId="28458"/>
    <cellStyle name="20% - Accent6 6 4 3 4" xfId="20891"/>
    <cellStyle name="20% - Accent6 6 4 4" xfId="5449"/>
    <cellStyle name="20% - Accent6 6 4 4 2" xfId="13508"/>
    <cellStyle name="20% - Accent6 6 4 4 2 2" xfId="30355"/>
    <cellStyle name="20% - Accent6 6 4 4 3" xfId="22788"/>
    <cellStyle name="20% - Accent6 6 4 5" xfId="9634"/>
    <cellStyle name="20% - Accent6 6 4 5 2" xfId="26574"/>
    <cellStyle name="20% - Accent6 6 4 6" xfId="9153"/>
    <cellStyle name="20% - Accent6 6 4 7" xfId="19006"/>
    <cellStyle name="20% - Accent6 6 5" xfId="2029"/>
    <cellStyle name="20% - Accent6 6 5 2" xfId="4011"/>
    <cellStyle name="20% - Accent6 6 5 2 2" xfId="7794"/>
    <cellStyle name="20% - Accent6 6 5 2 2 2" xfId="15853"/>
    <cellStyle name="20% - Accent6 6 5 2 2 2 2" xfId="32700"/>
    <cellStyle name="20% - Accent6 6 5 2 2 3" xfId="25133"/>
    <cellStyle name="20% - Accent6 6 5 2 3" xfId="12070"/>
    <cellStyle name="20% - Accent6 6 5 2 3 2" xfId="28919"/>
    <cellStyle name="20% - Accent6 6 5 2 4" xfId="21352"/>
    <cellStyle name="20% - Accent6 6 5 3" xfId="5910"/>
    <cellStyle name="20% - Accent6 6 5 3 2" xfId="13969"/>
    <cellStyle name="20% - Accent6 6 5 3 2 2" xfId="30816"/>
    <cellStyle name="20% - Accent6 6 5 3 3" xfId="23249"/>
    <cellStyle name="20% - Accent6 6 5 4" xfId="10128"/>
    <cellStyle name="20% - Accent6 6 5 4 2" xfId="27035"/>
    <cellStyle name="20% - Accent6 6 5 5" xfId="9152"/>
    <cellStyle name="20% - Accent6 6 5 6" xfId="19467"/>
    <cellStyle name="20% - Accent6 6 6" xfId="3069"/>
    <cellStyle name="20% - Accent6 6 6 2" xfId="6882"/>
    <cellStyle name="20% - Accent6 6 6 2 2" xfId="14941"/>
    <cellStyle name="20% - Accent6 6 6 2 2 2" xfId="31788"/>
    <cellStyle name="20% - Accent6 6 6 2 3" xfId="24221"/>
    <cellStyle name="20% - Accent6 6 6 3" xfId="11132"/>
    <cellStyle name="20% - Accent6 6 6 3 2" xfId="28007"/>
    <cellStyle name="20% - Accent6 6 6 4" xfId="20440"/>
    <cellStyle name="20% - Accent6 6 7" xfId="4998"/>
    <cellStyle name="20% - Accent6 6 7 2" xfId="13057"/>
    <cellStyle name="20% - Accent6 6 7 2 2" xfId="29904"/>
    <cellStyle name="20% - Accent6 6 7 3" xfId="22337"/>
    <cellStyle name="20% - Accent6 6 8" xfId="9007"/>
    <cellStyle name="20% - Accent6 6 8 2" xfId="26123"/>
    <cellStyle name="20% - Accent6 6 9" xfId="11198"/>
    <cellStyle name="20% - Accent6 7" xfId="777"/>
    <cellStyle name="20% - Accent6 7 10" xfId="18595"/>
    <cellStyle name="20% - Accent6 7 11" xfId="33997"/>
    <cellStyle name="20% - Accent6 7 2" xfId="1095"/>
    <cellStyle name="20% - Accent6 7 2 2" xfId="1356"/>
    <cellStyle name="20% - Accent6 7 2 2 2" xfId="1852"/>
    <cellStyle name="20% - Accent6 7 2 2 2 2" xfId="2851"/>
    <cellStyle name="20% - Accent6 7 2 2 2 2 2" xfId="4813"/>
    <cellStyle name="20% - Accent6 7 2 2 2 2 2 2" xfId="8596"/>
    <cellStyle name="20% - Accent6 7 2 2 2 2 2 2 2" xfId="16655"/>
    <cellStyle name="20% - Accent6 7 2 2 2 2 2 2 2 2" xfId="33502"/>
    <cellStyle name="20% - Accent6 7 2 2 2 2 2 2 3" xfId="25935"/>
    <cellStyle name="20% - Accent6 7 2 2 2 2 2 3" xfId="12872"/>
    <cellStyle name="20% - Accent6 7 2 2 2 2 2 3 2" xfId="29721"/>
    <cellStyle name="20% - Accent6 7 2 2 2 2 2 4" xfId="22154"/>
    <cellStyle name="20% - Accent6 7 2 2 2 2 3" xfId="6712"/>
    <cellStyle name="20% - Accent6 7 2 2 2 2 3 2" xfId="14771"/>
    <cellStyle name="20% - Accent6 7 2 2 2 2 3 2 2" xfId="31618"/>
    <cellStyle name="20% - Accent6 7 2 2 2 2 3 3" xfId="24051"/>
    <cellStyle name="20% - Accent6 7 2 2 2 2 4" xfId="10938"/>
    <cellStyle name="20% - Accent6 7 2 2 2 2 4 2" xfId="27837"/>
    <cellStyle name="20% - Accent6 7 2 2 2 2 5" xfId="9102"/>
    <cellStyle name="20% - Accent6 7 2 2 2 2 6" xfId="20269"/>
    <cellStyle name="20% - Accent6 7 2 2 2 3" xfId="3901"/>
    <cellStyle name="20% - Accent6 7 2 2 2 3 2" xfId="7684"/>
    <cellStyle name="20% - Accent6 7 2 2 2 3 2 2" xfId="15743"/>
    <cellStyle name="20% - Accent6 7 2 2 2 3 2 2 2" xfId="32590"/>
    <cellStyle name="20% - Accent6 7 2 2 2 3 2 3" xfId="25023"/>
    <cellStyle name="20% - Accent6 7 2 2 2 3 3" xfId="11960"/>
    <cellStyle name="20% - Accent6 7 2 2 2 3 3 2" xfId="28809"/>
    <cellStyle name="20% - Accent6 7 2 2 2 3 4" xfId="21242"/>
    <cellStyle name="20% - Accent6 7 2 2 2 4" xfId="5800"/>
    <cellStyle name="20% - Accent6 7 2 2 2 4 2" xfId="13859"/>
    <cellStyle name="20% - Accent6 7 2 2 2 4 2 2" xfId="30706"/>
    <cellStyle name="20% - Accent6 7 2 2 2 4 3" xfId="23139"/>
    <cellStyle name="20% - Accent6 7 2 2 2 5" xfId="9985"/>
    <cellStyle name="20% - Accent6 7 2 2 2 5 2" xfId="26925"/>
    <cellStyle name="20% - Accent6 7 2 2 2 6" xfId="9150"/>
    <cellStyle name="20% - Accent6 7 2 2 2 7" xfId="19357"/>
    <cellStyle name="20% - Accent6 7 2 2 3" xfId="2398"/>
    <cellStyle name="20% - Accent6 7 2 2 3 2" xfId="4362"/>
    <cellStyle name="20% - Accent6 7 2 2 3 2 2" xfId="8145"/>
    <cellStyle name="20% - Accent6 7 2 2 3 2 2 2" xfId="16204"/>
    <cellStyle name="20% - Accent6 7 2 2 3 2 2 2 2" xfId="33051"/>
    <cellStyle name="20% - Accent6 7 2 2 3 2 2 3" xfId="25484"/>
    <cellStyle name="20% - Accent6 7 2 2 3 2 3" xfId="12421"/>
    <cellStyle name="20% - Accent6 7 2 2 3 2 3 2" xfId="29270"/>
    <cellStyle name="20% - Accent6 7 2 2 3 2 4" xfId="21703"/>
    <cellStyle name="20% - Accent6 7 2 2 3 3" xfId="6261"/>
    <cellStyle name="20% - Accent6 7 2 2 3 3 2" xfId="14320"/>
    <cellStyle name="20% - Accent6 7 2 2 3 3 2 2" xfId="31167"/>
    <cellStyle name="20% - Accent6 7 2 2 3 3 3" xfId="23600"/>
    <cellStyle name="20% - Accent6 7 2 2 3 4" xfId="10486"/>
    <cellStyle name="20% - Accent6 7 2 2 3 4 2" xfId="27386"/>
    <cellStyle name="20% - Accent6 7 2 2 3 5" xfId="8917"/>
    <cellStyle name="20% - Accent6 7 2 2 3 6" xfId="19818"/>
    <cellStyle name="20% - Accent6 7 2 2 4" xfId="3450"/>
    <cellStyle name="20% - Accent6 7 2 2 4 2" xfId="7233"/>
    <cellStyle name="20% - Accent6 7 2 2 4 2 2" xfId="15292"/>
    <cellStyle name="20% - Accent6 7 2 2 4 2 2 2" xfId="32139"/>
    <cellStyle name="20% - Accent6 7 2 2 4 2 3" xfId="24572"/>
    <cellStyle name="20% - Accent6 7 2 2 4 3" xfId="11509"/>
    <cellStyle name="20% - Accent6 7 2 2 4 3 2" xfId="28358"/>
    <cellStyle name="20% - Accent6 7 2 2 4 4" xfId="20791"/>
    <cellStyle name="20% - Accent6 7 2 2 5" xfId="5349"/>
    <cellStyle name="20% - Accent6 7 2 2 5 2" xfId="13408"/>
    <cellStyle name="20% - Accent6 7 2 2 5 2 2" xfId="30255"/>
    <cellStyle name="20% - Accent6 7 2 2 5 3" xfId="22688"/>
    <cellStyle name="20% - Accent6 7 2 2 6" xfId="9510"/>
    <cellStyle name="20% - Accent6 7 2 2 6 2" xfId="26474"/>
    <cellStyle name="20% - Accent6 7 2 2 7" xfId="11190"/>
    <cellStyle name="20% - Accent6 7 2 2 8" xfId="18906"/>
    <cellStyle name="20% - Accent6 7 2 3" xfId="1634"/>
    <cellStyle name="20% - Accent6 7 2 3 2" xfId="2633"/>
    <cellStyle name="20% - Accent6 7 2 3 2 2" xfId="4595"/>
    <cellStyle name="20% - Accent6 7 2 3 2 2 2" xfId="8378"/>
    <cellStyle name="20% - Accent6 7 2 3 2 2 2 2" xfId="16437"/>
    <cellStyle name="20% - Accent6 7 2 3 2 2 2 2 2" xfId="33284"/>
    <cellStyle name="20% - Accent6 7 2 3 2 2 2 3" xfId="25717"/>
    <cellStyle name="20% - Accent6 7 2 3 2 2 3" xfId="12654"/>
    <cellStyle name="20% - Accent6 7 2 3 2 2 3 2" xfId="29503"/>
    <cellStyle name="20% - Accent6 7 2 3 2 2 4" xfId="21936"/>
    <cellStyle name="20% - Accent6 7 2 3 2 3" xfId="6494"/>
    <cellStyle name="20% - Accent6 7 2 3 2 3 2" xfId="14553"/>
    <cellStyle name="20% - Accent6 7 2 3 2 3 2 2" xfId="31400"/>
    <cellStyle name="20% - Accent6 7 2 3 2 3 3" xfId="23833"/>
    <cellStyle name="20% - Accent6 7 2 3 2 4" xfId="10720"/>
    <cellStyle name="20% - Accent6 7 2 3 2 4 2" xfId="27619"/>
    <cellStyle name="20% - Accent6 7 2 3 2 5" xfId="8844"/>
    <cellStyle name="20% - Accent6 7 2 3 2 6" xfId="20051"/>
    <cellStyle name="20% - Accent6 7 2 3 3" xfId="3683"/>
    <cellStyle name="20% - Accent6 7 2 3 3 2" xfId="7466"/>
    <cellStyle name="20% - Accent6 7 2 3 3 2 2" xfId="15525"/>
    <cellStyle name="20% - Accent6 7 2 3 3 2 2 2" xfId="32372"/>
    <cellStyle name="20% - Accent6 7 2 3 3 2 3" xfId="24805"/>
    <cellStyle name="20% - Accent6 7 2 3 3 3" xfId="11742"/>
    <cellStyle name="20% - Accent6 7 2 3 3 3 2" xfId="28591"/>
    <cellStyle name="20% - Accent6 7 2 3 3 4" xfId="21024"/>
    <cellStyle name="20% - Accent6 7 2 3 4" xfId="5582"/>
    <cellStyle name="20% - Accent6 7 2 3 4 2" xfId="13641"/>
    <cellStyle name="20% - Accent6 7 2 3 4 2 2" xfId="30488"/>
    <cellStyle name="20% - Accent6 7 2 3 4 3" xfId="22921"/>
    <cellStyle name="20% - Accent6 7 2 3 5" xfId="9767"/>
    <cellStyle name="20% - Accent6 7 2 3 5 2" xfId="26707"/>
    <cellStyle name="20% - Accent6 7 2 3 6" xfId="8845"/>
    <cellStyle name="20% - Accent6 7 2 3 7" xfId="19139"/>
    <cellStyle name="20% - Accent6 7 2 4" xfId="2180"/>
    <cellStyle name="20% - Accent6 7 2 4 2" xfId="4144"/>
    <cellStyle name="20% - Accent6 7 2 4 2 2" xfId="7927"/>
    <cellStyle name="20% - Accent6 7 2 4 2 2 2" xfId="15986"/>
    <cellStyle name="20% - Accent6 7 2 4 2 2 2 2" xfId="32833"/>
    <cellStyle name="20% - Accent6 7 2 4 2 2 3" xfId="25266"/>
    <cellStyle name="20% - Accent6 7 2 4 2 3" xfId="12203"/>
    <cellStyle name="20% - Accent6 7 2 4 2 3 2" xfId="29052"/>
    <cellStyle name="20% - Accent6 7 2 4 2 4" xfId="21485"/>
    <cellStyle name="20% - Accent6 7 2 4 3" xfId="6043"/>
    <cellStyle name="20% - Accent6 7 2 4 3 2" xfId="14102"/>
    <cellStyle name="20% - Accent6 7 2 4 3 2 2" xfId="30949"/>
    <cellStyle name="20% - Accent6 7 2 4 3 3" xfId="23382"/>
    <cellStyle name="20% - Accent6 7 2 4 4" xfId="10268"/>
    <cellStyle name="20% - Accent6 7 2 4 4 2" xfId="27168"/>
    <cellStyle name="20% - Accent6 7 2 4 5" xfId="11189"/>
    <cellStyle name="20% - Accent6 7 2 4 6" xfId="19600"/>
    <cellStyle name="20% - Accent6 7 2 5" xfId="3232"/>
    <cellStyle name="20% - Accent6 7 2 5 2" xfId="7015"/>
    <cellStyle name="20% - Accent6 7 2 5 2 2" xfId="15074"/>
    <cellStyle name="20% - Accent6 7 2 5 2 2 2" xfId="31921"/>
    <cellStyle name="20% - Accent6 7 2 5 2 3" xfId="24354"/>
    <cellStyle name="20% - Accent6 7 2 5 3" xfId="11291"/>
    <cellStyle name="20% - Accent6 7 2 5 3 2" xfId="28140"/>
    <cellStyle name="20% - Accent6 7 2 5 4" xfId="20573"/>
    <cellStyle name="20% - Accent6 7 2 6" xfId="5131"/>
    <cellStyle name="20% - Accent6 7 2 6 2" xfId="13190"/>
    <cellStyle name="20% - Accent6 7 2 6 2 2" xfId="30037"/>
    <cellStyle name="20% - Accent6 7 2 6 3" xfId="22470"/>
    <cellStyle name="20% - Accent6 7 2 7" xfId="9275"/>
    <cellStyle name="20% - Accent6 7 2 7 2" xfId="26256"/>
    <cellStyle name="20% - Accent6 7 2 8" xfId="9151"/>
    <cellStyle name="20% - Accent6 7 2 9" xfId="18688"/>
    <cellStyle name="20% - Accent6 7 3" xfId="1264"/>
    <cellStyle name="20% - Accent6 7 3 2" xfId="1760"/>
    <cellStyle name="20% - Accent6 7 3 2 2" xfId="2759"/>
    <cellStyle name="20% - Accent6 7 3 2 2 2" xfId="4721"/>
    <cellStyle name="20% - Accent6 7 3 2 2 2 2" xfId="8504"/>
    <cellStyle name="20% - Accent6 7 3 2 2 2 2 2" xfId="16563"/>
    <cellStyle name="20% - Accent6 7 3 2 2 2 2 2 2" xfId="33410"/>
    <cellStyle name="20% - Accent6 7 3 2 2 2 2 3" xfId="25843"/>
    <cellStyle name="20% - Accent6 7 3 2 2 2 3" xfId="12780"/>
    <cellStyle name="20% - Accent6 7 3 2 2 2 3 2" xfId="29629"/>
    <cellStyle name="20% - Accent6 7 3 2 2 2 4" xfId="22062"/>
    <cellStyle name="20% - Accent6 7 3 2 2 3" xfId="6620"/>
    <cellStyle name="20% - Accent6 7 3 2 2 3 2" xfId="14679"/>
    <cellStyle name="20% - Accent6 7 3 2 2 3 2 2" xfId="31526"/>
    <cellStyle name="20% - Accent6 7 3 2 2 3 3" xfId="23959"/>
    <cellStyle name="20% - Accent6 7 3 2 2 4" xfId="10846"/>
    <cellStyle name="20% - Accent6 7 3 2 2 4 2" xfId="27745"/>
    <cellStyle name="20% - Accent6 7 3 2 2 5" xfId="9148"/>
    <cellStyle name="20% - Accent6 7 3 2 2 6" xfId="20177"/>
    <cellStyle name="20% - Accent6 7 3 2 3" xfId="3809"/>
    <cellStyle name="20% - Accent6 7 3 2 3 2" xfId="7592"/>
    <cellStyle name="20% - Accent6 7 3 2 3 2 2" xfId="15651"/>
    <cellStyle name="20% - Accent6 7 3 2 3 2 2 2" xfId="32498"/>
    <cellStyle name="20% - Accent6 7 3 2 3 2 3" xfId="24931"/>
    <cellStyle name="20% - Accent6 7 3 2 3 3" xfId="11868"/>
    <cellStyle name="20% - Accent6 7 3 2 3 3 2" xfId="28717"/>
    <cellStyle name="20% - Accent6 7 3 2 3 4" xfId="21150"/>
    <cellStyle name="20% - Accent6 7 3 2 4" xfId="5708"/>
    <cellStyle name="20% - Accent6 7 3 2 4 2" xfId="13767"/>
    <cellStyle name="20% - Accent6 7 3 2 4 2 2" xfId="30614"/>
    <cellStyle name="20% - Accent6 7 3 2 4 3" xfId="23047"/>
    <cellStyle name="20% - Accent6 7 3 2 5" xfId="9893"/>
    <cellStyle name="20% - Accent6 7 3 2 5 2" xfId="26833"/>
    <cellStyle name="20% - Accent6 7 3 2 6" xfId="11188"/>
    <cellStyle name="20% - Accent6 7 3 2 7" xfId="19265"/>
    <cellStyle name="20% - Accent6 7 3 3" xfId="2306"/>
    <cellStyle name="20% - Accent6 7 3 3 2" xfId="4270"/>
    <cellStyle name="20% - Accent6 7 3 3 2 2" xfId="8053"/>
    <cellStyle name="20% - Accent6 7 3 3 2 2 2" xfId="16112"/>
    <cellStyle name="20% - Accent6 7 3 3 2 2 2 2" xfId="32959"/>
    <cellStyle name="20% - Accent6 7 3 3 2 2 3" xfId="25392"/>
    <cellStyle name="20% - Accent6 7 3 3 2 3" xfId="12329"/>
    <cellStyle name="20% - Accent6 7 3 3 2 3 2" xfId="29178"/>
    <cellStyle name="20% - Accent6 7 3 3 2 4" xfId="21611"/>
    <cellStyle name="20% - Accent6 7 3 3 3" xfId="6169"/>
    <cellStyle name="20% - Accent6 7 3 3 3 2" xfId="14228"/>
    <cellStyle name="20% - Accent6 7 3 3 3 2 2" xfId="31075"/>
    <cellStyle name="20% - Accent6 7 3 3 3 3" xfId="23508"/>
    <cellStyle name="20% - Accent6 7 3 3 4" xfId="10394"/>
    <cellStyle name="20% - Accent6 7 3 3 4 2" xfId="27294"/>
    <cellStyle name="20% - Accent6 7 3 3 5" xfId="11187"/>
    <cellStyle name="20% - Accent6 7 3 3 6" xfId="19726"/>
    <cellStyle name="20% - Accent6 7 3 4" xfId="3358"/>
    <cellStyle name="20% - Accent6 7 3 4 2" xfId="7141"/>
    <cellStyle name="20% - Accent6 7 3 4 2 2" xfId="15200"/>
    <cellStyle name="20% - Accent6 7 3 4 2 2 2" xfId="32047"/>
    <cellStyle name="20% - Accent6 7 3 4 2 3" xfId="24480"/>
    <cellStyle name="20% - Accent6 7 3 4 3" xfId="11417"/>
    <cellStyle name="20% - Accent6 7 3 4 3 2" xfId="28266"/>
    <cellStyle name="20% - Accent6 7 3 4 4" xfId="20699"/>
    <cellStyle name="20% - Accent6 7 3 5" xfId="5257"/>
    <cellStyle name="20% - Accent6 7 3 5 2" xfId="13316"/>
    <cellStyle name="20% - Accent6 7 3 5 2 2" xfId="30163"/>
    <cellStyle name="20% - Accent6 7 3 5 3" xfId="22596"/>
    <cellStyle name="20% - Accent6 7 3 6" xfId="9418"/>
    <cellStyle name="20% - Accent6 7 3 6 2" xfId="26382"/>
    <cellStyle name="20% - Accent6 7 3 7" xfId="9149"/>
    <cellStyle name="20% - Accent6 7 3 8" xfId="18814"/>
    <cellStyle name="20% - Accent6 7 4" xfId="1542"/>
    <cellStyle name="20% - Accent6 7 4 2" xfId="2541"/>
    <cellStyle name="20% - Accent6 7 4 2 2" xfId="4503"/>
    <cellStyle name="20% - Accent6 7 4 2 2 2" xfId="8286"/>
    <cellStyle name="20% - Accent6 7 4 2 2 2 2" xfId="16345"/>
    <cellStyle name="20% - Accent6 7 4 2 2 2 2 2" xfId="33192"/>
    <cellStyle name="20% - Accent6 7 4 2 2 2 3" xfId="25625"/>
    <cellStyle name="20% - Accent6 7 4 2 2 3" xfId="12562"/>
    <cellStyle name="20% - Accent6 7 4 2 2 3 2" xfId="29411"/>
    <cellStyle name="20% - Accent6 7 4 2 2 4" xfId="21844"/>
    <cellStyle name="20% - Accent6 7 4 2 3" xfId="6402"/>
    <cellStyle name="20% - Accent6 7 4 2 3 2" xfId="14461"/>
    <cellStyle name="20% - Accent6 7 4 2 3 2 2" xfId="31308"/>
    <cellStyle name="20% - Accent6 7 4 2 3 3" xfId="23741"/>
    <cellStyle name="20% - Accent6 7 4 2 4" xfId="10628"/>
    <cellStyle name="20% - Accent6 7 4 2 4 2" xfId="27527"/>
    <cellStyle name="20% - Accent6 7 4 2 5" xfId="11186"/>
    <cellStyle name="20% - Accent6 7 4 2 6" xfId="19959"/>
    <cellStyle name="20% - Accent6 7 4 3" xfId="3591"/>
    <cellStyle name="20% - Accent6 7 4 3 2" xfId="7374"/>
    <cellStyle name="20% - Accent6 7 4 3 2 2" xfId="15433"/>
    <cellStyle name="20% - Accent6 7 4 3 2 2 2" xfId="32280"/>
    <cellStyle name="20% - Accent6 7 4 3 2 3" xfId="24713"/>
    <cellStyle name="20% - Accent6 7 4 3 3" xfId="11650"/>
    <cellStyle name="20% - Accent6 7 4 3 3 2" xfId="28499"/>
    <cellStyle name="20% - Accent6 7 4 3 4" xfId="20932"/>
    <cellStyle name="20% - Accent6 7 4 4" xfId="5490"/>
    <cellStyle name="20% - Accent6 7 4 4 2" xfId="13549"/>
    <cellStyle name="20% - Accent6 7 4 4 2 2" xfId="30396"/>
    <cellStyle name="20% - Accent6 7 4 4 3" xfId="22829"/>
    <cellStyle name="20% - Accent6 7 4 5" xfId="9675"/>
    <cellStyle name="20% - Accent6 7 4 5 2" xfId="26615"/>
    <cellStyle name="20% - Accent6 7 4 6" xfId="9147"/>
    <cellStyle name="20% - Accent6 7 4 7" xfId="19047"/>
    <cellStyle name="20% - Accent6 7 5" xfId="2072"/>
    <cellStyle name="20% - Accent6 7 5 2" xfId="4052"/>
    <cellStyle name="20% - Accent6 7 5 2 2" xfId="7835"/>
    <cellStyle name="20% - Accent6 7 5 2 2 2" xfId="15894"/>
    <cellStyle name="20% - Accent6 7 5 2 2 2 2" xfId="32741"/>
    <cellStyle name="20% - Accent6 7 5 2 2 3" xfId="25174"/>
    <cellStyle name="20% - Accent6 7 5 2 3" xfId="12111"/>
    <cellStyle name="20% - Accent6 7 5 2 3 2" xfId="28960"/>
    <cellStyle name="20% - Accent6 7 5 2 4" xfId="21393"/>
    <cellStyle name="20% - Accent6 7 5 3" xfId="5951"/>
    <cellStyle name="20% - Accent6 7 5 3 2" xfId="14010"/>
    <cellStyle name="20% - Accent6 7 5 3 2 2" xfId="30857"/>
    <cellStyle name="20% - Accent6 7 5 3 3" xfId="23290"/>
    <cellStyle name="20% - Accent6 7 5 4" xfId="10169"/>
    <cellStyle name="20% - Accent6 7 5 4 2" xfId="27076"/>
    <cellStyle name="20% - Accent6 7 5 5" xfId="9146"/>
    <cellStyle name="20% - Accent6 7 5 6" xfId="19508"/>
    <cellStyle name="20% - Accent6 7 6" xfId="3110"/>
    <cellStyle name="20% - Accent6 7 6 2" xfId="6923"/>
    <cellStyle name="20% - Accent6 7 6 2 2" xfId="14982"/>
    <cellStyle name="20% - Accent6 7 6 2 2 2" xfId="31829"/>
    <cellStyle name="20% - Accent6 7 6 2 3" xfId="24262"/>
    <cellStyle name="20% - Accent6 7 6 3" xfId="11173"/>
    <cellStyle name="20% - Accent6 7 6 3 2" xfId="28048"/>
    <cellStyle name="20% - Accent6 7 6 4" xfId="20481"/>
    <cellStyle name="20% - Accent6 7 7" xfId="5039"/>
    <cellStyle name="20% - Accent6 7 7 2" xfId="13098"/>
    <cellStyle name="20% - Accent6 7 7 2 2" xfId="29945"/>
    <cellStyle name="20% - Accent6 7 7 3" xfId="22378"/>
    <cellStyle name="20% - Accent6 7 8" xfId="9073"/>
    <cellStyle name="20% - Accent6 7 8 2" xfId="26164"/>
    <cellStyle name="20% - Accent6 7 9" xfId="11191"/>
    <cellStyle name="20% - Accent6 8" xfId="979"/>
    <cellStyle name="20% - Accent6 8 10" xfId="33998"/>
    <cellStyle name="20% - Accent6 8 2" xfId="1277"/>
    <cellStyle name="20% - Accent6 8 2 2" xfId="1773"/>
    <cellStyle name="20% - Accent6 8 2 2 2" xfId="2772"/>
    <cellStyle name="20% - Accent6 8 2 2 2 2" xfId="4734"/>
    <cellStyle name="20% - Accent6 8 2 2 2 2 2" xfId="8517"/>
    <cellStyle name="20% - Accent6 8 2 2 2 2 2 2" xfId="16576"/>
    <cellStyle name="20% - Accent6 8 2 2 2 2 2 2 2" xfId="33423"/>
    <cellStyle name="20% - Accent6 8 2 2 2 2 2 3" xfId="25856"/>
    <cellStyle name="20% - Accent6 8 2 2 2 2 3" xfId="12793"/>
    <cellStyle name="20% - Accent6 8 2 2 2 2 3 2" xfId="29642"/>
    <cellStyle name="20% - Accent6 8 2 2 2 2 4" xfId="22075"/>
    <cellStyle name="20% - Accent6 8 2 2 2 3" xfId="6633"/>
    <cellStyle name="20% - Accent6 8 2 2 2 3 2" xfId="14692"/>
    <cellStyle name="20% - Accent6 8 2 2 2 3 2 2" xfId="31539"/>
    <cellStyle name="20% - Accent6 8 2 2 2 3 3" xfId="23972"/>
    <cellStyle name="20% - Accent6 8 2 2 2 4" xfId="10859"/>
    <cellStyle name="20% - Accent6 8 2 2 2 4 2" xfId="27758"/>
    <cellStyle name="20% - Accent6 8 2 2 2 5" xfId="9144"/>
    <cellStyle name="20% - Accent6 8 2 2 2 6" xfId="20190"/>
    <cellStyle name="20% - Accent6 8 2 2 3" xfId="3822"/>
    <cellStyle name="20% - Accent6 8 2 2 3 2" xfId="7605"/>
    <cellStyle name="20% - Accent6 8 2 2 3 2 2" xfId="15664"/>
    <cellStyle name="20% - Accent6 8 2 2 3 2 2 2" xfId="32511"/>
    <cellStyle name="20% - Accent6 8 2 2 3 2 3" xfId="24944"/>
    <cellStyle name="20% - Accent6 8 2 2 3 3" xfId="11881"/>
    <cellStyle name="20% - Accent6 8 2 2 3 3 2" xfId="28730"/>
    <cellStyle name="20% - Accent6 8 2 2 3 4" xfId="21163"/>
    <cellStyle name="20% - Accent6 8 2 2 4" xfId="5721"/>
    <cellStyle name="20% - Accent6 8 2 2 4 2" xfId="13780"/>
    <cellStyle name="20% - Accent6 8 2 2 4 2 2" xfId="30627"/>
    <cellStyle name="20% - Accent6 8 2 2 4 3" xfId="23060"/>
    <cellStyle name="20% - Accent6 8 2 2 5" xfId="9906"/>
    <cellStyle name="20% - Accent6 8 2 2 5 2" xfId="26846"/>
    <cellStyle name="20% - Accent6 8 2 2 6" xfId="11184"/>
    <cellStyle name="20% - Accent6 8 2 2 7" xfId="19278"/>
    <cellStyle name="20% - Accent6 8 2 3" xfId="2319"/>
    <cellStyle name="20% - Accent6 8 2 3 2" xfId="4283"/>
    <cellStyle name="20% - Accent6 8 2 3 2 2" xfId="8066"/>
    <cellStyle name="20% - Accent6 8 2 3 2 2 2" xfId="16125"/>
    <cellStyle name="20% - Accent6 8 2 3 2 2 2 2" xfId="32972"/>
    <cellStyle name="20% - Accent6 8 2 3 2 2 3" xfId="25405"/>
    <cellStyle name="20% - Accent6 8 2 3 2 3" xfId="12342"/>
    <cellStyle name="20% - Accent6 8 2 3 2 3 2" xfId="29191"/>
    <cellStyle name="20% - Accent6 8 2 3 2 4" xfId="21624"/>
    <cellStyle name="20% - Accent6 8 2 3 3" xfId="6182"/>
    <cellStyle name="20% - Accent6 8 2 3 3 2" xfId="14241"/>
    <cellStyle name="20% - Accent6 8 2 3 3 2 2" xfId="31088"/>
    <cellStyle name="20% - Accent6 8 2 3 3 3" xfId="23521"/>
    <cellStyle name="20% - Accent6 8 2 3 4" xfId="10407"/>
    <cellStyle name="20% - Accent6 8 2 3 4 2" xfId="27307"/>
    <cellStyle name="20% - Accent6 8 2 3 5" xfId="11183"/>
    <cellStyle name="20% - Accent6 8 2 3 6" xfId="19739"/>
    <cellStyle name="20% - Accent6 8 2 4" xfId="3371"/>
    <cellStyle name="20% - Accent6 8 2 4 2" xfId="7154"/>
    <cellStyle name="20% - Accent6 8 2 4 2 2" xfId="15213"/>
    <cellStyle name="20% - Accent6 8 2 4 2 2 2" xfId="32060"/>
    <cellStyle name="20% - Accent6 8 2 4 2 3" xfId="24493"/>
    <cellStyle name="20% - Accent6 8 2 4 3" xfId="11430"/>
    <cellStyle name="20% - Accent6 8 2 4 3 2" xfId="28279"/>
    <cellStyle name="20% - Accent6 8 2 4 4" xfId="20712"/>
    <cellStyle name="20% - Accent6 8 2 5" xfId="5270"/>
    <cellStyle name="20% - Accent6 8 2 5 2" xfId="13329"/>
    <cellStyle name="20% - Accent6 8 2 5 2 2" xfId="30176"/>
    <cellStyle name="20% - Accent6 8 2 5 3" xfId="22609"/>
    <cellStyle name="20% - Accent6 8 2 6" xfId="9431"/>
    <cellStyle name="20% - Accent6 8 2 6 2" xfId="26395"/>
    <cellStyle name="20% - Accent6 8 2 7" xfId="9145"/>
    <cellStyle name="20% - Accent6 8 2 8" xfId="18827"/>
    <cellStyle name="20% - Accent6 8 3" xfId="1555"/>
    <cellStyle name="20% - Accent6 8 3 2" xfId="2554"/>
    <cellStyle name="20% - Accent6 8 3 2 2" xfId="4516"/>
    <cellStyle name="20% - Accent6 8 3 2 2 2" xfId="8299"/>
    <cellStyle name="20% - Accent6 8 3 2 2 2 2" xfId="16358"/>
    <cellStyle name="20% - Accent6 8 3 2 2 2 2 2" xfId="33205"/>
    <cellStyle name="20% - Accent6 8 3 2 2 2 3" xfId="25638"/>
    <cellStyle name="20% - Accent6 8 3 2 2 3" xfId="12575"/>
    <cellStyle name="20% - Accent6 8 3 2 2 3 2" xfId="29424"/>
    <cellStyle name="20% - Accent6 8 3 2 2 4" xfId="21857"/>
    <cellStyle name="20% - Accent6 8 3 2 3" xfId="6415"/>
    <cellStyle name="20% - Accent6 8 3 2 3 2" xfId="14474"/>
    <cellStyle name="20% - Accent6 8 3 2 3 2 2" xfId="31321"/>
    <cellStyle name="20% - Accent6 8 3 2 3 3" xfId="23754"/>
    <cellStyle name="20% - Accent6 8 3 2 4" xfId="10641"/>
    <cellStyle name="20% - Accent6 8 3 2 4 2" xfId="27540"/>
    <cellStyle name="20% - Accent6 8 3 2 5" xfId="8935"/>
    <cellStyle name="20% - Accent6 8 3 2 6" xfId="19972"/>
    <cellStyle name="20% - Accent6 8 3 3" xfId="3604"/>
    <cellStyle name="20% - Accent6 8 3 3 2" xfId="7387"/>
    <cellStyle name="20% - Accent6 8 3 3 2 2" xfId="15446"/>
    <cellStyle name="20% - Accent6 8 3 3 2 2 2" xfId="32293"/>
    <cellStyle name="20% - Accent6 8 3 3 2 3" xfId="24726"/>
    <cellStyle name="20% - Accent6 8 3 3 3" xfId="11663"/>
    <cellStyle name="20% - Accent6 8 3 3 3 2" xfId="28512"/>
    <cellStyle name="20% - Accent6 8 3 3 4" xfId="20945"/>
    <cellStyle name="20% - Accent6 8 3 4" xfId="5503"/>
    <cellStyle name="20% - Accent6 8 3 4 2" xfId="13562"/>
    <cellStyle name="20% - Accent6 8 3 4 2 2" xfId="30409"/>
    <cellStyle name="20% - Accent6 8 3 4 3" xfId="22842"/>
    <cellStyle name="20% - Accent6 8 3 5" xfId="9688"/>
    <cellStyle name="20% - Accent6 8 3 5 2" xfId="26628"/>
    <cellStyle name="20% - Accent6 8 3 6" xfId="9143"/>
    <cellStyle name="20% - Accent6 8 3 7" xfId="19060"/>
    <cellStyle name="20% - Accent6 8 4" xfId="2100"/>
    <cellStyle name="20% - Accent6 8 4 2" xfId="4065"/>
    <cellStyle name="20% - Accent6 8 4 2 2" xfId="7848"/>
    <cellStyle name="20% - Accent6 8 4 2 2 2" xfId="15907"/>
    <cellStyle name="20% - Accent6 8 4 2 2 2 2" xfId="32754"/>
    <cellStyle name="20% - Accent6 8 4 2 2 3" xfId="25187"/>
    <cellStyle name="20% - Accent6 8 4 2 3" xfId="12124"/>
    <cellStyle name="20% - Accent6 8 4 2 3 2" xfId="28973"/>
    <cellStyle name="20% - Accent6 8 4 2 4" xfId="21406"/>
    <cellStyle name="20% - Accent6 8 4 3" xfId="5964"/>
    <cellStyle name="20% - Accent6 8 4 3 2" xfId="14023"/>
    <cellStyle name="20% - Accent6 8 4 3 2 2" xfId="30870"/>
    <cellStyle name="20% - Accent6 8 4 3 3" xfId="23303"/>
    <cellStyle name="20% - Accent6 8 4 4" xfId="10189"/>
    <cellStyle name="20% - Accent6 8 4 4 2" xfId="27089"/>
    <cellStyle name="20% - Accent6 8 4 5" xfId="13021"/>
    <cellStyle name="20% - Accent6 8 4 6" xfId="19521"/>
    <cellStyle name="20% - Accent6 8 5" xfId="3153"/>
    <cellStyle name="20% - Accent6 8 5 2" xfId="6936"/>
    <cellStyle name="20% - Accent6 8 5 2 2" xfId="14995"/>
    <cellStyle name="20% - Accent6 8 5 2 2 2" xfId="31842"/>
    <cellStyle name="20% - Accent6 8 5 2 3" xfId="24275"/>
    <cellStyle name="20% - Accent6 8 5 3" xfId="11212"/>
    <cellStyle name="20% - Accent6 8 5 3 2" xfId="28061"/>
    <cellStyle name="20% - Accent6 8 5 4" xfId="20494"/>
    <cellStyle name="20% - Accent6 8 6" xfId="5052"/>
    <cellStyle name="20% - Accent6 8 6 2" xfId="13111"/>
    <cellStyle name="20% - Accent6 8 6 2 2" xfId="29958"/>
    <cellStyle name="20% - Accent6 8 6 3" xfId="22391"/>
    <cellStyle name="20% - Accent6 8 7" xfId="9178"/>
    <cellStyle name="20% - Accent6 8 7 2" xfId="26177"/>
    <cellStyle name="20% - Accent6 8 8" xfId="11185"/>
    <cellStyle name="20% - Accent6 8 9" xfId="18609"/>
    <cellStyle name="20% - Accent6 9" xfId="1148"/>
    <cellStyle name="20% - Accent6 9 2" xfId="1681"/>
    <cellStyle name="20% - Accent6 9 2 2" xfId="2680"/>
    <cellStyle name="20% - Accent6 9 2 2 2" xfId="4642"/>
    <cellStyle name="20% - Accent6 9 2 2 2 2" xfId="8425"/>
    <cellStyle name="20% - Accent6 9 2 2 2 2 2" xfId="16484"/>
    <cellStyle name="20% - Accent6 9 2 2 2 2 2 2" xfId="33331"/>
    <cellStyle name="20% - Accent6 9 2 2 2 2 3" xfId="25764"/>
    <cellStyle name="20% - Accent6 9 2 2 2 3" xfId="12701"/>
    <cellStyle name="20% - Accent6 9 2 2 2 3 2" xfId="29550"/>
    <cellStyle name="20% - Accent6 9 2 2 2 4" xfId="21983"/>
    <cellStyle name="20% - Accent6 9 2 2 3" xfId="6541"/>
    <cellStyle name="20% - Accent6 9 2 2 3 2" xfId="14600"/>
    <cellStyle name="20% - Accent6 9 2 2 3 2 2" xfId="31447"/>
    <cellStyle name="20% - Accent6 9 2 2 3 3" xfId="23880"/>
    <cellStyle name="20% - Accent6 9 2 2 4" xfId="10767"/>
    <cellStyle name="20% - Accent6 9 2 2 4 2" xfId="27666"/>
    <cellStyle name="20% - Accent6 9 2 2 5" xfId="9142"/>
    <cellStyle name="20% - Accent6 9 2 2 6" xfId="20098"/>
    <cellStyle name="20% - Accent6 9 2 3" xfId="3730"/>
    <cellStyle name="20% - Accent6 9 2 3 2" xfId="7513"/>
    <cellStyle name="20% - Accent6 9 2 3 2 2" xfId="15572"/>
    <cellStyle name="20% - Accent6 9 2 3 2 2 2" xfId="32419"/>
    <cellStyle name="20% - Accent6 9 2 3 2 3" xfId="24852"/>
    <cellStyle name="20% - Accent6 9 2 3 3" xfId="11789"/>
    <cellStyle name="20% - Accent6 9 2 3 3 2" xfId="28638"/>
    <cellStyle name="20% - Accent6 9 2 3 4" xfId="21071"/>
    <cellStyle name="20% - Accent6 9 2 4" xfId="5629"/>
    <cellStyle name="20% - Accent6 9 2 4 2" xfId="13688"/>
    <cellStyle name="20% - Accent6 9 2 4 2 2" xfId="30535"/>
    <cellStyle name="20% - Accent6 9 2 4 3" xfId="22968"/>
    <cellStyle name="20% - Accent6 9 2 5" xfId="9814"/>
    <cellStyle name="20% - Accent6 9 2 5 2" xfId="26754"/>
    <cellStyle name="20% - Accent6 9 2 6" xfId="11182"/>
    <cellStyle name="20% - Accent6 9 2 7" xfId="19186"/>
    <cellStyle name="20% - Accent6 9 3" xfId="2227"/>
    <cellStyle name="20% - Accent6 9 3 2" xfId="4191"/>
    <cellStyle name="20% - Accent6 9 3 2 2" xfId="7974"/>
    <cellStyle name="20% - Accent6 9 3 2 2 2" xfId="16033"/>
    <cellStyle name="20% - Accent6 9 3 2 2 2 2" xfId="32880"/>
    <cellStyle name="20% - Accent6 9 3 2 2 3" xfId="25313"/>
    <cellStyle name="20% - Accent6 9 3 2 3" xfId="12250"/>
    <cellStyle name="20% - Accent6 9 3 2 3 2" xfId="29099"/>
    <cellStyle name="20% - Accent6 9 3 2 4" xfId="21532"/>
    <cellStyle name="20% - Accent6 9 3 3" xfId="6090"/>
    <cellStyle name="20% - Accent6 9 3 3 2" xfId="14149"/>
    <cellStyle name="20% - Accent6 9 3 3 2 2" xfId="30996"/>
    <cellStyle name="20% - Accent6 9 3 3 3" xfId="23429"/>
    <cellStyle name="20% - Accent6 9 3 4" xfId="10315"/>
    <cellStyle name="20% - Accent6 9 3 4 2" xfId="27215"/>
    <cellStyle name="20% - Accent6 9 3 5" xfId="11181"/>
    <cellStyle name="20% - Accent6 9 3 6" xfId="19647"/>
    <cellStyle name="20% - Accent6 9 4" xfId="3279"/>
    <cellStyle name="20% - Accent6 9 4 2" xfId="7062"/>
    <cellStyle name="20% - Accent6 9 4 2 2" xfId="15121"/>
    <cellStyle name="20% - Accent6 9 4 2 2 2" xfId="31968"/>
    <cellStyle name="20% - Accent6 9 4 2 3" xfId="24401"/>
    <cellStyle name="20% - Accent6 9 4 3" xfId="11338"/>
    <cellStyle name="20% - Accent6 9 4 3 2" xfId="28187"/>
    <cellStyle name="20% - Accent6 9 4 4" xfId="20620"/>
    <cellStyle name="20% - Accent6 9 5" xfId="5178"/>
    <cellStyle name="20% - Accent6 9 5 2" xfId="13237"/>
    <cellStyle name="20% - Accent6 9 5 2 2" xfId="30084"/>
    <cellStyle name="20% - Accent6 9 5 3" xfId="22517"/>
    <cellStyle name="20% - Accent6 9 6" xfId="9328"/>
    <cellStyle name="20% - Accent6 9 6 2" xfId="26303"/>
    <cellStyle name="20% - Accent6 9 7" xfId="13017"/>
    <cellStyle name="20% - Accent6 9 8" xfId="18735"/>
    <cellStyle name="20% - Akzent1" xfId="10"/>
    <cellStyle name="20% - Akzent2" xfId="11"/>
    <cellStyle name="20% - Akzent3" xfId="12"/>
    <cellStyle name="20% - Akzent4" xfId="13"/>
    <cellStyle name="20% - Akzent5" xfId="14"/>
    <cellStyle name="20% - Akzent6" xfId="15"/>
    <cellStyle name="20% - Colore 1" xfId="16"/>
    <cellStyle name="20% - Colore 2" xfId="17"/>
    <cellStyle name="20% - Colore 3" xfId="18"/>
    <cellStyle name="20% - Colore 4" xfId="19"/>
    <cellStyle name="20% - Colore 5" xfId="20"/>
    <cellStyle name="20% - Colore 6" xfId="21"/>
    <cellStyle name="20% - Énfasis1" xfId="22"/>
    <cellStyle name="20% - Énfasis1 2" xfId="286"/>
    <cellStyle name="20% - Énfasis1 2 2" xfId="11180"/>
    <cellStyle name="20% - Énfasis1 3" xfId="866"/>
    <cellStyle name="20% - Énfasis1 4" xfId="9141"/>
    <cellStyle name="20% - Énfasis1 5" xfId="535"/>
    <cellStyle name="20% - Énfasis2" xfId="23"/>
    <cellStyle name="20% - Énfasis2 2" xfId="287"/>
    <cellStyle name="20% - Énfasis2 2 2" xfId="8842"/>
    <cellStyle name="20% - Énfasis2 3" xfId="867"/>
    <cellStyle name="20% - Énfasis2 4" xfId="8843"/>
    <cellStyle name="20% - Énfasis2 5" xfId="532"/>
    <cellStyle name="20% - Énfasis3" xfId="24"/>
    <cellStyle name="20% - Énfasis3 2" xfId="288"/>
    <cellStyle name="20% - Énfasis3 2 2" xfId="9056"/>
    <cellStyle name="20% - Énfasis3 3" xfId="868"/>
    <cellStyle name="20% - Énfasis3 4" xfId="8841"/>
    <cellStyle name="20% - Énfasis3 5" xfId="533"/>
    <cellStyle name="20% - Énfasis4" xfId="25"/>
    <cellStyle name="20% - Énfasis4 2" xfId="289"/>
    <cellStyle name="20% - Énfasis4 2 2" xfId="11179"/>
    <cellStyle name="20% - Énfasis4 3" xfId="869"/>
    <cellStyle name="20% - Énfasis4 4" xfId="8840"/>
    <cellStyle name="20% - Énfasis4 5" xfId="531"/>
    <cellStyle name="20% - Énfasis5" xfId="26"/>
    <cellStyle name="20% - Énfasis5 2" xfId="290"/>
    <cellStyle name="20% - Énfasis5 2 2" xfId="11052"/>
    <cellStyle name="20% - Énfasis5 3" xfId="870"/>
    <cellStyle name="20% - Énfasis5 4" xfId="11072"/>
    <cellStyle name="20% - Énfasis5 5" xfId="530"/>
    <cellStyle name="20% - Énfasis6" xfId="27"/>
    <cellStyle name="20% - Énfasis6 2" xfId="291"/>
    <cellStyle name="20% - Énfasis6 2 2" xfId="11178"/>
    <cellStyle name="20% - Énfasis6 3" xfId="871"/>
    <cellStyle name="20% - Énfasis6 4" xfId="9140"/>
    <cellStyle name="20% - Énfasis6 5" xfId="529"/>
    <cellStyle name="20% - Έμφαση1" xfId="28"/>
    <cellStyle name="20% - Έμφαση2" xfId="29"/>
    <cellStyle name="20% - Έμφαση3" xfId="30"/>
    <cellStyle name="20% - Έμφαση4" xfId="31"/>
    <cellStyle name="20% - Έμφαση5" xfId="32"/>
    <cellStyle name="20% - Έμφαση6" xfId="33"/>
    <cellStyle name="40 % - Markeringsfarve1" xfId="34"/>
    <cellStyle name="40 % - Markeringsfarve2" xfId="35"/>
    <cellStyle name="40 % - Markeringsfarve3" xfId="36"/>
    <cellStyle name="40 % - Markeringsfarve4" xfId="37"/>
    <cellStyle name="40 % - Markeringsfarve5" xfId="38"/>
    <cellStyle name="40 % - Markeringsfarve6" xfId="39"/>
    <cellStyle name="40% - Accent1 10" xfId="1931"/>
    <cellStyle name="40% - Accent1 11" xfId="1984"/>
    <cellStyle name="40% - Accent1 12" xfId="2994"/>
    <cellStyle name="40% - Accent1 12 2" xfId="33738"/>
    <cellStyle name="40% - Accent1 13" xfId="18477"/>
    <cellStyle name="40% - Accent1 14" xfId="33888"/>
    <cellStyle name="40% - Accent1 15" xfId="292"/>
    <cellStyle name="40% - Accent1 2" xfId="293"/>
    <cellStyle name="40% - Accent1 2 2" xfId="779"/>
    <cellStyle name="40% - Accent1 2 3" xfId="11177"/>
    <cellStyle name="40% - Accent1 2_Energía" xfId="11008"/>
    <cellStyle name="40% - Accent1 3" xfId="577"/>
    <cellStyle name="40% - Accent1 4" xfId="642"/>
    <cellStyle name="40% - Accent1 5" xfId="726"/>
    <cellStyle name="40% - Accent1 6" xfId="778"/>
    <cellStyle name="40% - Accent1 7" xfId="980"/>
    <cellStyle name="40% - Accent1 7 2" xfId="33999"/>
    <cellStyle name="40% - Accent1 8" xfId="1149"/>
    <cellStyle name="40% - Accent1 9" xfId="1427"/>
    <cellStyle name="40% - Accent2 10" xfId="1932"/>
    <cellStyle name="40% - Accent2 11" xfId="1978"/>
    <cellStyle name="40% - Accent2 12" xfId="2995"/>
    <cellStyle name="40% - Accent2 12 2" xfId="33739"/>
    <cellStyle name="40% - Accent2 13" xfId="18478"/>
    <cellStyle name="40% - Accent2 14" xfId="33884"/>
    <cellStyle name="40% - Accent2 15" xfId="294"/>
    <cellStyle name="40% - Accent2 2" xfId="295"/>
    <cellStyle name="40% - Accent2 2 2" xfId="781"/>
    <cellStyle name="40% - Accent2 2 3" xfId="8839"/>
    <cellStyle name="40% - Accent2 2_Energía" xfId="9574"/>
    <cellStyle name="40% - Accent2 3" xfId="578"/>
    <cellStyle name="40% - Accent2 4" xfId="643"/>
    <cellStyle name="40% - Accent2 5" xfId="705"/>
    <cellStyle name="40% - Accent2 6" xfId="780"/>
    <cellStyle name="40% - Accent2 7" xfId="981"/>
    <cellStyle name="40% - Accent2 7 2" xfId="34000"/>
    <cellStyle name="40% - Accent2 8" xfId="1150"/>
    <cellStyle name="40% - Accent2 9" xfId="1428"/>
    <cellStyle name="40% - Accent3 10" xfId="1933"/>
    <cellStyle name="40% - Accent3 11" xfId="2081"/>
    <cellStyle name="40% - Accent3 12" xfId="2996"/>
    <cellStyle name="40% - Accent3 12 2" xfId="33740"/>
    <cellStyle name="40% - Accent3 13" xfId="18479"/>
    <cellStyle name="40% - Accent3 14" xfId="33879"/>
    <cellStyle name="40% - Accent3 15" xfId="296"/>
    <cellStyle name="40% - Accent3 2" xfId="297"/>
    <cellStyle name="40% - Accent3 2 2" xfId="783"/>
    <cellStyle name="40% - Accent3 2 3" xfId="11091"/>
    <cellStyle name="40% - Accent3 2_Energía" xfId="8838"/>
    <cellStyle name="40% - Accent3 3" xfId="579"/>
    <cellStyle name="40% - Accent3 4" xfId="644"/>
    <cellStyle name="40% - Accent3 5" xfId="700"/>
    <cellStyle name="40% - Accent3 6" xfId="782"/>
    <cellStyle name="40% - Accent3 7" xfId="982"/>
    <cellStyle name="40% - Accent3 7 2" xfId="34001"/>
    <cellStyle name="40% - Accent3 8" xfId="1151"/>
    <cellStyle name="40% - Accent3 9" xfId="1429"/>
    <cellStyle name="40% - Accent4 10" xfId="1934"/>
    <cellStyle name="40% - Accent4 11" xfId="1977"/>
    <cellStyle name="40% - Accent4 12" xfId="2997"/>
    <cellStyle name="40% - Accent4 12 2" xfId="33741"/>
    <cellStyle name="40% - Accent4 13" xfId="18480"/>
    <cellStyle name="40% - Accent4 14" xfId="33875"/>
    <cellStyle name="40% - Accent4 15" xfId="298"/>
    <cellStyle name="40% - Accent4 2" xfId="299"/>
    <cellStyle name="40% - Accent4 2 2" xfId="785"/>
    <cellStyle name="40% - Accent4 2 3" xfId="8953"/>
    <cellStyle name="40% - Accent4 2_Energía" xfId="8916"/>
    <cellStyle name="40% - Accent4 3" xfId="580"/>
    <cellStyle name="40% - Accent4 4" xfId="645"/>
    <cellStyle name="40% - Accent4 5" xfId="713"/>
    <cellStyle name="40% - Accent4 6" xfId="784"/>
    <cellStyle name="40% - Accent4 7" xfId="983"/>
    <cellStyle name="40% - Accent4 7 2" xfId="34002"/>
    <cellStyle name="40% - Accent4 8" xfId="1152"/>
    <cellStyle name="40% - Accent4 9" xfId="1430"/>
    <cellStyle name="40% - Accent5 10" xfId="1935"/>
    <cellStyle name="40% - Accent5 11" xfId="1976"/>
    <cellStyle name="40% - Accent5 12" xfId="2998"/>
    <cellStyle name="40% - Accent5 12 2" xfId="33742"/>
    <cellStyle name="40% - Accent5 13" xfId="18481"/>
    <cellStyle name="40% - Accent5 14" xfId="33868"/>
    <cellStyle name="40% - Accent5 15" xfId="300"/>
    <cellStyle name="40% - Accent5 2" xfId="301"/>
    <cellStyle name="40% - Accent5 2 2" xfId="787"/>
    <cellStyle name="40% - Accent5 2 3" xfId="8836"/>
    <cellStyle name="40% - Accent5 2_Energía" xfId="9138"/>
    <cellStyle name="40% - Accent5 3" xfId="581"/>
    <cellStyle name="40% - Accent5 4" xfId="646"/>
    <cellStyle name="40% - Accent5 5" xfId="697"/>
    <cellStyle name="40% - Accent5 6" xfId="786"/>
    <cellStyle name="40% - Accent5 7" xfId="984"/>
    <cellStyle name="40% - Accent5 7 2" xfId="34003"/>
    <cellStyle name="40% - Accent5 8" xfId="1153"/>
    <cellStyle name="40% - Accent5 9" xfId="1431"/>
    <cellStyle name="40% - Accent6 10" xfId="1936"/>
    <cellStyle name="40% - Accent6 11" xfId="1985"/>
    <cellStyle name="40% - Accent6 12" xfId="2999"/>
    <cellStyle name="40% - Accent6 12 2" xfId="33743"/>
    <cellStyle name="40% - Accent6 13" xfId="18482"/>
    <cellStyle name="40% - Accent6 14" xfId="33864"/>
    <cellStyle name="40% - Accent6 15" xfId="302"/>
    <cellStyle name="40% - Accent6 2" xfId="303"/>
    <cellStyle name="40% - Accent6 2 2" xfId="789"/>
    <cellStyle name="40% - Accent6 2 3" xfId="8998"/>
    <cellStyle name="40% - Accent6 2_Energía" xfId="8952"/>
    <cellStyle name="40% - Accent6 3" xfId="582"/>
    <cellStyle name="40% - Accent6 4" xfId="647"/>
    <cellStyle name="40% - Accent6 5" xfId="676"/>
    <cellStyle name="40% - Accent6 6" xfId="788"/>
    <cellStyle name="40% - Accent6 7" xfId="985"/>
    <cellStyle name="40% - Accent6 7 2" xfId="34004"/>
    <cellStyle name="40% - Accent6 8" xfId="1154"/>
    <cellStyle name="40% - Accent6 9" xfId="1432"/>
    <cellStyle name="40% - Akzent1" xfId="40"/>
    <cellStyle name="40% - Akzent2" xfId="41"/>
    <cellStyle name="40% - Akzent3" xfId="42"/>
    <cellStyle name="40% - Akzent4" xfId="43"/>
    <cellStyle name="40% - Akzent5" xfId="44"/>
    <cellStyle name="40% - Akzent6" xfId="45"/>
    <cellStyle name="40% - Colore 1" xfId="46"/>
    <cellStyle name="40% - Colore 2" xfId="47"/>
    <cellStyle name="40% - Colore 3" xfId="48"/>
    <cellStyle name="40% - Colore 4" xfId="49"/>
    <cellStyle name="40% - Colore 5" xfId="50"/>
    <cellStyle name="40% - Colore 6" xfId="51"/>
    <cellStyle name="40% - Énfasis1" xfId="52"/>
    <cellStyle name="40% - Énfasis1 2" xfId="304"/>
    <cellStyle name="40% - Énfasis1 2 2" xfId="9336"/>
    <cellStyle name="40% - Énfasis1 3" xfId="872"/>
    <cellStyle name="40% - Énfasis1 4" xfId="9591"/>
    <cellStyle name="40% - Énfasis1 5" xfId="528"/>
    <cellStyle name="40% - Énfasis2" xfId="53"/>
    <cellStyle name="40% - Énfasis2 2" xfId="305"/>
    <cellStyle name="40% - Énfasis2 2 2" xfId="9012"/>
    <cellStyle name="40% - Énfasis2 3" xfId="873"/>
    <cellStyle name="40% - Énfasis2 4" xfId="9100"/>
    <cellStyle name="40% - Énfasis2 5" xfId="527"/>
    <cellStyle name="40% - Énfasis3" xfId="54"/>
    <cellStyle name="40% - Énfasis3 2" xfId="306"/>
    <cellStyle name="40% - Énfasis3 2 2" xfId="8951"/>
    <cellStyle name="40% - Énfasis3 3" xfId="874"/>
    <cellStyle name="40% - Énfasis3 4" xfId="9133"/>
    <cellStyle name="40% - Énfasis3 5" xfId="526"/>
    <cellStyle name="40% - Énfasis4" xfId="55"/>
    <cellStyle name="40% - Énfasis4 2" xfId="307"/>
    <cellStyle name="40% - Énfasis4 2 2" xfId="11089"/>
    <cellStyle name="40% - Énfasis4 3" xfId="875"/>
    <cellStyle name="40% - Énfasis4 4" xfId="8834"/>
    <cellStyle name="40% - Énfasis4 5" xfId="525"/>
    <cellStyle name="40% - Énfasis5" xfId="56"/>
    <cellStyle name="40% - Énfasis5 2" xfId="308"/>
    <cellStyle name="40% - Énfasis5 2 2" xfId="8833"/>
    <cellStyle name="40% - Énfasis5 3" xfId="876"/>
    <cellStyle name="40% - Énfasis5 4" xfId="10069"/>
    <cellStyle name="40% - Énfasis5 5" xfId="524"/>
    <cellStyle name="40% - Énfasis6" xfId="57"/>
    <cellStyle name="40% - Énfasis6 2" xfId="309"/>
    <cellStyle name="40% - Énfasis6 2 2" xfId="8898"/>
    <cellStyle name="40% - Énfasis6 3" xfId="877"/>
    <cellStyle name="40% - Énfasis6 4" xfId="8832"/>
    <cellStyle name="40% - Énfasis6 5" xfId="523"/>
    <cellStyle name="40% - Έμφαση1" xfId="58"/>
    <cellStyle name="40% - Έμφαση2" xfId="59"/>
    <cellStyle name="40% - Έμφαση3" xfId="60"/>
    <cellStyle name="40% - Έμφαση4" xfId="61"/>
    <cellStyle name="40% - Έμφαση5" xfId="62"/>
    <cellStyle name="40% - Έμφαση6" xfId="63"/>
    <cellStyle name="60 % - Markeringsfarve1" xfId="64"/>
    <cellStyle name="60 % - Markeringsfarve2" xfId="65"/>
    <cellStyle name="60 % - Markeringsfarve3" xfId="66"/>
    <cellStyle name="60 % - Markeringsfarve4" xfId="67"/>
    <cellStyle name="60 % - Markeringsfarve5" xfId="68"/>
    <cellStyle name="60 % - Markeringsfarve6" xfId="69"/>
    <cellStyle name="60% - Accent1 10" xfId="1937"/>
    <cellStyle name="60% - Accent1 11" xfId="2078"/>
    <cellStyle name="60% - Accent1 12" xfId="3000"/>
    <cellStyle name="60% - Accent1 12 2" xfId="33744"/>
    <cellStyle name="60% - Accent1 13" xfId="18483"/>
    <cellStyle name="60% - Accent1 14" xfId="33887"/>
    <cellStyle name="60% - Accent1 15" xfId="310"/>
    <cellStyle name="60% - Accent1 2" xfId="311"/>
    <cellStyle name="60% - Accent1 2 2" xfId="791"/>
    <cellStyle name="60% - Accent1 2 3" xfId="9099"/>
    <cellStyle name="60% - Accent1 2_Energía" xfId="8914"/>
    <cellStyle name="60% - Accent1 3" xfId="583"/>
    <cellStyle name="60% - Accent1 4" xfId="648"/>
    <cellStyle name="60% - Accent1 5" xfId="750"/>
    <cellStyle name="60% - Accent1 6" xfId="790"/>
    <cellStyle name="60% - Accent1 7" xfId="986"/>
    <cellStyle name="60% - Accent1 7 2" xfId="34005"/>
    <cellStyle name="60% - Accent1 8" xfId="1155"/>
    <cellStyle name="60% - Accent1 9" xfId="1433"/>
    <cellStyle name="60% - Accent2 10" xfId="1938"/>
    <cellStyle name="60% - Accent2 11" xfId="2080"/>
    <cellStyle name="60% - Accent2 12" xfId="3001"/>
    <cellStyle name="60% - Accent2 12 2" xfId="33745"/>
    <cellStyle name="60% - Accent2 13" xfId="18484"/>
    <cellStyle name="60% - Accent2 14" xfId="33882"/>
    <cellStyle name="60% - Accent2 15" xfId="312"/>
    <cellStyle name="60% - Accent2 2" xfId="313"/>
    <cellStyle name="60% - Accent2 2 2" xfId="793"/>
    <cellStyle name="60% - Accent2 2 3" xfId="8831"/>
    <cellStyle name="60% - Accent2 2_Energía" xfId="10178"/>
    <cellStyle name="60% - Accent2 3" xfId="584"/>
    <cellStyle name="60% - Accent2 4" xfId="649"/>
    <cellStyle name="60% - Accent2 5" xfId="752"/>
    <cellStyle name="60% - Accent2 6" xfId="792"/>
    <cellStyle name="60% - Accent2 7" xfId="987"/>
    <cellStyle name="60% - Accent2 7 2" xfId="34006"/>
    <cellStyle name="60% - Accent2 8" xfId="1156"/>
    <cellStyle name="60% - Accent2 9" xfId="1434"/>
    <cellStyle name="60% - Accent3 10" xfId="1939"/>
    <cellStyle name="60% - Accent3 11" xfId="1986"/>
    <cellStyle name="60% - Accent3 12" xfId="3002"/>
    <cellStyle name="60% - Accent3 12 2" xfId="33746"/>
    <cellStyle name="60% - Accent3 13" xfId="18485"/>
    <cellStyle name="60% - Accent3 14" xfId="33878"/>
    <cellStyle name="60% - Accent3 15" xfId="314"/>
    <cellStyle name="60% - Accent3 2" xfId="315"/>
    <cellStyle name="60% - Accent3 2 2" xfId="795"/>
    <cellStyle name="60% - Accent3 2 3" xfId="8950"/>
    <cellStyle name="60% - Accent3 2_Energía" xfId="8830"/>
    <cellStyle name="60% - Accent3 3" xfId="585"/>
    <cellStyle name="60% - Accent3 4" xfId="650"/>
    <cellStyle name="60% - Accent3 5" xfId="731"/>
    <cellStyle name="60% - Accent3 6" xfId="794"/>
    <cellStyle name="60% - Accent3 7" xfId="988"/>
    <cellStyle name="60% - Accent3 7 2" xfId="34007"/>
    <cellStyle name="60% - Accent3 8" xfId="1157"/>
    <cellStyle name="60% - Accent3 9" xfId="1435"/>
    <cellStyle name="60% - Accent4 10" xfId="1940"/>
    <cellStyle name="60% - Accent4 11" xfId="2079"/>
    <cellStyle name="60% - Accent4 12" xfId="3003"/>
    <cellStyle name="60% - Accent4 12 2" xfId="33747"/>
    <cellStyle name="60% - Accent4 13" xfId="18486"/>
    <cellStyle name="60% - Accent4 14" xfId="33871"/>
    <cellStyle name="60% - Accent4 15" xfId="316"/>
    <cellStyle name="60% - Accent4 2" xfId="317"/>
    <cellStyle name="60% - Accent4 2 2" xfId="797"/>
    <cellStyle name="60% - Accent4 2 3" xfId="9047"/>
    <cellStyle name="60% - Accent4 2_Energía" xfId="8949"/>
    <cellStyle name="60% - Accent4 3" xfId="586"/>
    <cellStyle name="60% - Accent4 4" xfId="651"/>
    <cellStyle name="60% - Accent4 5" xfId="708"/>
    <cellStyle name="60% - Accent4 6" xfId="796"/>
    <cellStyle name="60% - Accent4 7" xfId="989"/>
    <cellStyle name="60% - Accent4 7 2" xfId="34008"/>
    <cellStyle name="60% - Accent4 8" xfId="1158"/>
    <cellStyle name="60% - Accent4 9" xfId="1436"/>
    <cellStyle name="60% - Accent5 10" xfId="1941"/>
    <cellStyle name="60% - Accent5 11" xfId="1974"/>
    <cellStyle name="60% - Accent5 12" xfId="3004"/>
    <cellStyle name="60% - Accent5 12 2" xfId="33748"/>
    <cellStyle name="60% - Accent5 13" xfId="18487"/>
    <cellStyle name="60% - Accent5 14" xfId="33867"/>
    <cellStyle name="60% - Accent5 15" xfId="318"/>
    <cellStyle name="60% - Accent5 2" xfId="319"/>
    <cellStyle name="60% - Accent5 2 2" xfId="799"/>
    <cellStyle name="60% - Accent5 2 3" xfId="9191"/>
    <cellStyle name="60% - Accent5 2_Energía" xfId="9005"/>
    <cellStyle name="60% - Accent5 3" xfId="587"/>
    <cellStyle name="60% - Accent5 4" xfId="652"/>
    <cellStyle name="60% - Accent5 5" xfId="668"/>
    <cellStyle name="60% - Accent5 6" xfId="798"/>
    <cellStyle name="60% - Accent5 7" xfId="990"/>
    <cellStyle name="60% - Accent5 7 2" xfId="34009"/>
    <cellStyle name="60% - Accent5 8" xfId="1159"/>
    <cellStyle name="60% - Accent5 9" xfId="1437"/>
    <cellStyle name="60% - Accent6 10" xfId="1942"/>
    <cellStyle name="60% - Accent6 11" xfId="2082"/>
    <cellStyle name="60% - Accent6 12" xfId="3005"/>
    <cellStyle name="60% - Accent6 12 2" xfId="33749"/>
    <cellStyle name="60% - Accent6 13" xfId="18488"/>
    <cellStyle name="60% - Accent6 14" xfId="33863"/>
    <cellStyle name="60% - Accent6 15" xfId="320"/>
    <cellStyle name="60% - Accent6 2" xfId="321"/>
    <cellStyle name="60% - Accent6 2 2" xfId="801"/>
    <cellStyle name="60% - Accent6 2 3" xfId="9590"/>
    <cellStyle name="60% - Accent6 2_Energía" xfId="9190"/>
    <cellStyle name="60% - Accent6 3" xfId="588"/>
    <cellStyle name="60% - Accent6 4" xfId="653"/>
    <cellStyle name="60% - Accent6 5" xfId="666"/>
    <cellStyle name="60% - Accent6 6" xfId="800"/>
    <cellStyle name="60% - Accent6 7" xfId="991"/>
    <cellStyle name="60% - Accent6 7 2" xfId="34010"/>
    <cellStyle name="60% - Accent6 8" xfId="1160"/>
    <cellStyle name="60% - Accent6 9" xfId="1438"/>
    <cellStyle name="60% - Akzent1" xfId="70"/>
    <cellStyle name="60% - Akzent2" xfId="71"/>
    <cellStyle name="60% - Akzent3" xfId="72"/>
    <cellStyle name="60% - Akzent4" xfId="73"/>
    <cellStyle name="60% - Akzent5" xfId="74"/>
    <cellStyle name="60% - Akzent6" xfId="75"/>
    <cellStyle name="60% - Colore 1" xfId="76"/>
    <cellStyle name="60% - Colore 2" xfId="77"/>
    <cellStyle name="60% - Colore 3" xfId="78"/>
    <cellStyle name="60% - Colore 4" xfId="79"/>
    <cellStyle name="60% - Colore 5" xfId="80"/>
    <cellStyle name="60% - Colore 6" xfId="81"/>
    <cellStyle name="60% - Énfasis1" xfId="82"/>
    <cellStyle name="60% - Énfasis1 2" xfId="322"/>
    <cellStyle name="60% - Énfasis1 2 2" xfId="10179"/>
    <cellStyle name="60% - Énfasis1 3" xfId="878"/>
    <cellStyle name="60% - Énfasis1 4" xfId="11088"/>
    <cellStyle name="60% - Énfasis1 5" xfId="522"/>
    <cellStyle name="60% - Énfasis2" xfId="83"/>
    <cellStyle name="60% - Énfasis2 2" xfId="323"/>
    <cellStyle name="60% - Énfasis2 2 2" xfId="8828"/>
    <cellStyle name="60% - Énfasis2 3" xfId="879"/>
    <cellStyle name="60% - Énfasis2 4" xfId="8829"/>
    <cellStyle name="60% - Énfasis2 5" xfId="521"/>
    <cellStyle name="60% - Énfasis3" xfId="84"/>
    <cellStyle name="60% - Énfasis3 2" xfId="324"/>
    <cellStyle name="60% - Énfasis3 2 2" xfId="8826"/>
    <cellStyle name="60% - Énfasis3 3" xfId="880"/>
    <cellStyle name="60% - Énfasis3 4" xfId="8827"/>
    <cellStyle name="60% - Énfasis3 5" xfId="520"/>
    <cellStyle name="60% - Énfasis4" xfId="85"/>
    <cellStyle name="60% - Énfasis4 2" xfId="325"/>
    <cellStyle name="60% - Énfasis4 2 2" xfId="9098"/>
    <cellStyle name="60% - Énfasis4 3" xfId="881"/>
    <cellStyle name="60% - Énfasis4 4" xfId="8825"/>
    <cellStyle name="60% - Énfasis4 5" xfId="519"/>
    <cellStyle name="60% - Énfasis5" xfId="86"/>
    <cellStyle name="60% - Énfasis5 2" xfId="326"/>
    <cellStyle name="60% - Énfasis5 2 2" xfId="8824"/>
    <cellStyle name="60% - Énfasis5 3" xfId="882"/>
    <cellStyle name="60% - Énfasis5 4" xfId="9097"/>
    <cellStyle name="60% - Énfasis5 5" xfId="518"/>
    <cellStyle name="60% - Énfasis6" xfId="87"/>
    <cellStyle name="60% - Énfasis6 2" xfId="327"/>
    <cellStyle name="60% - Énfasis6 2 2" xfId="9096"/>
    <cellStyle name="60% - Énfasis6 3" xfId="883"/>
    <cellStyle name="60% - Énfasis6 4" xfId="8823"/>
    <cellStyle name="60% - Énfasis6 5" xfId="517"/>
    <cellStyle name="60% - Έμφαση1" xfId="88"/>
    <cellStyle name="60% - Έμφαση2" xfId="89"/>
    <cellStyle name="60% - Έμφαση3" xfId="90"/>
    <cellStyle name="60% - Έμφαση4" xfId="91"/>
    <cellStyle name="60% - Έμφαση5" xfId="92"/>
    <cellStyle name="60% - Έμφαση6" xfId="93"/>
    <cellStyle name="A4 Auto Format" xfId="94"/>
    <cellStyle name="A4 Auto Format 2" xfId="95"/>
    <cellStyle name="A4 Auto Format 3" xfId="96"/>
    <cellStyle name="A4 Auto Format 4" xfId="97"/>
    <cellStyle name="A4 No Format" xfId="98"/>
    <cellStyle name="A4 No Format 2" xfId="99"/>
    <cellStyle name="A4 No Format 3" xfId="100"/>
    <cellStyle name="A4 No Format 4" xfId="101"/>
    <cellStyle name="A4 Normal" xfId="102"/>
    <cellStyle name="A4 Normal 2" xfId="103"/>
    <cellStyle name="A4 Normal 3" xfId="104"/>
    <cellStyle name="A4 Normal 4" xfId="105"/>
    <cellStyle name="Accent1 10" xfId="1943"/>
    <cellStyle name="Accent1 11" xfId="1973"/>
    <cellStyle name="Accent1 12" xfId="3006"/>
    <cellStyle name="Accent1 12 2" xfId="33750"/>
    <cellStyle name="Accent1 13" xfId="18489"/>
    <cellStyle name="Accent1 14" xfId="33891"/>
    <cellStyle name="Accent1 15" xfId="328"/>
    <cellStyle name="Accent1 2" xfId="329"/>
    <cellStyle name="Accent1 2 2" xfId="803"/>
    <cellStyle name="Accent1 2 3" xfId="9095"/>
    <cellStyle name="Accent1 2_Energía" xfId="9128"/>
    <cellStyle name="Accent1 3" xfId="589"/>
    <cellStyle name="Accent1 4" xfId="654"/>
    <cellStyle name="Accent1 5" xfId="686"/>
    <cellStyle name="Accent1 6" xfId="802"/>
    <cellStyle name="Accent1 7" xfId="992"/>
    <cellStyle name="Accent1 7 2" xfId="34011"/>
    <cellStyle name="Accent1 8" xfId="1161"/>
    <cellStyle name="Accent1 9" xfId="1439"/>
    <cellStyle name="Accent2 10" xfId="1944"/>
    <cellStyle name="Accent2 11" xfId="1972"/>
    <cellStyle name="Accent2 12" xfId="3007"/>
    <cellStyle name="Accent2 12 2" xfId="33751"/>
    <cellStyle name="Accent2 13" xfId="18490"/>
    <cellStyle name="Accent2 14" xfId="33886"/>
    <cellStyle name="Accent2 15" xfId="330"/>
    <cellStyle name="Accent2 2" xfId="331"/>
    <cellStyle name="Accent2 2 2" xfId="805"/>
    <cellStyle name="Accent2 2 3" xfId="9589"/>
    <cellStyle name="Accent2 2_Energía" xfId="9189"/>
    <cellStyle name="Accent2 3" xfId="590"/>
    <cellStyle name="Accent2 4" xfId="655"/>
    <cellStyle name="Accent2 5" xfId="665"/>
    <cellStyle name="Accent2 6" xfId="804"/>
    <cellStyle name="Accent2 7" xfId="993"/>
    <cellStyle name="Accent2 7 2" xfId="34012"/>
    <cellStyle name="Accent2 8" xfId="1162"/>
    <cellStyle name="Accent2 9" xfId="1440"/>
    <cellStyle name="Accent3 10" xfId="1945"/>
    <cellStyle name="Accent3 11" xfId="1987"/>
    <cellStyle name="Accent3 12" xfId="3008"/>
    <cellStyle name="Accent3 12 2" xfId="33752"/>
    <cellStyle name="Accent3 13" xfId="18491"/>
    <cellStyle name="Accent3 14" xfId="33881"/>
    <cellStyle name="Accent3 15" xfId="332"/>
    <cellStyle name="Accent3 2" xfId="333"/>
    <cellStyle name="Accent3 2 2" xfId="807"/>
    <cellStyle name="Accent3 2 3" xfId="8822"/>
    <cellStyle name="Accent3 2_Energía" xfId="8821"/>
    <cellStyle name="Accent3 3" xfId="591"/>
    <cellStyle name="Accent3 4" xfId="656"/>
    <cellStyle name="Accent3 5" xfId="698"/>
    <cellStyle name="Accent3 6" xfId="806"/>
    <cellStyle name="Accent3 7" xfId="994"/>
    <cellStyle name="Accent3 7 2" xfId="34013"/>
    <cellStyle name="Accent3 8" xfId="1163"/>
    <cellStyle name="Accent3 9" xfId="1441"/>
    <cellStyle name="Accent4 10" xfId="1946"/>
    <cellStyle name="Accent4 11" xfId="1988"/>
    <cellStyle name="Accent4 12" xfId="3009"/>
    <cellStyle name="Accent4 12 2" xfId="33753"/>
    <cellStyle name="Accent4 13" xfId="18492"/>
    <cellStyle name="Accent4 14" xfId="33877"/>
    <cellStyle name="Accent4 15" xfId="334"/>
    <cellStyle name="Accent4 2" xfId="335"/>
    <cellStyle name="Accent4 2 2" xfId="809"/>
    <cellStyle name="Accent4 2 3" xfId="8899"/>
    <cellStyle name="Accent4 2_Energía" xfId="8820"/>
    <cellStyle name="Accent4 3" xfId="592"/>
    <cellStyle name="Accent4 4" xfId="657"/>
    <cellStyle name="Accent4 5" xfId="685"/>
    <cellStyle name="Accent4 6" xfId="808"/>
    <cellStyle name="Accent4 7" xfId="995"/>
    <cellStyle name="Accent4 7 2" xfId="34014"/>
    <cellStyle name="Accent4 8" xfId="1164"/>
    <cellStyle name="Accent4 9" xfId="1442"/>
    <cellStyle name="Accent5 10" xfId="1947"/>
    <cellStyle name="Accent5 11" xfId="1971"/>
    <cellStyle name="Accent5 12" xfId="3010"/>
    <cellStyle name="Accent5 12 2" xfId="33754"/>
    <cellStyle name="Accent5 13" xfId="18493"/>
    <cellStyle name="Accent5 14" xfId="33870"/>
    <cellStyle name="Accent5 15" xfId="336"/>
    <cellStyle name="Accent5 2" xfId="337"/>
    <cellStyle name="Accent5 2 2" xfId="811"/>
    <cellStyle name="Accent5 2 3" xfId="8900"/>
    <cellStyle name="Accent5 2_Energía" xfId="9122"/>
    <cellStyle name="Accent5 3" xfId="593"/>
    <cellStyle name="Accent5 4" xfId="658"/>
    <cellStyle name="Accent5 5" xfId="688"/>
    <cellStyle name="Accent5 6" xfId="810"/>
    <cellStyle name="Accent5 7" xfId="996"/>
    <cellStyle name="Accent5 7 2" xfId="34015"/>
    <cellStyle name="Accent5 8" xfId="1165"/>
    <cellStyle name="Accent5 9" xfId="1443"/>
    <cellStyle name="Accent6 10" xfId="1948"/>
    <cellStyle name="Accent6 11" xfId="2103"/>
    <cellStyle name="Accent6 12" xfId="3011"/>
    <cellStyle name="Accent6 12 2" xfId="33755"/>
    <cellStyle name="Accent6 13" xfId="18494"/>
    <cellStyle name="Accent6 14" xfId="33866"/>
    <cellStyle name="Accent6 15" xfId="338"/>
    <cellStyle name="Accent6 2" xfId="339"/>
    <cellStyle name="Accent6 2 2" xfId="813"/>
    <cellStyle name="Accent6 2 3" xfId="8819"/>
    <cellStyle name="Accent6 2_Energía" xfId="9127"/>
    <cellStyle name="Accent6 3" xfId="594"/>
    <cellStyle name="Accent6 4" xfId="659"/>
    <cellStyle name="Accent6 5" xfId="678"/>
    <cellStyle name="Accent6 6" xfId="812"/>
    <cellStyle name="Accent6 7" xfId="997"/>
    <cellStyle name="Accent6 7 2" xfId="34016"/>
    <cellStyle name="Accent6 8" xfId="1166"/>
    <cellStyle name="Accent6 9" xfId="1444"/>
    <cellStyle name="Advarselstekst" xfId="106"/>
    <cellStyle name="Akzent1" xfId="107"/>
    <cellStyle name="Akzent2" xfId="108"/>
    <cellStyle name="Akzent3" xfId="109"/>
    <cellStyle name="Akzent4" xfId="110"/>
    <cellStyle name="Akzent5" xfId="111"/>
    <cellStyle name="Akzent6" xfId="112"/>
    <cellStyle name="Ausgabe" xfId="113"/>
    <cellStyle name="Bad 10" xfId="1949"/>
    <cellStyle name="Bad 11" xfId="2028"/>
    <cellStyle name="Bad 12" xfId="3012"/>
    <cellStyle name="Bad 12 2" xfId="33756"/>
    <cellStyle name="Bad 13" xfId="18495"/>
    <cellStyle name="Bad 14" xfId="33902"/>
    <cellStyle name="Bad 15" xfId="340"/>
    <cellStyle name="Bad 2" xfId="341"/>
    <cellStyle name="Bad 2 2" xfId="815"/>
    <cellStyle name="Bad 2 3" xfId="8818"/>
    <cellStyle name="Bad 2_Energía" xfId="8817"/>
    <cellStyle name="Bad 3" xfId="595"/>
    <cellStyle name="Bad 4" xfId="661"/>
    <cellStyle name="Bad 5" xfId="679"/>
    <cellStyle name="Bad 6" xfId="814"/>
    <cellStyle name="Bad 7" xfId="998"/>
    <cellStyle name="Bad 7 2" xfId="34017"/>
    <cellStyle name="Bad 8" xfId="1167"/>
    <cellStyle name="Bad 9" xfId="1445"/>
    <cellStyle name="Bemærk!" xfId="114"/>
    <cellStyle name="Bemærk! 2" xfId="115"/>
    <cellStyle name="Bemærk! 3" xfId="116"/>
    <cellStyle name="Bemærk! 4" xfId="117"/>
    <cellStyle name="Berechnung" xfId="118"/>
    <cellStyle name="Beregning" xfId="119"/>
    <cellStyle name="Buena" xfId="120"/>
    <cellStyle name="Buena 2" xfId="343"/>
    <cellStyle name="Buena 2 2" xfId="8815"/>
    <cellStyle name="Buena 3" xfId="534"/>
    <cellStyle name="Buena 4" xfId="884"/>
    <cellStyle name="Buena 5" xfId="8816"/>
    <cellStyle name="Buena 5 2" xfId="33757"/>
    <cellStyle name="Buena 6" xfId="342"/>
    <cellStyle name="Buena_Energía" xfId="344"/>
    <cellStyle name="Cabecera" xfId="345"/>
    <cellStyle name="Cabecera 1" xfId="10070"/>
    <cellStyle name="Cabecera 2" xfId="9592"/>
    <cellStyle name="Calcolo" xfId="121"/>
    <cellStyle name="Calculation 10" xfId="1950"/>
    <cellStyle name="Calculation 10 2" xfId="33758"/>
    <cellStyle name="Calculation 11" xfId="2463"/>
    <cellStyle name="Calculation 11 2" xfId="33759"/>
    <cellStyle name="Calculation 12" xfId="3013"/>
    <cellStyle name="Calculation 12 2" xfId="33760"/>
    <cellStyle name="Calculation 13" xfId="18496"/>
    <cellStyle name="Calculation 14" xfId="33898"/>
    <cellStyle name="Calculation 15" xfId="346"/>
    <cellStyle name="Calculation 2" xfId="347"/>
    <cellStyle name="Calculation 2 2" xfId="817"/>
    <cellStyle name="Calculation 2 2 2" xfId="33762"/>
    <cellStyle name="Calculation 2 3" xfId="8835"/>
    <cellStyle name="Calculation 2 4" xfId="33761"/>
    <cellStyle name="Calculation 2_Energía" xfId="9588"/>
    <cellStyle name="Calculation 3" xfId="596"/>
    <cellStyle name="Calculation 3 2" xfId="33763"/>
    <cellStyle name="Calculation 4" xfId="662"/>
    <cellStyle name="Calculation 4 2" xfId="33764"/>
    <cellStyle name="Calculation 5" xfId="729"/>
    <cellStyle name="Calculation 5 2" xfId="33765"/>
    <cellStyle name="Calculation 6" xfId="816"/>
    <cellStyle name="Calculation 6 2" xfId="33766"/>
    <cellStyle name="Calculation 7" xfId="999"/>
    <cellStyle name="Calculation 7 2" xfId="33767"/>
    <cellStyle name="Calculation 7 3" xfId="34018"/>
    <cellStyle name="Calculation 8" xfId="1168"/>
    <cellStyle name="Calculation 8 2" xfId="33768"/>
    <cellStyle name="Calculation 9" xfId="1446"/>
    <cellStyle name="Calculation 9 2" xfId="33769"/>
    <cellStyle name="Cálculo" xfId="122"/>
    <cellStyle name="Cálculo 2" xfId="348"/>
    <cellStyle name="Cálculo 2 2" xfId="8814"/>
    <cellStyle name="Cálculo 2 3" xfId="33771"/>
    <cellStyle name="Cálculo 3" xfId="885"/>
    <cellStyle name="Cálculo 3 2" xfId="33772"/>
    <cellStyle name="Cálculo 4" xfId="9094"/>
    <cellStyle name="Cálculo 5" xfId="33770"/>
    <cellStyle name="Cálculo 6" xfId="516"/>
    <cellStyle name="Cali" xfId="10173"/>
    <cellStyle name="Cali 2" xfId="33773"/>
    <cellStyle name="Celda de comprobación" xfId="123"/>
    <cellStyle name="Celda de comprobación 2" xfId="350"/>
    <cellStyle name="Celda de comprobación 2 2" xfId="8813"/>
    <cellStyle name="Celda de comprobación 3" xfId="536"/>
    <cellStyle name="Celda de comprobación 4" xfId="886"/>
    <cellStyle name="Celda de comprobación 5" xfId="10068"/>
    <cellStyle name="Celda de comprobación 5 2" xfId="33774"/>
    <cellStyle name="Celda de comprobación 6" xfId="349"/>
    <cellStyle name="Celda de comprobación_Energía" xfId="351"/>
    <cellStyle name="Celda vinculada" xfId="124"/>
    <cellStyle name="Celda vinculada 2" xfId="353"/>
    <cellStyle name="Celda vinculada 2 2" xfId="8811"/>
    <cellStyle name="Celda vinculada 3" xfId="537"/>
    <cellStyle name="Celda vinculada 4" xfId="887"/>
    <cellStyle name="Celda vinculada 5" xfId="8812"/>
    <cellStyle name="Celda vinculada 5 2" xfId="33775"/>
    <cellStyle name="Celda vinculada 6" xfId="352"/>
    <cellStyle name="Celda vinculada_Energía" xfId="354"/>
    <cellStyle name="Cella collegata" xfId="125"/>
    <cellStyle name="Cella da controllare" xfId="126"/>
    <cellStyle name="Check Cell 10" xfId="1951"/>
    <cellStyle name="Check Cell 11" xfId="2077"/>
    <cellStyle name="Check Cell 12" xfId="3014"/>
    <cellStyle name="Check Cell 13" xfId="18497"/>
    <cellStyle name="Check Cell 14" xfId="33896"/>
    <cellStyle name="Check Cell 15" xfId="355"/>
    <cellStyle name="Check Cell 2" xfId="356"/>
    <cellStyle name="Check Cell 2 2" xfId="819"/>
    <cellStyle name="Check Cell 2 3" xfId="9121"/>
    <cellStyle name="Check Cell 2_Energía" xfId="8901"/>
    <cellStyle name="Check Cell 3" xfId="597"/>
    <cellStyle name="Check Cell 3 2" xfId="914"/>
    <cellStyle name="Check Cell 4" xfId="663"/>
    <cellStyle name="Check Cell 5" xfId="689"/>
    <cellStyle name="Check Cell 6" xfId="818"/>
    <cellStyle name="Check Cell 7" xfId="1000"/>
    <cellStyle name="Check Cell 7 2" xfId="34019"/>
    <cellStyle name="Check Cell 8" xfId="1169"/>
    <cellStyle name="Check Cell 9" xfId="1447"/>
    <cellStyle name="Colore 1" xfId="127"/>
    <cellStyle name="Colore 2" xfId="128"/>
    <cellStyle name="Colore 3" xfId="129"/>
    <cellStyle name="Colore 4" xfId="130"/>
    <cellStyle name="Colore 5" xfId="131"/>
    <cellStyle name="Colore 6" xfId="132"/>
    <cellStyle name="Comma" xfId="1" builtinId="3"/>
    <cellStyle name="Comma 10" xfId="1009"/>
    <cellStyle name="Comma 11" xfId="1178"/>
    <cellStyle name="Comma 12" xfId="1456"/>
    <cellStyle name="Comma 13" xfId="1961"/>
    <cellStyle name="Comma 14" xfId="1965"/>
    <cellStyle name="Comma 15" xfId="3023"/>
    <cellStyle name="Comma 16" xfId="18506"/>
    <cellStyle name="Comma 17" xfId="429"/>
    <cellStyle name="Comma 18" xfId="34149"/>
    <cellStyle name="Comma 2" xfId="133"/>
    <cellStyle name="Comma 2 10" xfId="538"/>
    <cellStyle name="Comma 2 11" xfId="8810"/>
    <cellStyle name="Comma 2 12" xfId="357"/>
    <cellStyle name="Comma 2 2" xfId="134"/>
    <cellStyle name="Comma 2 2 2" xfId="358"/>
    <cellStyle name="Comma 2 3" xfId="135"/>
    <cellStyle name="Comma 2 3 2" xfId="359"/>
    <cellStyle name="Comma 2 4" xfId="136"/>
    <cellStyle name="Comma 2 4 2" xfId="360"/>
    <cellStyle name="Comma 2 5" xfId="361"/>
    <cellStyle name="Comma 2 6" xfId="362"/>
    <cellStyle name="Comma 2 7" xfId="363"/>
    <cellStyle name="Comma 2 8" xfId="364"/>
    <cellStyle name="Comma 2 9" xfId="365"/>
    <cellStyle name="Comma 3" xfId="137"/>
    <cellStyle name="Comma 3 2" xfId="367"/>
    <cellStyle name="Comma 3 3" xfId="539"/>
    <cellStyle name="Comma 3 4" xfId="366"/>
    <cellStyle name="Comma 4" xfId="264"/>
    <cellStyle name="Comma 4 2" xfId="369"/>
    <cellStyle name="Comma 4 3" xfId="9093"/>
    <cellStyle name="Comma 4 4" xfId="368"/>
    <cellStyle name="Comma 5" xfId="370"/>
    <cellStyle name="Comma 5 2" xfId="371"/>
    <cellStyle name="Comma 5 3" xfId="10127"/>
    <cellStyle name="Comma 6" xfId="606"/>
    <cellStyle name="Comma 6 2" xfId="8809"/>
    <cellStyle name="Comma 6 3" xfId="8808"/>
    <cellStyle name="Comma 7" xfId="682"/>
    <cellStyle name="Comma 8" xfId="727"/>
    <cellStyle name="Comma 8 2" xfId="9188"/>
    <cellStyle name="Comma 8 3" xfId="9091"/>
    <cellStyle name="Comma 9" xfId="908"/>
    <cellStyle name="Comma0" xfId="372"/>
    <cellStyle name="Comma0 2" xfId="373"/>
    <cellStyle name="Currency 10" xfId="9092"/>
    <cellStyle name="Currency 11" xfId="8807"/>
    <cellStyle name="Currency 2" xfId="909"/>
    <cellStyle name="Currency 2 2" xfId="374"/>
    <cellStyle name="Currency0" xfId="375"/>
    <cellStyle name="Currency0 2" xfId="376"/>
    <cellStyle name="Date" xfId="377"/>
    <cellStyle name="Date 2" xfId="378"/>
    <cellStyle name="Date 3" xfId="820"/>
    <cellStyle name="Date 4" xfId="8806"/>
    <cellStyle name="Date_Energía" xfId="9187"/>
    <cellStyle name="Dato Variable" xfId="379"/>
    <cellStyle name="Datos" xfId="380"/>
    <cellStyle name="Dia" xfId="8993"/>
    <cellStyle name="Diseño" xfId="8948"/>
    <cellStyle name="Diseño 2" xfId="33776"/>
    <cellStyle name="Eingabe" xfId="138"/>
    <cellStyle name="Encabez1" xfId="9090"/>
    <cellStyle name="Encabez2" xfId="8805"/>
    <cellStyle name="Encabezado 4" xfId="139"/>
    <cellStyle name="Encabezado 4 2" xfId="382"/>
    <cellStyle name="Encabezado 4 2 2" xfId="10077"/>
    <cellStyle name="Encabezado 4 3" xfId="540"/>
    <cellStyle name="Encabezado 4 4" xfId="888"/>
    <cellStyle name="Encabezado 4 5" xfId="11087"/>
    <cellStyle name="Encabezado 4 5 2" xfId="33777"/>
    <cellStyle name="Encabezado 4 6" xfId="381"/>
    <cellStyle name="Encabezado 4_Energía" xfId="383"/>
    <cellStyle name="Énfasis1" xfId="140"/>
    <cellStyle name="Énfasis1 2" xfId="384"/>
    <cellStyle name="Énfasis1 2 2" xfId="9335"/>
    <cellStyle name="Énfasis1 3" xfId="889"/>
    <cellStyle name="Énfasis1 4" xfId="9587"/>
    <cellStyle name="Énfasis1 5" xfId="515"/>
    <cellStyle name="Énfasis2" xfId="141"/>
    <cellStyle name="Énfasis2 2" xfId="385"/>
    <cellStyle name="Énfasis2 2 2" xfId="9000"/>
    <cellStyle name="Énfasis2 3" xfId="890"/>
    <cellStyle name="Énfasis2 4" xfId="9088"/>
    <cellStyle name="Énfasis2 5" xfId="514"/>
    <cellStyle name="Énfasis3" xfId="142"/>
    <cellStyle name="Énfasis3 2" xfId="386"/>
    <cellStyle name="Énfasis3 2 2" xfId="9089"/>
    <cellStyle name="Énfasis3 3" xfId="891"/>
    <cellStyle name="Énfasis3 4" xfId="8947"/>
    <cellStyle name="Énfasis3 5" xfId="513"/>
    <cellStyle name="Énfasis4" xfId="143"/>
    <cellStyle name="Énfasis4 2" xfId="387"/>
    <cellStyle name="Énfasis4 2 2" xfId="10087"/>
    <cellStyle name="Énfasis4 3" xfId="892"/>
    <cellStyle name="Énfasis4 4" xfId="11086"/>
    <cellStyle name="Énfasis4 5" xfId="512"/>
    <cellStyle name="Énfasis5" xfId="144"/>
    <cellStyle name="Énfasis5 2" xfId="388"/>
    <cellStyle name="Énfasis5 2 2" xfId="8803"/>
    <cellStyle name="Énfasis5 3" xfId="893"/>
    <cellStyle name="Énfasis5 4" xfId="8804"/>
    <cellStyle name="Énfasis5 5" xfId="511"/>
    <cellStyle name="Énfasis6" xfId="145"/>
    <cellStyle name="Énfasis6 2" xfId="389"/>
    <cellStyle name="Énfasis6 2 2" xfId="9186"/>
    <cellStyle name="Énfasis6 3" xfId="894"/>
    <cellStyle name="Énfasis6 4" xfId="9334"/>
    <cellStyle name="Énfasis6 5" xfId="510"/>
    <cellStyle name="Entrada" xfId="146"/>
    <cellStyle name="Entrada 2" xfId="391"/>
    <cellStyle name="Entrada 2 2" xfId="8992"/>
    <cellStyle name="Entrada 2 3" xfId="33779"/>
    <cellStyle name="Entrada 3" xfId="541"/>
    <cellStyle name="Entrada 3 2" xfId="33780"/>
    <cellStyle name="Entrada 4" xfId="895"/>
    <cellStyle name="Entrada 4 2" xfId="33781"/>
    <cellStyle name="Entrada 5" xfId="9006"/>
    <cellStyle name="Entrada 5 2" xfId="33782"/>
    <cellStyle name="Entrada 6" xfId="33778"/>
    <cellStyle name="Entrada 7" xfId="390"/>
    <cellStyle name="Entrada_Energía" xfId="392"/>
    <cellStyle name="Ergebnis" xfId="147"/>
    <cellStyle name="Erklärender Text" xfId="148"/>
    <cellStyle name="Euro" xfId="149"/>
    <cellStyle name="Euro 2" xfId="11085"/>
    <cellStyle name="Euro 3" xfId="393"/>
    <cellStyle name="Explanatory Text 10" xfId="1952"/>
    <cellStyle name="Explanatory Text 11" xfId="2090"/>
    <cellStyle name="Explanatory Text 12" xfId="3015"/>
    <cellStyle name="Explanatory Text 12 2" xfId="33783"/>
    <cellStyle name="Explanatory Text 13" xfId="18498"/>
    <cellStyle name="Explanatory Text 14" xfId="33893"/>
    <cellStyle name="Explanatory Text 15" xfId="394"/>
    <cellStyle name="Explanatory Text 2" xfId="395"/>
    <cellStyle name="Explanatory Text 2 2" xfId="822"/>
    <cellStyle name="Explanatory Text 2 3" xfId="8802"/>
    <cellStyle name="Explanatory Text 2_Energía" xfId="9586"/>
    <cellStyle name="Explanatory Text 3" xfId="598"/>
    <cellStyle name="Explanatory Text 4" xfId="667"/>
    <cellStyle name="Explanatory Text 5" xfId="706"/>
    <cellStyle name="Explanatory Text 6" xfId="821"/>
    <cellStyle name="Explanatory Text 7" xfId="1001"/>
    <cellStyle name="Explanatory Text 7 2" xfId="34020"/>
    <cellStyle name="Explanatory Text 8" xfId="1170"/>
    <cellStyle name="Explanatory Text 9" xfId="1448"/>
    <cellStyle name="F2" xfId="396"/>
    <cellStyle name="F2 2" xfId="397"/>
    <cellStyle name="F2 2 2" xfId="542"/>
    <cellStyle name="F2 2 3" xfId="864"/>
    <cellStyle name="F2 3" xfId="398"/>
    <cellStyle name="F2 3 2" xfId="543"/>
    <cellStyle name="F2 3 3" xfId="865"/>
    <cellStyle name="F2 4" xfId="823"/>
    <cellStyle name="F2 5" xfId="8801"/>
    <cellStyle name="F2_Energía" xfId="9185"/>
    <cellStyle name="F3" xfId="399"/>
    <cellStyle name="F3 2" xfId="824"/>
    <cellStyle name="F3 3" xfId="9087"/>
    <cellStyle name="F3_Energía" xfId="8991"/>
    <cellStyle name="F4" xfId="400"/>
    <cellStyle name="F4 2" xfId="825"/>
    <cellStyle name="F4 3" xfId="8946"/>
    <cellStyle name="F4_Energía" xfId="8800"/>
    <cellStyle name="F5" xfId="401"/>
    <cellStyle name="F5 2" xfId="826"/>
    <cellStyle name="F5 2 2" xfId="34021"/>
    <cellStyle name="F5 3" xfId="11084"/>
    <cellStyle name="F5 4" xfId="34022"/>
    <cellStyle name="F5_Energía" xfId="10067"/>
    <cellStyle name="F6" xfId="402"/>
    <cellStyle name="F6 2" xfId="827"/>
    <cellStyle name="F6 3" xfId="8799"/>
    <cellStyle name="F6_Energía" xfId="8798"/>
    <cellStyle name="F7" xfId="403"/>
    <cellStyle name="F7 2" xfId="828"/>
    <cellStyle name="F7 3" xfId="8902"/>
    <cellStyle name="F7_Energía" xfId="8797"/>
    <cellStyle name="F8" xfId="404"/>
    <cellStyle name="F8 2" xfId="829"/>
    <cellStyle name="F8 3" xfId="8903"/>
    <cellStyle name="F8_Energía" xfId="8796"/>
    <cellStyle name="Fecha" xfId="405"/>
    <cellStyle name="Fecha 2" xfId="406"/>
    <cellStyle name="Fecha 3" xfId="8904"/>
    <cellStyle name="Fecha_Energía" xfId="8795"/>
    <cellStyle name="Fijo" xfId="8905"/>
    <cellStyle name="Financiero" xfId="9120"/>
    <cellStyle name="Fixed" xfId="407"/>
    <cellStyle name="Fixed 2" xfId="408"/>
    <cellStyle name="Fixed 3" xfId="8794"/>
    <cellStyle name="Fixed_Energía" xfId="9119"/>
    <cellStyle name="Forklarende tekst" xfId="150"/>
    <cellStyle name="formula" xfId="409"/>
    <cellStyle name="Formula Resaltante" xfId="410"/>
    <cellStyle name="God" xfId="151"/>
    <cellStyle name="Good 10" xfId="1953"/>
    <cellStyle name="Good 11" xfId="2089"/>
    <cellStyle name="Good 12" xfId="3016"/>
    <cellStyle name="Good 13" xfId="18499"/>
    <cellStyle name="Good 14" xfId="33903"/>
    <cellStyle name="Good 15" xfId="411"/>
    <cellStyle name="Good 2" xfId="412"/>
    <cellStyle name="Good 2 2" xfId="831"/>
    <cellStyle name="Good 2 3" xfId="9333"/>
    <cellStyle name="Good 2_Energía" xfId="9086"/>
    <cellStyle name="Good 3" xfId="599"/>
    <cellStyle name="Good 3 2" xfId="915"/>
    <cellStyle name="Good 4" xfId="672"/>
    <cellStyle name="Good 5" xfId="687"/>
    <cellStyle name="Good 6" xfId="830"/>
    <cellStyle name="Good 7" xfId="1002"/>
    <cellStyle name="Good 7 2" xfId="34023"/>
    <cellStyle name="Good 8" xfId="1171"/>
    <cellStyle name="Good 9" xfId="1449"/>
    <cellStyle name="Gut" xfId="152"/>
    <cellStyle name="Heading 1 10" xfId="1954"/>
    <cellStyle name="Heading 1 11" xfId="2075"/>
    <cellStyle name="Heading 1 12" xfId="3017"/>
    <cellStyle name="Heading 1 12 2" xfId="33786"/>
    <cellStyle name="Heading 1 13" xfId="18500"/>
    <cellStyle name="Heading 1 14" xfId="33907"/>
    <cellStyle name="Heading 1 15" xfId="413"/>
    <cellStyle name="Heading 1 2" xfId="414"/>
    <cellStyle name="Heading 1 2 2" xfId="833"/>
    <cellStyle name="Heading 1 2 3" xfId="9585"/>
    <cellStyle name="Heading 1 2_Energía" xfId="9184"/>
    <cellStyle name="Heading 1 3" xfId="600"/>
    <cellStyle name="Heading 1 4" xfId="673"/>
    <cellStyle name="Heading 1 5" xfId="696"/>
    <cellStyle name="Heading 1 6" xfId="832"/>
    <cellStyle name="Heading 1 7" xfId="1003"/>
    <cellStyle name="Heading 1 7 2" xfId="34024"/>
    <cellStyle name="Heading 1 8" xfId="1172"/>
    <cellStyle name="Heading 1 9" xfId="1450"/>
    <cellStyle name="Heading 2 10" xfId="1955"/>
    <cellStyle name="Heading 2 11" xfId="1966"/>
    <cellStyle name="Heading 2 12" xfId="3018"/>
    <cellStyle name="Heading 2 12 2" xfId="33787"/>
    <cellStyle name="Heading 2 13" xfId="18501"/>
    <cellStyle name="Heading 2 14" xfId="33906"/>
    <cellStyle name="Heading 2 15" xfId="415"/>
    <cellStyle name="Heading 2 2" xfId="416"/>
    <cellStyle name="Heading 2 2 2" xfId="835"/>
    <cellStyle name="Heading 2 2 3" xfId="8793"/>
    <cellStyle name="Heading 2 2_Energía" xfId="9584"/>
    <cellStyle name="Heading 2 3" xfId="601"/>
    <cellStyle name="Heading 2 4" xfId="674"/>
    <cellStyle name="Heading 2 5" xfId="751"/>
    <cellStyle name="Heading 2 6" xfId="834"/>
    <cellStyle name="Heading 2 7" xfId="1004"/>
    <cellStyle name="Heading 2 7 2" xfId="34025"/>
    <cellStyle name="Heading 2 8" xfId="1173"/>
    <cellStyle name="Heading 2 9" xfId="1451"/>
    <cellStyle name="Heading 3 10" xfId="1956"/>
    <cellStyle name="Heading 3 11" xfId="2088"/>
    <cellStyle name="Heading 3 12" xfId="3019"/>
    <cellStyle name="Heading 3 12 2" xfId="33788"/>
    <cellStyle name="Heading 3 13" xfId="18502"/>
    <cellStyle name="Heading 3 14" xfId="33905"/>
    <cellStyle name="Heading 3 15" xfId="417"/>
    <cellStyle name="Heading 3 2" xfId="418"/>
    <cellStyle name="Heading 3 2 2" xfId="837"/>
    <cellStyle name="Heading 3 2 3" xfId="10174"/>
    <cellStyle name="Heading 3 2_Energía" xfId="8792"/>
    <cellStyle name="Heading 3 3" xfId="602"/>
    <cellStyle name="Heading 3 4" xfId="675"/>
    <cellStyle name="Heading 3 5" xfId="703"/>
    <cellStyle name="Heading 3 6" xfId="836"/>
    <cellStyle name="Heading 3 7" xfId="1005"/>
    <cellStyle name="Heading 3 7 2" xfId="34026"/>
    <cellStyle name="Heading 3 8" xfId="1174"/>
    <cellStyle name="Heading 3 9" xfId="1452"/>
    <cellStyle name="Heading 4 10" xfId="1957"/>
    <cellStyle name="Heading 4 11" xfId="2087"/>
    <cellStyle name="Heading 4 12" xfId="3020"/>
    <cellStyle name="Heading 4 13" xfId="18503"/>
    <cellStyle name="Heading 4 14" xfId="33904"/>
    <cellStyle name="Heading 4 15" xfId="419"/>
    <cellStyle name="Heading 4 2" xfId="420"/>
    <cellStyle name="Heading 4 2 2" xfId="839"/>
    <cellStyle name="Heading 4 2 3" xfId="8791"/>
    <cellStyle name="Heading 4 2_Energía" xfId="10086"/>
    <cellStyle name="Heading 4 3" xfId="603"/>
    <cellStyle name="Heading 4 3 2" xfId="916"/>
    <cellStyle name="Heading 4 4" xfId="677"/>
    <cellStyle name="Heading 4 5" xfId="707"/>
    <cellStyle name="Heading 4 6" xfId="838"/>
    <cellStyle name="Heading 4 7" xfId="1006"/>
    <cellStyle name="Heading 4 7 2" xfId="34027"/>
    <cellStyle name="Heading 4 8" xfId="1175"/>
    <cellStyle name="Heading 4 9" xfId="1453"/>
    <cellStyle name="HEADING1" xfId="421"/>
    <cellStyle name="HEADING1 2" xfId="840"/>
    <cellStyle name="Heading1 3" xfId="8990"/>
    <cellStyle name="Heading1 4" xfId="18453"/>
    <cellStyle name="Heading1 5" xfId="18456"/>
    <cellStyle name="Heading1 6" xfId="33789"/>
    <cellStyle name="Heading1 7" xfId="33830"/>
    <cellStyle name="Heading1 8" xfId="33784"/>
    <cellStyle name="HEADING1_Energía" xfId="9085"/>
    <cellStyle name="HEADING2" xfId="422"/>
    <cellStyle name="HEADING2 2" xfId="423"/>
    <cellStyle name="HEADING2 3" xfId="841"/>
    <cellStyle name="Heading2 4" xfId="8790"/>
    <cellStyle name="Heading2 5" xfId="18454"/>
    <cellStyle name="Heading2 6" xfId="18455"/>
    <cellStyle name="Heading2 7" xfId="33790"/>
    <cellStyle name="Heading2 8" xfId="33829"/>
    <cellStyle name="Heading2 9" xfId="33785"/>
    <cellStyle name="HEADING2_Energía" xfId="10066"/>
    <cellStyle name="Hyperlink 2" xfId="153"/>
    <cellStyle name="Hyperlink 2 2" xfId="33791"/>
    <cellStyle name="Hyperlink 3" xfId="154"/>
    <cellStyle name="Hyperlink 4" xfId="155"/>
    <cellStyle name="Iiieoiaoeeu [0]_?EIAEAO AEEAOCO ?A?NAAIAIUI_AOA_?anaaua?" xfId="156"/>
    <cellStyle name="Iiieoiaoeeu_?EIAEAO AEEAOCO ?A?NAAIAIUI_AOA_?anaaua?" xfId="157"/>
    <cellStyle name="Incorrecto" xfId="158"/>
    <cellStyle name="Incorrecto 2" xfId="424"/>
    <cellStyle name="Incorrecto 2 2" xfId="8788"/>
    <cellStyle name="Incorrecto 3" xfId="896"/>
    <cellStyle name="Incorrecto 4" xfId="8789"/>
    <cellStyle name="Incorrecto 5" xfId="509"/>
    <cellStyle name="Input 10" xfId="1959"/>
    <cellStyle name="Input 10 2" xfId="33792"/>
    <cellStyle name="Input 11" xfId="2086"/>
    <cellStyle name="Input 11 2" xfId="33793"/>
    <cellStyle name="Input 12" xfId="3021"/>
    <cellStyle name="Input 13" xfId="18504"/>
    <cellStyle name="Input 14" xfId="33900"/>
    <cellStyle name="Input 15" xfId="425"/>
    <cellStyle name="Input 2" xfId="426"/>
    <cellStyle name="Input 2 2" xfId="843"/>
    <cellStyle name="Input 2 2 2" xfId="33795"/>
    <cellStyle name="Input 2 3" xfId="9084"/>
    <cellStyle name="Input 2 4" xfId="33794"/>
    <cellStyle name="Input 2_Energía" xfId="8989"/>
    <cellStyle name="Input 3" xfId="604"/>
    <cellStyle name="Input 3 2" xfId="917"/>
    <cellStyle name="Input 3 2 2" xfId="33797"/>
    <cellStyle name="Input 3 3" xfId="33796"/>
    <cellStyle name="Input 4" xfId="680"/>
    <cellStyle name="Input 4 2" xfId="33798"/>
    <cellStyle name="Input 5" xfId="711"/>
    <cellStyle name="Input 5 2" xfId="33799"/>
    <cellStyle name="Input 6" xfId="842"/>
    <cellStyle name="Input 6 2" xfId="33800"/>
    <cellStyle name="Input 7" xfId="1007"/>
    <cellStyle name="Input 7 2" xfId="33801"/>
    <cellStyle name="Input 7 3" xfId="34028"/>
    <cellStyle name="Input 8" xfId="1176"/>
    <cellStyle name="Input 8 2" xfId="33802"/>
    <cellStyle name="Input 9" xfId="1454"/>
    <cellStyle name="Input 9 2" xfId="33803"/>
    <cellStyle name="Inputs" xfId="8787"/>
    <cellStyle name="Inputs2" xfId="8906"/>
    <cellStyle name="Kontroller celle" xfId="159"/>
    <cellStyle name="Linked Cell 10" xfId="1960"/>
    <cellStyle name="Linked Cell 11" xfId="2085"/>
    <cellStyle name="Linked Cell 12" xfId="3022"/>
    <cellStyle name="Linked Cell 13" xfId="18505"/>
    <cellStyle name="Linked Cell 14" xfId="33897"/>
    <cellStyle name="Linked Cell 15" xfId="427"/>
    <cellStyle name="Linked Cell 2" xfId="428"/>
    <cellStyle name="Linked Cell 2 2" xfId="845"/>
    <cellStyle name="Linked Cell 2 3" xfId="8907"/>
    <cellStyle name="Linked Cell 2_Energía" xfId="8786"/>
    <cellStyle name="Linked Cell 3" xfId="605"/>
    <cellStyle name="Linked Cell 3 2" xfId="918"/>
    <cellStyle name="Linked Cell 4" xfId="681"/>
    <cellStyle name="Linked Cell 5" xfId="709"/>
    <cellStyle name="Linked Cell 6" xfId="844"/>
    <cellStyle name="Linked Cell 7" xfId="1008"/>
    <cellStyle name="Linked Cell 7 2" xfId="34029"/>
    <cellStyle name="Linked Cell 8" xfId="1177"/>
    <cellStyle name="Linked Cell 9" xfId="1455"/>
    <cellStyle name="Markeringsfarve1" xfId="160"/>
    <cellStyle name="Markeringsfarve2" xfId="161"/>
    <cellStyle name="Markeringsfarve3" xfId="162"/>
    <cellStyle name="Markeringsfarve4" xfId="163"/>
    <cellStyle name="Markeringsfarve5" xfId="164"/>
    <cellStyle name="Markeringsfarve6" xfId="165"/>
    <cellStyle name="Migliaia 2" xfId="166"/>
    <cellStyle name="Millares [0]_Energia" xfId="33688"/>
    <cellStyle name="Millares [00]" xfId="8785"/>
    <cellStyle name="Millares 2" xfId="430"/>
    <cellStyle name="Millares 2 2" xfId="546"/>
    <cellStyle name="Millares 2 2 2" xfId="932"/>
    <cellStyle name="Millares 2 2 3" xfId="931"/>
    <cellStyle name="Millares 2_Energía" xfId="9183"/>
    <cellStyle name="Millares 3" xfId="431"/>
    <cellStyle name="Millares 3 2" xfId="547"/>
    <cellStyle name="Millares 3 3" xfId="933"/>
    <cellStyle name="Millares 4" xfId="545"/>
    <cellStyle name="Millares_Energia" xfId="33689"/>
    <cellStyle name="Milliers [0]_base_rep_2002.xls Graphique 1" xfId="167"/>
    <cellStyle name="Milliers_base_rep_2002.xls Graphique 1" xfId="168"/>
    <cellStyle name="Moneda [0]_Energia" xfId="33690"/>
    <cellStyle name="Moneda_Energia" xfId="33691"/>
    <cellStyle name="Monétaire [0]_base_rep_2002.xls Graphique 1" xfId="169"/>
    <cellStyle name="Monétaire_base_rep_2002.xls Graphique 1" xfId="170"/>
    <cellStyle name="Monetario" xfId="9083"/>
    <cellStyle name="Monetario0" xfId="8784"/>
    <cellStyle name="Neutral 10" xfId="1962"/>
    <cellStyle name="Neutral 11" xfId="2066"/>
    <cellStyle name="Neutral 12" xfId="3024"/>
    <cellStyle name="Neutral 12 2" xfId="33804"/>
    <cellStyle name="Neutral 13" xfId="18507"/>
    <cellStyle name="Neutral 14" xfId="33901"/>
    <cellStyle name="Neutral 15" xfId="432"/>
    <cellStyle name="Neutral 2" xfId="433"/>
    <cellStyle name="Neutral 2 2" xfId="846"/>
    <cellStyle name="Neutral 3" xfId="548"/>
    <cellStyle name="Neutral 3 2" xfId="919"/>
    <cellStyle name="Neutral 4" xfId="607"/>
    <cellStyle name="Neutral 5" xfId="683"/>
    <cellStyle name="Neutral 6" xfId="671"/>
    <cellStyle name="Neutral 7" xfId="1010"/>
    <cellStyle name="Neutral 7 2" xfId="34030"/>
    <cellStyle name="Neutral 8" xfId="1179"/>
    <cellStyle name="Neutral 9" xfId="1457"/>
    <cellStyle name="Neutrale" xfId="171"/>
    <cellStyle name="Normal" xfId="0" builtinId="0"/>
    <cellStyle name="Normal 10" xfId="434"/>
    <cellStyle name="Normal 10 10" xfId="3025"/>
    <cellStyle name="Normal 10 10 2" xfId="6845"/>
    <cellStyle name="Normal 10 10 2 2" xfId="14904"/>
    <cellStyle name="Normal 10 10 2 2 2" xfId="31751"/>
    <cellStyle name="Normal 10 10 2 3" xfId="24184"/>
    <cellStyle name="Normal 10 10 3" xfId="11090"/>
    <cellStyle name="Normal 10 10 3 2" xfId="27970"/>
    <cellStyle name="Normal 10 10 4" xfId="20402"/>
    <cellStyle name="Normal 10 11" xfId="4960"/>
    <cellStyle name="Normal 10 11 2" xfId="13019"/>
    <cellStyle name="Normal 10 11 2 2" xfId="29867"/>
    <cellStyle name="Normal 10 11 3" xfId="22300"/>
    <cellStyle name="Normal 10 12" xfId="8837"/>
    <cellStyle name="Normal 10 12 2" xfId="26086"/>
    <cellStyle name="Normal 10 13" xfId="9082"/>
    <cellStyle name="Normal 10 14" xfId="18508"/>
    <cellStyle name="Normal 10 15" xfId="20404"/>
    <cellStyle name="Normal 10 16" xfId="34031"/>
    <cellStyle name="Normal 10 2" xfId="608"/>
    <cellStyle name="Normal 10 2 10" xfId="8954"/>
    <cellStyle name="Normal 10 2 10 2" xfId="26099"/>
    <cellStyle name="Normal 10 2 11" xfId="8783"/>
    <cellStyle name="Normal 10 2 12" xfId="18529"/>
    <cellStyle name="Normal 10 2 13" xfId="34032"/>
    <cellStyle name="Normal 10 2 2" xfId="732"/>
    <cellStyle name="Normal 10 2 2 10" xfId="18566"/>
    <cellStyle name="Normal 10 2 2 11" xfId="34033"/>
    <cellStyle name="Normal 10 2 2 2" xfId="1066"/>
    <cellStyle name="Normal 10 2 2 2 2" xfId="1327"/>
    <cellStyle name="Normal 10 2 2 2 2 2" xfId="1823"/>
    <cellStyle name="Normal 10 2 2 2 2 2 2" xfId="2822"/>
    <cellStyle name="Normal 10 2 2 2 2 2 2 2" xfId="4784"/>
    <cellStyle name="Normal 10 2 2 2 2 2 2 2 2" xfId="8567"/>
    <cellStyle name="Normal 10 2 2 2 2 2 2 2 2 2" xfId="16626"/>
    <cellStyle name="Normal 10 2 2 2 2 2 2 2 2 2 2" xfId="33473"/>
    <cellStyle name="Normal 10 2 2 2 2 2 2 2 2 3" xfId="25906"/>
    <cellStyle name="Normal 10 2 2 2 2 2 2 2 3" xfId="12843"/>
    <cellStyle name="Normal 10 2 2 2 2 2 2 2 3 2" xfId="29692"/>
    <cellStyle name="Normal 10 2 2 2 2 2 2 2 4" xfId="22125"/>
    <cellStyle name="Normal 10 2 2 2 2 2 2 3" xfId="6683"/>
    <cellStyle name="Normal 10 2 2 2 2 2 2 3 2" xfId="14742"/>
    <cellStyle name="Normal 10 2 2 2 2 2 2 3 2 2" xfId="31589"/>
    <cellStyle name="Normal 10 2 2 2 2 2 2 3 3" xfId="24022"/>
    <cellStyle name="Normal 10 2 2 2 2 2 2 4" xfId="10909"/>
    <cellStyle name="Normal 10 2 2 2 2 2 2 4 2" xfId="27808"/>
    <cellStyle name="Normal 10 2 2 2 2 2 2 5" xfId="8781"/>
    <cellStyle name="Normal 10 2 2 2 2 2 2 6" xfId="20240"/>
    <cellStyle name="Normal 10 2 2 2 2 2 3" xfId="3872"/>
    <cellStyle name="Normal 10 2 2 2 2 2 3 2" xfId="7655"/>
    <cellStyle name="Normal 10 2 2 2 2 2 3 2 2" xfId="15714"/>
    <cellStyle name="Normal 10 2 2 2 2 2 3 2 2 2" xfId="32561"/>
    <cellStyle name="Normal 10 2 2 2 2 2 3 2 3" xfId="24994"/>
    <cellStyle name="Normal 10 2 2 2 2 2 3 3" xfId="11931"/>
    <cellStyle name="Normal 10 2 2 2 2 2 3 3 2" xfId="28780"/>
    <cellStyle name="Normal 10 2 2 2 2 2 3 4" xfId="21213"/>
    <cellStyle name="Normal 10 2 2 2 2 2 4" xfId="5771"/>
    <cellStyle name="Normal 10 2 2 2 2 2 4 2" xfId="13830"/>
    <cellStyle name="Normal 10 2 2 2 2 2 4 2 2" xfId="30677"/>
    <cellStyle name="Normal 10 2 2 2 2 2 4 3" xfId="23110"/>
    <cellStyle name="Normal 10 2 2 2 2 2 5" xfId="9956"/>
    <cellStyle name="Normal 10 2 2 2 2 2 5 2" xfId="26896"/>
    <cellStyle name="Normal 10 2 2 2 2 2 6" xfId="8782"/>
    <cellStyle name="Normal 10 2 2 2 2 2 7" xfId="19328"/>
    <cellStyle name="Normal 10 2 2 2 2 3" xfId="2369"/>
    <cellStyle name="Normal 10 2 2 2 2 3 2" xfId="4333"/>
    <cellStyle name="Normal 10 2 2 2 2 3 2 2" xfId="8116"/>
    <cellStyle name="Normal 10 2 2 2 2 3 2 2 2" xfId="16175"/>
    <cellStyle name="Normal 10 2 2 2 2 3 2 2 2 2" xfId="33022"/>
    <cellStyle name="Normal 10 2 2 2 2 3 2 2 3" xfId="25455"/>
    <cellStyle name="Normal 10 2 2 2 2 3 2 3" xfId="12392"/>
    <cellStyle name="Normal 10 2 2 2 2 3 2 3 2" xfId="29241"/>
    <cellStyle name="Normal 10 2 2 2 2 3 2 4" xfId="21674"/>
    <cellStyle name="Normal 10 2 2 2 2 3 3" xfId="6232"/>
    <cellStyle name="Normal 10 2 2 2 2 3 3 2" xfId="14291"/>
    <cellStyle name="Normal 10 2 2 2 2 3 3 2 2" xfId="31138"/>
    <cellStyle name="Normal 10 2 2 2 2 3 3 3" xfId="23571"/>
    <cellStyle name="Normal 10 2 2 2 2 3 4" xfId="10457"/>
    <cellStyle name="Normal 10 2 2 2 2 3 4 2" xfId="27357"/>
    <cellStyle name="Normal 10 2 2 2 2 3 5" xfId="9583"/>
    <cellStyle name="Normal 10 2 2 2 2 3 6" xfId="19789"/>
    <cellStyle name="Normal 10 2 2 2 2 4" xfId="3421"/>
    <cellStyle name="Normal 10 2 2 2 2 4 2" xfId="7204"/>
    <cellStyle name="Normal 10 2 2 2 2 4 2 2" xfId="15263"/>
    <cellStyle name="Normal 10 2 2 2 2 4 2 2 2" xfId="32110"/>
    <cellStyle name="Normal 10 2 2 2 2 4 2 3" xfId="24543"/>
    <cellStyle name="Normal 10 2 2 2 2 4 3" xfId="11480"/>
    <cellStyle name="Normal 10 2 2 2 2 4 3 2" xfId="28329"/>
    <cellStyle name="Normal 10 2 2 2 2 4 4" xfId="20762"/>
    <cellStyle name="Normal 10 2 2 2 2 5" xfId="5320"/>
    <cellStyle name="Normal 10 2 2 2 2 5 2" xfId="13379"/>
    <cellStyle name="Normal 10 2 2 2 2 5 2 2" xfId="30226"/>
    <cellStyle name="Normal 10 2 2 2 2 5 3" xfId="22659"/>
    <cellStyle name="Normal 10 2 2 2 2 6" xfId="9481"/>
    <cellStyle name="Normal 10 2 2 2 2 6 2" xfId="26445"/>
    <cellStyle name="Normal 10 2 2 2 2 7" xfId="10065"/>
    <cellStyle name="Normal 10 2 2 2 2 8" xfId="18877"/>
    <cellStyle name="Normal 10 2 2 2 3" xfId="1605"/>
    <cellStyle name="Normal 10 2 2 2 3 2" xfId="2604"/>
    <cellStyle name="Normal 10 2 2 2 3 2 2" xfId="4566"/>
    <cellStyle name="Normal 10 2 2 2 3 2 2 2" xfId="8349"/>
    <cellStyle name="Normal 10 2 2 2 3 2 2 2 2" xfId="16408"/>
    <cellStyle name="Normal 10 2 2 2 3 2 2 2 2 2" xfId="33255"/>
    <cellStyle name="Normal 10 2 2 2 3 2 2 2 3" xfId="25688"/>
    <cellStyle name="Normal 10 2 2 2 3 2 2 3" xfId="12625"/>
    <cellStyle name="Normal 10 2 2 2 3 2 2 3 2" xfId="29474"/>
    <cellStyle name="Normal 10 2 2 2 3 2 2 4" xfId="21907"/>
    <cellStyle name="Normal 10 2 2 2 3 2 3" xfId="6465"/>
    <cellStyle name="Normal 10 2 2 2 3 2 3 2" xfId="14524"/>
    <cellStyle name="Normal 10 2 2 2 3 2 3 2 2" xfId="31371"/>
    <cellStyle name="Normal 10 2 2 2 3 2 3 3" xfId="23804"/>
    <cellStyle name="Normal 10 2 2 2 3 2 4" xfId="10691"/>
    <cellStyle name="Normal 10 2 2 2 3 2 4 2" xfId="27590"/>
    <cellStyle name="Normal 10 2 2 2 3 2 5" xfId="9182"/>
    <cellStyle name="Normal 10 2 2 2 3 2 6" xfId="20022"/>
    <cellStyle name="Normal 10 2 2 2 3 3" xfId="3654"/>
    <cellStyle name="Normal 10 2 2 2 3 3 2" xfId="7437"/>
    <cellStyle name="Normal 10 2 2 2 3 3 2 2" xfId="15496"/>
    <cellStyle name="Normal 10 2 2 2 3 3 2 2 2" xfId="32343"/>
    <cellStyle name="Normal 10 2 2 2 3 3 2 3" xfId="24776"/>
    <cellStyle name="Normal 10 2 2 2 3 3 3" xfId="11713"/>
    <cellStyle name="Normal 10 2 2 2 3 3 3 2" xfId="28562"/>
    <cellStyle name="Normal 10 2 2 2 3 3 4" xfId="20995"/>
    <cellStyle name="Normal 10 2 2 2 3 4" xfId="5553"/>
    <cellStyle name="Normal 10 2 2 2 3 4 2" xfId="13612"/>
    <cellStyle name="Normal 10 2 2 2 3 4 2 2" xfId="30459"/>
    <cellStyle name="Normal 10 2 2 2 3 4 3" xfId="22892"/>
    <cellStyle name="Normal 10 2 2 2 3 5" xfId="9738"/>
    <cellStyle name="Normal 10 2 2 2 3 5 2" xfId="26678"/>
    <cellStyle name="Normal 10 2 2 2 3 6" xfId="9332"/>
    <cellStyle name="Normal 10 2 2 2 3 7" xfId="19110"/>
    <cellStyle name="Normal 10 2 2 2 4" xfId="2151"/>
    <cellStyle name="Normal 10 2 2 2 4 2" xfId="4115"/>
    <cellStyle name="Normal 10 2 2 2 4 2 2" xfId="7898"/>
    <cellStyle name="Normal 10 2 2 2 4 2 2 2" xfId="15957"/>
    <cellStyle name="Normal 10 2 2 2 4 2 2 2 2" xfId="32804"/>
    <cellStyle name="Normal 10 2 2 2 4 2 2 3" xfId="25237"/>
    <cellStyle name="Normal 10 2 2 2 4 2 3" xfId="12174"/>
    <cellStyle name="Normal 10 2 2 2 4 2 3 2" xfId="29023"/>
    <cellStyle name="Normal 10 2 2 2 4 2 4" xfId="21456"/>
    <cellStyle name="Normal 10 2 2 2 4 3" xfId="6014"/>
    <cellStyle name="Normal 10 2 2 2 4 3 2" xfId="14073"/>
    <cellStyle name="Normal 10 2 2 2 4 3 2 2" xfId="30920"/>
    <cellStyle name="Normal 10 2 2 2 4 3 3" xfId="23353"/>
    <cellStyle name="Normal 10 2 2 2 4 4" xfId="10239"/>
    <cellStyle name="Normal 10 2 2 2 4 4 2" xfId="27139"/>
    <cellStyle name="Normal 10 2 2 2 4 5" xfId="9080"/>
    <cellStyle name="Normal 10 2 2 2 4 6" xfId="19571"/>
    <cellStyle name="Normal 10 2 2 2 5" xfId="3203"/>
    <cellStyle name="Normal 10 2 2 2 5 2" xfId="6986"/>
    <cellStyle name="Normal 10 2 2 2 5 2 2" xfId="15045"/>
    <cellStyle name="Normal 10 2 2 2 5 2 2 2" xfId="31892"/>
    <cellStyle name="Normal 10 2 2 2 5 2 3" xfId="24325"/>
    <cellStyle name="Normal 10 2 2 2 5 3" xfId="11262"/>
    <cellStyle name="Normal 10 2 2 2 5 3 2" xfId="28111"/>
    <cellStyle name="Normal 10 2 2 2 5 4" xfId="20544"/>
    <cellStyle name="Normal 10 2 2 2 6" xfId="5102"/>
    <cellStyle name="Normal 10 2 2 2 6 2" xfId="13161"/>
    <cellStyle name="Normal 10 2 2 2 6 2 2" xfId="30008"/>
    <cellStyle name="Normal 10 2 2 2 6 3" xfId="22441"/>
    <cellStyle name="Normal 10 2 2 2 7" xfId="9246"/>
    <cellStyle name="Normal 10 2 2 2 7 2" xfId="26227"/>
    <cellStyle name="Normal 10 2 2 2 8" xfId="10079"/>
    <cellStyle name="Normal 10 2 2 2 9" xfId="18659"/>
    <cellStyle name="Normal 10 2 2 3" xfId="1235"/>
    <cellStyle name="Normal 10 2 2 3 2" xfId="1731"/>
    <cellStyle name="Normal 10 2 2 3 2 2" xfId="2730"/>
    <cellStyle name="Normal 10 2 2 3 2 2 2" xfId="4692"/>
    <cellStyle name="Normal 10 2 2 3 2 2 2 2" xfId="8475"/>
    <cellStyle name="Normal 10 2 2 3 2 2 2 2 2" xfId="16534"/>
    <cellStyle name="Normal 10 2 2 3 2 2 2 2 2 2" xfId="33381"/>
    <cellStyle name="Normal 10 2 2 3 2 2 2 2 3" xfId="25814"/>
    <cellStyle name="Normal 10 2 2 3 2 2 2 3" xfId="12751"/>
    <cellStyle name="Normal 10 2 2 3 2 2 2 3 2" xfId="29600"/>
    <cellStyle name="Normal 10 2 2 3 2 2 2 4" xfId="22033"/>
    <cellStyle name="Normal 10 2 2 3 2 2 3" xfId="6591"/>
    <cellStyle name="Normal 10 2 2 3 2 2 3 2" xfId="14650"/>
    <cellStyle name="Normal 10 2 2 3 2 2 3 2 2" xfId="31497"/>
    <cellStyle name="Normal 10 2 2 3 2 2 3 3" xfId="23930"/>
    <cellStyle name="Normal 10 2 2 3 2 2 4" xfId="10817"/>
    <cellStyle name="Normal 10 2 2 3 2 2 4 2" xfId="27716"/>
    <cellStyle name="Normal 10 2 2 3 2 2 5" xfId="8945"/>
    <cellStyle name="Normal 10 2 2 3 2 2 6" xfId="20148"/>
    <cellStyle name="Normal 10 2 2 3 2 3" xfId="3780"/>
    <cellStyle name="Normal 10 2 2 3 2 3 2" xfId="7563"/>
    <cellStyle name="Normal 10 2 2 3 2 3 2 2" xfId="15622"/>
    <cellStyle name="Normal 10 2 2 3 2 3 2 2 2" xfId="32469"/>
    <cellStyle name="Normal 10 2 2 3 2 3 2 3" xfId="24902"/>
    <cellStyle name="Normal 10 2 2 3 2 3 3" xfId="11839"/>
    <cellStyle name="Normal 10 2 2 3 2 3 3 2" xfId="28688"/>
    <cellStyle name="Normal 10 2 2 3 2 3 4" xfId="21121"/>
    <cellStyle name="Normal 10 2 2 3 2 4" xfId="5679"/>
    <cellStyle name="Normal 10 2 2 3 2 4 2" xfId="13738"/>
    <cellStyle name="Normal 10 2 2 3 2 4 2 2" xfId="30585"/>
    <cellStyle name="Normal 10 2 2 3 2 4 3" xfId="23018"/>
    <cellStyle name="Normal 10 2 2 3 2 5" xfId="9864"/>
    <cellStyle name="Normal 10 2 2 3 2 5 2" xfId="26804"/>
    <cellStyle name="Normal 10 2 2 3 2 6" xfId="8988"/>
    <cellStyle name="Normal 10 2 2 3 2 7" xfId="19236"/>
    <cellStyle name="Normal 10 2 2 3 3" xfId="2277"/>
    <cellStyle name="Normal 10 2 2 3 3 2" xfId="4241"/>
    <cellStyle name="Normal 10 2 2 3 3 2 2" xfId="8024"/>
    <cellStyle name="Normal 10 2 2 3 3 2 2 2" xfId="16083"/>
    <cellStyle name="Normal 10 2 2 3 3 2 2 2 2" xfId="32930"/>
    <cellStyle name="Normal 10 2 2 3 3 2 2 3" xfId="25363"/>
    <cellStyle name="Normal 10 2 2 3 3 2 3" xfId="12300"/>
    <cellStyle name="Normal 10 2 2 3 3 2 3 2" xfId="29149"/>
    <cellStyle name="Normal 10 2 2 3 3 2 4" xfId="21582"/>
    <cellStyle name="Normal 10 2 2 3 3 3" xfId="6140"/>
    <cellStyle name="Normal 10 2 2 3 3 3 2" xfId="14199"/>
    <cellStyle name="Normal 10 2 2 3 3 3 2 2" xfId="31046"/>
    <cellStyle name="Normal 10 2 2 3 3 3 3" xfId="23479"/>
    <cellStyle name="Normal 10 2 2 3 3 4" xfId="10365"/>
    <cellStyle name="Normal 10 2 2 3 3 4 2" xfId="27265"/>
    <cellStyle name="Normal 10 2 2 3 3 5" xfId="9081"/>
    <cellStyle name="Normal 10 2 2 3 3 6" xfId="19697"/>
    <cellStyle name="Normal 10 2 2 3 4" xfId="3329"/>
    <cellStyle name="Normal 10 2 2 3 4 2" xfId="7112"/>
    <cellStyle name="Normal 10 2 2 3 4 2 2" xfId="15171"/>
    <cellStyle name="Normal 10 2 2 3 4 2 2 2" xfId="32018"/>
    <cellStyle name="Normal 10 2 2 3 4 2 3" xfId="24451"/>
    <cellStyle name="Normal 10 2 2 3 4 3" xfId="11388"/>
    <cellStyle name="Normal 10 2 2 3 4 3 2" xfId="28237"/>
    <cellStyle name="Normal 10 2 2 3 4 4" xfId="20670"/>
    <cellStyle name="Normal 10 2 2 3 5" xfId="5228"/>
    <cellStyle name="Normal 10 2 2 3 5 2" xfId="13287"/>
    <cellStyle name="Normal 10 2 2 3 5 2 2" xfId="30134"/>
    <cellStyle name="Normal 10 2 2 3 5 3" xfId="22567"/>
    <cellStyle name="Normal 10 2 2 3 6" xfId="9389"/>
    <cellStyle name="Normal 10 2 2 3 6 2" xfId="26353"/>
    <cellStyle name="Normal 10 2 2 3 7" xfId="9014"/>
    <cellStyle name="Normal 10 2 2 3 8" xfId="18785"/>
    <cellStyle name="Normal 10 2 2 4" xfId="1513"/>
    <cellStyle name="Normal 10 2 2 4 2" xfId="2512"/>
    <cellStyle name="Normal 10 2 2 4 2 2" xfId="4474"/>
    <cellStyle name="Normal 10 2 2 4 2 2 2" xfId="8257"/>
    <cellStyle name="Normal 10 2 2 4 2 2 2 2" xfId="16316"/>
    <cellStyle name="Normal 10 2 2 4 2 2 2 2 2" xfId="33163"/>
    <cellStyle name="Normal 10 2 2 4 2 2 2 3" xfId="25596"/>
    <cellStyle name="Normal 10 2 2 4 2 2 3" xfId="12533"/>
    <cellStyle name="Normal 10 2 2 4 2 2 3 2" xfId="29382"/>
    <cellStyle name="Normal 10 2 2 4 2 2 4" xfId="21815"/>
    <cellStyle name="Normal 10 2 2 4 2 3" xfId="6373"/>
    <cellStyle name="Normal 10 2 2 4 2 3 2" xfId="14432"/>
    <cellStyle name="Normal 10 2 2 4 2 3 2 2" xfId="31279"/>
    <cellStyle name="Normal 10 2 2 4 2 3 3" xfId="23712"/>
    <cellStyle name="Normal 10 2 2 4 2 4" xfId="10599"/>
    <cellStyle name="Normal 10 2 2 4 2 4 2" xfId="27498"/>
    <cellStyle name="Normal 10 2 2 4 2 5" xfId="11082"/>
    <cellStyle name="Normal 10 2 2 4 2 6" xfId="19930"/>
    <cellStyle name="Normal 10 2 2 4 3" xfId="3562"/>
    <cellStyle name="Normal 10 2 2 4 3 2" xfId="7345"/>
    <cellStyle name="Normal 10 2 2 4 3 2 2" xfId="15404"/>
    <cellStyle name="Normal 10 2 2 4 3 2 2 2" xfId="32251"/>
    <cellStyle name="Normal 10 2 2 4 3 2 3" xfId="24684"/>
    <cellStyle name="Normal 10 2 2 4 3 3" xfId="11621"/>
    <cellStyle name="Normal 10 2 2 4 3 3 2" xfId="28470"/>
    <cellStyle name="Normal 10 2 2 4 3 4" xfId="20903"/>
    <cellStyle name="Normal 10 2 2 4 4" xfId="5461"/>
    <cellStyle name="Normal 10 2 2 4 4 2" xfId="13520"/>
    <cellStyle name="Normal 10 2 2 4 4 2 2" xfId="30367"/>
    <cellStyle name="Normal 10 2 2 4 4 3" xfId="22800"/>
    <cellStyle name="Normal 10 2 2 4 5" xfId="9646"/>
    <cellStyle name="Normal 10 2 2 4 5 2" xfId="26586"/>
    <cellStyle name="Normal 10 2 2 4 6" xfId="8780"/>
    <cellStyle name="Normal 10 2 2 4 7" xfId="19018"/>
    <cellStyle name="Normal 10 2 2 5" xfId="2042"/>
    <cellStyle name="Normal 10 2 2 5 2" xfId="4023"/>
    <cellStyle name="Normal 10 2 2 5 2 2" xfId="7806"/>
    <cellStyle name="Normal 10 2 2 5 2 2 2" xfId="15865"/>
    <cellStyle name="Normal 10 2 2 5 2 2 2 2" xfId="32712"/>
    <cellStyle name="Normal 10 2 2 5 2 2 3" xfId="25145"/>
    <cellStyle name="Normal 10 2 2 5 2 3" xfId="12082"/>
    <cellStyle name="Normal 10 2 2 5 2 3 2" xfId="28931"/>
    <cellStyle name="Normal 10 2 2 5 2 4" xfId="21364"/>
    <cellStyle name="Normal 10 2 2 5 3" xfId="5922"/>
    <cellStyle name="Normal 10 2 2 5 3 2" xfId="13981"/>
    <cellStyle name="Normal 10 2 2 5 3 2 2" xfId="30828"/>
    <cellStyle name="Normal 10 2 2 5 3 3" xfId="23261"/>
    <cellStyle name="Normal 10 2 2 5 4" xfId="10140"/>
    <cellStyle name="Normal 10 2 2 5 4 2" xfId="27047"/>
    <cellStyle name="Normal 10 2 2 5 5" xfId="10080"/>
    <cellStyle name="Normal 10 2 2 5 6" xfId="19479"/>
    <cellStyle name="Normal 10 2 2 6" xfId="3081"/>
    <cellStyle name="Normal 10 2 2 6 2" xfId="6894"/>
    <cellStyle name="Normal 10 2 2 6 2 2" xfId="14953"/>
    <cellStyle name="Normal 10 2 2 6 2 2 2" xfId="31800"/>
    <cellStyle name="Normal 10 2 2 6 2 3" xfId="24233"/>
    <cellStyle name="Normal 10 2 2 6 3" xfId="11144"/>
    <cellStyle name="Normal 10 2 2 6 3 2" xfId="28019"/>
    <cellStyle name="Normal 10 2 2 6 4" xfId="20452"/>
    <cellStyle name="Normal 10 2 2 7" xfId="5010"/>
    <cellStyle name="Normal 10 2 2 7 2" xfId="13069"/>
    <cellStyle name="Normal 10 2 2 7 2 2" xfId="29916"/>
    <cellStyle name="Normal 10 2 2 7 3" xfId="22349"/>
    <cellStyle name="Normal 10 2 2 8" xfId="9029"/>
    <cellStyle name="Normal 10 2 2 8 2" xfId="26135"/>
    <cellStyle name="Normal 10 2 2 9" xfId="11083"/>
    <cellStyle name="Normal 10 2 3" xfId="920"/>
    <cellStyle name="Normal 10 2 4" xfId="1030"/>
    <cellStyle name="Normal 10 2 4 2" xfId="1291"/>
    <cellStyle name="Normal 10 2 4 2 2" xfId="1787"/>
    <cellStyle name="Normal 10 2 4 2 2 2" xfId="2786"/>
    <cellStyle name="Normal 10 2 4 2 2 2 2" xfId="4748"/>
    <cellStyle name="Normal 10 2 4 2 2 2 2 2" xfId="8531"/>
    <cellStyle name="Normal 10 2 4 2 2 2 2 2 2" xfId="16590"/>
    <cellStyle name="Normal 10 2 4 2 2 2 2 2 2 2" xfId="33437"/>
    <cellStyle name="Normal 10 2 4 2 2 2 2 2 3" xfId="25870"/>
    <cellStyle name="Normal 10 2 4 2 2 2 2 3" xfId="12807"/>
    <cellStyle name="Normal 10 2 4 2 2 2 2 3 2" xfId="29656"/>
    <cellStyle name="Normal 10 2 4 2 2 2 2 4" xfId="22089"/>
    <cellStyle name="Normal 10 2 4 2 2 2 3" xfId="6647"/>
    <cellStyle name="Normal 10 2 4 2 2 2 3 2" xfId="14706"/>
    <cellStyle name="Normal 10 2 4 2 2 2 3 2 2" xfId="31553"/>
    <cellStyle name="Normal 10 2 4 2 2 2 3 3" xfId="23986"/>
    <cellStyle name="Normal 10 2 4 2 2 2 4" xfId="10873"/>
    <cellStyle name="Normal 10 2 4 2 2 2 4 2" xfId="27772"/>
    <cellStyle name="Normal 10 2 4 2 2 2 5" xfId="9331"/>
    <cellStyle name="Normal 10 2 4 2 2 2 6" xfId="20204"/>
    <cellStyle name="Normal 10 2 4 2 2 3" xfId="3836"/>
    <cellStyle name="Normal 10 2 4 2 2 3 2" xfId="7619"/>
    <cellStyle name="Normal 10 2 4 2 2 3 2 2" xfId="15678"/>
    <cellStyle name="Normal 10 2 4 2 2 3 2 2 2" xfId="32525"/>
    <cellStyle name="Normal 10 2 4 2 2 3 2 3" xfId="24958"/>
    <cellStyle name="Normal 10 2 4 2 2 3 3" xfId="11895"/>
    <cellStyle name="Normal 10 2 4 2 2 3 3 2" xfId="28744"/>
    <cellStyle name="Normal 10 2 4 2 2 3 4" xfId="21177"/>
    <cellStyle name="Normal 10 2 4 2 2 4" xfId="5735"/>
    <cellStyle name="Normal 10 2 4 2 2 4 2" xfId="13794"/>
    <cellStyle name="Normal 10 2 4 2 2 4 2 2" xfId="30641"/>
    <cellStyle name="Normal 10 2 4 2 2 4 3" xfId="23074"/>
    <cellStyle name="Normal 10 2 4 2 2 5" xfId="9920"/>
    <cellStyle name="Normal 10 2 4 2 2 5 2" xfId="26860"/>
    <cellStyle name="Normal 10 2 4 2 2 6" xfId="9582"/>
    <cellStyle name="Normal 10 2 4 2 2 7" xfId="19292"/>
    <cellStyle name="Normal 10 2 4 2 3" xfId="2333"/>
    <cellStyle name="Normal 10 2 4 2 3 2" xfId="4297"/>
    <cellStyle name="Normal 10 2 4 2 3 2 2" xfId="8080"/>
    <cellStyle name="Normal 10 2 4 2 3 2 2 2" xfId="16139"/>
    <cellStyle name="Normal 10 2 4 2 3 2 2 2 2" xfId="32986"/>
    <cellStyle name="Normal 10 2 4 2 3 2 2 3" xfId="25419"/>
    <cellStyle name="Normal 10 2 4 2 3 2 3" xfId="12356"/>
    <cellStyle name="Normal 10 2 4 2 3 2 3 2" xfId="29205"/>
    <cellStyle name="Normal 10 2 4 2 3 2 4" xfId="21638"/>
    <cellStyle name="Normal 10 2 4 2 3 3" xfId="6196"/>
    <cellStyle name="Normal 10 2 4 2 3 3 2" xfId="14255"/>
    <cellStyle name="Normal 10 2 4 2 3 3 2 2" xfId="31102"/>
    <cellStyle name="Normal 10 2 4 2 3 3 3" xfId="23535"/>
    <cellStyle name="Normal 10 2 4 2 3 4" xfId="10421"/>
    <cellStyle name="Normal 10 2 4 2 3 4 2" xfId="27321"/>
    <cellStyle name="Normal 10 2 4 2 3 5" xfId="9181"/>
    <cellStyle name="Normal 10 2 4 2 3 6" xfId="19753"/>
    <cellStyle name="Normal 10 2 4 2 4" xfId="3385"/>
    <cellStyle name="Normal 10 2 4 2 4 2" xfId="7168"/>
    <cellStyle name="Normal 10 2 4 2 4 2 2" xfId="15227"/>
    <cellStyle name="Normal 10 2 4 2 4 2 2 2" xfId="32074"/>
    <cellStyle name="Normal 10 2 4 2 4 2 3" xfId="24507"/>
    <cellStyle name="Normal 10 2 4 2 4 3" xfId="11444"/>
    <cellStyle name="Normal 10 2 4 2 4 3 2" xfId="28293"/>
    <cellStyle name="Normal 10 2 4 2 4 4" xfId="20726"/>
    <cellStyle name="Normal 10 2 4 2 5" xfId="5284"/>
    <cellStyle name="Normal 10 2 4 2 5 2" xfId="13343"/>
    <cellStyle name="Normal 10 2 4 2 5 2 2" xfId="30190"/>
    <cellStyle name="Normal 10 2 4 2 5 3" xfId="22623"/>
    <cellStyle name="Normal 10 2 4 2 6" xfId="9445"/>
    <cellStyle name="Normal 10 2 4 2 6 2" xfId="26409"/>
    <cellStyle name="Normal 10 2 4 2 7" xfId="8778"/>
    <cellStyle name="Normal 10 2 4 2 8" xfId="18841"/>
    <cellStyle name="Normal 10 2 4 3" xfId="1569"/>
    <cellStyle name="Normal 10 2 4 3 2" xfId="2568"/>
    <cellStyle name="Normal 10 2 4 3 2 2" xfId="4530"/>
    <cellStyle name="Normal 10 2 4 3 2 2 2" xfId="8313"/>
    <cellStyle name="Normal 10 2 4 3 2 2 2 2" xfId="16372"/>
    <cellStyle name="Normal 10 2 4 3 2 2 2 2 2" xfId="33219"/>
    <cellStyle name="Normal 10 2 4 3 2 2 2 3" xfId="25652"/>
    <cellStyle name="Normal 10 2 4 3 2 2 3" xfId="12589"/>
    <cellStyle name="Normal 10 2 4 3 2 2 3 2" xfId="29438"/>
    <cellStyle name="Normal 10 2 4 3 2 2 4" xfId="21871"/>
    <cellStyle name="Normal 10 2 4 3 2 3" xfId="6429"/>
    <cellStyle name="Normal 10 2 4 3 2 3 2" xfId="14488"/>
    <cellStyle name="Normal 10 2 4 3 2 3 2 2" xfId="31335"/>
    <cellStyle name="Normal 10 2 4 3 2 3 3" xfId="23768"/>
    <cellStyle name="Normal 10 2 4 3 2 4" xfId="10655"/>
    <cellStyle name="Normal 10 2 4 3 2 4 2" xfId="27554"/>
    <cellStyle name="Normal 10 2 4 3 2 5" xfId="9008"/>
    <cellStyle name="Normal 10 2 4 3 2 6" xfId="19986"/>
    <cellStyle name="Normal 10 2 4 3 3" xfId="3618"/>
    <cellStyle name="Normal 10 2 4 3 3 2" xfId="7401"/>
    <cellStyle name="Normal 10 2 4 3 3 2 2" xfId="15460"/>
    <cellStyle name="Normal 10 2 4 3 3 2 2 2" xfId="32307"/>
    <cellStyle name="Normal 10 2 4 3 3 2 3" xfId="24740"/>
    <cellStyle name="Normal 10 2 4 3 3 3" xfId="11677"/>
    <cellStyle name="Normal 10 2 4 3 3 3 2" xfId="28526"/>
    <cellStyle name="Normal 10 2 4 3 3 4" xfId="20959"/>
    <cellStyle name="Normal 10 2 4 3 4" xfId="5517"/>
    <cellStyle name="Normal 10 2 4 3 4 2" xfId="13576"/>
    <cellStyle name="Normal 10 2 4 3 4 2 2" xfId="30423"/>
    <cellStyle name="Normal 10 2 4 3 4 3" xfId="22856"/>
    <cellStyle name="Normal 10 2 4 3 5" xfId="9702"/>
    <cellStyle name="Normal 10 2 4 3 5 2" xfId="26642"/>
    <cellStyle name="Normal 10 2 4 3 6" xfId="9078"/>
    <cellStyle name="Normal 10 2 4 3 7" xfId="19074"/>
    <cellStyle name="Normal 10 2 4 4" xfId="2115"/>
    <cellStyle name="Normal 10 2 4 4 2" xfId="4079"/>
    <cellStyle name="Normal 10 2 4 4 2 2" xfId="7862"/>
    <cellStyle name="Normal 10 2 4 4 2 2 2" xfId="15921"/>
    <cellStyle name="Normal 10 2 4 4 2 2 2 2" xfId="32768"/>
    <cellStyle name="Normal 10 2 4 4 2 2 3" xfId="25201"/>
    <cellStyle name="Normal 10 2 4 4 2 3" xfId="12138"/>
    <cellStyle name="Normal 10 2 4 4 2 3 2" xfId="28987"/>
    <cellStyle name="Normal 10 2 4 4 2 4" xfId="21420"/>
    <cellStyle name="Normal 10 2 4 4 3" xfId="5978"/>
    <cellStyle name="Normal 10 2 4 4 3 2" xfId="14037"/>
    <cellStyle name="Normal 10 2 4 4 3 2 2" xfId="30884"/>
    <cellStyle name="Normal 10 2 4 4 3 3" xfId="23317"/>
    <cellStyle name="Normal 10 2 4 4 4" xfId="10203"/>
    <cellStyle name="Normal 10 2 4 4 4 2" xfId="27103"/>
    <cellStyle name="Normal 10 2 4 4 5" xfId="8987"/>
    <cellStyle name="Normal 10 2 4 4 6" xfId="19535"/>
    <cellStyle name="Normal 10 2 4 5" xfId="3167"/>
    <cellStyle name="Normal 10 2 4 5 2" xfId="6950"/>
    <cellStyle name="Normal 10 2 4 5 2 2" xfId="15009"/>
    <cellStyle name="Normal 10 2 4 5 2 2 2" xfId="31856"/>
    <cellStyle name="Normal 10 2 4 5 2 3" xfId="24289"/>
    <cellStyle name="Normal 10 2 4 5 3" xfId="11226"/>
    <cellStyle name="Normal 10 2 4 5 3 2" xfId="28075"/>
    <cellStyle name="Normal 10 2 4 5 4" xfId="20508"/>
    <cellStyle name="Normal 10 2 4 6" xfId="5066"/>
    <cellStyle name="Normal 10 2 4 6 2" xfId="13125"/>
    <cellStyle name="Normal 10 2 4 6 2 2" xfId="29972"/>
    <cellStyle name="Normal 10 2 4 6 3" xfId="22405"/>
    <cellStyle name="Normal 10 2 4 7" xfId="9210"/>
    <cellStyle name="Normal 10 2 4 7 2" xfId="26191"/>
    <cellStyle name="Normal 10 2 4 8" xfId="8779"/>
    <cellStyle name="Normal 10 2 4 9" xfId="18623"/>
    <cellStyle name="Normal 10 2 5" xfId="1199"/>
    <cellStyle name="Normal 10 2 5 2" xfId="1695"/>
    <cellStyle name="Normal 10 2 5 2 2" xfId="2694"/>
    <cellStyle name="Normal 10 2 5 2 2 2" xfId="4656"/>
    <cellStyle name="Normal 10 2 5 2 2 2 2" xfId="8439"/>
    <cellStyle name="Normal 10 2 5 2 2 2 2 2" xfId="16498"/>
    <cellStyle name="Normal 10 2 5 2 2 2 2 2 2" xfId="33345"/>
    <cellStyle name="Normal 10 2 5 2 2 2 2 3" xfId="25778"/>
    <cellStyle name="Normal 10 2 5 2 2 2 3" xfId="12715"/>
    <cellStyle name="Normal 10 2 5 2 2 2 3 2" xfId="29564"/>
    <cellStyle name="Normal 10 2 5 2 2 2 4" xfId="21997"/>
    <cellStyle name="Normal 10 2 5 2 2 3" xfId="6555"/>
    <cellStyle name="Normal 10 2 5 2 2 3 2" xfId="14614"/>
    <cellStyle name="Normal 10 2 5 2 2 3 2 2" xfId="31461"/>
    <cellStyle name="Normal 10 2 5 2 2 3 3" xfId="23894"/>
    <cellStyle name="Normal 10 2 5 2 2 4" xfId="10781"/>
    <cellStyle name="Normal 10 2 5 2 2 4 2" xfId="27680"/>
    <cellStyle name="Normal 10 2 5 2 2 5" xfId="8777"/>
    <cellStyle name="Normal 10 2 5 2 2 6" xfId="20112"/>
    <cellStyle name="Normal 10 2 5 2 3" xfId="3744"/>
    <cellStyle name="Normal 10 2 5 2 3 2" xfId="7527"/>
    <cellStyle name="Normal 10 2 5 2 3 2 2" xfId="15586"/>
    <cellStyle name="Normal 10 2 5 2 3 2 2 2" xfId="32433"/>
    <cellStyle name="Normal 10 2 5 2 3 2 3" xfId="24866"/>
    <cellStyle name="Normal 10 2 5 2 3 3" xfId="11803"/>
    <cellStyle name="Normal 10 2 5 2 3 3 2" xfId="28652"/>
    <cellStyle name="Normal 10 2 5 2 3 4" xfId="21085"/>
    <cellStyle name="Normal 10 2 5 2 4" xfId="5643"/>
    <cellStyle name="Normal 10 2 5 2 4 2" xfId="13702"/>
    <cellStyle name="Normal 10 2 5 2 4 2 2" xfId="30549"/>
    <cellStyle name="Normal 10 2 5 2 4 3" xfId="22982"/>
    <cellStyle name="Normal 10 2 5 2 5" xfId="9828"/>
    <cellStyle name="Normal 10 2 5 2 5 2" xfId="26768"/>
    <cellStyle name="Normal 10 2 5 2 6" xfId="9079"/>
    <cellStyle name="Normal 10 2 5 2 7" xfId="19200"/>
    <cellStyle name="Normal 10 2 5 3" xfId="2241"/>
    <cellStyle name="Normal 10 2 5 3 2" xfId="4205"/>
    <cellStyle name="Normal 10 2 5 3 2 2" xfId="7988"/>
    <cellStyle name="Normal 10 2 5 3 2 2 2" xfId="16047"/>
    <cellStyle name="Normal 10 2 5 3 2 2 2 2" xfId="32894"/>
    <cellStyle name="Normal 10 2 5 3 2 2 3" xfId="25327"/>
    <cellStyle name="Normal 10 2 5 3 2 3" xfId="12264"/>
    <cellStyle name="Normal 10 2 5 3 2 3 2" xfId="29113"/>
    <cellStyle name="Normal 10 2 5 3 2 4" xfId="21546"/>
    <cellStyle name="Normal 10 2 5 3 3" xfId="6104"/>
    <cellStyle name="Normal 10 2 5 3 3 2" xfId="14163"/>
    <cellStyle name="Normal 10 2 5 3 3 2 2" xfId="31010"/>
    <cellStyle name="Normal 10 2 5 3 3 3" xfId="23443"/>
    <cellStyle name="Normal 10 2 5 3 4" xfId="10329"/>
    <cellStyle name="Normal 10 2 5 3 4 2" xfId="27229"/>
    <cellStyle name="Normal 10 2 5 3 5" xfId="11081"/>
    <cellStyle name="Normal 10 2 5 3 6" xfId="19661"/>
    <cellStyle name="Normal 10 2 5 4" xfId="3293"/>
    <cellStyle name="Normal 10 2 5 4 2" xfId="7076"/>
    <cellStyle name="Normal 10 2 5 4 2 2" xfId="15135"/>
    <cellStyle name="Normal 10 2 5 4 2 2 2" xfId="31982"/>
    <cellStyle name="Normal 10 2 5 4 2 3" xfId="24415"/>
    <cellStyle name="Normal 10 2 5 4 3" xfId="11352"/>
    <cellStyle name="Normal 10 2 5 4 3 2" xfId="28201"/>
    <cellStyle name="Normal 10 2 5 4 4" xfId="20634"/>
    <cellStyle name="Normal 10 2 5 5" xfId="5192"/>
    <cellStyle name="Normal 10 2 5 5 2" xfId="13251"/>
    <cellStyle name="Normal 10 2 5 5 2 2" xfId="30098"/>
    <cellStyle name="Normal 10 2 5 5 3" xfId="22531"/>
    <cellStyle name="Normal 10 2 5 6" xfId="9353"/>
    <cellStyle name="Normal 10 2 5 6 2" xfId="26317"/>
    <cellStyle name="Normal 10 2 5 7" xfId="8944"/>
    <cellStyle name="Normal 10 2 5 8" xfId="18749"/>
    <cellStyle name="Normal 10 2 6" xfId="1477"/>
    <cellStyle name="Normal 10 2 6 2" xfId="2476"/>
    <cellStyle name="Normal 10 2 6 2 2" xfId="4438"/>
    <cellStyle name="Normal 10 2 6 2 2 2" xfId="8221"/>
    <cellStyle name="Normal 10 2 6 2 2 2 2" xfId="16280"/>
    <cellStyle name="Normal 10 2 6 2 2 2 2 2" xfId="33127"/>
    <cellStyle name="Normal 10 2 6 2 2 2 3" xfId="25560"/>
    <cellStyle name="Normal 10 2 6 2 2 3" xfId="12497"/>
    <cellStyle name="Normal 10 2 6 2 2 3 2" xfId="29346"/>
    <cellStyle name="Normal 10 2 6 2 2 4" xfId="21779"/>
    <cellStyle name="Normal 10 2 6 2 3" xfId="6337"/>
    <cellStyle name="Normal 10 2 6 2 3 2" xfId="14396"/>
    <cellStyle name="Normal 10 2 6 2 3 2 2" xfId="31243"/>
    <cellStyle name="Normal 10 2 6 2 3 3" xfId="23676"/>
    <cellStyle name="Normal 10 2 6 2 4" xfId="10563"/>
    <cellStyle name="Normal 10 2 6 2 4 2" xfId="27462"/>
    <cellStyle name="Normal 10 2 6 2 5" xfId="10064"/>
    <cellStyle name="Normal 10 2 6 2 6" xfId="19894"/>
    <cellStyle name="Normal 10 2 6 3" xfId="3526"/>
    <cellStyle name="Normal 10 2 6 3 2" xfId="7309"/>
    <cellStyle name="Normal 10 2 6 3 2 2" xfId="15368"/>
    <cellStyle name="Normal 10 2 6 3 2 2 2" xfId="32215"/>
    <cellStyle name="Normal 10 2 6 3 2 3" xfId="24648"/>
    <cellStyle name="Normal 10 2 6 3 3" xfId="11585"/>
    <cellStyle name="Normal 10 2 6 3 3 2" xfId="28434"/>
    <cellStyle name="Normal 10 2 6 3 4" xfId="20867"/>
    <cellStyle name="Normal 10 2 6 4" xfId="5425"/>
    <cellStyle name="Normal 10 2 6 4 2" xfId="13484"/>
    <cellStyle name="Normal 10 2 6 4 2 2" xfId="30331"/>
    <cellStyle name="Normal 10 2 6 4 3" xfId="22764"/>
    <cellStyle name="Normal 10 2 6 5" xfId="9610"/>
    <cellStyle name="Normal 10 2 6 5 2" xfId="26550"/>
    <cellStyle name="Normal 10 2 6 6" xfId="10175"/>
    <cellStyle name="Normal 10 2 6 7" xfId="18982"/>
    <cellStyle name="Normal 10 2 7" xfId="2001"/>
    <cellStyle name="Normal 10 2 7 2" xfId="3987"/>
    <cellStyle name="Normal 10 2 7 2 2" xfId="7770"/>
    <cellStyle name="Normal 10 2 7 2 2 2" xfId="15829"/>
    <cellStyle name="Normal 10 2 7 2 2 2 2" xfId="32676"/>
    <cellStyle name="Normal 10 2 7 2 2 3" xfId="25109"/>
    <cellStyle name="Normal 10 2 7 2 3" xfId="12046"/>
    <cellStyle name="Normal 10 2 7 2 3 2" xfId="28895"/>
    <cellStyle name="Normal 10 2 7 2 4" xfId="21328"/>
    <cellStyle name="Normal 10 2 7 3" xfId="5886"/>
    <cellStyle name="Normal 10 2 7 3 2" xfId="13945"/>
    <cellStyle name="Normal 10 2 7 3 2 2" xfId="30792"/>
    <cellStyle name="Normal 10 2 7 3 3" xfId="23225"/>
    <cellStyle name="Normal 10 2 7 4" xfId="10100"/>
    <cellStyle name="Normal 10 2 7 4 2" xfId="27011"/>
    <cellStyle name="Normal 10 2 7 5" xfId="8776"/>
    <cellStyle name="Normal 10 2 7 6" xfId="19443"/>
    <cellStyle name="Normal 10 2 8" xfId="3045"/>
    <cellStyle name="Normal 10 2 8 2" xfId="6858"/>
    <cellStyle name="Normal 10 2 8 2 2" xfId="14917"/>
    <cellStyle name="Normal 10 2 8 2 2 2" xfId="31764"/>
    <cellStyle name="Normal 10 2 8 2 3" xfId="24197"/>
    <cellStyle name="Normal 10 2 8 3" xfId="11108"/>
    <cellStyle name="Normal 10 2 8 3 2" xfId="27983"/>
    <cellStyle name="Normal 10 2 8 4" xfId="20416"/>
    <cellStyle name="Normal 10 2 9" xfId="4974"/>
    <cellStyle name="Normal 10 2 9 2" xfId="13033"/>
    <cellStyle name="Normal 10 2 9 2 2" xfId="29880"/>
    <cellStyle name="Normal 10 2 9 3" xfId="22313"/>
    <cellStyle name="Normal 10 2_Energía" xfId="8775"/>
    <cellStyle name="Normal 10 3" xfId="684"/>
    <cellStyle name="Normal 10 3 10" xfId="18552"/>
    <cellStyle name="Normal 10 3 11" xfId="34034"/>
    <cellStyle name="Normal 10 3 2" xfId="1052"/>
    <cellStyle name="Normal 10 3 2 2" xfId="1313"/>
    <cellStyle name="Normal 10 3 2 2 2" xfId="1809"/>
    <cellStyle name="Normal 10 3 2 2 2 2" xfId="2808"/>
    <cellStyle name="Normal 10 3 2 2 2 2 2" xfId="4770"/>
    <cellStyle name="Normal 10 3 2 2 2 2 2 2" xfId="8553"/>
    <cellStyle name="Normal 10 3 2 2 2 2 2 2 2" xfId="16612"/>
    <cellStyle name="Normal 10 3 2 2 2 2 2 2 2 2" xfId="33459"/>
    <cellStyle name="Normal 10 3 2 2 2 2 2 2 3" xfId="25892"/>
    <cellStyle name="Normal 10 3 2 2 2 2 2 3" xfId="12829"/>
    <cellStyle name="Normal 10 3 2 2 2 2 2 3 2" xfId="29678"/>
    <cellStyle name="Normal 10 3 2 2 2 2 2 4" xfId="22111"/>
    <cellStyle name="Normal 10 3 2 2 2 2 3" xfId="6669"/>
    <cellStyle name="Normal 10 3 2 2 2 2 3 2" xfId="14728"/>
    <cellStyle name="Normal 10 3 2 2 2 2 3 2 2" xfId="31575"/>
    <cellStyle name="Normal 10 3 2 2 2 2 3 3" xfId="24008"/>
    <cellStyle name="Normal 10 3 2 2 2 2 4" xfId="10895"/>
    <cellStyle name="Normal 10 3 2 2 2 2 4 2" xfId="27794"/>
    <cellStyle name="Normal 10 3 2 2 2 2 5" xfId="9010"/>
    <cellStyle name="Normal 10 3 2 2 2 2 6" xfId="20226"/>
    <cellStyle name="Normal 10 3 2 2 2 3" xfId="3858"/>
    <cellStyle name="Normal 10 3 2 2 2 3 2" xfId="7641"/>
    <cellStyle name="Normal 10 3 2 2 2 3 2 2" xfId="15700"/>
    <cellStyle name="Normal 10 3 2 2 2 3 2 2 2" xfId="32547"/>
    <cellStyle name="Normal 10 3 2 2 2 3 2 3" xfId="24980"/>
    <cellStyle name="Normal 10 3 2 2 2 3 3" xfId="11917"/>
    <cellStyle name="Normal 10 3 2 2 2 3 3 2" xfId="28766"/>
    <cellStyle name="Normal 10 3 2 2 2 3 4" xfId="21199"/>
    <cellStyle name="Normal 10 3 2 2 2 4" xfId="5757"/>
    <cellStyle name="Normal 10 3 2 2 2 4 2" xfId="13816"/>
    <cellStyle name="Normal 10 3 2 2 2 4 2 2" xfId="30663"/>
    <cellStyle name="Normal 10 3 2 2 2 4 3" xfId="23096"/>
    <cellStyle name="Normal 10 3 2 2 2 5" xfId="9942"/>
    <cellStyle name="Normal 10 3 2 2 2 5 2" xfId="26882"/>
    <cellStyle name="Normal 10 3 2 2 2 6" xfId="9076"/>
    <cellStyle name="Normal 10 3 2 2 2 7" xfId="19314"/>
    <cellStyle name="Normal 10 3 2 2 3" xfId="2355"/>
    <cellStyle name="Normal 10 3 2 2 3 2" xfId="4319"/>
    <cellStyle name="Normal 10 3 2 2 3 2 2" xfId="8102"/>
    <cellStyle name="Normal 10 3 2 2 3 2 2 2" xfId="16161"/>
    <cellStyle name="Normal 10 3 2 2 3 2 2 2 2" xfId="33008"/>
    <cellStyle name="Normal 10 3 2 2 3 2 2 3" xfId="25441"/>
    <cellStyle name="Normal 10 3 2 2 3 2 3" xfId="12378"/>
    <cellStyle name="Normal 10 3 2 2 3 2 3 2" xfId="29227"/>
    <cellStyle name="Normal 10 3 2 2 3 2 4" xfId="21660"/>
    <cellStyle name="Normal 10 3 2 2 3 3" xfId="6218"/>
    <cellStyle name="Normal 10 3 2 2 3 3 2" xfId="14277"/>
    <cellStyle name="Normal 10 3 2 2 3 3 2 2" xfId="31124"/>
    <cellStyle name="Normal 10 3 2 2 3 3 3" xfId="23557"/>
    <cellStyle name="Normal 10 3 2 2 3 4" xfId="10443"/>
    <cellStyle name="Normal 10 3 2 2 3 4 2" xfId="27343"/>
    <cellStyle name="Normal 10 3 2 2 3 5" xfId="8986"/>
    <cellStyle name="Normal 10 3 2 2 3 6" xfId="19775"/>
    <cellStyle name="Normal 10 3 2 2 4" xfId="3407"/>
    <cellStyle name="Normal 10 3 2 2 4 2" xfId="7190"/>
    <cellStyle name="Normal 10 3 2 2 4 2 2" xfId="15249"/>
    <cellStyle name="Normal 10 3 2 2 4 2 2 2" xfId="32096"/>
    <cellStyle name="Normal 10 3 2 2 4 2 3" xfId="24529"/>
    <cellStyle name="Normal 10 3 2 2 4 3" xfId="11466"/>
    <cellStyle name="Normal 10 3 2 2 4 3 2" xfId="28315"/>
    <cellStyle name="Normal 10 3 2 2 4 4" xfId="20748"/>
    <cellStyle name="Normal 10 3 2 2 5" xfId="5306"/>
    <cellStyle name="Normal 10 3 2 2 5 2" xfId="13365"/>
    <cellStyle name="Normal 10 3 2 2 5 2 2" xfId="30212"/>
    <cellStyle name="Normal 10 3 2 2 5 3" xfId="22645"/>
    <cellStyle name="Normal 10 3 2 2 6" xfId="9467"/>
    <cellStyle name="Normal 10 3 2 2 6 2" xfId="26431"/>
    <cellStyle name="Normal 10 3 2 2 7" xfId="9180"/>
    <cellStyle name="Normal 10 3 2 2 8" xfId="18863"/>
    <cellStyle name="Normal 10 3 2 3" xfId="1591"/>
    <cellStyle name="Normal 10 3 2 3 2" xfId="2590"/>
    <cellStyle name="Normal 10 3 2 3 2 2" xfId="4552"/>
    <cellStyle name="Normal 10 3 2 3 2 2 2" xfId="8335"/>
    <cellStyle name="Normal 10 3 2 3 2 2 2 2" xfId="16394"/>
    <cellStyle name="Normal 10 3 2 3 2 2 2 2 2" xfId="33241"/>
    <cellStyle name="Normal 10 3 2 3 2 2 2 3" xfId="25674"/>
    <cellStyle name="Normal 10 3 2 3 2 2 3" xfId="12611"/>
    <cellStyle name="Normal 10 3 2 3 2 2 3 2" xfId="29460"/>
    <cellStyle name="Normal 10 3 2 3 2 2 4" xfId="21893"/>
    <cellStyle name="Normal 10 3 2 3 2 3" xfId="6451"/>
    <cellStyle name="Normal 10 3 2 3 2 3 2" xfId="14510"/>
    <cellStyle name="Normal 10 3 2 3 2 3 2 2" xfId="31357"/>
    <cellStyle name="Normal 10 3 2 3 2 3 3" xfId="23790"/>
    <cellStyle name="Normal 10 3 2 3 2 4" xfId="10677"/>
    <cellStyle name="Normal 10 3 2 3 2 4 2" xfId="27576"/>
    <cellStyle name="Normal 10 3 2 3 2 5" xfId="9077"/>
    <cellStyle name="Normal 10 3 2 3 2 6" xfId="20008"/>
    <cellStyle name="Normal 10 3 2 3 3" xfId="3640"/>
    <cellStyle name="Normal 10 3 2 3 3 2" xfId="7423"/>
    <cellStyle name="Normal 10 3 2 3 3 2 2" xfId="15482"/>
    <cellStyle name="Normal 10 3 2 3 3 2 2 2" xfId="32329"/>
    <cellStyle name="Normal 10 3 2 3 3 2 3" xfId="24762"/>
    <cellStyle name="Normal 10 3 2 3 3 3" xfId="11699"/>
    <cellStyle name="Normal 10 3 2 3 3 3 2" xfId="28548"/>
    <cellStyle name="Normal 10 3 2 3 3 4" xfId="20981"/>
    <cellStyle name="Normal 10 3 2 3 4" xfId="5539"/>
    <cellStyle name="Normal 10 3 2 3 4 2" xfId="13598"/>
    <cellStyle name="Normal 10 3 2 3 4 2 2" xfId="30445"/>
    <cellStyle name="Normal 10 3 2 3 4 3" xfId="22878"/>
    <cellStyle name="Normal 10 3 2 3 5" xfId="9724"/>
    <cellStyle name="Normal 10 3 2 3 5 2" xfId="26664"/>
    <cellStyle name="Normal 10 3 2 3 6" xfId="8943"/>
    <cellStyle name="Normal 10 3 2 3 7" xfId="19096"/>
    <cellStyle name="Normal 10 3 2 4" xfId="2137"/>
    <cellStyle name="Normal 10 3 2 4 2" xfId="4101"/>
    <cellStyle name="Normal 10 3 2 4 2 2" xfId="7884"/>
    <cellStyle name="Normal 10 3 2 4 2 2 2" xfId="15943"/>
    <cellStyle name="Normal 10 3 2 4 2 2 2 2" xfId="32790"/>
    <cellStyle name="Normal 10 3 2 4 2 2 3" xfId="25223"/>
    <cellStyle name="Normal 10 3 2 4 2 3" xfId="12160"/>
    <cellStyle name="Normal 10 3 2 4 2 3 2" xfId="29009"/>
    <cellStyle name="Normal 10 3 2 4 2 4" xfId="21442"/>
    <cellStyle name="Normal 10 3 2 4 3" xfId="6000"/>
    <cellStyle name="Normal 10 3 2 4 3 2" xfId="14059"/>
    <cellStyle name="Normal 10 3 2 4 3 2 2" xfId="30906"/>
    <cellStyle name="Normal 10 3 2 4 3 3" xfId="23339"/>
    <cellStyle name="Normal 10 3 2 4 4" xfId="10225"/>
    <cellStyle name="Normal 10 3 2 4 4 2" xfId="27125"/>
    <cellStyle name="Normal 10 3 2 4 5" xfId="8774"/>
    <cellStyle name="Normal 10 3 2 4 6" xfId="19557"/>
    <cellStyle name="Normal 10 3 2 5" xfId="3189"/>
    <cellStyle name="Normal 10 3 2 5 2" xfId="6972"/>
    <cellStyle name="Normal 10 3 2 5 2 2" xfId="15031"/>
    <cellStyle name="Normal 10 3 2 5 2 2 2" xfId="31878"/>
    <cellStyle name="Normal 10 3 2 5 2 3" xfId="24311"/>
    <cellStyle name="Normal 10 3 2 5 3" xfId="11248"/>
    <cellStyle name="Normal 10 3 2 5 3 2" xfId="28097"/>
    <cellStyle name="Normal 10 3 2 5 4" xfId="20530"/>
    <cellStyle name="Normal 10 3 2 6" xfId="5088"/>
    <cellStyle name="Normal 10 3 2 6 2" xfId="13147"/>
    <cellStyle name="Normal 10 3 2 6 2 2" xfId="29994"/>
    <cellStyle name="Normal 10 3 2 6 3" xfId="22427"/>
    <cellStyle name="Normal 10 3 2 7" xfId="9232"/>
    <cellStyle name="Normal 10 3 2 7 2" xfId="26213"/>
    <cellStyle name="Normal 10 3 2 8" xfId="9330"/>
    <cellStyle name="Normal 10 3 2 9" xfId="18645"/>
    <cellStyle name="Normal 10 3 3" xfId="1221"/>
    <cellStyle name="Normal 10 3 3 2" xfId="1717"/>
    <cellStyle name="Normal 10 3 3 2 2" xfId="2716"/>
    <cellStyle name="Normal 10 3 3 2 2 2" xfId="4678"/>
    <cellStyle name="Normal 10 3 3 2 2 2 2" xfId="8461"/>
    <cellStyle name="Normal 10 3 3 2 2 2 2 2" xfId="16520"/>
    <cellStyle name="Normal 10 3 3 2 2 2 2 2 2" xfId="33367"/>
    <cellStyle name="Normal 10 3 3 2 2 2 2 3" xfId="25800"/>
    <cellStyle name="Normal 10 3 3 2 2 2 3" xfId="12737"/>
    <cellStyle name="Normal 10 3 3 2 2 2 3 2" xfId="29586"/>
    <cellStyle name="Normal 10 3 3 2 2 2 4" xfId="22019"/>
    <cellStyle name="Normal 10 3 3 2 2 3" xfId="6577"/>
    <cellStyle name="Normal 10 3 3 2 2 3 2" xfId="14636"/>
    <cellStyle name="Normal 10 3 3 2 2 3 2 2" xfId="31483"/>
    <cellStyle name="Normal 10 3 3 2 2 3 3" xfId="23916"/>
    <cellStyle name="Normal 10 3 3 2 2 4" xfId="10803"/>
    <cellStyle name="Normal 10 3 3 2 2 4 2" xfId="27702"/>
    <cellStyle name="Normal 10 3 3 2 2 5" xfId="10063"/>
    <cellStyle name="Normal 10 3 3 2 2 6" xfId="20134"/>
    <cellStyle name="Normal 10 3 3 2 3" xfId="3766"/>
    <cellStyle name="Normal 10 3 3 2 3 2" xfId="7549"/>
    <cellStyle name="Normal 10 3 3 2 3 2 2" xfId="15608"/>
    <cellStyle name="Normal 10 3 3 2 3 2 2 2" xfId="32455"/>
    <cellStyle name="Normal 10 3 3 2 3 2 3" xfId="24888"/>
    <cellStyle name="Normal 10 3 3 2 3 3" xfId="11825"/>
    <cellStyle name="Normal 10 3 3 2 3 3 2" xfId="28674"/>
    <cellStyle name="Normal 10 3 3 2 3 4" xfId="21107"/>
    <cellStyle name="Normal 10 3 3 2 4" xfId="5665"/>
    <cellStyle name="Normal 10 3 3 2 4 2" xfId="13724"/>
    <cellStyle name="Normal 10 3 3 2 4 2 2" xfId="30571"/>
    <cellStyle name="Normal 10 3 3 2 4 3" xfId="23004"/>
    <cellStyle name="Normal 10 3 3 2 5" xfId="9850"/>
    <cellStyle name="Normal 10 3 3 2 5 2" xfId="26790"/>
    <cellStyle name="Normal 10 3 3 2 6" xfId="10081"/>
    <cellStyle name="Normal 10 3 3 2 7" xfId="19222"/>
    <cellStyle name="Normal 10 3 3 3" xfId="2263"/>
    <cellStyle name="Normal 10 3 3 3 2" xfId="4227"/>
    <cellStyle name="Normal 10 3 3 3 2 2" xfId="8010"/>
    <cellStyle name="Normal 10 3 3 3 2 2 2" xfId="16069"/>
    <cellStyle name="Normal 10 3 3 3 2 2 2 2" xfId="32916"/>
    <cellStyle name="Normal 10 3 3 3 2 2 3" xfId="25349"/>
    <cellStyle name="Normal 10 3 3 3 2 3" xfId="12286"/>
    <cellStyle name="Normal 10 3 3 3 2 3 2" xfId="29135"/>
    <cellStyle name="Normal 10 3 3 3 2 4" xfId="21568"/>
    <cellStyle name="Normal 10 3 3 3 3" xfId="6126"/>
    <cellStyle name="Normal 10 3 3 3 3 2" xfId="14185"/>
    <cellStyle name="Normal 10 3 3 3 3 2 2" xfId="31032"/>
    <cellStyle name="Normal 10 3 3 3 3 3" xfId="23465"/>
    <cellStyle name="Normal 10 3 3 3 4" xfId="10351"/>
    <cellStyle name="Normal 10 3 3 3 4 2" xfId="27251"/>
    <cellStyle name="Normal 10 3 3 3 5" xfId="8773"/>
    <cellStyle name="Normal 10 3 3 3 6" xfId="19683"/>
    <cellStyle name="Normal 10 3 3 4" xfId="3315"/>
    <cellStyle name="Normal 10 3 3 4 2" xfId="7098"/>
    <cellStyle name="Normal 10 3 3 4 2 2" xfId="15157"/>
    <cellStyle name="Normal 10 3 3 4 2 2 2" xfId="32004"/>
    <cellStyle name="Normal 10 3 3 4 2 3" xfId="24437"/>
    <cellStyle name="Normal 10 3 3 4 3" xfId="11374"/>
    <cellStyle name="Normal 10 3 3 4 3 2" xfId="28223"/>
    <cellStyle name="Normal 10 3 3 4 4" xfId="20656"/>
    <cellStyle name="Normal 10 3 3 5" xfId="5214"/>
    <cellStyle name="Normal 10 3 3 5 2" xfId="13273"/>
    <cellStyle name="Normal 10 3 3 5 2 2" xfId="30120"/>
    <cellStyle name="Normal 10 3 3 5 3" xfId="22553"/>
    <cellStyle name="Normal 10 3 3 6" xfId="9375"/>
    <cellStyle name="Normal 10 3 3 6 2" xfId="26339"/>
    <cellStyle name="Normal 10 3 3 7" xfId="11080"/>
    <cellStyle name="Normal 10 3 3 8" xfId="18771"/>
    <cellStyle name="Normal 10 3 4" xfId="1499"/>
    <cellStyle name="Normal 10 3 4 2" xfId="2498"/>
    <cellStyle name="Normal 10 3 4 2 2" xfId="4460"/>
    <cellStyle name="Normal 10 3 4 2 2 2" xfId="8243"/>
    <cellStyle name="Normal 10 3 4 2 2 2 2" xfId="16302"/>
    <cellStyle name="Normal 10 3 4 2 2 2 2 2" xfId="33149"/>
    <cellStyle name="Normal 10 3 4 2 2 2 3" xfId="25582"/>
    <cellStyle name="Normal 10 3 4 2 2 3" xfId="12519"/>
    <cellStyle name="Normal 10 3 4 2 2 3 2" xfId="29368"/>
    <cellStyle name="Normal 10 3 4 2 2 4" xfId="21801"/>
    <cellStyle name="Normal 10 3 4 2 3" xfId="6359"/>
    <cellStyle name="Normal 10 3 4 2 3 2" xfId="14418"/>
    <cellStyle name="Normal 10 3 4 2 3 2 2" xfId="31265"/>
    <cellStyle name="Normal 10 3 4 2 3 3" xfId="23698"/>
    <cellStyle name="Normal 10 3 4 2 4" xfId="10585"/>
    <cellStyle name="Normal 10 3 4 2 4 2" xfId="27484"/>
    <cellStyle name="Normal 10 3 4 2 5" xfId="9580"/>
    <cellStyle name="Normal 10 3 4 2 6" xfId="19916"/>
    <cellStyle name="Normal 10 3 4 3" xfId="3548"/>
    <cellStyle name="Normal 10 3 4 3 2" xfId="7331"/>
    <cellStyle name="Normal 10 3 4 3 2 2" xfId="15390"/>
    <cellStyle name="Normal 10 3 4 3 2 2 2" xfId="32237"/>
    <cellStyle name="Normal 10 3 4 3 2 3" xfId="24670"/>
    <cellStyle name="Normal 10 3 4 3 3" xfId="11607"/>
    <cellStyle name="Normal 10 3 4 3 3 2" xfId="28456"/>
    <cellStyle name="Normal 10 3 4 3 4" xfId="20889"/>
    <cellStyle name="Normal 10 3 4 4" xfId="5447"/>
    <cellStyle name="Normal 10 3 4 4 2" xfId="13506"/>
    <cellStyle name="Normal 10 3 4 4 2 2" xfId="30353"/>
    <cellStyle name="Normal 10 3 4 4 3" xfId="22786"/>
    <cellStyle name="Normal 10 3 4 5" xfId="9632"/>
    <cellStyle name="Normal 10 3 4 5 2" xfId="26572"/>
    <cellStyle name="Normal 10 3 4 6" xfId="8772"/>
    <cellStyle name="Normal 10 3 4 7" xfId="19004"/>
    <cellStyle name="Normal 10 3 5" xfId="2026"/>
    <cellStyle name="Normal 10 3 5 2" xfId="4009"/>
    <cellStyle name="Normal 10 3 5 2 2" xfId="7792"/>
    <cellStyle name="Normal 10 3 5 2 2 2" xfId="15851"/>
    <cellStyle name="Normal 10 3 5 2 2 2 2" xfId="32698"/>
    <cellStyle name="Normal 10 3 5 2 2 3" xfId="25131"/>
    <cellStyle name="Normal 10 3 5 2 3" xfId="12068"/>
    <cellStyle name="Normal 10 3 5 2 3 2" xfId="28917"/>
    <cellStyle name="Normal 10 3 5 2 4" xfId="21350"/>
    <cellStyle name="Normal 10 3 5 3" xfId="5908"/>
    <cellStyle name="Normal 10 3 5 3 2" xfId="13967"/>
    <cellStyle name="Normal 10 3 5 3 2 2" xfId="30814"/>
    <cellStyle name="Normal 10 3 5 3 3" xfId="23247"/>
    <cellStyle name="Normal 10 3 5 4" xfId="10125"/>
    <cellStyle name="Normal 10 3 5 4 2" xfId="27033"/>
    <cellStyle name="Normal 10 3 5 5" xfId="9329"/>
    <cellStyle name="Normal 10 3 5 6" xfId="19465"/>
    <cellStyle name="Normal 10 3 6" xfId="3067"/>
    <cellStyle name="Normal 10 3 6 2" xfId="6880"/>
    <cellStyle name="Normal 10 3 6 2 2" xfId="14939"/>
    <cellStyle name="Normal 10 3 6 2 2 2" xfId="31786"/>
    <cellStyle name="Normal 10 3 6 2 3" xfId="24219"/>
    <cellStyle name="Normal 10 3 6 3" xfId="11130"/>
    <cellStyle name="Normal 10 3 6 3 2" xfId="28005"/>
    <cellStyle name="Normal 10 3 6 4" xfId="20438"/>
    <cellStyle name="Normal 10 3 7" xfId="4996"/>
    <cellStyle name="Normal 10 3 7 2" xfId="13055"/>
    <cellStyle name="Normal 10 3 7 2 2" xfId="29902"/>
    <cellStyle name="Normal 10 3 7 3" xfId="22335"/>
    <cellStyle name="Normal 10 3 8" xfId="8999"/>
    <cellStyle name="Normal 10 3 8 2" xfId="26121"/>
    <cellStyle name="Normal 10 3 9" xfId="9581"/>
    <cellStyle name="Normal 10 4" xfId="847"/>
    <cellStyle name="Normal 10 4 10" xfId="18596"/>
    <cellStyle name="Normal 10 4 11" xfId="34035"/>
    <cellStyle name="Normal 10 4 2" xfId="1096"/>
    <cellStyle name="Normal 10 4 2 2" xfId="1357"/>
    <cellStyle name="Normal 10 4 2 2 2" xfId="1853"/>
    <cellStyle name="Normal 10 4 2 2 2 2" xfId="2852"/>
    <cellStyle name="Normal 10 4 2 2 2 2 2" xfId="4814"/>
    <cellStyle name="Normal 10 4 2 2 2 2 2 2" xfId="8597"/>
    <cellStyle name="Normal 10 4 2 2 2 2 2 2 2" xfId="16656"/>
    <cellStyle name="Normal 10 4 2 2 2 2 2 2 2 2" xfId="33503"/>
    <cellStyle name="Normal 10 4 2 2 2 2 2 2 3" xfId="25936"/>
    <cellStyle name="Normal 10 4 2 2 2 2 2 3" xfId="12873"/>
    <cellStyle name="Normal 10 4 2 2 2 2 2 3 2" xfId="29722"/>
    <cellStyle name="Normal 10 4 2 2 2 2 2 4" xfId="22155"/>
    <cellStyle name="Normal 10 4 2 2 2 2 3" xfId="6713"/>
    <cellStyle name="Normal 10 4 2 2 2 2 3 2" xfId="14772"/>
    <cellStyle name="Normal 10 4 2 2 2 2 3 2 2" xfId="31619"/>
    <cellStyle name="Normal 10 4 2 2 2 2 3 3" xfId="24052"/>
    <cellStyle name="Normal 10 4 2 2 2 2 4" xfId="10939"/>
    <cellStyle name="Normal 10 4 2 2 2 2 4 2" xfId="27838"/>
    <cellStyle name="Normal 10 4 2 2 2 2 5" xfId="8942"/>
    <cellStyle name="Normal 10 4 2 2 2 2 6" xfId="20270"/>
    <cellStyle name="Normal 10 4 2 2 2 3" xfId="3902"/>
    <cellStyle name="Normal 10 4 2 2 2 3 2" xfId="7685"/>
    <cellStyle name="Normal 10 4 2 2 2 3 2 2" xfId="15744"/>
    <cellStyle name="Normal 10 4 2 2 2 3 2 2 2" xfId="32591"/>
    <cellStyle name="Normal 10 4 2 2 2 3 2 3" xfId="25024"/>
    <cellStyle name="Normal 10 4 2 2 2 3 3" xfId="11961"/>
    <cellStyle name="Normal 10 4 2 2 2 3 3 2" xfId="28810"/>
    <cellStyle name="Normal 10 4 2 2 2 3 4" xfId="21243"/>
    <cellStyle name="Normal 10 4 2 2 2 4" xfId="5801"/>
    <cellStyle name="Normal 10 4 2 2 2 4 2" xfId="13860"/>
    <cellStyle name="Normal 10 4 2 2 2 4 2 2" xfId="30707"/>
    <cellStyle name="Normal 10 4 2 2 2 4 3" xfId="23140"/>
    <cellStyle name="Normal 10 4 2 2 2 5" xfId="9986"/>
    <cellStyle name="Normal 10 4 2 2 2 5 2" xfId="26926"/>
    <cellStyle name="Normal 10 4 2 2 2 6" xfId="8985"/>
    <cellStyle name="Normal 10 4 2 2 2 7" xfId="19358"/>
    <cellStyle name="Normal 10 4 2 2 3" xfId="2399"/>
    <cellStyle name="Normal 10 4 2 2 3 2" xfId="4363"/>
    <cellStyle name="Normal 10 4 2 2 3 2 2" xfId="8146"/>
    <cellStyle name="Normal 10 4 2 2 3 2 2 2" xfId="16205"/>
    <cellStyle name="Normal 10 4 2 2 3 2 2 2 2" xfId="33052"/>
    <cellStyle name="Normal 10 4 2 2 3 2 2 3" xfId="25485"/>
    <cellStyle name="Normal 10 4 2 2 3 2 3" xfId="12422"/>
    <cellStyle name="Normal 10 4 2 2 3 2 3 2" xfId="29271"/>
    <cellStyle name="Normal 10 4 2 2 3 2 4" xfId="21704"/>
    <cellStyle name="Normal 10 4 2 2 3 3" xfId="6262"/>
    <cellStyle name="Normal 10 4 2 2 3 3 2" xfId="14321"/>
    <cellStyle name="Normal 10 4 2 2 3 3 2 2" xfId="31168"/>
    <cellStyle name="Normal 10 4 2 2 3 3 3" xfId="23601"/>
    <cellStyle name="Normal 10 4 2 2 3 4" xfId="10487"/>
    <cellStyle name="Normal 10 4 2 2 3 4 2" xfId="27387"/>
    <cellStyle name="Normal 10 4 2 2 3 5" xfId="9075"/>
    <cellStyle name="Normal 10 4 2 2 3 6" xfId="19819"/>
    <cellStyle name="Normal 10 4 2 2 4" xfId="3451"/>
    <cellStyle name="Normal 10 4 2 2 4 2" xfId="7234"/>
    <cellStyle name="Normal 10 4 2 2 4 2 2" xfId="15293"/>
    <cellStyle name="Normal 10 4 2 2 4 2 2 2" xfId="32140"/>
    <cellStyle name="Normal 10 4 2 2 4 2 3" xfId="24573"/>
    <cellStyle name="Normal 10 4 2 2 4 3" xfId="11510"/>
    <cellStyle name="Normal 10 4 2 2 4 3 2" xfId="28359"/>
    <cellStyle name="Normal 10 4 2 2 4 4" xfId="20792"/>
    <cellStyle name="Normal 10 4 2 2 5" xfId="5350"/>
    <cellStyle name="Normal 10 4 2 2 5 2" xfId="13409"/>
    <cellStyle name="Normal 10 4 2 2 5 2 2" xfId="30256"/>
    <cellStyle name="Normal 10 4 2 2 5 3" xfId="22689"/>
    <cellStyle name="Normal 10 4 2 2 6" xfId="9511"/>
    <cellStyle name="Normal 10 4 2 2 6 2" xfId="26475"/>
    <cellStyle name="Normal 10 4 2 2 7" xfId="9026"/>
    <cellStyle name="Normal 10 4 2 2 8" xfId="18907"/>
    <cellStyle name="Normal 10 4 2 3" xfId="1635"/>
    <cellStyle name="Normal 10 4 2 3 2" xfId="2634"/>
    <cellStyle name="Normal 10 4 2 3 2 2" xfId="4596"/>
    <cellStyle name="Normal 10 4 2 3 2 2 2" xfId="8379"/>
    <cellStyle name="Normal 10 4 2 3 2 2 2 2" xfId="16438"/>
    <cellStyle name="Normal 10 4 2 3 2 2 2 2 2" xfId="33285"/>
    <cellStyle name="Normal 10 4 2 3 2 2 2 3" xfId="25718"/>
    <cellStyle name="Normal 10 4 2 3 2 2 3" xfId="12655"/>
    <cellStyle name="Normal 10 4 2 3 2 2 3 2" xfId="29504"/>
    <cellStyle name="Normal 10 4 2 3 2 2 4" xfId="21937"/>
    <cellStyle name="Normal 10 4 2 3 2 3" xfId="6495"/>
    <cellStyle name="Normal 10 4 2 3 2 3 2" xfId="14554"/>
    <cellStyle name="Normal 10 4 2 3 2 3 2 2" xfId="31401"/>
    <cellStyle name="Normal 10 4 2 3 2 3 3" xfId="23834"/>
    <cellStyle name="Normal 10 4 2 3 2 4" xfId="10721"/>
    <cellStyle name="Normal 10 4 2 3 2 4 2" xfId="27620"/>
    <cellStyle name="Normal 10 4 2 3 2 5" xfId="11079"/>
    <cellStyle name="Normal 10 4 2 3 2 6" xfId="20052"/>
    <cellStyle name="Normal 10 4 2 3 3" xfId="3684"/>
    <cellStyle name="Normal 10 4 2 3 3 2" xfId="7467"/>
    <cellStyle name="Normal 10 4 2 3 3 2 2" xfId="15526"/>
    <cellStyle name="Normal 10 4 2 3 3 2 2 2" xfId="32373"/>
    <cellStyle name="Normal 10 4 2 3 3 2 3" xfId="24806"/>
    <cellStyle name="Normal 10 4 2 3 3 3" xfId="11743"/>
    <cellStyle name="Normal 10 4 2 3 3 3 2" xfId="28592"/>
    <cellStyle name="Normal 10 4 2 3 3 4" xfId="21025"/>
    <cellStyle name="Normal 10 4 2 3 4" xfId="5583"/>
    <cellStyle name="Normal 10 4 2 3 4 2" xfId="13642"/>
    <cellStyle name="Normal 10 4 2 3 4 2 2" xfId="30489"/>
    <cellStyle name="Normal 10 4 2 3 4 3" xfId="22922"/>
    <cellStyle name="Normal 10 4 2 3 5" xfId="9768"/>
    <cellStyle name="Normal 10 4 2 3 5 2" xfId="26708"/>
    <cellStyle name="Normal 10 4 2 3 6" xfId="8771"/>
    <cellStyle name="Normal 10 4 2 3 7" xfId="19140"/>
    <cellStyle name="Normal 10 4 2 4" xfId="2181"/>
    <cellStyle name="Normal 10 4 2 4 2" xfId="4145"/>
    <cellStyle name="Normal 10 4 2 4 2 2" xfId="7928"/>
    <cellStyle name="Normal 10 4 2 4 2 2 2" xfId="15987"/>
    <cellStyle name="Normal 10 4 2 4 2 2 2 2" xfId="32834"/>
    <cellStyle name="Normal 10 4 2 4 2 2 3" xfId="25267"/>
    <cellStyle name="Normal 10 4 2 4 2 3" xfId="12204"/>
    <cellStyle name="Normal 10 4 2 4 2 3 2" xfId="29053"/>
    <cellStyle name="Normal 10 4 2 4 2 4" xfId="21486"/>
    <cellStyle name="Normal 10 4 2 4 3" xfId="6044"/>
    <cellStyle name="Normal 10 4 2 4 3 2" xfId="14103"/>
    <cellStyle name="Normal 10 4 2 4 3 2 2" xfId="30950"/>
    <cellStyle name="Normal 10 4 2 4 3 3" xfId="23383"/>
    <cellStyle name="Normal 10 4 2 4 4" xfId="10269"/>
    <cellStyle name="Normal 10 4 2 4 4 2" xfId="27169"/>
    <cellStyle name="Normal 10 4 2 4 5" xfId="10085"/>
    <cellStyle name="Normal 10 4 2 4 6" xfId="19601"/>
    <cellStyle name="Normal 10 4 2 5" xfId="3233"/>
    <cellStyle name="Normal 10 4 2 5 2" xfId="7016"/>
    <cellStyle name="Normal 10 4 2 5 2 2" xfId="15075"/>
    <cellStyle name="Normal 10 4 2 5 2 2 2" xfId="31922"/>
    <cellStyle name="Normal 10 4 2 5 2 3" xfId="24355"/>
    <cellStyle name="Normal 10 4 2 5 3" xfId="11292"/>
    <cellStyle name="Normal 10 4 2 5 3 2" xfId="28141"/>
    <cellStyle name="Normal 10 4 2 5 4" xfId="20574"/>
    <cellStyle name="Normal 10 4 2 6" xfId="5132"/>
    <cellStyle name="Normal 10 4 2 6 2" xfId="13191"/>
    <cellStyle name="Normal 10 4 2 6 2 2" xfId="30038"/>
    <cellStyle name="Normal 10 4 2 6 3" xfId="22471"/>
    <cellStyle name="Normal 10 4 2 7" xfId="9276"/>
    <cellStyle name="Normal 10 4 2 7 2" xfId="26257"/>
    <cellStyle name="Normal 10 4 2 8" xfId="9074"/>
    <cellStyle name="Normal 10 4 2 9" xfId="18689"/>
    <cellStyle name="Normal 10 4 3" xfId="1265"/>
    <cellStyle name="Normal 10 4 3 2" xfId="1761"/>
    <cellStyle name="Normal 10 4 3 2 2" xfId="2760"/>
    <cellStyle name="Normal 10 4 3 2 2 2" xfId="4722"/>
    <cellStyle name="Normal 10 4 3 2 2 2 2" xfId="8505"/>
    <cellStyle name="Normal 10 4 3 2 2 2 2 2" xfId="16564"/>
    <cellStyle name="Normal 10 4 3 2 2 2 2 2 2" xfId="33411"/>
    <cellStyle name="Normal 10 4 3 2 2 2 2 3" xfId="25844"/>
    <cellStyle name="Normal 10 4 3 2 2 2 3" xfId="12781"/>
    <cellStyle name="Normal 10 4 3 2 2 2 3 2" xfId="29630"/>
    <cellStyle name="Normal 10 4 3 2 2 2 4" xfId="22063"/>
    <cellStyle name="Normal 10 4 3 2 2 3" xfId="6621"/>
    <cellStyle name="Normal 10 4 3 2 2 3 2" xfId="14680"/>
    <cellStyle name="Normal 10 4 3 2 2 3 2 2" xfId="31527"/>
    <cellStyle name="Normal 10 4 3 2 2 3 3" xfId="23960"/>
    <cellStyle name="Normal 10 4 3 2 2 4" xfId="10847"/>
    <cellStyle name="Normal 10 4 3 2 2 4 2" xfId="27746"/>
    <cellStyle name="Normal 10 4 3 2 2 5" xfId="9118"/>
    <cellStyle name="Normal 10 4 3 2 2 6" xfId="20178"/>
    <cellStyle name="Normal 10 4 3 2 3" xfId="3810"/>
    <cellStyle name="Normal 10 4 3 2 3 2" xfId="7593"/>
    <cellStyle name="Normal 10 4 3 2 3 2 2" xfId="15652"/>
    <cellStyle name="Normal 10 4 3 2 3 2 2 2" xfId="32499"/>
    <cellStyle name="Normal 10 4 3 2 3 2 3" xfId="24932"/>
    <cellStyle name="Normal 10 4 3 2 3 3" xfId="11869"/>
    <cellStyle name="Normal 10 4 3 2 3 3 2" xfId="28718"/>
    <cellStyle name="Normal 10 4 3 2 3 4" xfId="21151"/>
    <cellStyle name="Normal 10 4 3 2 4" xfId="5709"/>
    <cellStyle name="Normal 10 4 3 2 4 2" xfId="13768"/>
    <cellStyle name="Normal 10 4 3 2 4 2 2" xfId="30615"/>
    <cellStyle name="Normal 10 4 3 2 4 3" xfId="23048"/>
    <cellStyle name="Normal 10 4 3 2 5" xfId="9894"/>
    <cellStyle name="Normal 10 4 3 2 5 2" xfId="26834"/>
    <cellStyle name="Normal 10 4 3 2 6" xfId="8770"/>
    <cellStyle name="Normal 10 4 3 2 7" xfId="19266"/>
    <cellStyle name="Normal 10 4 3 3" xfId="2307"/>
    <cellStyle name="Normal 10 4 3 3 2" xfId="4271"/>
    <cellStyle name="Normal 10 4 3 3 2 2" xfId="8054"/>
    <cellStyle name="Normal 10 4 3 3 2 2 2" xfId="16113"/>
    <cellStyle name="Normal 10 4 3 3 2 2 2 2" xfId="32960"/>
    <cellStyle name="Normal 10 4 3 3 2 2 3" xfId="25393"/>
    <cellStyle name="Normal 10 4 3 3 2 3" xfId="12330"/>
    <cellStyle name="Normal 10 4 3 3 2 3 2" xfId="29179"/>
    <cellStyle name="Normal 10 4 3 3 2 4" xfId="21612"/>
    <cellStyle name="Normal 10 4 3 3 3" xfId="6170"/>
    <cellStyle name="Normal 10 4 3 3 3 2" xfId="14229"/>
    <cellStyle name="Normal 10 4 3 3 3 2 2" xfId="31076"/>
    <cellStyle name="Normal 10 4 3 3 3 3" xfId="23509"/>
    <cellStyle name="Normal 10 4 3 3 4" xfId="10395"/>
    <cellStyle name="Normal 10 4 3 3 4 2" xfId="27295"/>
    <cellStyle name="Normal 10 4 3 3 5" xfId="8769"/>
    <cellStyle name="Normal 10 4 3 3 6" xfId="19727"/>
    <cellStyle name="Normal 10 4 3 4" xfId="3359"/>
    <cellStyle name="Normal 10 4 3 4 2" xfId="7142"/>
    <cellStyle name="Normal 10 4 3 4 2 2" xfId="15201"/>
    <cellStyle name="Normal 10 4 3 4 2 2 2" xfId="32048"/>
    <cellStyle name="Normal 10 4 3 4 2 3" xfId="24481"/>
    <cellStyle name="Normal 10 4 3 4 3" xfId="11418"/>
    <cellStyle name="Normal 10 4 3 4 3 2" xfId="28267"/>
    <cellStyle name="Normal 10 4 3 4 4" xfId="20700"/>
    <cellStyle name="Normal 10 4 3 5" xfId="5258"/>
    <cellStyle name="Normal 10 4 3 5 2" xfId="13317"/>
    <cellStyle name="Normal 10 4 3 5 2 2" xfId="30164"/>
    <cellStyle name="Normal 10 4 3 5 3" xfId="22597"/>
    <cellStyle name="Normal 10 4 3 6" xfId="9419"/>
    <cellStyle name="Normal 10 4 3 6 2" xfId="26383"/>
    <cellStyle name="Normal 10 4 3 7" xfId="10062"/>
    <cellStyle name="Normal 10 4 3 8" xfId="18815"/>
    <cellStyle name="Normal 10 4 4" xfId="1543"/>
    <cellStyle name="Normal 10 4 4 2" xfId="2542"/>
    <cellStyle name="Normal 10 4 4 2 2" xfId="4504"/>
    <cellStyle name="Normal 10 4 4 2 2 2" xfId="8287"/>
    <cellStyle name="Normal 10 4 4 2 2 2 2" xfId="16346"/>
    <cellStyle name="Normal 10 4 4 2 2 2 2 2" xfId="33193"/>
    <cellStyle name="Normal 10 4 4 2 2 2 3" xfId="25626"/>
    <cellStyle name="Normal 10 4 4 2 2 3" xfId="12563"/>
    <cellStyle name="Normal 10 4 4 2 2 3 2" xfId="29412"/>
    <cellStyle name="Normal 10 4 4 2 2 4" xfId="21845"/>
    <cellStyle name="Normal 10 4 4 2 3" xfId="6403"/>
    <cellStyle name="Normal 10 4 4 2 3 2" xfId="14462"/>
    <cellStyle name="Normal 10 4 4 2 3 2 2" xfId="31309"/>
    <cellStyle name="Normal 10 4 4 2 3 3" xfId="23742"/>
    <cellStyle name="Normal 10 4 4 2 4" xfId="10629"/>
    <cellStyle name="Normal 10 4 4 2 4 2" xfId="27528"/>
    <cellStyle name="Normal 10 4 4 2 5" xfId="9117"/>
    <cellStyle name="Normal 10 4 4 2 6" xfId="19960"/>
    <cellStyle name="Normal 10 4 4 3" xfId="3592"/>
    <cellStyle name="Normal 10 4 4 3 2" xfId="7375"/>
    <cellStyle name="Normal 10 4 4 3 2 2" xfId="15434"/>
    <cellStyle name="Normal 10 4 4 3 2 2 2" xfId="32281"/>
    <cellStyle name="Normal 10 4 4 3 2 3" xfId="24714"/>
    <cellStyle name="Normal 10 4 4 3 3" xfId="11651"/>
    <cellStyle name="Normal 10 4 4 3 3 2" xfId="28500"/>
    <cellStyle name="Normal 10 4 4 3 4" xfId="20933"/>
    <cellStyle name="Normal 10 4 4 4" xfId="5491"/>
    <cellStyle name="Normal 10 4 4 4 2" xfId="13550"/>
    <cellStyle name="Normal 10 4 4 4 2 2" xfId="30397"/>
    <cellStyle name="Normal 10 4 4 4 3" xfId="22830"/>
    <cellStyle name="Normal 10 4 4 5" xfId="9676"/>
    <cellStyle name="Normal 10 4 4 5 2" xfId="26616"/>
    <cellStyle name="Normal 10 4 4 6" xfId="8908"/>
    <cellStyle name="Normal 10 4 4 7" xfId="19048"/>
    <cellStyle name="Normal 10 4 5" xfId="2074"/>
    <cellStyle name="Normal 10 4 5 2" xfId="4053"/>
    <cellStyle name="Normal 10 4 5 2 2" xfId="7836"/>
    <cellStyle name="Normal 10 4 5 2 2 2" xfId="15895"/>
    <cellStyle name="Normal 10 4 5 2 2 2 2" xfId="32742"/>
    <cellStyle name="Normal 10 4 5 2 2 3" xfId="25175"/>
    <cellStyle name="Normal 10 4 5 2 3" xfId="12112"/>
    <cellStyle name="Normal 10 4 5 2 3 2" xfId="28961"/>
    <cellStyle name="Normal 10 4 5 2 4" xfId="21394"/>
    <cellStyle name="Normal 10 4 5 3" xfId="5952"/>
    <cellStyle name="Normal 10 4 5 3 2" xfId="14011"/>
    <cellStyle name="Normal 10 4 5 3 2 2" xfId="30858"/>
    <cellStyle name="Normal 10 4 5 3 3" xfId="23291"/>
    <cellStyle name="Normal 10 4 5 4" xfId="10171"/>
    <cellStyle name="Normal 10 4 5 4 2" xfId="27077"/>
    <cellStyle name="Normal 10 4 5 5" xfId="8768"/>
    <cellStyle name="Normal 10 4 5 6" xfId="19509"/>
    <cellStyle name="Normal 10 4 6" xfId="3111"/>
    <cellStyle name="Normal 10 4 6 2" xfId="6924"/>
    <cellStyle name="Normal 10 4 6 2 2" xfId="14983"/>
    <cellStyle name="Normal 10 4 6 2 2 2" xfId="31830"/>
    <cellStyle name="Normal 10 4 6 2 3" xfId="24263"/>
    <cellStyle name="Normal 10 4 6 3" xfId="11174"/>
    <cellStyle name="Normal 10 4 6 3 2" xfId="28049"/>
    <cellStyle name="Normal 10 4 6 4" xfId="20482"/>
    <cellStyle name="Normal 10 4 7" xfId="5040"/>
    <cellStyle name="Normal 10 4 7 2" xfId="13099"/>
    <cellStyle name="Normal 10 4 7 2 2" xfId="29946"/>
    <cellStyle name="Normal 10 4 7 3" xfId="22379"/>
    <cellStyle name="Normal 10 4 8" xfId="9101"/>
    <cellStyle name="Normal 10 4 8 2" xfId="26165"/>
    <cellStyle name="Normal 10 4 9" xfId="9179"/>
    <cellStyle name="Normal 10 5" xfId="1011"/>
    <cellStyle name="Normal 10 5 2" xfId="1278"/>
    <cellStyle name="Normal 10 5 2 2" xfId="1774"/>
    <cellStyle name="Normal 10 5 2 2 2" xfId="2773"/>
    <cellStyle name="Normal 10 5 2 2 2 2" xfId="4735"/>
    <cellStyle name="Normal 10 5 2 2 2 2 2" xfId="8518"/>
    <cellStyle name="Normal 10 5 2 2 2 2 2 2" xfId="16577"/>
    <cellStyle name="Normal 10 5 2 2 2 2 2 2 2" xfId="33424"/>
    <cellStyle name="Normal 10 5 2 2 2 2 2 3" xfId="25857"/>
    <cellStyle name="Normal 10 5 2 2 2 2 3" xfId="12794"/>
    <cellStyle name="Normal 10 5 2 2 2 2 3 2" xfId="29643"/>
    <cellStyle name="Normal 10 5 2 2 2 2 4" xfId="22076"/>
    <cellStyle name="Normal 10 5 2 2 2 3" xfId="6634"/>
    <cellStyle name="Normal 10 5 2 2 2 3 2" xfId="14693"/>
    <cellStyle name="Normal 10 5 2 2 2 3 2 2" xfId="31540"/>
    <cellStyle name="Normal 10 5 2 2 2 3 3" xfId="23973"/>
    <cellStyle name="Normal 10 5 2 2 2 4" xfId="10860"/>
    <cellStyle name="Normal 10 5 2 2 2 4 2" xfId="27759"/>
    <cellStyle name="Normal 10 5 2 2 2 5" xfId="8910"/>
    <cellStyle name="Normal 10 5 2 2 2 6" xfId="20191"/>
    <cellStyle name="Normal 10 5 2 2 3" xfId="3823"/>
    <cellStyle name="Normal 10 5 2 2 3 2" xfId="7606"/>
    <cellStyle name="Normal 10 5 2 2 3 2 2" xfId="15665"/>
    <cellStyle name="Normal 10 5 2 2 3 2 2 2" xfId="32512"/>
    <cellStyle name="Normal 10 5 2 2 3 2 3" xfId="24945"/>
    <cellStyle name="Normal 10 5 2 2 3 3" xfId="11882"/>
    <cellStyle name="Normal 10 5 2 2 3 3 2" xfId="28731"/>
    <cellStyle name="Normal 10 5 2 2 3 4" xfId="21164"/>
    <cellStyle name="Normal 10 5 2 2 4" xfId="5722"/>
    <cellStyle name="Normal 10 5 2 2 4 2" xfId="13781"/>
    <cellStyle name="Normal 10 5 2 2 4 2 2" xfId="30628"/>
    <cellStyle name="Normal 10 5 2 2 4 3" xfId="23061"/>
    <cellStyle name="Normal 10 5 2 2 5" xfId="9907"/>
    <cellStyle name="Normal 10 5 2 2 5 2" xfId="26847"/>
    <cellStyle name="Normal 10 5 2 2 6" xfId="8767"/>
    <cellStyle name="Normal 10 5 2 2 7" xfId="19279"/>
    <cellStyle name="Normal 10 5 2 3" xfId="2320"/>
    <cellStyle name="Normal 10 5 2 3 2" xfId="4284"/>
    <cellStyle name="Normal 10 5 2 3 2 2" xfId="8067"/>
    <cellStyle name="Normal 10 5 2 3 2 2 2" xfId="16126"/>
    <cellStyle name="Normal 10 5 2 3 2 2 2 2" xfId="32973"/>
    <cellStyle name="Normal 10 5 2 3 2 2 3" xfId="25406"/>
    <cellStyle name="Normal 10 5 2 3 2 3" xfId="12343"/>
    <cellStyle name="Normal 10 5 2 3 2 3 2" xfId="29192"/>
    <cellStyle name="Normal 10 5 2 3 2 4" xfId="21625"/>
    <cellStyle name="Normal 10 5 2 3 3" xfId="6183"/>
    <cellStyle name="Normal 10 5 2 3 3 2" xfId="14242"/>
    <cellStyle name="Normal 10 5 2 3 3 2 2" xfId="31089"/>
    <cellStyle name="Normal 10 5 2 3 3 3" xfId="23522"/>
    <cellStyle name="Normal 10 5 2 3 4" xfId="10408"/>
    <cellStyle name="Normal 10 5 2 3 4 2" xfId="27308"/>
    <cellStyle name="Normal 10 5 2 3 5" xfId="9115"/>
    <cellStyle name="Normal 10 5 2 3 6" xfId="19740"/>
    <cellStyle name="Normal 10 5 2 4" xfId="3372"/>
    <cellStyle name="Normal 10 5 2 4 2" xfId="7155"/>
    <cellStyle name="Normal 10 5 2 4 2 2" xfId="15214"/>
    <cellStyle name="Normal 10 5 2 4 2 2 2" xfId="32061"/>
    <cellStyle name="Normal 10 5 2 4 2 3" xfId="24494"/>
    <cellStyle name="Normal 10 5 2 4 3" xfId="11431"/>
    <cellStyle name="Normal 10 5 2 4 3 2" xfId="28280"/>
    <cellStyle name="Normal 10 5 2 4 4" xfId="20713"/>
    <cellStyle name="Normal 10 5 2 5" xfId="5271"/>
    <cellStyle name="Normal 10 5 2 5 2" xfId="13330"/>
    <cellStyle name="Normal 10 5 2 5 2 2" xfId="30177"/>
    <cellStyle name="Normal 10 5 2 5 3" xfId="22610"/>
    <cellStyle name="Normal 10 5 2 6" xfId="9432"/>
    <cellStyle name="Normal 10 5 2 6 2" xfId="26396"/>
    <cellStyle name="Normal 10 5 2 7" xfId="9116"/>
    <cellStyle name="Normal 10 5 2 8" xfId="18828"/>
    <cellStyle name="Normal 10 5 3" xfId="1556"/>
    <cellStyle name="Normal 10 5 3 2" xfId="2555"/>
    <cellStyle name="Normal 10 5 3 2 2" xfId="4517"/>
    <cellStyle name="Normal 10 5 3 2 2 2" xfId="8300"/>
    <cellStyle name="Normal 10 5 3 2 2 2 2" xfId="16359"/>
    <cellStyle name="Normal 10 5 3 2 2 2 2 2" xfId="33206"/>
    <cellStyle name="Normal 10 5 3 2 2 2 3" xfId="25639"/>
    <cellStyle name="Normal 10 5 3 2 2 3" xfId="12576"/>
    <cellStyle name="Normal 10 5 3 2 2 3 2" xfId="29425"/>
    <cellStyle name="Normal 10 5 3 2 2 4" xfId="21858"/>
    <cellStyle name="Normal 10 5 3 2 3" xfId="6416"/>
    <cellStyle name="Normal 10 5 3 2 3 2" xfId="14475"/>
    <cellStyle name="Normal 10 5 3 2 3 2 2" xfId="31322"/>
    <cellStyle name="Normal 10 5 3 2 3 3" xfId="23755"/>
    <cellStyle name="Normal 10 5 3 2 4" xfId="10642"/>
    <cellStyle name="Normal 10 5 3 2 4 2" xfId="27541"/>
    <cellStyle name="Normal 10 5 3 2 5" xfId="8912"/>
    <cellStyle name="Normal 10 5 3 2 6" xfId="19973"/>
    <cellStyle name="Normal 10 5 3 3" xfId="3605"/>
    <cellStyle name="Normal 10 5 3 3 2" xfId="7388"/>
    <cellStyle name="Normal 10 5 3 3 2 2" xfId="15447"/>
    <cellStyle name="Normal 10 5 3 3 2 2 2" xfId="32294"/>
    <cellStyle name="Normal 10 5 3 3 2 3" xfId="24727"/>
    <cellStyle name="Normal 10 5 3 3 3" xfId="11664"/>
    <cellStyle name="Normal 10 5 3 3 3 2" xfId="28513"/>
    <cellStyle name="Normal 10 5 3 3 4" xfId="20946"/>
    <cellStyle name="Normal 10 5 3 4" xfId="5504"/>
    <cellStyle name="Normal 10 5 3 4 2" xfId="13563"/>
    <cellStyle name="Normal 10 5 3 4 2 2" xfId="30410"/>
    <cellStyle name="Normal 10 5 3 4 3" xfId="22843"/>
    <cellStyle name="Normal 10 5 3 5" xfId="9689"/>
    <cellStyle name="Normal 10 5 3 5 2" xfId="26629"/>
    <cellStyle name="Normal 10 5 3 6" xfId="8766"/>
    <cellStyle name="Normal 10 5 3 7" xfId="19061"/>
    <cellStyle name="Normal 10 5 4" xfId="2101"/>
    <cellStyle name="Normal 10 5 4 2" xfId="4066"/>
    <cellStyle name="Normal 10 5 4 2 2" xfId="7849"/>
    <cellStyle name="Normal 10 5 4 2 2 2" xfId="15908"/>
    <cellStyle name="Normal 10 5 4 2 2 2 2" xfId="32755"/>
    <cellStyle name="Normal 10 5 4 2 2 3" xfId="25188"/>
    <cellStyle name="Normal 10 5 4 2 3" xfId="12125"/>
    <cellStyle name="Normal 10 5 4 2 3 2" xfId="28974"/>
    <cellStyle name="Normal 10 5 4 2 4" xfId="21407"/>
    <cellStyle name="Normal 10 5 4 3" xfId="5965"/>
    <cellStyle name="Normal 10 5 4 3 2" xfId="14024"/>
    <cellStyle name="Normal 10 5 4 3 2 2" xfId="30871"/>
    <cellStyle name="Normal 10 5 4 3 3" xfId="23304"/>
    <cellStyle name="Normal 10 5 4 4" xfId="10190"/>
    <cellStyle name="Normal 10 5 4 4 2" xfId="27090"/>
    <cellStyle name="Normal 10 5 4 5" xfId="9114"/>
    <cellStyle name="Normal 10 5 4 6" xfId="19522"/>
    <cellStyle name="Normal 10 5 5" xfId="3154"/>
    <cellStyle name="Normal 10 5 5 2" xfId="6937"/>
    <cellStyle name="Normal 10 5 5 2 2" xfId="14996"/>
    <cellStyle name="Normal 10 5 5 2 2 2" xfId="31843"/>
    <cellStyle name="Normal 10 5 5 2 3" xfId="24276"/>
    <cellStyle name="Normal 10 5 5 3" xfId="11213"/>
    <cellStyle name="Normal 10 5 5 3 2" xfId="28062"/>
    <cellStyle name="Normal 10 5 5 4" xfId="20495"/>
    <cellStyle name="Normal 10 5 6" xfId="5053"/>
    <cellStyle name="Normal 10 5 6 2" xfId="13112"/>
    <cellStyle name="Normal 10 5 6 2 2" xfId="29959"/>
    <cellStyle name="Normal 10 5 6 3" xfId="22392"/>
    <cellStyle name="Normal 10 5 7" xfId="9192"/>
    <cellStyle name="Normal 10 5 7 2" xfId="26178"/>
    <cellStyle name="Normal 10 5 8" xfId="8909"/>
    <cellStyle name="Normal 10 5 9" xfId="18610"/>
    <cellStyle name="Normal 10 6" xfId="1180"/>
    <cellStyle name="Normal 10 6 2" xfId="1682"/>
    <cellStyle name="Normal 10 6 2 2" xfId="2681"/>
    <cellStyle name="Normal 10 6 2 2 2" xfId="4643"/>
    <cellStyle name="Normal 10 6 2 2 2 2" xfId="8426"/>
    <cellStyle name="Normal 10 6 2 2 2 2 2" xfId="16485"/>
    <cellStyle name="Normal 10 6 2 2 2 2 2 2" xfId="33332"/>
    <cellStyle name="Normal 10 6 2 2 2 2 3" xfId="25765"/>
    <cellStyle name="Normal 10 6 2 2 2 3" xfId="12702"/>
    <cellStyle name="Normal 10 6 2 2 2 3 2" xfId="29551"/>
    <cellStyle name="Normal 10 6 2 2 2 4" xfId="21984"/>
    <cellStyle name="Normal 10 6 2 2 3" xfId="6542"/>
    <cellStyle name="Normal 10 6 2 2 3 2" xfId="14601"/>
    <cellStyle name="Normal 10 6 2 2 3 2 2" xfId="31448"/>
    <cellStyle name="Normal 10 6 2 2 3 3" xfId="23881"/>
    <cellStyle name="Normal 10 6 2 2 4" xfId="10768"/>
    <cellStyle name="Normal 10 6 2 2 4 2" xfId="27667"/>
    <cellStyle name="Normal 10 6 2 2 5" xfId="9113"/>
    <cellStyle name="Normal 10 6 2 2 6" xfId="20099"/>
    <cellStyle name="Normal 10 6 2 3" xfId="3731"/>
    <cellStyle name="Normal 10 6 2 3 2" xfId="7514"/>
    <cellStyle name="Normal 10 6 2 3 2 2" xfId="15573"/>
    <cellStyle name="Normal 10 6 2 3 2 2 2" xfId="32420"/>
    <cellStyle name="Normal 10 6 2 3 2 3" xfId="24853"/>
    <cellStyle name="Normal 10 6 2 3 3" xfId="11790"/>
    <cellStyle name="Normal 10 6 2 3 3 2" xfId="28639"/>
    <cellStyle name="Normal 10 6 2 3 4" xfId="21072"/>
    <cellStyle name="Normal 10 6 2 4" xfId="5630"/>
    <cellStyle name="Normal 10 6 2 4 2" xfId="13689"/>
    <cellStyle name="Normal 10 6 2 4 2 2" xfId="30536"/>
    <cellStyle name="Normal 10 6 2 4 3" xfId="22969"/>
    <cellStyle name="Normal 10 6 2 5" xfId="9815"/>
    <cellStyle name="Normal 10 6 2 5 2" xfId="26755"/>
    <cellStyle name="Normal 10 6 2 6" xfId="8911"/>
    <cellStyle name="Normal 10 6 2 7" xfId="19187"/>
    <cellStyle name="Normal 10 6 3" xfId="2228"/>
    <cellStyle name="Normal 10 6 3 2" xfId="4192"/>
    <cellStyle name="Normal 10 6 3 2 2" xfId="7975"/>
    <cellStyle name="Normal 10 6 3 2 2 2" xfId="16034"/>
    <cellStyle name="Normal 10 6 3 2 2 2 2" xfId="32881"/>
    <cellStyle name="Normal 10 6 3 2 2 3" xfId="25314"/>
    <cellStyle name="Normal 10 6 3 2 3" xfId="12251"/>
    <cellStyle name="Normal 10 6 3 2 3 2" xfId="29100"/>
    <cellStyle name="Normal 10 6 3 2 4" xfId="21533"/>
    <cellStyle name="Normal 10 6 3 3" xfId="6091"/>
    <cellStyle name="Normal 10 6 3 3 2" xfId="14150"/>
    <cellStyle name="Normal 10 6 3 3 2 2" xfId="30997"/>
    <cellStyle name="Normal 10 6 3 3 3" xfId="23430"/>
    <cellStyle name="Normal 10 6 3 4" xfId="10316"/>
    <cellStyle name="Normal 10 6 3 4 2" xfId="27216"/>
    <cellStyle name="Normal 10 6 3 5" xfId="8764"/>
    <cellStyle name="Normal 10 6 3 6" xfId="19648"/>
    <cellStyle name="Normal 10 6 4" xfId="3280"/>
    <cellStyle name="Normal 10 6 4 2" xfId="7063"/>
    <cellStyle name="Normal 10 6 4 2 2" xfId="15122"/>
    <cellStyle name="Normal 10 6 4 2 2 2" xfId="31969"/>
    <cellStyle name="Normal 10 6 4 2 3" xfId="24402"/>
    <cellStyle name="Normal 10 6 4 3" xfId="11339"/>
    <cellStyle name="Normal 10 6 4 3 2" xfId="28188"/>
    <cellStyle name="Normal 10 6 4 4" xfId="20621"/>
    <cellStyle name="Normal 10 6 5" xfId="5179"/>
    <cellStyle name="Normal 10 6 5 2" xfId="13238"/>
    <cellStyle name="Normal 10 6 5 2 2" xfId="30085"/>
    <cellStyle name="Normal 10 6 5 3" xfId="22518"/>
    <cellStyle name="Normal 10 6 6" xfId="9337"/>
    <cellStyle name="Normal 10 6 6 2" xfId="26304"/>
    <cellStyle name="Normal 10 6 7" xfId="8765"/>
    <cellStyle name="Normal 10 6 8" xfId="18736"/>
    <cellStyle name="Normal 10 7" xfId="1458"/>
    <cellStyle name="Normal 10 7 2" xfId="2461"/>
    <cellStyle name="Normal 10 7 2 2" xfId="4425"/>
    <cellStyle name="Normal 10 7 2 2 2" xfId="8208"/>
    <cellStyle name="Normal 10 7 2 2 2 2" xfId="16267"/>
    <cellStyle name="Normal 10 7 2 2 2 2 2" xfId="33114"/>
    <cellStyle name="Normal 10 7 2 2 2 3" xfId="25547"/>
    <cellStyle name="Normal 10 7 2 2 3" xfId="12484"/>
    <cellStyle name="Normal 10 7 2 2 3 2" xfId="29333"/>
    <cellStyle name="Normal 10 7 2 2 4" xfId="21766"/>
    <cellStyle name="Normal 10 7 2 3" xfId="6324"/>
    <cellStyle name="Normal 10 7 2 3 2" xfId="14383"/>
    <cellStyle name="Normal 10 7 2 3 2 2" xfId="31230"/>
    <cellStyle name="Normal 10 7 2 3 3" xfId="23663"/>
    <cellStyle name="Normal 10 7 2 4" xfId="10549"/>
    <cellStyle name="Normal 10 7 2 4 2" xfId="27449"/>
    <cellStyle name="Normal 10 7 2 5" xfId="8763"/>
    <cellStyle name="Normal 10 7 2 6" xfId="19881"/>
    <cellStyle name="Normal 10 7 3" xfId="3513"/>
    <cellStyle name="Normal 10 7 3 2" xfId="7296"/>
    <cellStyle name="Normal 10 7 3 2 2" xfId="15355"/>
    <cellStyle name="Normal 10 7 3 2 2 2" xfId="32202"/>
    <cellStyle name="Normal 10 7 3 2 3" xfId="24635"/>
    <cellStyle name="Normal 10 7 3 3" xfId="11572"/>
    <cellStyle name="Normal 10 7 3 3 2" xfId="28421"/>
    <cellStyle name="Normal 10 7 3 4" xfId="20854"/>
    <cellStyle name="Normal 10 7 4" xfId="5412"/>
    <cellStyle name="Normal 10 7 4 2" xfId="13471"/>
    <cellStyle name="Normal 10 7 4 2 2" xfId="30318"/>
    <cellStyle name="Normal 10 7 4 3" xfId="22751"/>
    <cellStyle name="Normal 10 7 5" xfId="9593"/>
    <cellStyle name="Normal 10 7 5 2" xfId="26537"/>
    <cellStyle name="Normal 10 7 6" xfId="8913"/>
    <cellStyle name="Normal 10 7 7" xfId="18969"/>
    <cellStyle name="Normal 10 8" xfId="1964"/>
    <cellStyle name="Normal 10 8 2" xfId="3973"/>
    <cellStyle name="Normal 10 8 2 2" xfId="7756"/>
    <cellStyle name="Normal 10 8 2 2 2" xfId="15815"/>
    <cellStyle name="Normal 10 8 2 2 2 2" xfId="32662"/>
    <cellStyle name="Normal 10 8 2 2 3" xfId="25095"/>
    <cellStyle name="Normal 10 8 2 3" xfId="12032"/>
    <cellStyle name="Normal 10 8 2 3 2" xfId="28881"/>
    <cellStyle name="Normal 10 8 2 4" xfId="21314"/>
    <cellStyle name="Normal 10 8 3" xfId="5872"/>
    <cellStyle name="Normal 10 8 3 2" xfId="13931"/>
    <cellStyle name="Normal 10 8 3 2 2" xfId="30778"/>
    <cellStyle name="Normal 10 8 3 3" xfId="23211"/>
    <cellStyle name="Normal 10 8 4" xfId="10072"/>
    <cellStyle name="Normal 10 8 4 2" xfId="26997"/>
    <cellStyle name="Normal 10 8 5" xfId="9072"/>
    <cellStyle name="Normal 10 8 6" xfId="19429"/>
    <cellStyle name="Normal 10 9" xfId="2976"/>
    <cellStyle name="Normal 10_Energía" xfId="8762"/>
    <cellStyle name="Normal 100" xfId="1392"/>
    <cellStyle name="Normal 100 2" xfId="1886"/>
    <cellStyle name="Normal 100 2 2" xfId="2885"/>
    <cellStyle name="Normal 100 2 2 2" xfId="4847"/>
    <cellStyle name="Normal 100 2 2 2 2" xfId="8630"/>
    <cellStyle name="Normal 100 2 2 2 2 2" xfId="16689"/>
    <cellStyle name="Normal 100 2 2 2 2 2 2" xfId="33536"/>
    <cellStyle name="Normal 100 2 2 2 2 3" xfId="25969"/>
    <cellStyle name="Normal 100 2 2 2 3" xfId="12906"/>
    <cellStyle name="Normal 100 2 2 2 3 2" xfId="29755"/>
    <cellStyle name="Normal 100 2 2 2 4" xfId="22188"/>
    <cellStyle name="Normal 100 2 2 3" xfId="6746"/>
    <cellStyle name="Normal 100 2 2 3 2" xfId="14805"/>
    <cellStyle name="Normal 100 2 2 3 2 2" xfId="31652"/>
    <cellStyle name="Normal 100 2 2 3 3" xfId="24085"/>
    <cellStyle name="Normal 100 2 2 4" xfId="10972"/>
    <cellStyle name="Normal 100 2 2 4 2" xfId="27871"/>
    <cellStyle name="Normal 100 2 2 5" xfId="9327"/>
    <cellStyle name="Normal 100 2 2 6" xfId="20303"/>
    <cellStyle name="Normal 100 2 3" xfId="3935"/>
    <cellStyle name="Normal 100 2 3 2" xfId="7718"/>
    <cellStyle name="Normal 100 2 3 2 2" xfId="15777"/>
    <cellStyle name="Normal 100 2 3 2 2 2" xfId="32624"/>
    <cellStyle name="Normal 100 2 3 2 3" xfId="25057"/>
    <cellStyle name="Normal 100 2 3 3" xfId="11994"/>
    <cellStyle name="Normal 100 2 3 3 2" xfId="28843"/>
    <cellStyle name="Normal 100 2 3 4" xfId="21276"/>
    <cellStyle name="Normal 100 2 4" xfId="5834"/>
    <cellStyle name="Normal 100 2 4 2" xfId="13893"/>
    <cellStyle name="Normal 100 2 4 2 2" xfId="30740"/>
    <cellStyle name="Normal 100 2 4 3" xfId="23173"/>
    <cellStyle name="Normal 100 2 5" xfId="10019"/>
    <cellStyle name="Normal 100 2 5 2" xfId="26959"/>
    <cellStyle name="Normal 100 2 6" xfId="9578"/>
    <cellStyle name="Normal 100 2 7" xfId="19391"/>
    <cellStyle name="Normal 100 3" xfId="2432"/>
    <cellStyle name="Normal 100 3 2" xfId="4396"/>
    <cellStyle name="Normal 100 3 2 2" xfId="8179"/>
    <cellStyle name="Normal 100 3 2 2 2" xfId="16238"/>
    <cellStyle name="Normal 100 3 2 2 2 2" xfId="33085"/>
    <cellStyle name="Normal 100 3 2 2 3" xfId="25518"/>
    <cellStyle name="Normal 100 3 2 3" xfId="12455"/>
    <cellStyle name="Normal 100 3 2 3 2" xfId="29304"/>
    <cellStyle name="Normal 100 3 2 4" xfId="21737"/>
    <cellStyle name="Normal 100 3 3" xfId="6295"/>
    <cellStyle name="Normal 100 3 3 2" xfId="14354"/>
    <cellStyle name="Normal 100 3 3 2 2" xfId="31201"/>
    <cellStyle name="Normal 100 3 3 3" xfId="23634"/>
    <cellStyle name="Normal 100 3 4" xfId="10520"/>
    <cellStyle name="Normal 100 3 4 2" xfId="27420"/>
    <cellStyle name="Normal 100 3 5" xfId="9177"/>
    <cellStyle name="Normal 100 3 6" xfId="19852"/>
    <cellStyle name="Normal 100 4" xfId="3484"/>
    <cellStyle name="Normal 100 4 2" xfId="7267"/>
    <cellStyle name="Normal 100 4 2 2" xfId="15326"/>
    <cellStyle name="Normal 100 4 2 2 2" xfId="32173"/>
    <cellStyle name="Normal 100 4 2 3" xfId="24606"/>
    <cellStyle name="Normal 100 4 3" xfId="11543"/>
    <cellStyle name="Normal 100 4 3 2" xfId="28392"/>
    <cellStyle name="Normal 100 4 4" xfId="20825"/>
    <cellStyle name="Normal 100 5" xfId="5383"/>
    <cellStyle name="Normal 100 5 2" xfId="13442"/>
    <cellStyle name="Normal 100 5 2 2" xfId="30289"/>
    <cellStyle name="Normal 100 5 3" xfId="22722"/>
    <cellStyle name="Normal 100 6" xfId="9546"/>
    <cellStyle name="Normal 100 6 2" xfId="26508"/>
    <cellStyle name="Normal 100 7" xfId="8760"/>
    <cellStyle name="Normal 100 8" xfId="18940"/>
    <cellStyle name="Normal 101" xfId="1393"/>
    <cellStyle name="Normal 101 2" xfId="1887"/>
    <cellStyle name="Normal 101 2 2" xfId="2886"/>
    <cellStyle name="Normal 101 2 2 2" xfId="4848"/>
    <cellStyle name="Normal 101 2 2 2 2" xfId="8631"/>
    <cellStyle name="Normal 101 2 2 2 2 2" xfId="16690"/>
    <cellStyle name="Normal 101 2 2 2 2 2 2" xfId="33537"/>
    <cellStyle name="Normal 101 2 2 2 2 3" xfId="25970"/>
    <cellStyle name="Normal 101 2 2 2 3" xfId="12907"/>
    <cellStyle name="Normal 101 2 2 2 3 2" xfId="29756"/>
    <cellStyle name="Normal 101 2 2 2 4" xfId="22189"/>
    <cellStyle name="Normal 101 2 2 3" xfId="6747"/>
    <cellStyle name="Normal 101 2 2 3 2" xfId="14806"/>
    <cellStyle name="Normal 101 2 2 3 2 2" xfId="31653"/>
    <cellStyle name="Normal 101 2 2 3 3" xfId="24086"/>
    <cellStyle name="Normal 101 2 2 4" xfId="10973"/>
    <cellStyle name="Normal 101 2 2 4 2" xfId="27872"/>
    <cellStyle name="Normal 101 2 2 5" xfId="8983"/>
    <cellStyle name="Normal 101 2 2 6" xfId="20304"/>
    <cellStyle name="Normal 101 2 3" xfId="3936"/>
    <cellStyle name="Normal 101 2 3 2" xfId="7719"/>
    <cellStyle name="Normal 101 2 3 2 2" xfId="15778"/>
    <cellStyle name="Normal 101 2 3 2 2 2" xfId="32625"/>
    <cellStyle name="Normal 101 2 3 2 3" xfId="25058"/>
    <cellStyle name="Normal 101 2 3 3" xfId="11995"/>
    <cellStyle name="Normal 101 2 3 3 2" xfId="28844"/>
    <cellStyle name="Normal 101 2 3 4" xfId="21277"/>
    <cellStyle name="Normal 101 2 4" xfId="5835"/>
    <cellStyle name="Normal 101 2 4 2" xfId="13894"/>
    <cellStyle name="Normal 101 2 4 2 2" xfId="30741"/>
    <cellStyle name="Normal 101 2 4 3" xfId="23174"/>
    <cellStyle name="Normal 101 2 5" xfId="10020"/>
    <cellStyle name="Normal 101 2 5 2" xfId="26960"/>
    <cellStyle name="Normal 101 2 6" xfId="8996"/>
    <cellStyle name="Normal 101 2 7" xfId="19392"/>
    <cellStyle name="Normal 101 3" xfId="2433"/>
    <cellStyle name="Normal 101 3 2" xfId="4397"/>
    <cellStyle name="Normal 101 3 2 2" xfId="8180"/>
    <cellStyle name="Normal 101 3 2 2 2" xfId="16239"/>
    <cellStyle name="Normal 101 3 2 2 2 2" xfId="33086"/>
    <cellStyle name="Normal 101 3 2 2 3" xfId="25519"/>
    <cellStyle name="Normal 101 3 2 3" xfId="12456"/>
    <cellStyle name="Normal 101 3 2 3 2" xfId="29305"/>
    <cellStyle name="Normal 101 3 2 4" xfId="21738"/>
    <cellStyle name="Normal 101 3 3" xfId="6296"/>
    <cellStyle name="Normal 101 3 3 2" xfId="14355"/>
    <cellStyle name="Normal 101 3 3 2 2" xfId="31202"/>
    <cellStyle name="Normal 101 3 3 3" xfId="23635"/>
    <cellStyle name="Normal 101 3 4" xfId="10521"/>
    <cellStyle name="Normal 101 3 4 2" xfId="27421"/>
    <cellStyle name="Normal 101 3 5" xfId="8940"/>
    <cellStyle name="Normal 101 3 6" xfId="19853"/>
    <cellStyle name="Normal 101 4" xfId="3485"/>
    <cellStyle name="Normal 101 4 2" xfId="7268"/>
    <cellStyle name="Normal 101 4 2 2" xfId="15327"/>
    <cellStyle name="Normal 101 4 2 2 2" xfId="32174"/>
    <cellStyle name="Normal 101 4 2 3" xfId="24607"/>
    <cellStyle name="Normal 101 4 3" xfId="11544"/>
    <cellStyle name="Normal 101 4 3 2" xfId="28393"/>
    <cellStyle name="Normal 101 4 4" xfId="20826"/>
    <cellStyle name="Normal 101 5" xfId="5384"/>
    <cellStyle name="Normal 101 5 2" xfId="13443"/>
    <cellStyle name="Normal 101 5 2 2" xfId="30290"/>
    <cellStyle name="Normal 101 5 3" xfId="22723"/>
    <cellStyle name="Normal 101 6" xfId="9547"/>
    <cellStyle name="Normal 101 6 2" xfId="26509"/>
    <cellStyle name="Normal 101 7" xfId="9070"/>
    <cellStyle name="Normal 101 8" xfId="18941"/>
    <cellStyle name="Normal 102" xfId="1394"/>
    <cellStyle name="Normal 102 2" xfId="1888"/>
    <cellStyle name="Normal 102 2 2" xfId="2887"/>
    <cellStyle name="Normal 102 2 2 2" xfId="4849"/>
    <cellStyle name="Normal 102 2 2 2 2" xfId="8632"/>
    <cellStyle name="Normal 102 2 2 2 2 2" xfId="16691"/>
    <cellStyle name="Normal 102 2 2 2 2 2 2" xfId="33538"/>
    <cellStyle name="Normal 102 2 2 2 2 3" xfId="25971"/>
    <cellStyle name="Normal 102 2 2 2 3" xfId="12908"/>
    <cellStyle name="Normal 102 2 2 2 3 2" xfId="29757"/>
    <cellStyle name="Normal 102 2 2 2 4" xfId="22190"/>
    <cellStyle name="Normal 102 2 2 3" xfId="6748"/>
    <cellStyle name="Normal 102 2 2 3 2" xfId="14807"/>
    <cellStyle name="Normal 102 2 2 3 2 2" xfId="31654"/>
    <cellStyle name="Normal 102 2 2 3 3" xfId="24087"/>
    <cellStyle name="Normal 102 2 2 4" xfId="10974"/>
    <cellStyle name="Normal 102 2 2 4 2" xfId="27873"/>
    <cellStyle name="Normal 102 2 2 5" xfId="11077"/>
    <cellStyle name="Normal 102 2 2 6" xfId="20305"/>
    <cellStyle name="Normal 102 2 3" xfId="3937"/>
    <cellStyle name="Normal 102 2 3 2" xfId="7720"/>
    <cellStyle name="Normal 102 2 3 2 2" xfId="15779"/>
    <cellStyle name="Normal 102 2 3 2 2 2" xfId="32626"/>
    <cellStyle name="Normal 102 2 3 2 3" xfId="25059"/>
    <cellStyle name="Normal 102 2 3 3" xfId="11996"/>
    <cellStyle name="Normal 102 2 3 3 2" xfId="28845"/>
    <cellStyle name="Normal 102 2 3 4" xfId="21278"/>
    <cellStyle name="Normal 102 2 4" xfId="5836"/>
    <cellStyle name="Normal 102 2 4 2" xfId="13895"/>
    <cellStyle name="Normal 102 2 4 2 2" xfId="30742"/>
    <cellStyle name="Normal 102 2 4 3" xfId="23175"/>
    <cellStyle name="Normal 102 2 5" xfId="10021"/>
    <cellStyle name="Normal 102 2 5 2" xfId="26961"/>
    <cellStyle name="Normal 102 2 6" xfId="8759"/>
    <cellStyle name="Normal 102 2 7" xfId="19393"/>
    <cellStyle name="Normal 102 3" xfId="2434"/>
    <cellStyle name="Normal 102 3 2" xfId="4398"/>
    <cellStyle name="Normal 102 3 2 2" xfId="8181"/>
    <cellStyle name="Normal 102 3 2 2 2" xfId="16240"/>
    <cellStyle name="Normal 102 3 2 2 2 2" xfId="33087"/>
    <cellStyle name="Normal 102 3 2 2 3" xfId="25520"/>
    <cellStyle name="Normal 102 3 2 3" xfId="12457"/>
    <cellStyle name="Normal 102 3 2 3 2" xfId="29306"/>
    <cellStyle name="Normal 102 3 2 4" xfId="21739"/>
    <cellStyle name="Normal 102 3 3" xfId="6297"/>
    <cellStyle name="Normal 102 3 3 2" xfId="14356"/>
    <cellStyle name="Normal 102 3 3 2 2" xfId="31203"/>
    <cellStyle name="Normal 102 3 3 3" xfId="23636"/>
    <cellStyle name="Normal 102 3 4" xfId="10522"/>
    <cellStyle name="Normal 102 3 4 2" xfId="27422"/>
    <cellStyle name="Normal 102 3 5" xfId="10551"/>
    <cellStyle name="Normal 102 3 6" xfId="19854"/>
    <cellStyle name="Normal 102 4" xfId="3486"/>
    <cellStyle name="Normal 102 4 2" xfId="7269"/>
    <cellStyle name="Normal 102 4 2 2" xfId="15328"/>
    <cellStyle name="Normal 102 4 2 2 2" xfId="32175"/>
    <cellStyle name="Normal 102 4 2 3" xfId="24608"/>
    <cellStyle name="Normal 102 4 3" xfId="11545"/>
    <cellStyle name="Normal 102 4 3 2" xfId="28394"/>
    <cellStyle name="Normal 102 4 4" xfId="20827"/>
    <cellStyle name="Normal 102 5" xfId="5385"/>
    <cellStyle name="Normal 102 5 2" xfId="13444"/>
    <cellStyle name="Normal 102 5 2 2" xfId="30291"/>
    <cellStyle name="Normal 102 5 3" xfId="22724"/>
    <cellStyle name="Normal 102 6" xfId="9548"/>
    <cellStyle name="Normal 102 6 2" xfId="26510"/>
    <cellStyle name="Normal 102 7" xfId="9071"/>
    <cellStyle name="Normal 102 8" xfId="18942"/>
    <cellStyle name="Normal 103" xfId="1395"/>
    <cellStyle name="Normal 103 2" xfId="1889"/>
    <cellStyle name="Normal 103 2 2" xfId="2888"/>
    <cellStyle name="Normal 103 2 2 2" xfId="4850"/>
    <cellStyle name="Normal 103 2 2 2 2" xfId="8633"/>
    <cellStyle name="Normal 103 2 2 2 2 2" xfId="16692"/>
    <cellStyle name="Normal 103 2 2 2 2 2 2" xfId="33539"/>
    <cellStyle name="Normal 103 2 2 2 2 3" xfId="25972"/>
    <cellStyle name="Normal 103 2 2 2 3" xfId="12909"/>
    <cellStyle name="Normal 103 2 2 2 3 2" xfId="29758"/>
    <cellStyle name="Normal 103 2 2 2 4" xfId="22191"/>
    <cellStyle name="Normal 103 2 2 3" xfId="6749"/>
    <cellStyle name="Normal 103 2 2 3 2" xfId="14808"/>
    <cellStyle name="Normal 103 2 2 3 2 2" xfId="31655"/>
    <cellStyle name="Normal 103 2 2 3 3" xfId="24088"/>
    <cellStyle name="Normal 103 2 2 4" xfId="10975"/>
    <cellStyle name="Normal 103 2 2 4 2" xfId="27874"/>
    <cellStyle name="Normal 103 2 2 5" xfId="8757"/>
    <cellStyle name="Normal 103 2 2 6" xfId="20306"/>
    <cellStyle name="Normal 103 2 3" xfId="3938"/>
    <cellStyle name="Normal 103 2 3 2" xfId="7721"/>
    <cellStyle name="Normal 103 2 3 2 2" xfId="15780"/>
    <cellStyle name="Normal 103 2 3 2 2 2" xfId="32627"/>
    <cellStyle name="Normal 103 2 3 2 3" xfId="25060"/>
    <cellStyle name="Normal 103 2 3 3" xfId="11997"/>
    <cellStyle name="Normal 103 2 3 3 2" xfId="28846"/>
    <cellStyle name="Normal 103 2 3 4" xfId="21279"/>
    <cellStyle name="Normal 103 2 4" xfId="5837"/>
    <cellStyle name="Normal 103 2 4 2" xfId="13896"/>
    <cellStyle name="Normal 103 2 4 2 2" xfId="30743"/>
    <cellStyle name="Normal 103 2 4 3" xfId="23176"/>
    <cellStyle name="Normal 103 2 5" xfId="10022"/>
    <cellStyle name="Normal 103 2 5 2" xfId="26962"/>
    <cellStyle name="Normal 103 2 6" xfId="8758"/>
    <cellStyle name="Normal 103 2 7" xfId="19394"/>
    <cellStyle name="Normal 103 3" xfId="2435"/>
    <cellStyle name="Normal 103 3 2" xfId="4399"/>
    <cellStyle name="Normal 103 3 2 2" xfId="8182"/>
    <cellStyle name="Normal 103 3 2 2 2" xfId="16241"/>
    <cellStyle name="Normal 103 3 2 2 2 2" xfId="33088"/>
    <cellStyle name="Normal 103 3 2 2 3" xfId="25521"/>
    <cellStyle name="Normal 103 3 2 3" xfId="12458"/>
    <cellStyle name="Normal 103 3 2 3 2" xfId="29307"/>
    <cellStyle name="Normal 103 3 2 4" xfId="21740"/>
    <cellStyle name="Normal 103 3 3" xfId="6298"/>
    <cellStyle name="Normal 103 3 3 2" xfId="14357"/>
    <cellStyle name="Normal 103 3 3 2 2" xfId="31204"/>
    <cellStyle name="Normal 103 3 3 3" xfId="23637"/>
    <cellStyle name="Normal 103 3 4" xfId="10523"/>
    <cellStyle name="Normal 103 3 4 2" xfId="27423"/>
    <cellStyle name="Normal 103 3 5" xfId="9577"/>
    <cellStyle name="Normal 103 3 6" xfId="19855"/>
    <cellStyle name="Normal 103 4" xfId="3487"/>
    <cellStyle name="Normal 103 4 2" xfId="7270"/>
    <cellStyle name="Normal 103 4 2 2" xfId="15329"/>
    <cellStyle name="Normal 103 4 2 2 2" xfId="32176"/>
    <cellStyle name="Normal 103 4 2 3" xfId="24609"/>
    <cellStyle name="Normal 103 4 3" xfId="11546"/>
    <cellStyle name="Normal 103 4 3 2" xfId="28395"/>
    <cellStyle name="Normal 103 4 4" xfId="20828"/>
    <cellStyle name="Normal 103 5" xfId="5386"/>
    <cellStyle name="Normal 103 5 2" xfId="13445"/>
    <cellStyle name="Normal 103 5 2 2" xfId="30292"/>
    <cellStyle name="Normal 103 5 3" xfId="22725"/>
    <cellStyle name="Normal 103 6" xfId="9549"/>
    <cellStyle name="Normal 103 6 2" xfId="26511"/>
    <cellStyle name="Normal 103 7" xfId="10060"/>
    <cellStyle name="Normal 103 8" xfId="18943"/>
    <cellStyle name="Normal 104" xfId="1396"/>
    <cellStyle name="Normal 104 2" xfId="1890"/>
    <cellStyle name="Normal 104 2 2" xfId="2889"/>
    <cellStyle name="Normal 104 2 2 2" xfId="4851"/>
    <cellStyle name="Normal 104 2 2 2 2" xfId="8634"/>
    <cellStyle name="Normal 104 2 2 2 2 2" xfId="16693"/>
    <cellStyle name="Normal 104 2 2 2 2 2 2" xfId="33540"/>
    <cellStyle name="Normal 104 2 2 2 2 3" xfId="25973"/>
    <cellStyle name="Normal 104 2 2 2 3" xfId="12910"/>
    <cellStyle name="Normal 104 2 2 2 3 2" xfId="29759"/>
    <cellStyle name="Normal 104 2 2 2 4" xfId="22192"/>
    <cellStyle name="Normal 104 2 2 3" xfId="6750"/>
    <cellStyle name="Normal 104 2 2 3 2" xfId="14809"/>
    <cellStyle name="Normal 104 2 2 3 2 2" xfId="31656"/>
    <cellStyle name="Normal 104 2 2 3 3" xfId="24089"/>
    <cellStyle name="Normal 104 2 2 4" xfId="10976"/>
    <cellStyle name="Normal 104 2 2 4 2" xfId="27875"/>
    <cellStyle name="Normal 104 2 2 5" xfId="9068"/>
    <cellStyle name="Normal 104 2 2 6" xfId="20307"/>
    <cellStyle name="Normal 104 2 3" xfId="3939"/>
    <cellStyle name="Normal 104 2 3 2" xfId="7722"/>
    <cellStyle name="Normal 104 2 3 2 2" xfId="15781"/>
    <cellStyle name="Normal 104 2 3 2 2 2" xfId="32628"/>
    <cellStyle name="Normal 104 2 3 2 3" xfId="25061"/>
    <cellStyle name="Normal 104 2 3 3" xfId="11998"/>
    <cellStyle name="Normal 104 2 3 3 2" xfId="28847"/>
    <cellStyle name="Normal 104 2 3 4" xfId="21280"/>
    <cellStyle name="Normal 104 2 4" xfId="5838"/>
    <cellStyle name="Normal 104 2 4 2" xfId="13897"/>
    <cellStyle name="Normal 104 2 4 2 2" xfId="30744"/>
    <cellStyle name="Normal 104 2 4 3" xfId="23177"/>
    <cellStyle name="Normal 104 2 5" xfId="10023"/>
    <cellStyle name="Normal 104 2 5 2" xfId="26963"/>
    <cellStyle name="Normal 104 2 6" xfId="9176"/>
    <cellStyle name="Normal 104 2 7" xfId="19395"/>
    <cellStyle name="Normal 104 3" xfId="2436"/>
    <cellStyle name="Normal 104 3 2" xfId="4400"/>
    <cellStyle name="Normal 104 3 2 2" xfId="8183"/>
    <cellStyle name="Normal 104 3 2 2 2" xfId="16242"/>
    <cellStyle name="Normal 104 3 2 2 2 2" xfId="33089"/>
    <cellStyle name="Normal 104 3 2 2 3" xfId="25522"/>
    <cellStyle name="Normal 104 3 2 3" xfId="12459"/>
    <cellStyle name="Normal 104 3 2 3 2" xfId="29308"/>
    <cellStyle name="Normal 104 3 2 4" xfId="21741"/>
    <cellStyle name="Normal 104 3 3" xfId="6299"/>
    <cellStyle name="Normal 104 3 3 2" xfId="14358"/>
    <cellStyle name="Normal 104 3 3 2 2" xfId="31205"/>
    <cellStyle name="Normal 104 3 3 3" xfId="23638"/>
    <cellStyle name="Normal 104 3 4" xfId="10524"/>
    <cellStyle name="Normal 104 3 4 2" xfId="27424"/>
    <cellStyle name="Normal 104 3 5" xfId="8997"/>
    <cellStyle name="Normal 104 3 6" xfId="19856"/>
    <cellStyle name="Normal 104 4" xfId="3488"/>
    <cellStyle name="Normal 104 4 2" xfId="7271"/>
    <cellStyle name="Normal 104 4 2 2" xfId="15330"/>
    <cellStyle name="Normal 104 4 2 2 2" xfId="32177"/>
    <cellStyle name="Normal 104 4 2 3" xfId="24610"/>
    <cellStyle name="Normal 104 4 3" xfId="11547"/>
    <cellStyle name="Normal 104 4 3 2" xfId="28396"/>
    <cellStyle name="Normal 104 4 4" xfId="20829"/>
    <cellStyle name="Normal 104 5" xfId="5387"/>
    <cellStyle name="Normal 104 5 2" xfId="13446"/>
    <cellStyle name="Normal 104 5 2 2" xfId="30293"/>
    <cellStyle name="Normal 104 5 3" xfId="22726"/>
    <cellStyle name="Normal 104 6" xfId="9550"/>
    <cellStyle name="Normal 104 6 2" xfId="26512"/>
    <cellStyle name="Normal 104 7" xfId="9326"/>
    <cellStyle name="Normal 104 8" xfId="18944"/>
    <cellStyle name="Normal 105" xfId="1397"/>
    <cellStyle name="Normal 105 2" xfId="1891"/>
    <cellStyle name="Normal 105 2 2" xfId="2890"/>
    <cellStyle name="Normal 105 2 2 2" xfId="4852"/>
    <cellStyle name="Normal 105 2 2 2 2" xfId="8635"/>
    <cellStyle name="Normal 105 2 2 2 2 2" xfId="16694"/>
    <cellStyle name="Normal 105 2 2 2 2 2 2" xfId="33541"/>
    <cellStyle name="Normal 105 2 2 2 2 3" xfId="25974"/>
    <cellStyle name="Normal 105 2 2 2 3" xfId="12911"/>
    <cellStyle name="Normal 105 2 2 2 3 2" xfId="29760"/>
    <cellStyle name="Normal 105 2 2 2 4" xfId="22193"/>
    <cellStyle name="Normal 105 2 2 3" xfId="6751"/>
    <cellStyle name="Normal 105 2 2 3 2" xfId="14810"/>
    <cellStyle name="Normal 105 2 2 3 2 2" xfId="31657"/>
    <cellStyle name="Normal 105 2 2 3 3" xfId="24090"/>
    <cellStyle name="Normal 105 2 2 4" xfId="10977"/>
    <cellStyle name="Normal 105 2 2 4 2" xfId="27876"/>
    <cellStyle name="Normal 105 2 2 5" xfId="9069"/>
    <cellStyle name="Normal 105 2 2 6" xfId="20308"/>
    <cellStyle name="Normal 105 2 3" xfId="3940"/>
    <cellStyle name="Normal 105 2 3 2" xfId="7723"/>
    <cellStyle name="Normal 105 2 3 2 2" xfId="15782"/>
    <cellStyle name="Normal 105 2 3 2 2 2" xfId="32629"/>
    <cellStyle name="Normal 105 2 3 2 3" xfId="25062"/>
    <cellStyle name="Normal 105 2 3 3" xfId="11999"/>
    <cellStyle name="Normal 105 2 3 3 2" xfId="28848"/>
    <cellStyle name="Normal 105 2 3 4" xfId="21281"/>
    <cellStyle name="Normal 105 2 4" xfId="5839"/>
    <cellStyle name="Normal 105 2 4 2" xfId="13898"/>
    <cellStyle name="Normal 105 2 4 2 2" xfId="30745"/>
    <cellStyle name="Normal 105 2 4 3" xfId="23178"/>
    <cellStyle name="Normal 105 2 5" xfId="10024"/>
    <cellStyle name="Normal 105 2 5 2" xfId="26964"/>
    <cellStyle name="Normal 105 2 6" xfId="8939"/>
    <cellStyle name="Normal 105 2 7" xfId="19396"/>
    <cellStyle name="Normal 105 3" xfId="2437"/>
    <cellStyle name="Normal 105 3 2" xfId="4401"/>
    <cellStyle name="Normal 105 3 2 2" xfId="8184"/>
    <cellStyle name="Normal 105 3 2 2 2" xfId="16243"/>
    <cellStyle name="Normal 105 3 2 2 2 2" xfId="33090"/>
    <cellStyle name="Normal 105 3 2 2 3" xfId="25523"/>
    <cellStyle name="Normal 105 3 2 3" xfId="12460"/>
    <cellStyle name="Normal 105 3 2 3 2" xfId="29309"/>
    <cellStyle name="Normal 105 3 2 4" xfId="21742"/>
    <cellStyle name="Normal 105 3 3" xfId="6300"/>
    <cellStyle name="Normal 105 3 3 2" xfId="14359"/>
    <cellStyle name="Normal 105 3 3 2 2" xfId="31206"/>
    <cellStyle name="Normal 105 3 3 3" xfId="23639"/>
    <cellStyle name="Normal 105 3 4" xfId="10525"/>
    <cellStyle name="Normal 105 3 4 2" xfId="27425"/>
    <cellStyle name="Normal 105 3 5" xfId="8756"/>
    <cellStyle name="Normal 105 3 6" xfId="19857"/>
    <cellStyle name="Normal 105 4" xfId="3489"/>
    <cellStyle name="Normal 105 4 2" xfId="7272"/>
    <cellStyle name="Normal 105 4 2 2" xfId="15331"/>
    <cellStyle name="Normal 105 4 2 2 2" xfId="32178"/>
    <cellStyle name="Normal 105 4 2 3" xfId="24611"/>
    <cellStyle name="Normal 105 4 3" xfId="11548"/>
    <cellStyle name="Normal 105 4 3 2" xfId="28397"/>
    <cellStyle name="Normal 105 4 4" xfId="20830"/>
    <cellStyle name="Normal 105 5" xfId="5388"/>
    <cellStyle name="Normal 105 5 2" xfId="13447"/>
    <cellStyle name="Normal 105 5 2 2" xfId="30294"/>
    <cellStyle name="Normal 105 5 3" xfId="22727"/>
    <cellStyle name="Normal 105 6" xfId="9551"/>
    <cellStyle name="Normal 105 6 2" xfId="26513"/>
    <cellStyle name="Normal 105 7" xfId="8982"/>
    <cellStyle name="Normal 105 8" xfId="18945"/>
    <cellStyle name="Normal 106" xfId="1398"/>
    <cellStyle name="Normal 106 2" xfId="1892"/>
    <cellStyle name="Normal 106 2 2" xfId="2891"/>
    <cellStyle name="Normal 106 2 2 2" xfId="4853"/>
    <cellStyle name="Normal 106 2 2 2 2" xfId="8636"/>
    <cellStyle name="Normal 106 2 2 2 2 2" xfId="16695"/>
    <cellStyle name="Normal 106 2 2 2 2 2 2" xfId="33542"/>
    <cellStyle name="Normal 106 2 2 2 2 3" xfId="25975"/>
    <cellStyle name="Normal 106 2 2 2 3" xfId="12912"/>
    <cellStyle name="Normal 106 2 2 2 3 2" xfId="29761"/>
    <cellStyle name="Normal 106 2 2 2 4" xfId="22194"/>
    <cellStyle name="Normal 106 2 2 3" xfId="6752"/>
    <cellStyle name="Normal 106 2 2 3 2" xfId="14811"/>
    <cellStyle name="Normal 106 2 2 3 2 2" xfId="31658"/>
    <cellStyle name="Normal 106 2 2 3 3" xfId="24091"/>
    <cellStyle name="Normal 106 2 2 4" xfId="10978"/>
    <cellStyle name="Normal 106 2 2 4 2" xfId="27877"/>
    <cellStyle name="Normal 106 2 2 5" xfId="10059"/>
    <cellStyle name="Normal 106 2 2 6" xfId="20309"/>
    <cellStyle name="Normal 106 2 3" xfId="3941"/>
    <cellStyle name="Normal 106 2 3 2" xfId="7724"/>
    <cellStyle name="Normal 106 2 3 2 2" xfId="15783"/>
    <cellStyle name="Normal 106 2 3 2 2 2" xfId="32630"/>
    <cellStyle name="Normal 106 2 3 2 3" xfId="25063"/>
    <cellStyle name="Normal 106 2 3 3" xfId="12000"/>
    <cellStyle name="Normal 106 2 3 3 2" xfId="28849"/>
    <cellStyle name="Normal 106 2 3 4" xfId="21282"/>
    <cellStyle name="Normal 106 2 4" xfId="5840"/>
    <cellStyle name="Normal 106 2 4 2" xfId="13899"/>
    <cellStyle name="Normal 106 2 4 2 2" xfId="30746"/>
    <cellStyle name="Normal 106 2 4 3" xfId="23179"/>
    <cellStyle name="Normal 106 2 5" xfId="10025"/>
    <cellStyle name="Normal 106 2 5 2" xfId="26965"/>
    <cellStyle name="Normal 106 2 6" xfId="10083"/>
    <cellStyle name="Normal 106 2 7" xfId="19397"/>
    <cellStyle name="Normal 106 3" xfId="2438"/>
    <cellStyle name="Normal 106 3 2" xfId="4402"/>
    <cellStyle name="Normal 106 3 2 2" xfId="8185"/>
    <cellStyle name="Normal 106 3 2 2 2" xfId="16244"/>
    <cellStyle name="Normal 106 3 2 2 2 2" xfId="33091"/>
    <cellStyle name="Normal 106 3 2 2 3" xfId="25524"/>
    <cellStyle name="Normal 106 3 2 3" xfId="12461"/>
    <cellStyle name="Normal 106 3 2 3 2" xfId="29310"/>
    <cellStyle name="Normal 106 3 2 4" xfId="21743"/>
    <cellStyle name="Normal 106 3 3" xfId="6301"/>
    <cellStyle name="Normal 106 3 3 2" xfId="14360"/>
    <cellStyle name="Normal 106 3 3 2 2" xfId="31207"/>
    <cellStyle name="Normal 106 3 3 3" xfId="23640"/>
    <cellStyle name="Normal 106 3 4" xfId="10526"/>
    <cellStyle name="Normal 106 3 4 2" xfId="27426"/>
    <cellStyle name="Normal 106 3 5" xfId="8755"/>
    <cellStyle name="Normal 106 3 6" xfId="19858"/>
    <cellStyle name="Normal 106 4" xfId="3490"/>
    <cellStyle name="Normal 106 4 2" xfId="7273"/>
    <cellStyle name="Normal 106 4 2 2" xfId="15332"/>
    <cellStyle name="Normal 106 4 2 2 2" xfId="32179"/>
    <cellStyle name="Normal 106 4 2 3" xfId="24612"/>
    <cellStyle name="Normal 106 4 3" xfId="11549"/>
    <cellStyle name="Normal 106 4 3 2" xfId="28398"/>
    <cellStyle name="Normal 106 4 4" xfId="20831"/>
    <cellStyle name="Normal 106 5" xfId="5389"/>
    <cellStyle name="Normal 106 5 2" xfId="13448"/>
    <cellStyle name="Normal 106 5 2 2" xfId="30295"/>
    <cellStyle name="Normal 106 5 3" xfId="22728"/>
    <cellStyle name="Normal 106 6" xfId="9552"/>
    <cellStyle name="Normal 106 6 2" xfId="26514"/>
    <cellStyle name="Normal 106 7" xfId="11076"/>
    <cellStyle name="Normal 106 8" xfId="18946"/>
    <cellStyle name="Normal 107" xfId="1399"/>
    <cellStyle name="Normal 107 2" xfId="1893"/>
    <cellStyle name="Normal 107 2 2" xfId="2892"/>
    <cellStyle name="Normal 107 2 2 2" xfId="4854"/>
    <cellStyle name="Normal 107 2 2 2 2" xfId="8637"/>
    <cellStyle name="Normal 107 2 2 2 2 2" xfId="16696"/>
    <cellStyle name="Normal 107 2 2 2 2 2 2" xfId="33543"/>
    <cellStyle name="Normal 107 2 2 2 2 3" xfId="25976"/>
    <cellStyle name="Normal 107 2 2 2 3" xfId="12913"/>
    <cellStyle name="Normal 107 2 2 2 3 2" xfId="29762"/>
    <cellStyle name="Normal 107 2 2 2 4" xfId="22195"/>
    <cellStyle name="Normal 107 2 2 3" xfId="6753"/>
    <cellStyle name="Normal 107 2 2 3 2" xfId="14812"/>
    <cellStyle name="Normal 107 2 2 3 2 2" xfId="31659"/>
    <cellStyle name="Normal 107 2 2 3 3" xfId="24092"/>
    <cellStyle name="Normal 107 2 2 4" xfId="10979"/>
    <cellStyle name="Normal 107 2 2 4 2" xfId="27878"/>
    <cellStyle name="Normal 107 2 2 5" xfId="9325"/>
    <cellStyle name="Normal 107 2 2 6" xfId="20310"/>
    <cellStyle name="Normal 107 2 3" xfId="3942"/>
    <cellStyle name="Normal 107 2 3 2" xfId="7725"/>
    <cellStyle name="Normal 107 2 3 2 2" xfId="15784"/>
    <cellStyle name="Normal 107 2 3 2 2 2" xfId="32631"/>
    <cellStyle name="Normal 107 2 3 2 3" xfId="25064"/>
    <cellStyle name="Normal 107 2 3 3" xfId="12001"/>
    <cellStyle name="Normal 107 2 3 3 2" xfId="28850"/>
    <cellStyle name="Normal 107 2 3 4" xfId="21283"/>
    <cellStyle name="Normal 107 2 4" xfId="5841"/>
    <cellStyle name="Normal 107 2 4 2" xfId="13900"/>
    <cellStyle name="Normal 107 2 4 2 2" xfId="30747"/>
    <cellStyle name="Normal 107 2 4 3" xfId="23180"/>
    <cellStyle name="Normal 107 2 5" xfId="10026"/>
    <cellStyle name="Normal 107 2 5 2" xfId="26966"/>
    <cellStyle name="Normal 107 2 6" xfId="9576"/>
    <cellStyle name="Normal 107 2 7" xfId="19398"/>
    <cellStyle name="Normal 107 3" xfId="2439"/>
    <cellStyle name="Normal 107 3 2" xfId="4403"/>
    <cellStyle name="Normal 107 3 2 2" xfId="8186"/>
    <cellStyle name="Normal 107 3 2 2 2" xfId="16245"/>
    <cellStyle name="Normal 107 3 2 2 2 2" xfId="33092"/>
    <cellStyle name="Normal 107 3 2 2 3" xfId="25525"/>
    <cellStyle name="Normal 107 3 2 3" xfId="12462"/>
    <cellStyle name="Normal 107 3 2 3 2" xfId="29311"/>
    <cellStyle name="Normal 107 3 2 4" xfId="21744"/>
    <cellStyle name="Normal 107 3 3" xfId="6302"/>
    <cellStyle name="Normal 107 3 3 2" xfId="14361"/>
    <cellStyle name="Normal 107 3 3 2 2" xfId="31208"/>
    <cellStyle name="Normal 107 3 3 3" xfId="23641"/>
    <cellStyle name="Normal 107 3 4" xfId="10527"/>
    <cellStyle name="Normal 107 3 4 2" xfId="27427"/>
    <cellStyle name="Normal 107 3 5" xfId="9175"/>
    <cellStyle name="Normal 107 3 6" xfId="19859"/>
    <cellStyle name="Normal 107 4" xfId="3491"/>
    <cellStyle name="Normal 107 4 2" xfId="7274"/>
    <cellStyle name="Normal 107 4 2 2" xfId="15333"/>
    <cellStyle name="Normal 107 4 2 2 2" xfId="32180"/>
    <cellStyle name="Normal 107 4 2 3" xfId="24613"/>
    <cellStyle name="Normal 107 4 3" xfId="11550"/>
    <cellStyle name="Normal 107 4 3 2" xfId="28399"/>
    <cellStyle name="Normal 107 4 4" xfId="20832"/>
    <cellStyle name="Normal 107 5" xfId="5390"/>
    <cellStyle name="Normal 107 5 2" xfId="13449"/>
    <cellStyle name="Normal 107 5 2 2" xfId="30296"/>
    <cellStyle name="Normal 107 5 3" xfId="22729"/>
    <cellStyle name="Normal 107 6" xfId="9553"/>
    <cellStyle name="Normal 107 6 2" xfId="26515"/>
    <cellStyle name="Normal 107 7" xfId="8754"/>
    <cellStyle name="Normal 107 8" xfId="18947"/>
    <cellStyle name="Normal 108" xfId="1400"/>
    <cellStyle name="Normal 108 2" xfId="1894"/>
    <cellStyle name="Normal 108 2 2" xfId="2893"/>
    <cellStyle name="Normal 108 2 2 2" xfId="4855"/>
    <cellStyle name="Normal 108 2 2 2 2" xfId="8638"/>
    <cellStyle name="Normal 108 2 2 2 2 2" xfId="16697"/>
    <cellStyle name="Normal 108 2 2 2 2 2 2" xfId="33544"/>
    <cellStyle name="Normal 108 2 2 2 2 3" xfId="25977"/>
    <cellStyle name="Normal 108 2 2 2 3" xfId="12914"/>
    <cellStyle name="Normal 108 2 2 2 3 2" xfId="29763"/>
    <cellStyle name="Normal 108 2 2 2 4" xfId="22196"/>
    <cellStyle name="Normal 108 2 2 3" xfId="6754"/>
    <cellStyle name="Normal 108 2 2 3 2" xfId="14813"/>
    <cellStyle name="Normal 108 2 2 3 2 2" xfId="31660"/>
    <cellStyle name="Normal 108 2 2 3 3" xfId="24093"/>
    <cellStyle name="Normal 108 2 2 4" xfId="10980"/>
    <cellStyle name="Normal 108 2 2 4 2" xfId="27879"/>
    <cellStyle name="Normal 108 2 2 5" xfId="8981"/>
    <cellStyle name="Normal 108 2 2 6" xfId="20311"/>
    <cellStyle name="Normal 108 2 3" xfId="3943"/>
    <cellStyle name="Normal 108 2 3 2" xfId="7726"/>
    <cellStyle name="Normal 108 2 3 2 2" xfId="15785"/>
    <cellStyle name="Normal 108 2 3 2 2 2" xfId="32632"/>
    <cellStyle name="Normal 108 2 3 2 3" xfId="25065"/>
    <cellStyle name="Normal 108 2 3 3" xfId="12002"/>
    <cellStyle name="Normal 108 2 3 3 2" xfId="28851"/>
    <cellStyle name="Normal 108 2 3 4" xfId="21284"/>
    <cellStyle name="Normal 108 2 4" xfId="5842"/>
    <cellStyle name="Normal 108 2 4 2" xfId="13901"/>
    <cellStyle name="Normal 108 2 4 2 2" xfId="30748"/>
    <cellStyle name="Normal 108 2 4 3" xfId="23181"/>
    <cellStyle name="Normal 108 2 5" xfId="10027"/>
    <cellStyle name="Normal 108 2 5 2" xfId="26967"/>
    <cellStyle name="Normal 108 2 6" xfId="9013"/>
    <cellStyle name="Normal 108 2 7" xfId="19399"/>
    <cellStyle name="Normal 108 3" xfId="2440"/>
    <cellStyle name="Normal 108 3 2" xfId="4404"/>
    <cellStyle name="Normal 108 3 2 2" xfId="8187"/>
    <cellStyle name="Normal 108 3 2 2 2" xfId="16246"/>
    <cellStyle name="Normal 108 3 2 2 2 2" xfId="33093"/>
    <cellStyle name="Normal 108 3 2 2 3" xfId="25526"/>
    <cellStyle name="Normal 108 3 2 3" xfId="12463"/>
    <cellStyle name="Normal 108 3 2 3 2" xfId="29312"/>
    <cellStyle name="Normal 108 3 2 4" xfId="21745"/>
    <cellStyle name="Normal 108 3 3" xfId="6303"/>
    <cellStyle name="Normal 108 3 3 2" xfId="14362"/>
    <cellStyle name="Normal 108 3 3 2 2" xfId="31209"/>
    <cellStyle name="Normal 108 3 3 3" xfId="23642"/>
    <cellStyle name="Normal 108 3 4" xfId="10528"/>
    <cellStyle name="Normal 108 3 4 2" xfId="27428"/>
    <cellStyle name="Normal 108 3 5" xfId="8938"/>
    <cellStyle name="Normal 108 3 6" xfId="19860"/>
    <cellStyle name="Normal 108 4" xfId="3492"/>
    <cellStyle name="Normal 108 4 2" xfId="7275"/>
    <cellStyle name="Normal 108 4 2 2" xfId="15334"/>
    <cellStyle name="Normal 108 4 2 2 2" xfId="32181"/>
    <cellStyle name="Normal 108 4 2 3" xfId="24614"/>
    <cellStyle name="Normal 108 4 3" xfId="11551"/>
    <cellStyle name="Normal 108 4 3 2" xfId="28400"/>
    <cellStyle name="Normal 108 4 4" xfId="20833"/>
    <cellStyle name="Normal 108 5" xfId="5391"/>
    <cellStyle name="Normal 108 5 2" xfId="13450"/>
    <cellStyle name="Normal 108 5 2 2" xfId="30297"/>
    <cellStyle name="Normal 108 5 3" xfId="22730"/>
    <cellStyle name="Normal 108 6" xfId="9554"/>
    <cellStyle name="Normal 108 6 2" xfId="26516"/>
    <cellStyle name="Normal 108 7" xfId="9066"/>
    <cellStyle name="Normal 108 8" xfId="18948"/>
    <cellStyle name="Normal 109" xfId="1401"/>
    <cellStyle name="Normal 109 2" xfId="1895"/>
    <cellStyle name="Normal 109 2 2" xfId="2894"/>
    <cellStyle name="Normal 109 2 2 2" xfId="4856"/>
    <cellStyle name="Normal 109 2 2 2 2" xfId="8639"/>
    <cellStyle name="Normal 109 2 2 2 2 2" xfId="16698"/>
    <cellStyle name="Normal 109 2 2 2 2 2 2" xfId="33545"/>
    <cellStyle name="Normal 109 2 2 2 2 3" xfId="25978"/>
    <cellStyle name="Normal 109 2 2 2 3" xfId="12915"/>
    <cellStyle name="Normal 109 2 2 2 3 2" xfId="29764"/>
    <cellStyle name="Normal 109 2 2 2 4" xfId="22197"/>
    <cellStyle name="Normal 109 2 2 3" xfId="6755"/>
    <cellStyle name="Normal 109 2 2 3 2" xfId="14814"/>
    <cellStyle name="Normal 109 2 2 3 2 2" xfId="31661"/>
    <cellStyle name="Normal 109 2 2 3 3" xfId="24094"/>
    <cellStyle name="Normal 109 2 2 4" xfId="10981"/>
    <cellStyle name="Normal 109 2 2 4 2" xfId="27880"/>
    <cellStyle name="Normal 109 2 2 5" xfId="11075"/>
    <cellStyle name="Normal 109 2 2 6" xfId="20312"/>
    <cellStyle name="Normal 109 2 3" xfId="3944"/>
    <cellStyle name="Normal 109 2 3 2" xfId="7727"/>
    <cellStyle name="Normal 109 2 3 2 2" xfId="15786"/>
    <cellStyle name="Normal 109 2 3 2 2 2" xfId="32633"/>
    <cellStyle name="Normal 109 2 3 2 3" xfId="25066"/>
    <cellStyle name="Normal 109 2 3 3" xfId="12003"/>
    <cellStyle name="Normal 109 2 3 3 2" xfId="28852"/>
    <cellStyle name="Normal 109 2 3 4" xfId="21285"/>
    <cellStyle name="Normal 109 2 4" xfId="5843"/>
    <cellStyle name="Normal 109 2 4 2" xfId="13902"/>
    <cellStyle name="Normal 109 2 4 2 2" xfId="30749"/>
    <cellStyle name="Normal 109 2 4 3" xfId="23182"/>
    <cellStyle name="Normal 109 2 5" xfId="10028"/>
    <cellStyle name="Normal 109 2 5 2" xfId="26968"/>
    <cellStyle name="Normal 109 2 6" xfId="8753"/>
    <cellStyle name="Normal 109 2 7" xfId="19400"/>
    <cellStyle name="Normal 109 3" xfId="2441"/>
    <cellStyle name="Normal 109 3 2" xfId="4405"/>
    <cellStyle name="Normal 109 3 2 2" xfId="8188"/>
    <cellStyle name="Normal 109 3 2 2 2" xfId="16247"/>
    <cellStyle name="Normal 109 3 2 2 2 2" xfId="33094"/>
    <cellStyle name="Normal 109 3 2 2 3" xfId="25527"/>
    <cellStyle name="Normal 109 3 2 3" xfId="12464"/>
    <cellStyle name="Normal 109 3 2 3 2" xfId="29313"/>
    <cellStyle name="Normal 109 3 2 4" xfId="21746"/>
    <cellStyle name="Normal 109 3 3" xfId="6304"/>
    <cellStyle name="Normal 109 3 3 2" xfId="14363"/>
    <cellStyle name="Normal 109 3 3 2 2" xfId="31210"/>
    <cellStyle name="Normal 109 3 3 3" xfId="23643"/>
    <cellStyle name="Normal 109 3 4" xfId="10529"/>
    <cellStyle name="Normal 109 3 4 2" xfId="27429"/>
    <cellStyle name="Normal 109 3 5" xfId="10084"/>
    <cellStyle name="Normal 109 3 6" xfId="19861"/>
    <cellStyle name="Normal 109 4" xfId="3493"/>
    <cellStyle name="Normal 109 4 2" xfId="7276"/>
    <cellStyle name="Normal 109 4 2 2" xfId="15335"/>
    <cellStyle name="Normal 109 4 2 2 2" xfId="32182"/>
    <cellStyle name="Normal 109 4 2 3" xfId="24615"/>
    <cellStyle name="Normal 109 4 3" xfId="11552"/>
    <cellStyle name="Normal 109 4 3 2" xfId="28401"/>
    <cellStyle name="Normal 109 4 4" xfId="20834"/>
    <cellStyle name="Normal 109 5" xfId="5392"/>
    <cellStyle name="Normal 109 5 2" xfId="13451"/>
    <cellStyle name="Normal 109 5 2 2" xfId="30298"/>
    <cellStyle name="Normal 109 5 3" xfId="22731"/>
    <cellStyle name="Normal 109 6" xfId="9555"/>
    <cellStyle name="Normal 109 6 2" xfId="26517"/>
    <cellStyle name="Normal 109 7" xfId="9067"/>
    <cellStyle name="Normal 109 8" xfId="18949"/>
    <cellStyle name="Normal 11" xfId="435"/>
    <cellStyle name="Normal 11 2" xfId="436"/>
    <cellStyle name="Normal 11 2 2" xfId="921"/>
    <cellStyle name="Normal 11 2 3" xfId="3026"/>
    <cellStyle name="Normal 11 2 4" xfId="8752"/>
    <cellStyle name="Normal 11 2 5" xfId="34036"/>
    <cellStyle name="Normal 11 3" xfId="549"/>
    <cellStyle name="Normal 11 4" xfId="905"/>
    <cellStyle name="Normal 11 4 2" xfId="3113"/>
    <cellStyle name="Normal 11 4 3" xfId="9324"/>
    <cellStyle name="Normal 11 4 4" xfId="34037"/>
    <cellStyle name="Normal 11 5" xfId="2975"/>
    <cellStyle name="Normal 11 5 2" xfId="6833"/>
    <cellStyle name="Normal 11 5 2 2" xfId="14892"/>
    <cellStyle name="Normal 11 5 2 2 2" xfId="31739"/>
    <cellStyle name="Normal 11 5 2 3" xfId="24172"/>
    <cellStyle name="Normal 11 5 3" xfId="11061"/>
    <cellStyle name="Normal 11 5 3 2" xfId="27958"/>
    <cellStyle name="Normal 11 5 4" xfId="20390"/>
    <cellStyle name="Normal 11 6" xfId="10058"/>
    <cellStyle name="Normal 11_Energía" xfId="9174"/>
    <cellStyle name="Normal 110" xfId="1402"/>
    <cellStyle name="Normal 110 2" xfId="1896"/>
    <cellStyle name="Normal 110 2 2" xfId="2895"/>
    <cellStyle name="Normal 110 2 2 2" xfId="4857"/>
    <cellStyle name="Normal 110 2 2 2 2" xfId="8640"/>
    <cellStyle name="Normal 110 2 2 2 2 2" xfId="16699"/>
    <cellStyle name="Normal 110 2 2 2 2 2 2" xfId="33546"/>
    <cellStyle name="Normal 110 2 2 2 2 3" xfId="25979"/>
    <cellStyle name="Normal 110 2 2 2 3" xfId="12916"/>
    <cellStyle name="Normal 110 2 2 2 3 2" xfId="29765"/>
    <cellStyle name="Normal 110 2 2 2 4" xfId="22198"/>
    <cellStyle name="Normal 110 2 2 3" xfId="6756"/>
    <cellStyle name="Normal 110 2 2 3 2" xfId="14815"/>
    <cellStyle name="Normal 110 2 2 3 2 2" xfId="31662"/>
    <cellStyle name="Normal 110 2 2 3 3" xfId="24095"/>
    <cellStyle name="Normal 110 2 2 4" xfId="10982"/>
    <cellStyle name="Normal 110 2 2 4 2" xfId="27881"/>
    <cellStyle name="Normal 110 2 2 5" xfId="8980"/>
    <cellStyle name="Normal 110 2 2 6" xfId="20313"/>
    <cellStyle name="Normal 110 2 3" xfId="3945"/>
    <cellStyle name="Normal 110 2 3 2" xfId="7728"/>
    <cellStyle name="Normal 110 2 3 2 2" xfId="15787"/>
    <cellStyle name="Normal 110 2 3 2 2 2" xfId="32634"/>
    <cellStyle name="Normal 110 2 3 2 3" xfId="25067"/>
    <cellStyle name="Normal 110 2 3 3" xfId="12004"/>
    <cellStyle name="Normal 110 2 3 3 2" xfId="28853"/>
    <cellStyle name="Normal 110 2 3 4" xfId="21286"/>
    <cellStyle name="Normal 110 2 4" xfId="5844"/>
    <cellStyle name="Normal 110 2 4 2" xfId="13903"/>
    <cellStyle name="Normal 110 2 4 2 2" xfId="30750"/>
    <cellStyle name="Normal 110 2 4 3" xfId="23183"/>
    <cellStyle name="Normal 110 2 5" xfId="10029"/>
    <cellStyle name="Normal 110 2 5 2" xfId="26969"/>
    <cellStyle name="Normal 110 2 6" xfId="9015"/>
    <cellStyle name="Normal 110 2 7" xfId="19401"/>
    <cellStyle name="Normal 110 3" xfId="2442"/>
    <cellStyle name="Normal 110 3 2" xfId="4406"/>
    <cellStyle name="Normal 110 3 2 2" xfId="8189"/>
    <cellStyle name="Normal 110 3 2 2 2" xfId="16248"/>
    <cellStyle name="Normal 110 3 2 2 2 2" xfId="33095"/>
    <cellStyle name="Normal 110 3 2 2 3" xfId="25528"/>
    <cellStyle name="Normal 110 3 2 3" xfId="12465"/>
    <cellStyle name="Normal 110 3 2 3 2" xfId="29314"/>
    <cellStyle name="Normal 110 3 2 4" xfId="21747"/>
    <cellStyle name="Normal 110 3 3" xfId="6305"/>
    <cellStyle name="Normal 110 3 3 2" xfId="14364"/>
    <cellStyle name="Normal 110 3 3 2 2" xfId="31211"/>
    <cellStyle name="Normal 110 3 3 3" xfId="23644"/>
    <cellStyle name="Normal 110 3 4" xfId="10530"/>
    <cellStyle name="Normal 110 3 4 2" xfId="27430"/>
    <cellStyle name="Normal 110 3 5" xfId="8937"/>
    <cellStyle name="Normal 110 3 6" xfId="19862"/>
    <cellStyle name="Normal 110 4" xfId="3494"/>
    <cellStyle name="Normal 110 4 2" xfId="7277"/>
    <cellStyle name="Normal 110 4 2 2" xfId="15336"/>
    <cellStyle name="Normal 110 4 2 2 2" xfId="32183"/>
    <cellStyle name="Normal 110 4 2 3" xfId="24616"/>
    <cellStyle name="Normal 110 4 3" xfId="11553"/>
    <cellStyle name="Normal 110 4 3 2" xfId="28402"/>
    <cellStyle name="Normal 110 4 4" xfId="20835"/>
    <cellStyle name="Normal 110 5" xfId="5393"/>
    <cellStyle name="Normal 110 5 2" xfId="13452"/>
    <cellStyle name="Normal 110 5 2 2" xfId="30299"/>
    <cellStyle name="Normal 110 5 3" xfId="22732"/>
    <cellStyle name="Normal 110 6" xfId="9556"/>
    <cellStyle name="Normal 110 6 2" xfId="26518"/>
    <cellStyle name="Normal 110 7" xfId="9064"/>
    <cellStyle name="Normal 110 8" xfId="18950"/>
    <cellStyle name="Normal 111" xfId="1403"/>
    <cellStyle name="Normal 111 2" xfId="1897"/>
    <cellStyle name="Normal 111 2 2" xfId="2896"/>
    <cellStyle name="Normal 111 2 2 2" xfId="4858"/>
    <cellStyle name="Normal 111 2 2 2 2" xfId="8641"/>
    <cellStyle name="Normal 111 2 2 2 2 2" xfId="16700"/>
    <cellStyle name="Normal 111 2 2 2 2 2 2" xfId="33547"/>
    <cellStyle name="Normal 111 2 2 2 2 3" xfId="25980"/>
    <cellStyle name="Normal 111 2 2 2 3" xfId="12917"/>
    <cellStyle name="Normal 111 2 2 2 3 2" xfId="29766"/>
    <cellStyle name="Normal 111 2 2 2 4" xfId="22199"/>
    <cellStyle name="Normal 111 2 2 3" xfId="6757"/>
    <cellStyle name="Normal 111 2 2 3 2" xfId="14816"/>
    <cellStyle name="Normal 111 2 2 3 2 2" xfId="31663"/>
    <cellStyle name="Normal 111 2 2 3 3" xfId="24096"/>
    <cellStyle name="Normal 111 2 2 4" xfId="10983"/>
    <cellStyle name="Normal 111 2 2 4 2" xfId="27882"/>
    <cellStyle name="Normal 111 2 2 5" xfId="11074"/>
    <cellStyle name="Normal 111 2 2 6" xfId="20314"/>
    <cellStyle name="Normal 111 2 3" xfId="3946"/>
    <cellStyle name="Normal 111 2 3 2" xfId="7729"/>
    <cellStyle name="Normal 111 2 3 2 2" xfId="15788"/>
    <cellStyle name="Normal 111 2 3 2 2 2" xfId="32635"/>
    <cellStyle name="Normal 111 2 3 2 3" xfId="25068"/>
    <cellStyle name="Normal 111 2 3 3" xfId="12005"/>
    <cellStyle name="Normal 111 2 3 3 2" xfId="28854"/>
    <cellStyle name="Normal 111 2 3 4" xfId="21287"/>
    <cellStyle name="Normal 111 2 4" xfId="5845"/>
    <cellStyle name="Normal 111 2 4 2" xfId="13904"/>
    <cellStyle name="Normal 111 2 4 2 2" xfId="30751"/>
    <cellStyle name="Normal 111 2 4 3" xfId="23184"/>
    <cellStyle name="Normal 111 2 5" xfId="10030"/>
    <cellStyle name="Normal 111 2 5 2" xfId="26970"/>
    <cellStyle name="Normal 111 2 6" xfId="8751"/>
    <cellStyle name="Normal 111 2 7" xfId="19402"/>
    <cellStyle name="Normal 111 3" xfId="2443"/>
    <cellStyle name="Normal 111 3 2" xfId="4407"/>
    <cellStyle name="Normal 111 3 2 2" xfId="8190"/>
    <cellStyle name="Normal 111 3 2 2 2" xfId="16249"/>
    <cellStyle name="Normal 111 3 2 2 2 2" xfId="33096"/>
    <cellStyle name="Normal 111 3 2 2 3" xfId="25529"/>
    <cellStyle name="Normal 111 3 2 3" xfId="12466"/>
    <cellStyle name="Normal 111 3 2 3 2" xfId="29315"/>
    <cellStyle name="Normal 111 3 2 4" xfId="21748"/>
    <cellStyle name="Normal 111 3 3" xfId="6306"/>
    <cellStyle name="Normal 111 3 3 2" xfId="14365"/>
    <cellStyle name="Normal 111 3 3 2 2" xfId="31212"/>
    <cellStyle name="Normal 111 3 3 3" xfId="23645"/>
    <cellStyle name="Normal 111 3 4" xfId="10531"/>
    <cellStyle name="Normal 111 3 4 2" xfId="27431"/>
    <cellStyle name="Normal 111 3 5" xfId="10176"/>
    <cellStyle name="Normal 111 3 6" xfId="19863"/>
    <cellStyle name="Normal 111 4" xfId="3495"/>
    <cellStyle name="Normal 111 4 2" xfId="7278"/>
    <cellStyle name="Normal 111 4 2 2" xfId="15337"/>
    <cellStyle name="Normal 111 4 2 2 2" xfId="32184"/>
    <cellStyle name="Normal 111 4 2 3" xfId="24617"/>
    <cellStyle name="Normal 111 4 3" xfId="11554"/>
    <cellStyle name="Normal 111 4 3 2" xfId="28403"/>
    <cellStyle name="Normal 111 4 4" xfId="20836"/>
    <cellStyle name="Normal 111 5" xfId="5394"/>
    <cellStyle name="Normal 111 5 2" xfId="13453"/>
    <cellStyle name="Normal 111 5 2 2" xfId="30300"/>
    <cellStyle name="Normal 111 5 3" xfId="22733"/>
    <cellStyle name="Normal 111 6" xfId="9557"/>
    <cellStyle name="Normal 111 6 2" xfId="26519"/>
    <cellStyle name="Normal 111 7" xfId="9065"/>
    <cellStyle name="Normal 111 8" xfId="18951"/>
    <cellStyle name="Normal 112" xfId="1404"/>
    <cellStyle name="Normal 112 2" xfId="1898"/>
    <cellStyle name="Normal 112 2 2" xfId="2897"/>
    <cellStyle name="Normal 112 2 2 2" xfId="4859"/>
    <cellStyle name="Normal 112 2 2 2 2" xfId="8642"/>
    <cellStyle name="Normal 112 2 2 2 2 2" xfId="16701"/>
    <cellStyle name="Normal 112 2 2 2 2 2 2" xfId="33548"/>
    <cellStyle name="Normal 112 2 2 2 2 3" xfId="25981"/>
    <cellStyle name="Normal 112 2 2 2 3" xfId="12918"/>
    <cellStyle name="Normal 112 2 2 2 3 2" xfId="29767"/>
    <cellStyle name="Normal 112 2 2 2 4" xfId="22200"/>
    <cellStyle name="Normal 112 2 2 3" xfId="6758"/>
    <cellStyle name="Normal 112 2 2 3 2" xfId="14817"/>
    <cellStyle name="Normal 112 2 2 3 2 2" xfId="31664"/>
    <cellStyle name="Normal 112 2 2 3 3" xfId="24097"/>
    <cellStyle name="Normal 112 2 2 4" xfId="10984"/>
    <cellStyle name="Normal 112 2 2 4 2" xfId="27883"/>
    <cellStyle name="Normal 112 2 2 5" xfId="8749"/>
    <cellStyle name="Normal 112 2 2 6" xfId="20315"/>
    <cellStyle name="Normal 112 2 3" xfId="3947"/>
    <cellStyle name="Normal 112 2 3 2" xfId="7730"/>
    <cellStyle name="Normal 112 2 3 2 2" xfId="15789"/>
    <cellStyle name="Normal 112 2 3 2 2 2" xfId="32636"/>
    <cellStyle name="Normal 112 2 3 2 3" xfId="25069"/>
    <cellStyle name="Normal 112 2 3 3" xfId="12006"/>
    <cellStyle name="Normal 112 2 3 3 2" xfId="28855"/>
    <cellStyle name="Normal 112 2 3 4" xfId="21288"/>
    <cellStyle name="Normal 112 2 4" xfId="5846"/>
    <cellStyle name="Normal 112 2 4 2" xfId="13905"/>
    <cellStyle name="Normal 112 2 4 2 2" xfId="30752"/>
    <cellStyle name="Normal 112 2 4 3" xfId="23185"/>
    <cellStyle name="Normal 112 2 5" xfId="10031"/>
    <cellStyle name="Normal 112 2 5 2" xfId="26971"/>
    <cellStyle name="Normal 112 2 6" xfId="8750"/>
    <cellStyle name="Normal 112 2 7" xfId="19403"/>
    <cellStyle name="Normal 112 3" xfId="2444"/>
    <cellStyle name="Normal 112 3 2" xfId="4408"/>
    <cellStyle name="Normal 112 3 2 2" xfId="8191"/>
    <cellStyle name="Normal 112 3 2 2 2" xfId="16250"/>
    <cellStyle name="Normal 112 3 2 2 2 2" xfId="33097"/>
    <cellStyle name="Normal 112 3 2 2 3" xfId="25530"/>
    <cellStyle name="Normal 112 3 2 3" xfId="12467"/>
    <cellStyle name="Normal 112 3 2 3 2" xfId="29316"/>
    <cellStyle name="Normal 112 3 2 4" xfId="21749"/>
    <cellStyle name="Normal 112 3 3" xfId="6307"/>
    <cellStyle name="Normal 112 3 3 2" xfId="14366"/>
    <cellStyle name="Normal 112 3 3 2 2" xfId="31213"/>
    <cellStyle name="Normal 112 3 3 3" xfId="23646"/>
    <cellStyle name="Normal 112 3 4" xfId="10532"/>
    <cellStyle name="Normal 112 3 4 2" xfId="27432"/>
    <cellStyle name="Normal 112 3 5" xfId="9575"/>
    <cellStyle name="Normal 112 3 6" xfId="19864"/>
    <cellStyle name="Normal 112 4" xfId="3496"/>
    <cellStyle name="Normal 112 4 2" xfId="7279"/>
    <cellStyle name="Normal 112 4 2 2" xfId="15338"/>
    <cellStyle name="Normal 112 4 2 2 2" xfId="32185"/>
    <cellStyle name="Normal 112 4 2 3" xfId="24618"/>
    <cellStyle name="Normal 112 4 3" xfId="11555"/>
    <cellStyle name="Normal 112 4 3 2" xfId="28404"/>
    <cellStyle name="Normal 112 4 4" xfId="20837"/>
    <cellStyle name="Normal 112 5" xfId="5395"/>
    <cellStyle name="Normal 112 5 2" xfId="13454"/>
    <cellStyle name="Normal 112 5 2 2" xfId="30301"/>
    <cellStyle name="Normal 112 5 3" xfId="22734"/>
    <cellStyle name="Normal 112 6" xfId="9558"/>
    <cellStyle name="Normal 112 6 2" xfId="26520"/>
    <cellStyle name="Normal 112 7" xfId="10057"/>
    <cellStyle name="Normal 112 8" xfId="18952"/>
    <cellStyle name="Normal 113" xfId="1405"/>
    <cellStyle name="Normal 113 2" xfId="1899"/>
    <cellStyle name="Normal 113 2 2" xfId="2898"/>
    <cellStyle name="Normal 113 2 2 2" xfId="4860"/>
    <cellStyle name="Normal 113 2 2 2 2" xfId="8643"/>
    <cellStyle name="Normal 113 2 2 2 2 2" xfId="16702"/>
    <cellStyle name="Normal 113 2 2 2 2 2 2" xfId="33549"/>
    <cellStyle name="Normal 113 2 2 2 2 3" xfId="25982"/>
    <cellStyle name="Normal 113 2 2 2 3" xfId="12919"/>
    <cellStyle name="Normal 113 2 2 2 3 2" xfId="29768"/>
    <cellStyle name="Normal 113 2 2 2 4" xfId="22201"/>
    <cellStyle name="Normal 113 2 2 3" xfId="6759"/>
    <cellStyle name="Normal 113 2 2 3 2" xfId="14818"/>
    <cellStyle name="Normal 113 2 2 3 2 2" xfId="31665"/>
    <cellStyle name="Normal 113 2 2 3 3" xfId="24098"/>
    <cellStyle name="Normal 113 2 2 4" xfId="10985"/>
    <cellStyle name="Normal 113 2 2 4 2" xfId="27884"/>
    <cellStyle name="Normal 113 2 2 5" xfId="9062"/>
    <cellStyle name="Normal 113 2 2 6" xfId="20316"/>
    <cellStyle name="Normal 113 2 3" xfId="3948"/>
    <cellStyle name="Normal 113 2 3 2" xfId="7731"/>
    <cellStyle name="Normal 113 2 3 2 2" xfId="15790"/>
    <cellStyle name="Normal 113 2 3 2 2 2" xfId="32637"/>
    <cellStyle name="Normal 113 2 3 2 3" xfId="25070"/>
    <cellStyle name="Normal 113 2 3 3" xfId="12007"/>
    <cellStyle name="Normal 113 2 3 3 2" xfId="28856"/>
    <cellStyle name="Normal 113 2 3 4" xfId="21289"/>
    <cellStyle name="Normal 113 2 4" xfId="5847"/>
    <cellStyle name="Normal 113 2 4 2" xfId="13906"/>
    <cellStyle name="Normal 113 2 4 2 2" xfId="30753"/>
    <cellStyle name="Normal 113 2 4 3" xfId="23186"/>
    <cellStyle name="Normal 113 2 5" xfId="10032"/>
    <cellStyle name="Normal 113 2 5 2" xfId="26972"/>
    <cellStyle name="Normal 113 2 6" xfId="9173"/>
    <cellStyle name="Normal 113 2 7" xfId="19404"/>
    <cellStyle name="Normal 113 3" xfId="2445"/>
    <cellStyle name="Normal 113 3 2" xfId="4409"/>
    <cellStyle name="Normal 113 3 2 2" xfId="8192"/>
    <cellStyle name="Normal 113 3 2 2 2" xfId="16251"/>
    <cellStyle name="Normal 113 3 2 2 2 2" xfId="33098"/>
    <cellStyle name="Normal 113 3 2 2 3" xfId="25531"/>
    <cellStyle name="Normal 113 3 2 3" xfId="12468"/>
    <cellStyle name="Normal 113 3 2 3 2" xfId="29317"/>
    <cellStyle name="Normal 113 3 2 4" xfId="21750"/>
    <cellStyle name="Normal 113 3 3" xfId="6308"/>
    <cellStyle name="Normal 113 3 3 2" xfId="14367"/>
    <cellStyle name="Normal 113 3 3 2 2" xfId="31214"/>
    <cellStyle name="Normal 113 3 3 3" xfId="23647"/>
    <cellStyle name="Normal 113 3 4" xfId="10533"/>
    <cellStyle name="Normal 113 3 4 2" xfId="27433"/>
    <cellStyle name="Normal 113 3 5" xfId="9009"/>
    <cellStyle name="Normal 113 3 6" xfId="19865"/>
    <cellStyle name="Normal 113 4" xfId="3497"/>
    <cellStyle name="Normal 113 4 2" xfId="7280"/>
    <cellStyle name="Normal 113 4 2 2" xfId="15339"/>
    <cellStyle name="Normal 113 4 2 2 2" xfId="32186"/>
    <cellStyle name="Normal 113 4 2 3" xfId="24619"/>
    <cellStyle name="Normal 113 4 3" xfId="11556"/>
    <cellStyle name="Normal 113 4 3 2" xfId="28405"/>
    <cellStyle name="Normal 113 4 4" xfId="20838"/>
    <cellStyle name="Normal 113 5" xfId="5396"/>
    <cellStyle name="Normal 113 5 2" xfId="13455"/>
    <cellStyle name="Normal 113 5 2 2" xfId="30302"/>
    <cellStyle name="Normal 113 5 3" xfId="22735"/>
    <cellStyle name="Normal 113 6" xfId="9559"/>
    <cellStyle name="Normal 113 6 2" xfId="26521"/>
    <cellStyle name="Normal 113 7" xfId="9323"/>
    <cellStyle name="Normal 113 8" xfId="18953"/>
    <cellStyle name="Normal 114" xfId="1406"/>
    <cellStyle name="Normal 114 2" xfId="1900"/>
    <cellStyle name="Normal 114 2 2" xfId="2899"/>
    <cellStyle name="Normal 114 2 2 2" xfId="4861"/>
    <cellStyle name="Normal 114 2 2 2 2" xfId="8644"/>
    <cellStyle name="Normal 114 2 2 2 2 2" xfId="16703"/>
    <cellStyle name="Normal 114 2 2 2 2 2 2" xfId="33550"/>
    <cellStyle name="Normal 114 2 2 2 2 3" xfId="25983"/>
    <cellStyle name="Normal 114 2 2 2 3" xfId="12920"/>
    <cellStyle name="Normal 114 2 2 2 3 2" xfId="29769"/>
    <cellStyle name="Normal 114 2 2 2 4" xfId="22202"/>
    <cellStyle name="Normal 114 2 2 3" xfId="6760"/>
    <cellStyle name="Normal 114 2 2 3 2" xfId="14819"/>
    <cellStyle name="Normal 114 2 2 3 2 2" xfId="31666"/>
    <cellStyle name="Normal 114 2 2 3 3" xfId="24099"/>
    <cellStyle name="Normal 114 2 2 4" xfId="10986"/>
    <cellStyle name="Normal 114 2 2 4 2" xfId="27885"/>
    <cellStyle name="Normal 114 2 2 5" xfId="9063"/>
    <cellStyle name="Normal 114 2 2 6" xfId="20317"/>
    <cellStyle name="Normal 114 2 3" xfId="3949"/>
    <cellStyle name="Normal 114 2 3 2" xfId="7732"/>
    <cellStyle name="Normal 114 2 3 2 2" xfId="15791"/>
    <cellStyle name="Normal 114 2 3 2 2 2" xfId="32638"/>
    <cellStyle name="Normal 114 2 3 2 3" xfId="25071"/>
    <cellStyle name="Normal 114 2 3 3" xfId="12008"/>
    <cellStyle name="Normal 114 2 3 3 2" xfId="28857"/>
    <cellStyle name="Normal 114 2 3 4" xfId="21290"/>
    <cellStyle name="Normal 114 2 4" xfId="5848"/>
    <cellStyle name="Normal 114 2 4 2" xfId="13907"/>
    <cellStyle name="Normal 114 2 4 2 2" xfId="30754"/>
    <cellStyle name="Normal 114 2 4 3" xfId="23187"/>
    <cellStyle name="Normal 114 2 5" xfId="10033"/>
    <cellStyle name="Normal 114 2 5 2" xfId="26973"/>
    <cellStyle name="Normal 114 2 6" xfId="8936"/>
    <cellStyle name="Normal 114 2 7" xfId="19405"/>
    <cellStyle name="Normal 114 3" xfId="2446"/>
    <cellStyle name="Normal 114 3 2" xfId="4410"/>
    <cellStyle name="Normal 114 3 2 2" xfId="8193"/>
    <cellStyle name="Normal 114 3 2 2 2" xfId="16252"/>
    <cellStyle name="Normal 114 3 2 2 2 2" xfId="33099"/>
    <cellStyle name="Normal 114 3 2 2 3" xfId="25532"/>
    <cellStyle name="Normal 114 3 2 3" xfId="12469"/>
    <cellStyle name="Normal 114 3 2 3 2" xfId="29318"/>
    <cellStyle name="Normal 114 3 2 4" xfId="21751"/>
    <cellStyle name="Normal 114 3 3" xfId="6309"/>
    <cellStyle name="Normal 114 3 3 2" xfId="14368"/>
    <cellStyle name="Normal 114 3 3 2 2" xfId="31215"/>
    <cellStyle name="Normal 114 3 3 3" xfId="23648"/>
    <cellStyle name="Normal 114 3 4" xfId="10534"/>
    <cellStyle name="Normal 114 3 4 2" xfId="27434"/>
    <cellStyle name="Normal 114 3 5" xfId="8748"/>
    <cellStyle name="Normal 114 3 6" xfId="19866"/>
    <cellStyle name="Normal 114 4" xfId="3498"/>
    <cellStyle name="Normal 114 4 2" xfId="7281"/>
    <cellStyle name="Normal 114 4 2 2" xfId="15340"/>
    <cellStyle name="Normal 114 4 2 2 2" xfId="32187"/>
    <cellStyle name="Normal 114 4 2 3" xfId="24620"/>
    <cellStyle name="Normal 114 4 3" xfId="11557"/>
    <cellStyle name="Normal 114 4 3 2" xfId="28406"/>
    <cellStyle name="Normal 114 4 4" xfId="20839"/>
    <cellStyle name="Normal 114 5" xfId="5397"/>
    <cellStyle name="Normal 114 5 2" xfId="13456"/>
    <cellStyle name="Normal 114 5 2 2" xfId="30303"/>
    <cellStyle name="Normal 114 5 3" xfId="22736"/>
    <cellStyle name="Normal 114 6" xfId="9560"/>
    <cellStyle name="Normal 114 6 2" xfId="26522"/>
    <cellStyle name="Normal 114 7" xfId="8979"/>
    <cellStyle name="Normal 114 8" xfId="18954"/>
    <cellStyle name="Normal 115" xfId="1407"/>
    <cellStyle name="Normal 115 2" xfId="1901"/>
    <cellStyle name="Normal 115 2 2" xfId="2900"/>
    <cellStyle name="Normal 115 2 2 2" xfId="4862"/>
    <cellStyle name="Normal 115 2 2 2 2" xfId="8645"/>
    <cellStyle name="Normal 115 2 2 2 2 2" xfId="16704"/>
    <cellStyle name="Normal 115 2 2 2 2 2 2" xfId="33551"/>
    <cellStyle name="Normal 115 2 2 2 2 3" xfId="25984"/>
    <cellStyle name="Normal 115 2 2 2 3" xfId="12921"/>
    <cellStyle name="Normal 115 2 2 2 3 2" xfId="29770"/>
    <cellStyle name="Normal 115 2 2 2 4" xfId="22203"/>
    <cellStyle name="Normal 115 2 2 3" xfId="6761"/>
    <cellStyle name="Normal 115 2 2 3 2" xfId="14820"/>
    <cellStyle name="Normal 115 2 2 3 2 2" xfId="31667"/>
    <cellStyle name="Normal 115 2 2 3 3" xfId="24100"/>
    <cellStyle name="Normal 115 2 2 4" xfId="10987"/>
    <cellStyle name="Normal 115 2 2 4 2" xfId="27886"/>
    <cellStyle name="Normal 115 2 2 5" xfId="10056"/>
    <cellStyle name="Normal 115 2 2 6" xfId="20318"/>
    <cellStyle name="Normal 115 2 3" xfId="3950"/>
    <cellStyle name="Normal 115 2 3 2" xfId="7733"/>
    <cellStyle name="Normal 115 2 3 2 2" xfId="15792"/>
    <cellStyle name="Normal 115 2 3 2 2 2" xfId="32639"/>
    <cellStyle name="Normal 115 2 3 2 3" xfId="25072"/>
    <cellStyle name="Normal 115 2 3 3" xfId="12009"/>
    <cellStyle name="Normal 115 2 3 3 2" xfId="28858"/>
    <cellStyle name="Normal 115 2 3 4" xfId="21291"/>
    <cellStyle name="Normal 115 2 4" xfId="5849"/>
    <cellStyle name="Normal 115 2 4 2" xfId="13908"/>
    <cellStyle name="Normal 115 2 4 2 2" xfId="30755"/>
    <cellStyle name="Normal 115 2 4 3" xfId="23188"/>
    <cellStyle name="Normal 115 2 5" xfId="10034"/>
    <cellStyle name="Normal 115 2 5 2" xfId="26974"/>
    <cellStyle name="Normal 115 2 6" xfId="10102"/>
    <cellStyle name="Normal 115 2 7" xfId="19406"/>
    <cellStyle name="Normal 115 3" xfId="2447"/>
    <cellStyle name="Normal 115 3 2" xfId="4411"/>
    <cellStyle name="Normal 115 3 2 2" xfId="8194"/>
    <cellStyle name="Normal 115 3 2 2 2" xfId="16253"/>
    <cellStyle name="Normal 115 3 2 2 2 2" xfId="33100"/>
    <cellStyle name="Normal 115 3 2 2 3" xfId="25533"/>
    <cellStyle name="Normal 115 3 2 3" xfId="12470"/>
    <cellStyle name="Normal 115 3 2 3 2" xfId="29319"/>
    <cellStyle name="Normal 115 3 2 4" xfId="21752"/>
    <cellStyle name="Normal 115 3 3" xfId="6310"/>
    <cellStyle name="Normal 115 3 3 2" xfId="14369"/>
    <cellStyle name="Normal 115 3 3 2 2" xfId="31216"/>
    <cellStyle name="Normal 115 3 3 3" xfId="23649"/>
    <cellStyle name="Normal 115 3 4" xfId="10535"/>
    <cellStyle name="Normal 115 3 4 2" xfId="27435"/>
    <cellStyle name="Normal 115 3 5" xfId="8747"/>
    <cellStyle name="Normal 115 3 6" xfId="19867"/>
    <cellStyle name="Normal 115 4" xfId="3499"/>
    <cellStyle name="Normal 115 4 2" xfId="7282"/>
    <cellStyle name="Normal 115 4 2 2" xfId="15341"/>
    <cellStyle name="Normal 115 4 2 2 2" xfId="32188"/>
    <cellStyle name="Normal 115 4 2 3" xfId="24621"/>
    <cellStyle name="Normal 115 4 3" xfId="11558"/>
    <cellStyle name="Normal 115 4 3 2" xfId="28407"/>
    <cellStyle name="Normal 115 4 4" xfId="20840"/>
    <cellStyle name="Normal 115 5" xfId="5398"/>
    <cellStyle name="Normal 115 5 2" xfId="13457"/>
    <cellStyle name="Normal 115 5 2 2" xfId="30304"/>
    <cellStyle name="Normal 115 5 3" xfId="22737"/>
    <cellStyle name="Normal 115 6" xfId="9561"/>
    <cellStyle name="Normal 115 6 2" xfId="26523"/>
    <cellStyle name="Normal 115 7" xfId="11073"/>
    <cellStyle name="Normal 115 8" xfId="18955"/>
    <cellStyle name="Normal 116" xfId="1408"/>
    <cellStyle name="Normal 116 2" xfId="1902"/>
    <cellStyle name="Normal 116 2 2" xfId="2901"/>
    <cellStyle name="Normal 116 2 2 2" xfId="4863"/>
    <cellStyle name="Normal 116 2 2 2 2" xfId="8646"/>
    <cellStyle name="Normal 116 2 2 2 2 2" xfId="16705"/>
    <cellStyle name="Normal 116 2 2 2 2 2 2" xfId="33552"/>
    <cellStyle name="Normal 116 2 2 2 2 3" xfId="25985"/>
    <cellStyle name="Normal 116 2 2 2 3" xfId="12922"/>
    <cellStyle name="Normal 116 2 2 2 3 2" xfId="29771"/>
    <cellStyle name="Normal 116 2 2 2 4" xfId="22204"/>
    <cellStyle name="Normal 116 2 2 3" xfId="6762"/>
    <cellStyle name="Normal 116 2 2 3 2" xfId="14821"/>
    <cellStyle name="Normal 116 2 2 3 2 2" xfId="31668"/>
    <cellStyle name="Normal 116 2 2 3 3" xfId="24101"/>
    <cellStyle name="Normal 116 2 2 4" xfId="10988"/>
    <cellStyle name="Normal 116 2 2 4 2" xfId="27887"/>
    <cellStyle name="Normal 116 2 2 5" xfId="16801"/>
    <cellStyle name="Normal 116 2 2 6" xfId="20319"/>
    <cellStyle name="Normal 116 2 3" xfId="3951"/>
    <cellStyle name="Normal 116 2 3 2" xfId="7734"/>
    <cellStyle name="Normal 116 2 3 2 2" xfId="15793"/>
    <cellStyle name="Normal 116 2 3 2 2 2" xfId="32640"/>
    <cellStyle name="Normal 116 2 3 2 3" xfId="25073"/>
    <cellStyle name="Normal 116 2 3 3" xfId="12010"/>
    <cellStyle name="Normal 116 2 3 3 2" xfId="28859"/>
    <cellStyle name="Normal 116 2 3 4" xfId="21292"/>
    <cellStyle name="Normal 116 2 4" xfId="5850"/>
    <cellStyle name="Normal 116 2 4 2" xfId="13909"/>
    <cellStyle name="Normal 116 2 4 2 2" xfId="30756"/>
    <cellStyle name="Normal 116 2 4 3" xfId="23189"/>
    <cellStyle name="Normal 116 2 5" xfId="10035"/>
    <cellStyle name="Normal 116 2 5 2" xfId="26975"/>
    <cellStyle name="Normal 116 2 6" xfId="16800"/>
    <cellStyle name="Normal 116 2 7" xfId="19407"/>
    <cellStyle name="Normal 116 3" xfId="2448"/>
    <cellStyle name="Normal 116 3 2" xfId="4412"/>
    <cellStyle name="Normal 116 3 2 2" xfId="8195"/>
    <cellStyle name="Normal 116 3 2 2 2" xfId="16254"/>
    <cellStyle name="Normal 116 3 2 2 2 2" xfId="33101"/>
    <cellStyle name="Normal 116 3 2 2 3" xfId="25534"/>
    <cellStyle name="Normal 116 3 2 3" xfId="12471"/>
    <cellStyle name="Normal 116 3 2 3 2" xfId="29320"/>
    <cellStyle name="Normal 116 3 2 4" xfId="21753"/>
    <cellStyle name="Normal 116 3 3" xfId="6311"/>
    <cellStyle name="Normal 116 3 3 2" xfId="14370"/>
    <cellStyle name="Normal 116 3 3 2 2" xfId="31217"/>
    <cellStyle name="Normal 116 3 3 3" xfId="23650"/>
    <cellStyle name="Normal 116 3 4" xfId="10536"/>
    <cellStyle name="Normal 116 3 4 2" xfId="27436"/>
    <cellStyle name="Normal 116 3 5" xfId="16802"/>
    <cellStyle name="Normal 116 3 6" xfId="19868"/>
    <cellStyle name="Normal 116 4" xfId="3500"/>
    <cellStyle name="Normal 116 4 2" xfId="7283"/>
    <cellStyle name="Normal 116 4 2 2" xfId="15342"/>
    <cellStyle name="Normal 116 4 2 2 2" xfId="32189"/>
    <cellStyle name="Normal 116 4 2 3" xfId="24622"/>
    <cellStyle name="Normal 116 4 3" xfId="11559"/>
    <cellStyle name="Normal 116 4 3 2" xfId="28408"/>
    <cellStyle name="Normal 116 4 4" xfId="20841"/>
    <cellStyle name="Normal 116 5" xfId="5399"/>
    <cellStyle name="Normal 116 5 2" xfId="13458"/>
    <cellStyle name="Normal 116 5 2 2" xfId="30305"/>
    <cellStyle name="Normal 116 5 3" xfId="22738"/>
    <cellStyle name="Normal 116 6" xfId="9562"/>
    <cellStyle name="Normal 116 6 2" xfId="26524"/>
    <cellStyle name="Normal 116 7" xfId="16799"/>
    <cellStyle name="Normal 116 8" xfId="18956"/>
    <cellStyle name="Normal 117" xfId="1409"/>
    <cellStyle name="Normal 117 2" xfId="1903"/>
    <cellStyle name="Normal 117 2 2" xfId="2902"/>
    <cellStyle name="Normal 117 2 2 2" xfId="4864"/>
    <cellStyle name="Normal 117 2 2 2 2" xfId="8647"/>
    <cellStyle name="Normal 117 2 2 2 2 2" xfId="16706"/>
    <cellStyle name="Normal 117 2 2 2 2 2 2" xfId="33553"/>
    <cellStyle name="Normal 117 2 2 2 2 3" xfId="25986"/>
    <cellStyle name="Normal 117 2 2 2 3" xfId="12923"/>
    <cellStyle name="Normal 117 2 2 2 3 2" xfId="29772"/>
    <cellStyle name="Normal 117 2 2 2 4" xfId="22205"/>
    <cellStyle name="Normal 117 2 2 3" xfId="6763"/>
    <cellStyle name="Normal 117 2 2 3 2" xfId="14822"/>
    <cellStyle name="Normal 117 2 2 3 2 2" xfId="31669"/>
    <cellStyle name="Normal 117 2 2 3 3" xfId="24102"/>
    <cellStyle name="Normal 117 2 2 4" xfId="10989"/>
    <cellStyle name="Normal 117 2 2 4 2" xfId="27888"/>
    <cellStyle name="Normal 117 2 2 5" xfId="16805"/>
    <cellStyle name="Normal 117 2 2 6" xfId="20320"/>
    <cellStyle name="Normal 117 2 3" xfId="3952"/>
    <cellStyle name="Normal 117 2 3 2" xfId="7735"/>
    <cellStyle name="Normal 117 2 3 2 2" xfId="15794"/>
    <cellStyle name="Normal 117 2 3 2 2 2" xfId="32641"/>
    <cellStyle name="Normal 117 2 3 2 3" xfId="25074"/>
    <cellStyle name="Normal 117 2 3 3" xfId="12011"/>
    <cellStyle name="Normal 117 2 3 3 2" xfId="28860"/>
    <cellStyle name="Normal 117 2 3 4" xfId="21293"/>
    <cellStyle name="Normal 117 2 4" xfId="5851"/>
    <cellStyle name="Normal 117 2 4 2" xfId="13910"/>
    <cellStyle name="Normal 117 2 4 2 2" xfId="30757"/>
    <cellStyle name="Normal 117 2 4 3" xfId="23190"/>
    <cellStyle name="Normal 117 2 5" xfId="10036"/>
    <cellStyle name="Normal 117 2 5 2" xfId="26976"/>
    <cellStyle name="Normal 117 2 6" xfId="16804"/>
    <cellStyle name="Normal 117 2 7" xfId="19408"/>
    <cellStyle name="Normal 117 3" xfId="2449"/>
    <cellStyle name="Normal 117 3 2" xfId="4413"/>
    <cellStyle name="Normal 117 3 2 2" xfId="8196"/>
    <cellStyle name="Normal 117 3 2 2 2" xfId="16255"/>
    <cellStyle name="Normal 117 3 2 2 2 2" xfId="33102"/>
    <cellStyle name="Normal 117 3 2 2 3" xfId="25535"/>
    <cellStyle name="Normal 117 3 2 3" xfId="12472"/>
    <cellStyle name="Normal 117 3 2 3 2" xfId="29321"/>
    <cellStyle name="Normal 117 3 2 4" xfId="21754"/>
    <cellStyle name="Normal 117 3 3" xfId="6312"/>
    <cellStyle name="Normal 117 3 3 2" xfId="14371"/>
    <cellStyle name="Normal 117 3 3 2 2" xfId="31218"/>
    <cellStyle name="Normal 117 3 3 3" xfId="23651"/>
    <cellStyle name="Normal 117 3 4" xfId="10537"/>
    <cellStyle name="Normal 117 3 4 2" xfId="27437"/>
    <cellStyle name="Normal 117 3 5" xfId="16806"/>
    <cellStyle name="Normal 117 3 6" xfId="19869"/>
    <cellStyle name="Normal 117 4" xfId="3501"/>
    <cellStyle name="Normal 117 4 2" xfId="7284"/>
    <cellStyle name="Normal 117 4 2 2" xfId="15343"/>
    <cellStyle name="Normal 117 4 2 2 2" xfId="32190"/>
    <cellStyle name="Normal 117 4 2 3" xfId="24623"/>
    <cellStyle name="Normal 117 4 3" xfId="11560"/>
    <cellStyle name="Normal 117 4 3 2" xfId="28409"/>
    <cellStyle name="Normal 117 4 4" xfId="20842"/>
    <cellStyle name="Normal 117 5" xfId="5400"/>
    <cellStyle name="Normal 117 5 2" xfId="13459"/>
    <cellStyle name="Normal 117 5 2 2" xfId="30306"/>
    <cellStyle name="Normal 117 5 3" xfId="22739"/>
    <cellStyle name="Normal 117 6" xfId="9563"/>
    <cellStyle name="Normal 117 6 2" xfId="26525"/>
    <cellStyle name="Normal 117 7" xfId="16803"/>
    <cellStyle name="Normal 117 8" xfId="18957"/>
    <cellStyle name="Normal 118" xfId="1410"/>
    <cellStyle name="Normal 118 2" xfId="1904"/>
    <cellStyle name="Normal 118 2 2" xfId="2903"/>
    <cellStyle name="Normal 118 2 2 2" xfId="4865"/>
    <cellStyle name="Normal 118 2 2 2 2" xfId="8648"/>
    <cellStyle name="Normal 118 2 2 2 2 2" xfId="16707"/>
    <cellStyle name="Normal 118 2 2 2 2 2 2" xfId="33554"/>
    <cellStyle name="Normal 118 2 2 2 2 3" xfId="25987"/>
    <cellStyle name="Normal 118 2 2 2 3" xfId="12924"/>
    <cellStyle name="Normal 118 2 2 2 3 2" xfId="29773"/>
    <cellStyle name="Normal 118 2 2 2 4" xfId="22206"/>
    <cellStyle name="Normal 118 2 2 3" xfId="6764"/>
    <cellStyle name="Normal 118 2 2 3 2" xfId="14823"/>
    <cellStyle name="Normal 118 2 2 3 2 2" xfId="31670"/>
    <cellStyle name="Normal 118 2 2 3 3" xfId="24103"/>
    <cellStyle name="Normal 118 2 2 4" xfId="10990"/>
    <cellStyle name="Normal 118 2 2 4 2" xfId="27889"/>
    <cellStyle name="Normal 118 2 2 5" xfId="16809"/>
    <cellStyle name="Normal 118 2 2 6" xfId="20321"/>
    <cellStyle name="Normal 118 2 3" xfId="3953"/>
    <cellStyle name="Normal 118 2 3 2" xfId="7736"/>
    <cellStyle name="Normal 118 2 3 2 2" xfId="15795"/>
    <cellStyle name="Normal 118 2 3 2 2 2" xfId="32642"/>
    <cellStyle name="Normal 118 2 3 2 3" xfId="25075"/>
    <cellStyle name="Normal 118 2 3 3" xfId="12012"/>
    <cellStyle name="Normal 118 2 3 3 2" xfId="28861"/>
    <cellStyle name="Normal 118 2 3 4" xfId="21294"/>
    <cellStyle name="Normal 118 2 4" xfId="5852"/>
    <cellStyle name="Normal 118 2 4 2" xfId="13911"/>
    <cellStyle name="Normal 118 2 4 2 2" xfId="30758"/>
    <cellStyle name="Normal 118 2 4 3" xfId="23191"/>
    <cellStyle name="Normal 118 2 5" xfId="10037"/>
    <cellStyle name="Normal 118 2 5 2" xfId="26977"/>
    <cellStyle name="Normal 118 2 6" xfId="16808"/>
    <cellStyle name="Normal 118 2 7" xfId="19409"/>
    <cellStyle name="Normal 118 3" xfId="2450"/>
    <cellStyle name="Normal 118 3 2" xfId="4414"/>
    <cellStyle name="Normal 118 3 2 2" xfId="8197"/>
    <cellStyle name="Normal 118 3 2 2 2" xfId="16256"/>
    <cellStyle name="Normal 118 3 2 2 2 2" xfId="33103"/>
    <cellStyle name="Normal 118 3 2 2 3" xfId="25536"/>
    <cellStyle name="Normal 118 3 2 3" xfId="12473"/>
    <cellStyle name="Normal 118 3 2 3 2" xfId="29322"/>
    <cellStyle name="Normal 118 3 2 4" xfId="21755"/>
    <cellStyle name="Normal 118 3 3" xfId="6313"/>
    <cellStyle name="Normal 118 3 3 2" xfId="14372"/>
    <cellStyle name="Normal 118 3 3 2 2" xfId="31219"/>
    <cellStyle name="Normal 118 3 3 3" xfId="23652"/>
    <cellStyle name="Normal 118 3 4" xfId="10538"/>
    <cellStyle name="Normal 118 3 4 2" xfId="27438"/>
    <cellStyle name="Normal 118 3 5" xfId="16810"/>
    <cellStyle name="Normal 118 3 6" xfId="19870"/>
    <cellStyle name="Normal 118 4" xfId="3502"/>
    <cellStyle name="Normal 118 4 2" xfId="7285"/>
    <cellStyle name="Normal 118 4 2 2" xfId="15344"/>
    <cellStyle name="Normal 118 4 2 2 2" xfId="32191"/>
    <cellStyle name="Normal 118 4 2 3" xfId="24624"/>
    <cellStyle name="Normal 118 4 3" xfId="11561"/>
    <cellStyle name="Normal 118 4 3 2" xfId="28410"/>
    <cellStyle name="Normal 118 4 4" xfId="20843"/>
    <cellStyle name="Normal 118 5" xfId="5401"/>
    <cellStyle name="Normal 118 5 2" xfId="13460"/>
    <cellStyle name="Normal 118 5 2 2" xfId="30307"/>
    <cellStyle name="Normal 118 5 3" xfId="22740"/>
    <cellStyle name="Normal 118 6" xfId="9564"/>
    <cellStyle name="Normal 118 6 2" xfId="26526"/>
    <cellStyle name="Normal 118 7" xfId="16807"/>
    <cellStyle name="Normal 118 8" xfId="18958"/>
    <cellStyle name="Normal 119" xfId="1411"/>
    <cellStyle name="Normal 119 2" xfId="1905"/>
    <cellStyle name="Normal 119 2 2" xfId="2904"/>
    <cellStyle name="Normal 119 2 2 2" xfId="4866"/>
    <cellStyle name="Normal 119 2 2 2 2" xfId="8649"/>
    <cellStyle name="Normal 119 2 2 2 2 2" xfId="16708"/>
    <cellStyle name="Normal 119 2 2 2 2 2 2" xfId="33555"/>
    <cellStyle name="Normal 119 2 2 2 2 3" xfId="25988"/>
    <cellStyle name="Normal 119 2 2 2 3" xfId="12925"/>
    <cellStyle name="Normal 119 2 2 2 3 2" xfId="29774"/>
    <cellStyle name="Normal 119 2 2 2 4" xfId="22207"/>
    <cellStyle name="Normal 119 2 2 3" xfId="6765"/>
    <cellStyle name="Normal 119 2 2 3 2" xfId="14824"/>
    <cellStyle name="Normal 119 2 2 3 2 2" xfId="31671"/>
    <cellStyle name="Normal 119 2 2 3 3" xfId="24104"/>
    <cellStyle name="Normal 119 2 2 4" xfId="10991"/>
    <cellStyle name="Normal 119 2 2 4 2" xfId="27890"/>
    <cellStyle name="Normal 119 2 2 5" xfId="16813"/>
    <cellStyle name="Normal 119 2 2 6" xfId="20322"/>
    <cellStyle name="Normal 119 2 3" xfId="3954"/>
    <cellStyle name="Normal 119 2 3 2" xfId="7737"/>
    <cellStyle name="Normal 119 2 3 2 2" xfId="15796"/>
    <cellStyle name="Normal 119 2 3 2 2 2" xfId="32643"/>
    <cellStyle name="Normal 119 2 3 2 3" xfId="25076"/>
    <cellStyle name="Normal 119 2 3 3" xfId="12013"/>
    <cellStyle name="Normal 119 2 3 3 2" xfId="28862"/>
    <cellStyle name="Normal 119 2 3 4" xfId="21295"/>
    <cellStyle name="Normal 119 2 4" xfId="5853"/>
    <cellStyle name="Normal 119 2 4 2" xfId="13912"/>
    <cellStyle name="Normal 119 2 4 2 2" xfId="30759"/>
    <cellStyle name="Normal 119 2 4 3" xfId="23192"/>
    <cellStyle name="Normal 119 2 5" xfId="10038"/>
    <cellStyle name="Normal 119 2 5 2" xfId="26978"/>
    <cellStyle name="Normal 119 2 6" xfId="16812"/>
    <cellStyle name="Normal 119 2 7" xfId="19410"/>
    <cellStyle name="Normal 119 3" xfId="2451"/>
    <cellStyle name="Normal 119 3 2" xfId="4415"/>
    <cellStyle name="Normal 119 3 2 2" xfId="8198"/>
    <cellStyle name="Normal 119 3 2 2 2" xfId="16257"/>
    <cellStyle name="Normal 119 3 2 2 2 2" xfId="33104"/>
    <cellStyle name="Normal 119 3 2 2 3" xfId="25537"/>
    <cellStyle name="Normal 119 3 2 3" xfId="12474"/>
    <cellStyle name="Normal 119 3 2 3 2" xfId="29323"/>
    <cellStyle name="Normal 119 3 2 4" xfId="21756"/>
    <cellStyle name="Normal 119 3 3" xfId="6314"/>
    <cellStyle name="Normal 119 3 3 2" xfId="14373"/>
    <cellStyle name="Normal 119 3 3 2 2" xfId="31220"/>
    <cellStyle name="Normal 119 3 3 3" xfId="23653"/>
    <cellStyle name="Normal 119 3 4" xfId="10539"/>
    <cellStyle name="Normal 119 3 4 2" xfId="27439"/>
    <cellStyle name="Normal 119 3 5" xfId="16814"/>
    <cellStyle name="Normal 119 3 6" xfId="19871"/>
    <cellStyle name="Normal 119 4" xfId="3503"/>
    <cellStyle name="Normal 119 4 2" xfId="7286"/>
    <cellStyle name="Normal 119 4 2 2" xfId="15345"/>
    <cellStyle name="Normal 119 4 2 2 2" xfId="32192"/>
    <cellStyle name="Normal 119 4 2 3" xfId="24625"/>
    <cellStyle name="Normal 119 4 3" xfId="11562"/>
    <cellStyle name="Normal 119 4 3 2" xfId="28411"/>
    <cellStyle name="Normal 119 4 4" xfId="20844"/>
    <cellStyle name="Normal 119 5" xfId="5402"/>
    <cellStyle name="Normal 119 5 2" xfId="13461"/>
    <cellStyle name="Normal 119 5 2 2" xfId="30308"/>
    <cellStyle name="Normal 119 5 3" xfId="22741"/>
    <cellStyle name="Normal 119 6" xfId="9565"/>
    <cellStyle name="Normal 119 6 2" xfId="26527"/>
    <cellStyle name="Normal 119 7" xfId="16811"/>
    <cellStyle name="Normal 119 8" xfId="18959"/>
    <cellStyle name="Normal 12" xfId="437"/>
    <cellStyle name="Normal 12 2" xfId="550"/>
    <cellStyle name="Normal 12 2 2" xfId="922"/>
    <cellStyle name="Normal 12 2 3" xfId="16816"/>
    <cellStyle name="Normal 12 2 4" xfId="34038"/>
    <cellStyle name="Normal 12 3" xfId="906"/>
    <cellStyle name="Normal 12 3 2" xfId="16817"/>
    <cellStyle name="Normal 12 3 3" xfId="34039"/>
    <cellStyle name="Normal 12 4" xfId="2985"/>
    <cellStyle name="Normal 12 4 2" xfId="6842"/>
    <cellStyle name="Normal 12 4 2 2" xfId="14901"/>
    <cellStyle name="Normal 12 4 2 2 2" xfId="31748"/>
    <cellStyle name="Normal 12 4 2 3" xfId="24181"/>
    <cellStyle name="Normal 12 4 3" xfId="11070"/>
    <cellStyle name="Normal 12 4 3 2" xfId="27967"/>
    <cellStyle name="Normal 12 4 4" xfId="20399"/>
    <cellStyle name="Normal 12 5" xfId="16815"/>
    <cellStyle name="Normal 12 6" xfId="34040"/>
    <cellStyle name="Normal 12_INFORME" xfId="928"/>
    <cellStyle name="Normal 120" xfId="1412"/>
    <cellStyle name="Normal 120 2" xfId="1906"/>
    <cellStyle name="Normal 120 2 2" xfId="2905"/>
    <cellStyle name="Normal 120 2 2 2" xfId="4867"/>
    <cellStyle name="Normal 120 2 2 2 2" xfId="8650"/>
    <cellStyle name="Normal 120 2 2 2 2 2" xfId="16709"/>
    <cellStyle name="Normal 120 2 2 2 2 2 2" xfId="33556"/>
    <cellStyle name="Normal 120 2 2 2 2 3" xfId="25989"/>
    <cellStyle name="Normal 120 2 2 2 3" xfId="12926"/>
    <cellStyle name="Normal 120 2 2 2 3 2" xfId="29775"/>
    <cellStyle name="Normal 120 2 2 2 4" xfId="22208"/>
    <cellStyle name="Normal 120 2 2 3" xfId="6766"/>
    <cellStyle name="Normal 120 2 2 3 2" xfId="14825"/>
    <cellStyle name="Normal 120 2 2 3 2 2" xfId="31672"/>
    <cellStyle name="Normal 120 2 2 3 3" xfId="24105"/>
    <cellStyle name="Normal 120 2 2 4" xfId="10992"/>
    <cellStyle name="Normal 120 2 2 4 2" xfId="27891"/>
    <cellStyle name="Normal 120 2 2 5" xfId="16820"/>
    <cellStyle name="Normal 120 2 2 6" xfId="20323"/>
    <cellStyle name="Normal 120 2 3" xfId="3955"/>
    <cellStyle name="Normal 120 2 3 2" xfId="7738"/>
    <cellStyle name="Normal 120 2 3 2 2" xfId="15797"/>
    <cellStyle name="Normal 120 2 3 2 2 2" xfId="32644"/>
    <cellStyle name="Normal 120 2 3 2 3" xfId="25077"/>
    <cellStyle name="Normal 120 2 3 3" xfId="12014"/>
    <cellStyle name="Normal 120 2 3 3 2" xfId="28863"/>
    <cellStyle name="Normal 120 2 3 4" xfId="21296"/>
    <cellStyle name="Normal 120 2 4" xfId="5854"/>
    <cellStyle name="Normal 120 2 4 2" xfId="13913"/>
    <cellStyle name="Normal 120 2 4 2 2" xfId="30760"/>
    <cellStyle name="Normal 120 2 4 3" xfId="23193"/>
    <cellStyle name="Normal 120 2 5" xfId="10039"/>
    <cellStyle name="Normal 120 2 5 2" xfId="26979"/>
    <cellStyle name="Normal 120 2 6" xfId="16819"/>
    <cellStyle name="Normal 120 2 7" xfId="19411"/>
    <cellStyle name="Normal 120 3" xfId="2452"/>
    <cellStyle name="Normal 120 3 2" xfId="4416"/>
    <cellStyle name="Normal 120 3 2 2" xfId="8199"/>
    <cellStyle name="Normal 120 3 2 2 2" xfId="16258"/>
    <cellStyle name="Normal 120 3 2 2 2 2" xfId="33105"/>
    <cellStyle name="Normal 120 3 2 2 3" xfId="25538"/>
    <cellStyle name="Normal 120 3 2 3" xfId="12475"/>
    <cellStyle name="Normal 120 3 2 3 2" xfId="29324"/>
    <cellStyle name="Normal 120 3 2 4" xfId="21757"/>
    <cellStyle name="Normal 120 3 3" xfId="6315"/>
    <cellStyle name="Normal 120 3 3 2" xfId="14374"/>
    <cellStyle name="Normal 120 3 3 2 2" xfId="31221"/>
    <cellStyle name="Normal 120 3 3 3" xfId="23654"/>
    <cellStyle name="Normal 120 3 4" xfId="10540"/>
    <cellStyle name="Normal 120 3 4 2" xfId="27440"/>
    <cellStyle name="Normal 120 3 5" xfId="16821"/>
    <cellStyle name="Normal 120 3 6" xfId="19872"/>
    <cellStyle name="Normal 120 4" xfId="3504"/>
    <cellStyle name="Normal 120 4 2" xfId="7287"/>
    <cellStyle name="Normal 120 4 2 2" xfId="15346"/>
    <cellStyle name="Normal 120 4 2 2 2" xfId="32193"/>
    <cellStyle name="Normal 120 4 2 3" xfId="24626"/>
    <cellStyle name="Normal 120 4 3" xfId="11563"/>
    <cellStyle name="Normal 120 4 3 2" xfId="28412"/>
    <cellStyle name="Normal 120 4 4" xfId="20845"/>
    <cellStyle name="Normal 120 5" xfId="5403"/>
    <cellStyle name="Normal 120 5 2" xfId="13462"/>
    <cellStyle name="Normal 120 5 2 2" xfId="30309"/>
    <cellStyle name="Normal 120 5 3" xfId="22742"/>
    <cellStyle name="Normal 120 6" xfId="9566"/>
    <cellStyle name="Normal 120 6 2" xfId="26528"/>
    <cellStyle name="Normal 120 7" xfId="16818"/>
    <cellStyle name="Normal 120 8" xfId="18960"/>
    <cellStyle name="Normal 121" xfId="1413"/>
    <cellStyle name="Normal 121 2" xfId="1907"/>
    <cellStyle name="Normal 121 2 2" xfId="2906"/>
    <cellStyle name="Normal 121 2 2 2" xfId="4868"/>
    <cellStyle name="Normal 121 2 2 2 2" xfId="8651"/>
    <cellStyle name="Normal 121 2 2 2 2 2" xfId="16710"/>
    <cellStyle name="Normal 121 2 2 2 2 2 2" xfId="33557"/>
    <cellStyle name="Normal 121 2 2 2 2 3" xfId="25990"/>
    <cellStyle name="Normal 121 2 2 2 3" xfId="12927"/>
    <cellStyle name="Normal 121 2 2 2 3 2" xfId="29776"/>
    <cellStyle name="Normal 121 2 2 2 4" xfId="22209"/>
    <cellStyle name="Normal 121 2 2 3" xfId="6767"/>
    <cellStyle name="Normal 121 2 2 3 2" xfId="14826"/>
    <cellStyle name="Normal 121 2 2 3 2 2" xfId="31673"/>
    <cellStyle name="Normal 121 2 2 3 3" xfId="24106"/>
    <cellStyle name="Normal 121 2 2 4" xfId="10993"/>
    <cellStyle name="Normal 121 2 2 4 2" xfId="27892"/>
    <cellStyle name="Normal 121 2 2 5" xfId="16824"/>
    <cellStyle name="Normal 121 2 2 6" xfId="20324"/>
    <cellStyle name="Normal 121 2 3" xfId="3956"/>
    <cellStyle name="Normal 121 2 3 2" xfId="7739"/>
    <cellStyle name="Normal 121 2 3 2 2" xfId="15798"/>
    <cellStyle name="Normal 121 2 3 2 2 2" xfId="32645"/>
    <cellStyle name="Normal 121 2 3 2 3" xfId="25078"/>
    <cellStyle name="Normal 121 2 3 3" xfId="12015"/>
    <cellStyle name="Normal 121 2 3 3 2" xfId="28864"/>
    <cellStyle name="Normal 121 2 3 4" xfId="21297"/>
    <cellStyle name="Normal 121 2 4" xfId="5855"/>
    <cellStyle name="Normal 121 2 4 2" xfId="13914"/>
    <cellStyle name="Normal 121 2 4 2 2" xfId="30761"/>
    <cellStyle name="Normal 121 2 4 3" xfId="23194"/>
    <cellStyle name="Normal 121 2 5" xfId="10040"/>
    <cellStyle name="Normal 121 2 5 2" xfId="26980"/>
    <cellStyle name="Normal 121 2 6" xfId="16823"/>
    <cellStyle name="Normal 121 2 7" xfId="19412"/>
    <cellStyle name="Normal 121 3" xfId="2453"/>
    <cellStyle name="Normal 121 3 2" xfId="4417"/>
    <cellStyle name="Normal 121 3 2 2" xfId="8200"/>
    <cellStyle name="Normal 121 3 2 2 2" xfId="16259"/>
    <cellStyle name="Normal 121 3 2 2 2 2" xfId="33106"/>
    <cellStyle name="Normal 121 3 2 2 3" xfId="25539"/>
    <cellStyle name="Normal 121 3 2 3" xfId="12476"/>
    <cellStyle name="Normal 121 3 2 3 2" xfId="29325"/>
    <cellStyle name="Normal 121 3 2 4" xfId="21758"/>
    <cellStyle name="Normal 121 3 3" xfId="6316"/>
    <cellStyle name="Normal 121 3 3 2" xfId="14375"/>
    <cellStyle name="Normal 121 3 3 2 2" xfId="31222"/>
    <cellStyle name="Normal 121 3 3 3" xfId="23655"/>
    <cellStyle name="Normal 121 3 4" xfId="10541"/>
    <cellStyle name="Normal 121 3 4 2" xfId="27441"/>
    <cellStyle name="Normal 121 3 5" xfId="16825"/>
    <cellStyle name="Normal 121 3 6" xfId="19873"/>
    <cellStyle name="Normal 121 4" xfId="3505"/>
    <cellStyle name="Normal 121 4 2" xfId="7288"/>
    <cellStyle name="Normal 121 4 2 2" xfId="15347"/>
    <cellStyle name="Normal 121 4 2 2 2" xfId="32194"/>
    <cellStyle name="Normal 121 4 2 3" xfId="24627"/>
    <cellStyle name="Normal 121 4 3" xfId="11564"/>
    <cellStyle name="Normal 121 4 3 2" xfId="28413"/>
    <cellStyle name="Normal 121 4 4" xfId="20846"/>
    <cellStyle name="Normal 121 5" xfId="5404"/>
    <cellStyle name="Normal 121 5 2" xfId="13463"/>
    <cellStyle name="Normal 121 5 2 2" xfId="30310"/>
    <cellStyle name="Normal 121 5 3" xfId="22743"/>
    <cellStyle name="Normal 121 6" xfId="9567"/>
    <cellStyle name="Normal 121 6 2" xfId="26529"/>
    <cellStyle name="Normal 121 7" xfId="16822"/>
    <cellStyle name="Normal 121 8" xfId="18961"/>
    <cellStyle name="Normal 122" xfId="1414"/>
    <cellStyle name="Normal 122 2" xfId="1908"/>
    <cellStyle name="Normal 122 2 2" xfId="2907"/>
    <cellStyle name="Normal 122 2 2 2" xfId="4869"/>
    <cellStyle name="Normal 122 2 2 2 2" xfId="8652"/>
    <cellStyle name="Normal 122 2 2 2 2 2" xfId="16711"/>
    <cellStyle name="Normal 122 2 2 2 2 2 2" xfId="33558"/>
    <cellStyle name="Normal 122 2 2 2 2 3" xfId="25991"/>
    <cellStyle name="Normal 122 2 2 2 3" xfId="12928"/>
    <cellStyle name="Normal 122 2 2 2 3 2" xfId="29777"/>
    <cellStyle name="Normal 122 2 2 2 4" xfId="22210"/>
    <cellStyle name="Normal 122 2 2 3" xfId="6768"/>
    <cellStyle name="Normal 122 2 2 3 2" xfId="14827"/>
    <cellStyle name="Normal 122 2 2 3 2 2" xfId="31674"/>
    <cellStyle name="Normal 122 2 2 3 3" xfId="24107"/>
    <cellStyle name="Normal 122 2 2 4" xfId="10994"/>
    <cellStyle name="Normal 122 2 2 4 2" xfId="27893"/>
    <cellStyle name="Normal 122 2 2 5" xfId="16828"/>
    <cellStyle name="Normal 122 2 2 6" xfId="20325"/>
    <cellStyle name="Normal 122 2 3" xfId="3957"/>
    <cellStyle name="Normal 122 2 3 2" xfId="7740"/>
    <cellStyle name="Normal 122 2 3 2 2" xfId="15799"/>
    <cellStyle name="Normal 122 2 3 2 2 2" xfId="32646"/>
    <cellStyle name="Normal 122 2 3 2 3" xfId="25079"/>
    <cellStyle name="Normal 122 2 3 3" xfId="12016"/>
    <cellStyle name="Normal 122 2 3 3 2" xfId="28865"/>
    <cellStyle name="Normal 122 2 3 4" xfId="21298"/>
    <cellStyle name="Normal 122 2 4" xfId="5856"/>
    <cellStyle name="Normal 122 2 4 2" xfId="13915"/>
    <cellStyle name="Normal 122 2 4 2 2" xfId="30762"/>
    <cellStyle name="Normal 122 2 4 3" xfId="23195"/>
    <cellStyle name="Normal 122 2 5" xfId="10041"/>
    <cellStyle name="Normal 122 2 5 2" xfId="26981"/>
    <cellStyle name="Normal 122 2 6" xfId="16827"/>
    <cellStyle name="Normal 122 2 7" xfId="19413"/>
    <cellStyle name="Normal 122 3" xfId="2454"/>
    <cellStyle name="Normal 122 3 2" xfId="4418"/>
    <cellStyle name="Normal 122 3 2 2" xfId="8201"/>
    <cellStyle name="Normal 122 3 2 2 2" xfId="16260"/>
    <cellStyle name="Normal 122 3 2 2 2 2" xfId="33107"/>
    <cellStyle name="Normal 122 3 2 2 3" xfId="25540"/>
    <cellStyle name="Normal 122 3 2 3" xfId="12477"/>
    <cellStyle name="Normal 122 3 2 3 2" xfId="29326"/>
    <cellStyle name="Normal 122 3 2 4" xfId="21759"/>
    <cellStyle name="Normal 122 3 3" xfId="6317"/>
    <cellStyle name="Normal 122 3 3 2" xfId="14376"/>
    <cellStyle name="Normal 122 3 3 2 2" xfId="31223"/>
    <cellStyle name="Normal 122 3 3 3" xfId="23656"/>
    <cellStyle name="Normal 122 3 4" xfId="10542"/>
    <cellStyle name="Normal 122 3 4 2" xfId="27442"/>
    <cellStyle name="Normal 122 3 5" xfId="16829"/>
    <cellStyle name="Normal 122 3 6" xfId="19874"/>
    <cellStyle name="Normal 122 4" xfId="3506"/>
    <cellStyle name="Normal 122 4 2" xfId="7289"/>
    <cellStyle name="Normal 122 4 2 2" xfId="15348"/>
    <cellStyle name="Normal 122 4 2 2 2" xfId="32195"/>
    <cellStyle name="Normal 122 4 2 3" xfId="24628"/>
    <cellStyle name="Normal 122 4 3" xfId="11565"/>
    <cellStyle name="Normal 122 4 3 2" xfId="28414"/>
    <cellStyle name="Normal 122 4 4" xfId="20847"/>
    <cellStyle name="Normal 122 5" xfId="5405"/>
    <cellStyle name="Normal 122 5 2" xfId="13464"/>
    <cellStyle name="Normal 122 5 2 2" xfId="30311"/>
    <cellStyle name="Normal 122 5 3" xfId="22744"/>
    <cellStyle name="Normal 122 6" xfId="9568"/>
    <cellStyle name="Normal 122 6 2" xfId="26530"/>
    <cellStyle name="Normal 122 7" xfId="16826"/>
    <cellStyle name="Normal 122 8" xfId="18962"/>
    <cellStyle name="Normal 123" xfId="1415"/>
    <cellStyle name="Normal 123 2" xfId="1909"/>
    <cellStyle name="Normal 123 2 2" xfId="2908"/>
    <cellStyle name="Normal 123 2 2 2" xfId="4870"/>
    <cellStyle name="Normal 123 2 2 2 2" xfId="8653"/>
    <cellStyle name="Normal 123 2 2 2 2 2" xfId="16712"/>
    <cellStyle name="Normal 123 2 2 2 2 2 2" xfId="33559"/>
    <cellStyle name="Normal 123 2 2 2 2 3" xfId="25992"/>
    <cellStyle name="Normal 123 2 2 2 3" xfId="12929"/>
    <cellStyle name="Normal 123 2 2 2 3 2" xfId="29778"/>
    <cellStyle name="Normal 123 2 2 2 4" xfId="22211"/>
    <cellStyle name="Normal 123 2 2 3" xfId="6769"/>
    <cellStyle name="Normal 123 2 2 3 2" xfId="14828"/>
    <cellStyle name="Normal 123 2 2 3 2 2" xfId="31675"/>
    <cellStyle name="Normal 123 2 2 3 3" xfId="24108"/>
    <cellStyle name="Normal 123 2 2 4" xfId="10995"/>
    <cellStyle name="Normal 123 2 2 4 2" xfId="27894"/>
    <cellStyle name="Normal 123 2 2 5" xfId="16832"/>
    <cellStyle name="Normal 123 2 2 6" xfId="20326"/>
    <cellStyle name="Normal 123 2 3" xfId="3958"/>
    <cellStyle name="Normal 123 2 3 2" xfId="7741"/>
    <cellStyle name="Normal 123 2 3 2 2" xfId="15800"/>
    <cellStyle name="Normal 123 2 3 2 2 2" xfId="32647"/>
    <cellStyle name="Normal 123 2 3 2 3" xfId="25080"/>
    <cellStyle name="Normal 123 2 3 3" xfId="12017"/>
    <cellStyle name="Normal 123 2 3 3 2" xfId="28866"/>
    <cellStyle name="Normal 123 2 3 4" xfId="21299"/>
    <cellStyle name="Normal 123 2 4" xfId="5857"/>
    <cellStyle name="Normal 123 2 4 2" xfId="13916"/>
    <cellStyle name="Normal 123 2 4 2 2" xfId="30763"/>
    <cellStyle name="Normal 123 2 4 3" xfId="23196"/>
    <cellStyle name="Normal 123 2 5" xfId="10042"/>
    <cellStyle name="Normal 123 2 5 2" xfId="26982"/>
    <cellStyle name="Normal 123 2 6" xfId="16831"/>
    <cellStyle name="Normal 123 2 7" xfId="19414"/>
    <cellStyle name="Normal 123 3" xfId="2455"/>
    <cellStyle name="Normal 123 3 2" xfId="4419"/>
    <cellStyle name="Normal 123 3 2 2" xfId="8202"/>
    <cellStyle name="Normal 123 3 2 2 2" xfId="16261"/>
    <cellStyle name="Normal 123 3 2 2 2 2" xfId="33108"/>
    <cellStyle name="Normal 123 3 2 2 3" xfId="25541"/>
    <cellStyle name="Normal 123 3 2 3" xfId="12478"/>
    <cellStyle name="Normal 123 3 2 3 2" xfId="29327"/>
    <cellStyle name="Normal 123 3 2 4" xfId="21760"/>
    <cellStyle name="Normal 123 3 3" xfId="6318"/>
    <cellStyle name="Normal 123 3 3 2" xfId="14377"/>
    <cellStyle name="Normal 123 3 3 2 2" xfId="31224"/>
    <cellStyle name="Normal 123 3 3 3" xfId="23657"/>
    <cellStyle name="Normal 123 3 4" xfId="10543"/>
    <cellStyle name="Normal 123 3 4 2" xfId="27443"/>
    <cellStyle name="Normal 123 3 5" xfId="16833"/>
    <cellStyle name="Normal 123 3 6" xfId="19875"/>
    <cellStyle name="Normal 123 4" xfId="3507"/>
    <cellStyle name="Normal 123 4 2" xfId="7290"/>
    <cellStyle name="Normal 123 4 2 2" xfId="15349"/>
    <cellStyle name="Normal 123 4 2 2 2" xfId="32196"/>
    <cellStyle name="Normal 123 4 2 3" xfId="24629"/>
    <cellStyle name="Normal 123 4 3" xfId="11566"/>
    <cellStyle name="Normal 123 4 3 2" xfId="28415"/>
    <cellStyle name="Normal 123 4 4" xfId="20848"/>
    <cellStyle name="Normal 123 5" xfId="5406"/>
    <cellStyle name="Normal 123 5 2" xfId="13465"/>
    <cellStyle name="Normal 123 5 2 2" xfId="30312"/>
    <cellStyle name="Normal 123 5 3" xfId="22745"/>
    <cellStyle name="Normal 123 6" xfId="9569"/>
    <cellStyle name="Normal 123 6 2" xfId="26531"/>
    <cellStyle name="Normal 123 7" xfId="16830"/>
    <cellStyle name="Normal 123 8" xfId="18963"/>
    <cellStyle name="Normal 124" xfId="1416"/>
    <cellStyle name="Normal 124 2" xfId="1910"/>
    <cellStyle name="Normal 124 2 2" xfId="2909"/>
    <cellStyle name="Normal 124 2 2 2" xfId="4871"/>
    <cellStyle name="Normal 124 2 2 2 2" xfId="8654"/>
    <cellStyle name="Normal 124 2 2 2 2 2" xfId="16713"/>
    <cellStyle name="Normal 124 2 2 2 2 2 2" xfId="33560"/>
    <cellStyle name="Normal 124 2 2 2 2 3" xfId="25993"/>
    <cellStyle name="Normal 124 2 2 2 3" xfId="12930"/>
    <cellStyle name="Normal 124 2 2 2 3 2" xfId="29779"/>
    <cellStyle name="Normal 124 2 2 2 4" xfId="22212"/>
    <cellStyle name="Normal 124 2 2 3" xfId="6770"/>
    <cellStyle name="Normal 124 2 2 3 2" xfId="14829"/>
    <cellStyle name="Normal 124 2 2 3 2 2" xfId="31676"/>
    <cellStyle name="Normal 124 2 2 3 3" xfId="24109"/>
    <cellStyle name="Normal 124 2 2 4" xfId="10996"/>
    <cellStyle name="Normal 124 2 2 4 2" xfId="27895"/>
    <cellStyle name="Normal 124 2 2 5" xfId="16836"/>
    <cellStyle name="Normal 124 2 2 6" xfId="20327"/>
    <cellStyle name="Normal 124 2 3" xfId="3959"/>
    <cellStyle name="Normal 124 2 3 2" xfId="7742"/>
    <cellStyle name="Normal 124 2 3 2 2" xfId="15801"/>
    <cellStyle name="Normal 124 2 3 2 2 2" xfId="32648"/>
    <cellStyle name="Normal 124 2 3 2 3" xfId="25081"/>
    <cellStyle name="Normal 124 2 3 3" xfId="12018"/>
    <cellStyle name="Normal 124 2 3 3 2" xfId="28867"/>
    <cellStyle name="Normal 124 2 3 4" xfId="21300"/>
    <cellStyle name="Normal 124 2 4" xfId="5858"/>
    <cellStyle name="Normal 124 2 4 2" xfId="13917"/>
    <cellStyle name="Normal 124 2 4 2 2" xfId="30764"/>
    <cellStyle name="Normal 124 2 4 3" xfId="23197"/>
    <cellStyle name="Normal 124 2 5" xfId="10043"/>
    <cellStyle name="Normal 124 2 5 2" xfId="26983"/>
    <cellStyle name="Normal 124 2 6" xfId="16835"/>
    <cellStyle name="Normal 124 2 7" xfId="19415"/>
    <cellStyle name="Normal 124 3" xfId="2456"/>
    <cellStyle name="Normal 124 3 2" xfId="4420"/>
    <cellStyle name="Normal 124 3 2 2" xfId="8203"/>
    <cellStyle name="Normal 124 3 2 2 2" xfId="16262"/>
    <cellStyle name="Normal 124 3 2 2 2 2" xfId="33109"/>
    <cellStyle name="Normal 124 3 2 2 3" xfId="25542"/>
    <cellStyle name="Normal 124 3 2 3" xfId="12479"/>
    <cellStyle name="Normal 124 3 2 3 2" xfId="29328"/>
    <cellStyle name="Normal 124 3 2 4" xfId="21761"/>
    <cellStyle name="Normal 124 3 3" xfId="6319"/>
    <cellStyle name="Normal 124 3 3 2" xfId="14378"/>
    <cellStyle name="Normal 124 3 3 2 2" xfId="31225"/>
    <cellStyle name="Normal 124 3 3 3" xfId="23658"/>
    <cellStyle name="Normal 124 3 4" xfId="10544"/>
    <cellStyle name="Normal 124 3 4 2" xfId="27444"/>
    <cellStyle name="Normal 124 3 5" xfId="16837"/>
    <cellStyle name="Normal 124 3 6" xfId="19876"/>
    <cellStyle name="Normal 124 4" xfId="3508"/>
    <cellStyle name="Normal 124 4 2" xfId="7291"/>
    <cellStyle name="Normal 124 4 2 2" xfId="15350"/>
    <cellStyle name="Normal 124 4 2 2 2" xfId="32197"/>
    <cellStyle name="Normal 124 4 2 3" xfId="24630"/>
    <cellStyle name="Normal 124 4 3" xfId="11567"/>
    <cellStyle name="Normal 124 4 3 2" xfId="28416"/>
    <cellStyle name="Normal 124 4 4" xfId="20849"/>
    <cellStyle name="Normal 124 5" xfId="5407"/>
    <cellStyle name="Normal 124 5 2" xfId="13466"/>
    <cellStyle name="Normal 124 5 2 2" xfId="30313"/>
    <cellStyle name="Normal 124 5 3" xfId="22746"/>
    <cellStyle name="Normal 124 6" xfId="9570"/>
    <cellStyle name="Normal 124 6 2" xfId="26532"/>
    <cellStyle name="Normal 124 7" xfId="16834"/>
    <cellStyle name="Normal 124 8" xfId="18964"/>
    <cellStyle name="Normal 125" xfId="1417"/>
    <cellStyle name="Normal 125 2" xfId="1911"/>
    <cellStyle name="Normal 125 2 2" xfId="2910"/>
    <cellStyle name="Normal 125 2 2 2" xfId="4872"/>
    <cellStyle name="Normal 125 2 2 2 2" xfId="8655"/>
    <cellStyle name="Normal 125 2 2 2 2 2" xfId="16714"/>
    <cellStyle name="Normal 125 2 2 2 2 2 2" xfId="33561"/>
    <cellStyle name="Normal 125 2 2 2 2 3" xfId="25994"/>
    <cellStyle name="Normal 125 2 2 2 3" xfId="12931"/>
    <cellStyle name="Normal 125 2 2 2 3 2" xfId="29780"/>
    <cellStyle name="Normal 125 2 2 2 4" xfId="22213"/>
    <cellStyle name="Normal 125 2 2 3" xfId="6771"/>
    <cellStyle name="Normal 125 2 2 3 2" xfId="14830"/>
    <cellStyle name="Normal 125 2 2 3 2 2" xfId="31677"/>
    <cellStyle name="Normal 125 2 2 3 3" xfId="24110"/>
    <cellStyle name="Normal 125 2 2 4" xfId="10997"/>
    <cellStyle name="Normal 125 2 2 4 2" xfId="27896"/>
    <cellStyle name="Normal 125 2 2 5" xfId="16840"/>
    <cellStyle name="Normal 125 2 2 6" xfId="20328"/>
    <cellStyle name="Normal 125 2 3" xfId="3960"/>
    <cellStyle name="Normal 125 2 3 2" xfId="7743"/>
    <cellStyle name="Normal 125 2 3 2 2" xfId="15802"/>
    <cellStyle name="Normal 125 2 3 2 2 2" xfId="32649"/>
    <cellStyle name="Normal 125 2 3 2 3" xfId="25082"/>
    <cellStyle name="Normal 125 2 3 3" xfId="12019"/>
    <cellStyle name="Normal 125 2 3 3 2" xfId="28868"/>
    <cellStyle name="Normal 125 2 3 4" xfId="21301"/>
    <cellStyle name="Normal 125 2 4" xfId="5859"/>
    <cellStyle name="Normal 125 2 4 2" xfId="13918"/>
    <cellStyle name="Normal 125 2 4 2 2" xfId="30765"/>
    <cellStyle name="Normal 125 2 4 3" xfId="23198"/>
    <cellStyle name="Normal 125 2 5" xfId="10044"/>
    <cellStyle name="Normal 125 2 5 2" xfId="26984"/>
    <cellStyle name="Normal 125 2 6" xfId="16839"/>
    <cellStyle name="Normal 125 2 7" xfId="19416"/>
    <cellStyle name="Normal 125 3" xfId="2457"/>
    <cellStyle name="Normal 125 3 2" xfId="4421"/>
    <cellStyle name="Normal 125 3 2 2" xfId="8204"/>
    <cellStyle name="Normal 125 3 2 2 2" xfId="16263"/>
    <cellStyle name="Normal 125 3 2 2 2 2" xfId="33110"/>
    <cellStyle name="Normal 125 3 2 2 3" xfId="25543"/>
    <cellStyle name="Normal 125 3 2 3" xfId="12480"/>
    <cellStyle name="Normal 125 3 2 3 2" xfId="29329"/>
    <cellStyle name="Normal 125 3 2 4" xfId="21762"/>
    <cellStyle name="Normal 125 3 3" xfId="6320"/>
    <cellStyle name="Normal 125 3 3 2" xfId="14379"/>
    <cellStyle name="Normal 125 3 3 2 2" xfId="31226"/>
    <cellStyle name="Normal 125 3 3 3" xfId="23659"/>
    <cellStyle name="Normal 125 3 4" xfId="10545"/>
    <cellStyle name="Normal 125 3 4 2" xfId="27445"/>
    <cellStyle name="Normal 125 3 5" xfId="16841"/>
    <cellStyle name="Normal 125 3 6" xfId="19877"/>
    <cellStyle name="Normal 125 4" xfId="3509"/>
    <cellStyle name="Normal 125 4 2" xfId="7292"/>
    <cellStyle name="Normal 125 4 2 2" xfId="15351"/>
    <cellStyle name="Normal 125 4 2 2 2" xfId="32198"/>
    <cellStyle name="Normal 125 4 2 3" xfId="24631"/>
    <cellStyle name="Normal 125 4 3" xfId="11568"/>
    <cellStyle name="Normal 125 4 3 2" xfId="28417"/>
    <cellStyle name="Normal 125 4 4" xfId="20850"/>
    <cellStyle name="Normal 125 5" xfId="5408"/>
    <cellStyle name="Normal 125 5 2" xfId="13467"/>
    <cellStyle name="Normal 125 5 2 2" xfId="30314"/>
    <cellStyle name="Normal 125 5 3" xfId="22747"/>
    <cellStyle name="Normal 125 6" xfId="9571"/>
    <cellStyle name="Normal 125 6 2" xfId="26533"/>
    <cellStyle name="Normal 125 7" xfId="16838"/>
    <cellStyle name="Normal 125 8" xfId="18965"/>
    <cellStyle name="Normal 126" xfId="1418"/>
    <cellStyle name="Normal 126 2" xfId="2458"/>
    <cellStyle name="Normal 126 2 2" xfId="4422"/>
    <cellStyle name="Normal 126 2 2 2" xfId="8205"/>
    <cellStyle name="Normal 126 2 2 2 2" xfId="16264"/>
    <cellStyle name="Normal 126 2 2 2 2 2" xfId="33111"/>
    <cellStyle name="Normal 126 2 2 2 3" xfId="25544"/>
    <cellStyle name="Normal 126 2 2 3" xfId="12481"/>
    <cellStyle name="Normal 126 2 2 3 2" xfId="29330"/>
    <cellStyle name="Normal 126 2 2 4" xfId="21763"/>
    <cellStyle name="Normal 126 2 3" xfId="6321"/>
    <cellStyle name="Normal 126 2 3 2" xfId="14380"/>
    <cellStyle name="Normal 126 2 3 2 2" xfId="31227"/>
    <cellStyle name="Normal 126 2 3 3" xfId="23660"/>
    <cellStyle name="Normal 126 2 4" xfId="10546"/>
    <cellStyle name="Normal 126 2 4 2" xfId="27446"/>
    <cellStyle name="Normal 126 2 5" xfId="16843"/>
    <cellStyle name="Normal 126 2 6" xfId="19878"/>
    <cellStyle name="Normal 126 3" xfId="3510"/>
    <cellStyle name="Normal 126 3 2" xfId="7293"/>
    <cellStyle name="Normal 126 3 2 2" xfId="15352"/>
    <cellStyle name="Normal 126 3 2 2 2" xfId="32199"/>
    <cellStyle name="Normal 126 3 2 3" xfId="24632"/>
    <cellStyle name="Normal 126 3 3" xfId="11569"/>
    <cellStyle name="Normal 126 3 3 2" xfId="28418"/>
    <cellStyle name="Normal 126 3 4" xfId="20851"/>
    <cellStyle name="Normal 126 4" xfId="5409"/>
    <cellStyle name="Normal 126 4 2" xfId="13468"/>
    <cellStyle name="Normal 126 4 2 2" xfId="30315"/>
    <cellStyle name="Normal 126 4 3" xfId="22748"/>
    <cellStyle name="Normal 126 5" xfId="9572"/>
    <cellStyle name="Normal 126 5 2" xfId="26534"/>
    <cellStyle name="Normal 126 6" xfId="16842"/>
    <cellStyle name="Normal 126 7" xfId="18966"/>
    <cellStyle name="Normal 127" xfId="1420"/>
    <cellStyle name="Normal 128" xfId="1419"/>
    <cellStyle name="Normal 128 2" xfId="2459"/>
    <cellStyle name="Normal 128 2 2" xfId="4423"/>
    <cellStyle name="Normal 128 2 2 2" xfId="8206"/>
    <cellStyle name="Normal 128 2 2 2 2" xfId="16265"/>
    <cellStyle name="Normal 128 2 2 2 2 2" xfId="33112"/>
    <cellStyle name="Normal 128 2 2 2 3" xfId="25545"/>
    <cellStyle name="Normal 128 2 2 3" xfId="12482"/>
    <cellStyle name="Normal 128 2 2 3 2" xfId="29331"/>
    <cellStyle name="Normal 128 2 2 4" xfId="21764"/>
    <cellStyle name="Normal 128 2 3" xfId="6322"/>
    <cellStyle name="Normal 128 2 3 2" xfId="14381"/>
    <cellStyle name="Normal 128 2 3 2 2" xfId="31228"/>
    <cellStyle name="Normal 128 2 3 3" xfId="23661"/>
    <cellStyle name="Normal 128 2 4" xfId="10547"/>
    <cellStyle name="Normal 128 2 4 2" xfId="27447"/>
    <cellStyle name="Normal 128 2 5" xfId="16845"/>
    <cellStyle name="Normal 128 2 6" xfId="19879"/>
    <cellStyle name="Normal 128 3" xfId="3511"/>
    <cellStyle name="Normal 128 3 2" xfId="7294"/>
    <cellStyle name="Normal 128 3 2 2" xfId="15353"/>
    <cellStyle name="Normal 128 3 2 2 2" xfId="32200"/>
    <cellStyle name="Normal 128 3 2 3" xfId="24633"/>
    <cellStyle name="Normal 128 3 3" xfId="11570"/>
    <cellStyle name="Normal 128 3 3 2" xfId="28419"/>
    <cellStyle name="Normal 128 3 4" xfId="20852"/>
    <cellStyle name="Normal 128 4" xfId="5410"/>
    <cellStyle name="Normal 128 4 2" xfId="13469"/>
    <cellStyle name="Normal 128 4 2 2" xfId="30316"/>
    <cellStyle name="Normal 128 4 3" xfId="22749"/>
    <cellStyle name="Normal 128 5" xfId="9573"/>
    <cellStyle name="Normal 128 5 2" xfId="26535"/>
    <cellStyle name="Normal 128 6" xfId="16844"/>
    <cellStyle name="Normal 128 7" xfId="18967"/>
    <cellStyle name="Normal 129" xfId="1912"/>
    <cellStyle name="Normal 13" xfId="438"/>
    <cellStyle name="Normal 13 2" xfId="923"/>
    <cellStyle name="Normal 13 3" xfId="907"/>
    <cellStyle name="Normal 13 3 2" xfId="16847"/>
    <cellStyle name="Normal 13 3 3" xfId="34041"/>
    <cellStyle name="Normal 13 4" xfId="16846"/>
    <cellStyle name="Normal 13 5" xfId="18531"/>
    <cellStyle name="Normal 13 6" xfId="34042"/>
    <cellStyle name="Normal 13_INFORME" xfId="929"/>
    <cellStyle name="Normal 130" xfId="1913"/>
    <cellStyle name="Normal 130 2" xfId="2911"/>
    <cellStyle name="Normal 130 2 2" xfId="4873"/>
    <cellStyle name="Normal 130 2 2 2" xfId="8656"/>
    <cellStyle name="Normal 130 2 2 2 2" xfId="16715"/>
    <cellStyle name="Normal 130 2 2 2 2 2" xfId="33562"/>
    <cellStyle name="Normal 130 2 2 2 3" xfId="25995"/>
    <cellStyle name="Normal 130 2 2 3" xfId="12932"/>
    <cellStyle name="Normal 130 2 2 3 2" xfId="29781"/>
    <cellStyle name="Normal 130 2 2 4" xfId="22214"/>
    <cellStyle name="Normal 130 2 3" xfId="6772"/>
    <cellStyle name="Normal 130 2 3 2" xfId="14831"/>
    <cellStyle name="Normal 130 2 3 2 2" xfId="31678"/>
    <cellStyle name="Normal 130 2 3 3" xfId="24111"/>
    <cellStyle name="Normal 130 2 4" xfId="10998"/>
    <cellStyle name="Normal 130 2 4 2" xfId="27897"/>
    <cellStyle name="Normal 130 2 5" xfId="16849"/>
    <cellStyle name="Normal 130 2 6" xfId="20329"/>
    <cellStyle name="Normal 130 3" xfId="3961"/>
    <cellStyle name="Normal 130 3 2" xfId="7744"/>
    <cellStyle name="Normal 130 3 2 2" xfId="15803"/>
    <cellStyle name="Normal 130 3 2 2 2" xfId="32650"/>
    <cellStyle name="Normal 130 3 2 3" xfId="25083"/>
    <cellStyle name="Normal 130 3 3" xfId="12020"/>
    <cellStyle name="Normal 130 3 3 2" xfId="28869"/>
    <cellStyle name="Normal 130 3 4" xfId="21302"/>
    <cellStyle name="Normal 130 4" xfId="5860"/>
    <cellStyle name="Normal 130 4 2" xfId="13919"/>
    <cellStyle name="Normal 130 4 2 2" xfId="30766"/>
    <cellStyle name="Normal 130 4 3" xfId="23199"/>
    <cellStyle name="Normal 130 5" xfId="10045"/>
    <cellStyle name="Normal 130 5 2" xfId="26985"/>
    <cellStyle name="Normal 130 6" xfId="16848"/>
    <cellStyle name="Normal 130 7" xfId="19417"/>
    <cellStyle name="Normal 131" xfId="1914"/>
    <cellStyle name="Normal 131 2" xfId="2912"/>
    <cellStyle name="Normal 131 2 2" xfId="4874"/>
    <cellStyle name="Normal 131 2 2 2" xfId="8657"/>
    <cellStyle name="Normal 131 2 2 2 2" xfId="16716"/>
    <cellStyle name="Normal 131 2 2 2 2 2" xfId="33563"/>
    <cellStyle name="Normal 131 2 2 2 3" xfId="25996"/>
    <cellStyle name="Normal 131 2 2 3" xfId="12933"/>
    <cellStyle name="Normal 131 2 2 3 2" xfId="29782"/>
    <cellStyle name="Normal 131 2 2 4" xfId="22215"/>
    <cellStyle name="Normal 131 2 3" xfId="6773"/>
    <cellStyle name="Normal 131 2 3 2" xfId="14832"/>
    <cellStyle name="Normal 131 2 3 2 2" xfId="31679"/>
    <cellStyle name="Normal 131 2 3 3" xfId="24112"/>
    <cellStyle name="Normal 131 2 4" xfId="10999"/>
    <cellStyle name="Normal 131 2 4 2" xfId="27898"/>
    <cellStyle name="Normal 131 2 5" xfId="16851"/>
    <cellStyle name="Normal 131 2 6" xfId="20330"/>
    <cellStyle name="Normal 131 3" xfId="3962"/>
    <cellStyle name="Normal 131 3 2" xfId="7745"/>
    <cellStyle name="Normal 131 3 2 2" xfId="15804"/>
    <cellStyle name="Normal 131 3 2 2 2" xfId="32651"/>
    <cellStyle name="Normal 131 3 2 3" xfId="25084"/>
    <cellStyle name="Normal 131 3 3" xfId="12021"/>
    <cellStyle name="Normal 131 3 3 2" xfId="28870"/>
    <cellStyle name="Normal 131 3 4" xfId="21303"/>
    <cellStyle name="Normal 131 4" xfId="5861"/>
    <cellStyle name="Normal 131 4 2" xfId="13920"/>
    <cellStyle name="Normal 131 4 2 2" xfId="30767"/>
    <cellStyle name="Normal 131 4 3" xfId="23200"/>
    <cellStyle name="Normal 131 5" xfId="10046"/>
    <cellStyle name="Normal 131 5 2" xfId="26986"/>
    <cellStyle name="Normal 131 6" xfId="16850"/>
    <cellStyle name="Normal 131 7" xfId="19418"/>
    <cellStyle name="Normal 132" xfId="1915"/>
    <cellStyle name="Normal 132 2" xfId="2913"/>
    <cellStyle name="Normal 132 2 2" xfId="4875"/>
    <cellStyle name="Normal 132 2 2 2" xfId="8658"/>
    <cellStyle name="Normal 132 2 2 2 2" xfId="16717"/>
    <cellStyle name="Normal 132 2 2 2 2 2" xfId="33564"/>
    <cellStyle name="Normal 132 2 2 2 3" xfId="25997"/>
    <cellStyle name="Normal 132 2 2 3" xfId="12934"/>
    <cellStyle name="Normal 132 2 2 3 2" xfId="29783"/>
    <cellStyle name="Normal 132 2 2 4" xfId="22216"/>
    <cellStyle name="Normal 132 2 3" xfId="6774"/>
    <cellStyle name="Normal 132 2 3 2" xfId="14833"/>
    <cellStyle name="Normal 132 2 3 2 2" xfId="31680"/>
    <cellStyle name="Normal 132 2 3 3" xfId="24113"/>
    <cellStyle name="Normal 132 2 4" xfId="11000"/>
    <cellStyle name="Normal 132 2 4 2" xfId="27899"/>
    <cellStyle name="Normal 132 2 5" xfId="16853"/>
    <cellStyle name="Normal 132 2 6" xfId="20331"/>
    <cellStyle name="Normal 132 3" xfId="3963"/>
    <cellStyle name="Normal 132 3 2" xfId="7746"/>
    <cellStyle name="Normal 132 3 2 2" xfId="15805"/>
    <cellStyle name="Normal 132 3 2 2 2" xfId="32652"/>
    <cellStyle name="Normal 132 3 2 3" xfId="25085"/>
    <cellStyle name="Normal 132 3 3" xfId="12022"/>
    <cellStyle name="Normal 132 3 3 2" xfId="28871"/>
    <cellStyle name="Normal 132 3 4" xfId="21304"/>
    <cellStyle name="Normal 132 4" xfId="5862"/>
    <cellStyle name="Normal 132 4 2" xfId="13921"/>
    <cellStyle name="Normal 132 4 2 2" xfId="30768"/>
    <cellStyle name="Normal 132 4 3" xfId="23201"/>
    <cellStyle name="Normal 132 5" xfId="10047"/>
    <cellStyle name="Normal 132 5 2" xfId="26987"/>
    <cellStyle name="Normal 132 6" xfId="16852"/>
    <cellStyle name="Normal 132 7" xfId="19419"/>
    <cellStyle name="Normal 133" xfId="1916"/>
    <cellStyle name="Normal 133 2" xfId="2914"/>
    <cellStyle name="Normal 133 2 2" xfId="4876"/>
    <cellStyle name="Normal 133 2 2 2" xfId="8659"/>
    <cellStyle name="Normal 133 2 2 2 2" xfId="16718"/>
    <cellStyle name="Normal 133 2 2 2 2 2" xfId="33565"/>
    <cellStyle name="Normal 133 2 2 2 3" xfId="25998"/>
    <cellStyle name="Normal 133 2 2 3" xfId="12935"/>
    <cellStyle name="Normal 133 2 2 3 2" xfId="29784"/>
    <cellStyle name="Normal 133 2 2 4" xfId="22217"/>
    <cellStyle name="Normal 133 2 3" xfId="6775"/>
    <cellStyle name="Normal 133 2 3 2" xfId="14834"/>
    <cellStyle name="Normal 133 2 3 2 2" xfId="31681"/>
    <cellStyle name="Normal 133 2 3 3" xfId="24114"/>
    <cellStyle name="Normal 133 2 4" xfId="11001"/>
    <cellStyle name="Normal 133 2 4 2" xfId="27900"/>
    <cellStyle name="Normal 133 2 5" xfId="16855"/>
    <cellStyle name="Normal 133 2 6" xfId="20332"/>
    <cellStyle name="Normal 133 3" xfId="3964"/>
    <cellStyle name="Normal 133 3 2" xfId="7747"/>
    <cellStyle name="Normal 133 3 2 2" xfId="15806"/>
    <cellStyle name="Normal 133 3 2 2 2" xfId="32653"/>
    <cellStyle name="Normal 133 3 2 3" xfId="25086"/>
    <cellStyle name="Normal 133 3 3" xfId="12023"/>
    <cellStyle name="Normal 133 3 3 2" xfId="28872"/>
    <cellStyle name="Normal 133 3 4" xfId="21305"/>
    <cellStyle name="Normal 133 4" xfId="5863"/>
    <cellStyle name="Normal 133 4 2" xfId="13922"/>
    <cellStyle name="Normal 133 4 2 2" xfId="30769"/>
    <cellStyle name="Normal 133 4 3" xfId="23202"/>
    <cellStyle name="Normal 133 5" xfId="10048"/>
    <cellStyle name="Normal 133 5 2" xfId="26988"/>
    <cellStyle name="Normal 133 6" xfId="16854"/>
    <cellStyle name="Normal 133 7" xfId="19420"/>
    <cellStyle name="Normal 134" xfId="1917"/>
    <cellStyle name="Normal 134 2" xfId="2915"/>
    <cellStyle name="Normal 134 2 2" xfId="4877"/>
    <cellStyle name="Normal 134 2 2 2" xfId="8660"/>
    <cellStyle name="Normal 134 2 2 2 2" xfId="16719"/>
    <cellStyle name="Normal 134 2 2 2 2 2" xfId="33566"/>
    <cellStyle name="Normal 134 2 2 2 3" xfId="25999"/>
    <cellStyle name="Normal 134 2 2 3" xfId="12936"/>
    <cellStyle name="Normal 134 2 2 3 2" xfId="29785"/>
    <cellStyle name="Normal 134 2 2 4" xfId="22218"/>
    <cellStyle name="Normal 134 2 3" xfId="6776"/>
    <cellStyle name="Normal 134 2 3 2" xfId="14835"/>
    <cellStyle name="Normal 134 2 3 2 2" xfId="31682"/>
    <cellStyle name="Normal 134 2 3 3" xfId="24115"/>
    <cellStyle name="Normal 134 2 4" xfId="11002"/>
    <cellStyle name="Normal 134 2 4 2" xfId="27901"/>
    <cellStyle name="Normal 134 2 5" xfId="16857"/>
    <cellStyle name="Normal 134 2 6" xfId="20333"/>
    <cellStyle name="Normal 134 3" xfId="3965"/>
    <cellStyle name="Normal 134 3 2" xfId="7748"/>
    <cellStyle name="Normal 134 3 2 2" xfId="15807"/>
    <cellStyle name="Normal 134 3 2 2 2" xfId="32654"/>
    <cellStyle name="Normal 134 3 2 3" xfId="25087"/>
    <cellStyle name="Normal 134 3 3" xfId="12024"/>
    <cellStyle name="Normal 134 3 3 2" xfId="28873"/>
    <cellStyle name="Normal 134 3 4" xfId="21306"/>
    <cellStyle name="Normal 134 4" xfId="5864"/>
    <cellStyle name="Normal 134 4 2" xfId="13923"/>
    <cellStyle name="Normal 134 4 2 2" xfId="30770"/>
    <cellStyle name="Normal 134 4 3" xfId="23203"/>
    <cellStyle name="Normal 134 5" xfId="10049"/>
    <cellStyle name="Normal 134 5 2" xfId="26989"/>
    <cellStyle name="Normal 134 6" xfId="16856"/>
    <cellStyle name="Normal 134 7" xfId="19421"/>
    <cellStyle name="Normal 135" xfId="1918"/>
    <cellStyle name="Normal 135 2" xfId="2916"/>
    <cellStyle name="Normal 135 2 2" xfId="4878"/>
    <cellStyle name="Normal 135 2 2 2" xfId="8661"/>
    <cellStyle name="Normal 135 2 2 2 2" xfId="16720"/>
    <cellStyle name="Normal 135 2 2 2 2 2" xfId="33567"/>
    <cellStyle name="Normal 135 2 2 2 3" xfId="26000"/>
    <cellStyle name="Normal 135 2 2 3" xfId="12937"/>
    <cellStyle name="Normal 135 2 2 3 2" xfId="29786"/>
    <cellStyle name="Normal 135 2 2 4" xfId="22219"/>
    <cellStyle name="Normal 135 2 3" xfId="6777"/>
    <cellStyle name="Normal 135 2 3 2" xfId="14836"/>
    <cellStyle name="Normal 135 2 3 2 2" xfId="31683"/>
    <cellStyle name="Normal 135 2 3 3" xfId="24116"/>
    <cellStyle name="Normal 135 2 4" xfId="11003"/>
    <cellStyle name="Normal 135 2 4 2" xfId="27902"/>
    <cellStyle name="Normal 135 2 5" xfId="16859"/>
    <cellStyle name="Normal 135 2 6" xfId="20334"/>
    <cellStyle name="Normal 135 3" xfId="3966"/>
    <cellStyle name="Normal 135 3 2" xfId="7749"/>
    <cellStyle name="Normal 135 3 2 2" xfId="15808"/>
    <cellStyle name="Normal 135 3 2 2 2" xfId="32655"/>
    <cellStyle name="Normal 135 3 2 3" xfId="25088"/>
    <cellStyle name="Normal 135 3 3" xfId="12025"/>
    <cellStyle name="Normal 135 3 3 2" xfId="28874"/>
    <cellStyle name="Normal 135 3 4" xfId="21307"/>
    <cellStyle name="Normal 135 4" xfId="5865"/>
    <cellStyle name="Normal 135 4 2" xfId="13924"/>
    <cellStyle name="Normal 135 4 2 2" xfId="30771"/>
    <cellStyle name="Normal 135 4 3" xfId="23204"/>
    <cellStyle name="Normal 135 5" xfId="10050"/>
    <cellStyle name="Normal 135 5 2" xfId="26990"/>
    <cellStyle name="Normal 135 6" xfId="16858"/>
    <cellStyle name="Normal 135 7" xfId="19422"/>
    <cellStyle name="Normal 136" xfId="1919"/>
    <cellStyle name="Normal 136 2" xfId="2917"/>
    <cellStyle name="Normal 136 2 2" xfId="4879"/>
    <cellStyle name="Normal 136 2 2 2" xfId="8662"/>
    <cellStyle name="Normal 136 2 2 2 2" xfId="16721"/>
    <cellStyle name="Normal 136 2 2 2 2 2" xfId="33568"/>
    <cellStyle name="Normal 136 2 2 2 3" xfId="26001"/>
    <cellStyle name="Normal 136 2 2 3" xfId="12938"/>
    <cellStyle name="Normal 136 2 2 3 2" xfId="29787"/>
    <cellStyle name="Normal 136 2 2 4" xfId="22220"/>
    <cellStyle name="Normal 136 2 3" xfId="6778"/>
    <cellStyle name="Normal 136 2 3 2" xfId="14837"/>
    <cellStyle name="Normal 136 2 3 2 2" xfId="31684"/>
    <cellStyle name="Normal 136 2 3 3" xfId="24117"/>
    <cellStyle name="Normal 136 2 4" xfId="11004"/>
    <cellStyle name="Normal 136 2 4 2" xfId="27903"/>
    <cellStyle name="Normal 136 2 5" xfId="16861"/>
    <cellStyle name="Normal 136 2 6" xfId="20335"/>
    <cellStyle name="Normal 136 3" xfId="3967"/>
    <cellStyle name="Normal 136 3 2" xfId="7750"/>
    <cellStyle name="Normal 136 3 2 2" xfId="15809"/>
    <cellStyle name="Normal 136 3 2 2 2" xfId="32656"/>
    <cellStyle name="Normal 136 3 2 3" xfId="25089"/>
    <cellStyle name="Normal 136 3 3" xfId="12026"/>
    <cellStyle name="Normal 136 3 3 2" xfId="28875"/>
    <cellStyle name="Normal 136 3 4" xfId="21308"/>
    <cellStyle name="Normal 136 4" xfId="5866"/>
    <cellStyle name="Normal 136 4 2" xfId="13925"/>
    <cellStyle name="Normal 136 4 2 2" xfId="30772"/>
    <cellStyle name="Normal 136 4 3" xfId="23205"/>
    <cellStyle name="Normal 136 5" xfId="10051"/>
    <cellStyle name="Normal 136 5 2" xfId="26991"/>
    <cellStyle name="Normal 136 6" xfId="16860"/>
    <cellStyle name="Normal 136 7" xfId="19423"/>
    <cellStyle name="Normal 137" xfId="1920"/>
    <cellStyle name="Normal 137 2" xfId="2918"/>
    <cellStyle name="Normal 137 2 2" xfId="4880"/>
    <cellStyle name="Normal 137 2 2 2" xfId="8663"/>
    <cellStyle name="Normal 137 2 2 2 2" xfId="16722"/>
    <cellStyle name="Normal 137 2 2 2 2 2" xfId="33569"/>
    <cellStyle name="Normal 137 2 2 2 3" xfId="26002"/>
    <cellStyle name="Normal 137 2 2 3" xfId="12939"/>
    <cellStyle name="Normal 137 2 2 3 2" xfId="29788"/>
    <cellStyle name="Normal 137 2 2 4" xfId="22221"/>
    <cellStyle name="Normal 137 2 3" xfId="6779"/>
    <cellStyle name="Normal 137 2 3 2" xfId="14838"/>
    <cellStyle name="Normal 137 2 3 2 2" xfId="31685"/>
    <cellStyle name="Normal 137 2 3 3" xfId="24118"/>
    <cellStyle name="Normal 137 2 4" xfId="11005"/>
    <cellStyle name="Normal 137 2 4 2" xfId="27904"/>
    <cellStyle name="Normal 137 2 5" xfId="16863"/>
    <cellStyle name="Normal 137 2 6" xfId="20336"/>
    <cellStyle name="Normal 137 3" xfId="3968"/>
    <cellStyle name="Normal 137 3 2" xfId="7751"/>
    <cellStyle name="Normal 137 3 2 2" xfId="15810"/>
    <cellStyle name="Normal 137 3 2 2 2" xfId="32657"/>
    <cellStyle name="Normal 137 3 2 3" xfId="25090"/>
    <cellStyle name="Normal 137 3 3" xfId="12027"/>
    <cellStyle name="Normal 137 3 3 2" xfId="28876"/>
    <cellStyle name="Normal 137 3 4" xfId="21309"/>
    <cellStyle name="Normal 137 4" xfId="5867"/>
    <cellStyle name="Normal 137 4 2" xfId="13926"/>
    <cellStyle name="Normal 137 4 2 2" xfId="30773"/>
    <cellStyle name="Normal 137 4 3" xfId="23206"/>
    <cellStyle name="Normal 137 5" xfId="10052"/>
    <cellStyle name="Normal 137 5 2" xfId="26992"/>
    <cellStyle name="Normal 137 6" xfId="16862"/>
    <cellStyle name="Normal 137 7" xfId="19424"/>
    <cellStyle name="Normal 138" xfId="1921"/>
    <cellStyle name="Normal 138 2" xfId="2919"/>
    <cellStyle name="Normal 138 2 2" xfId="4881"/>
    <cellStyle name="Normal 138 2 2 2" xfId="8664"/>
    <cellStyle name="Normal 138 2 2 2 2" xfId="16723"/>
    <cellStyle name="Normal 138 2 2 2 2 2" xfId="33570"/>
    <cellStyle name="Normal 138 2 2 2 3" xfId="26003"/>
    <cellStyle name="Normal 138 2 2 3" xfId="12940"/>
    <cellStyle name="Normal 138 2 2 3 2" xfId="29789"/>
    <cellStyle name="Normal 138 2 2 4" xfId="22222"/>
    <cellStyle name="Normal 138 2 3" xfId="6780"/>
    <cellStyle name="Normal 138 2 3 2" xfId="14839"/>
    <cellStyle name="Normal 138 2 3 2 2" xfId="31686"/>
    <cellStyle name="Normal 138 2 3 3" xfId="24119"/>
    <cellStyle name="Normal 138 2 4" xfId="11006"/>
    <cellStyle name="Normal 138 2 4 2" xfId="27905"/>
    <cellStyle name="Normal 138 2 5" xfId="16865"/>
    <cellStyle name="Normal 138 2 6" xfId="20337"/>
    <cellStyle name="Normal 138 3" xfId="3969"/>
    <cellStyle name="Normal 138 3 2" xfId="7752"/>
    <cellStyle name="Normal 138 3 2 2" xfId="15811"/>
    <cellStyle name="Normal 138 3 2 2 2" xfId="32658"/>
    <cellStyle name="Normal 138 3 2 3" xfId="25091"/>
    <cellStyle name="Normal 138 3 3" xfId="12028"/>
    <cellStyle name="Normal 138 3 3 2" xfId="28877"/>
    <cellStyle name="Normal 138 3 4" xfId="21310"/>
    <cellStyle name="Normal 138 4" xfId="5868"/>
    <cellStyle name="Normal 138 4 2" xfId="13927"/>
    <cellStyle name="Normal 138 4 2 2" xfId="30774"/>
    <cellStyle name="Normal 138 4 3" xfId="23207"/>
    <cellStyle name="Normal 138 5" xfId="10053"/>
    <cellStyle name="Normal 138 5 2" xfId="26993"/>
    <cellStyle name="Normal 138 6" xfId="16864"/>
    <cellStyle name="Normal 138 7" xfId="19425"/>
    <cellStyle name="Normal 139" xfId="1922"/>
    <cellStyle name="Normal 139 2" xfId="2920"/>
    <cellStyle name="Normal 139 2 2" xfId="4882"/>
    <cellStyle name="Normal 139 2 2 2" xfId="8665"/>
    <cellStyle name="Normal 139 2 2 2 2" xfId="16724"/>
    <cellStyle name="Normal 139 2 2 2 2 2" xfId="33571"/>
    <cellStyle name="Normal 139 2 2 2 3" xfId="26004"/>
    <cellStyle name="Normal 139 2 2 3" xfId="12941"/>
    <cellStyle name="Normal 139 2 2 3 2" xfId="29790"/>
    <cellStyle name="Normal 139 2 2 4" xfId="22223"/>
    <cellStyle name="Normal 139 2 3" xfId="6781"/>
    <cellStyle name="Normal 139 2 3 2" xfId="14840"/>
    <cellStyle name="Normal 139 2 3 2 2" xfId="31687"/>
    <cellStyle name="Normal 139 2 3 3" xfId="24120"/>
    <cellStyle name="Normal 139 2 4" xfId="11007"/>
    <cellStyle name="Normal 139 2 4 2" xfId="27906"/>
    <cellStyle name="Normal 139 2 5" xfId="16867"/>
    <cellStyle name="Normal 139 2 6" xfId="20338"/>
    <cellStyle name="Normal 139 3" xfId="3970"/>
    <cellStyle name="Normal 139 3 2" xfId="7753"/>
    <cellStyle name="Normal 139 3 2 2" xfId="15812"/>
    <cellStyle name="Normal 139 3 2 2 2" xfId="32659"/>
    <cellStyle name="Normal 139 3 2 3" xfId="25092"/>
    <cellStyle name="Normal 139 3 3" xfId="12029"/>
    <cellStyle name="Normal 139 3 3 2" xfId="28878"/>
    <cellStyle name="Normal 139 3 4" xfId="21311"/>
    <cellStyle name="Normal 139 4" xfId="5869"/>
    <cellStyle name="Normal 139 4 2" xfId="13928"/>
    <cellStyle name="Normal 139 4 2 2" xfId="30775"/>
    <cellStyle name="Normal 139 4 3" xfId="23208"/>
    <cellStyle name="Normal 139 5" xfId="10054"/>
    <cellStyle name="Normal 139 5 2" xfId="26994"/>
    <cellStyle name="Normal 139 6" xfId="16866"/>
    <cellStyle name="Normal 139 7" xfId="19426"/>
    <cellStyle name="Normal 14" xfId="501"/>
    <cellStyle name="Normal 14 2" xfId="935"/>
    <cellStyle name="Normal 14 2 2" xfId="3115"/>
    <cellStyle name="Normal 14 2 3" xfId="16868"/>
    <cellStyle name="Normal 14 2 4" xfId="34043"/>
    <cellStyle name="Normal 14 3" xfId="18517"/>
    <cellStyle name="Normal 140" xfId="1924"/>
    <cellStyle name="Normal 141" xfId="1923"/>
    <cellStyle name="Normal 141 2" xfId="3971"/>
    <cellStyle name="Normal 141 2 2" xfId="7754"/>
    <cellStyle name="Normal 141 2 2 2" xfId="15813"/>
    <cellStyle name="Normal 141 2 2 2 2" xfId="32660"/>
    <cellStyle name="Normal 141 2 2 3" xfId="25093"/>
    <cellStyle name="Normal 141 2 3" xfId="12030"/>
    <cellStyle name="Normal 141 2 3 2" xfId="28879"/>
    <cellStyle name="Normal 141 2 4" xfId="21312"/>
    <cellStyle name="Normal 141 3" xfId="5870"/>
    <cellStyle name="Normal 141 3 2" xfId="13929"/>
    <cellStyle name="Normal 141 3 2 2" xfId="30776"/>
    <cellStyle name="Normal 141 3 3" xfId="23209"/>
    <cellStyle name="Normal 141 4" xfId="10055"/>
    <cellStyle name="Normal 141 4 2" xfId="26995"/>
    <cellStyle name="Normal 141 5" xfId="16869"/>
    <cellStyle name="Normal 141 6" xfId="19427"/>
    <cellStyle name="Normal 142" xfId="2030"/>
    <cellStyle name="Normal 143" xfId="2921"/>
    <cellStyle name="Normal 144" xfId="2922"/>
    <cellStyle name="Normal 144 2" xfId="16870"/>
    <cellStyle name="Normal 145" xfId="2923"/>
    <cellStyle name="Normal 145 2" xfId="4883"/>
    <cellStyle name="Normal 145 2 2" xfId="8666"/>
    <cellStyle name="Normal 145 2 2 2" xfId="16725"/>
    <cellStyle name="Normal 145 2 2 2 2" xfId="33572"/>
    <cellStyle name="Normal 145 2 2 3" xfId="26005"/>
    <cellStyle name="Normal 145 2 3" xfId="12942"/>
    <cellStyle name="Normal 145 2 3 2" xfId="29791"/>
    <cellStyle name="Normal 145 2 4" xfId="22224"/>
    <cellStyle name="Normal 145 3" xfId="6782"/>
    <cellStyle name="Normal 145 3 2" xfId="14841"/>
    <cellStyle name="Normal 145 3 2 2" xfId="31688"/>
    <cellStyle name="Normal 145 3 3" xfId="24121"/>
    <cellStyle name="Normal 145 4" xfId="11009"/>
    <cellStyle name="Normal 145 4 2" xfId="27907"/>
    <cellStyle name="Normal 145 5" xfId="16871"/>
    <cellStyle name="Normal 145 6" xfId="20339"/>
    <cellStyle name="Normal 146" xfId="2924"/>
    <cellStyle name="Normal 146 2" xfId="4884"/>
    <cellStyle name="Normal 146 2 2" xfId="8667"/>
    <cellStyle name="Normal 146 2 2 2" xfId="16726"/>
    <cellStyle name="Normal 146 2 2 2 2" xfId="33573"/>
    <cellStyle name="Normal 146 2 2 3" xfId="26006"/>
    <cellStyle name="Normal 146 2 3" xfId="12943"/>
    <cellStyle name="Normal 146 2 3 2" xfId="29792"/>
    <cellStyle name="Normal 146 2 4" xfId="22225"/>
    <cellStyle name="Normal 146 3" xfId="6783"/>
    <cellStyle name="Normal 146 3 2" xfId="14842"/>
    <cellStyle name="Normal 146 3 2 2" xfId="31689"/>
    <cellStyle name="Normal 146 3 3" xfId="24122"/>
    <cellStyle name="Normal 146 4" xfId="11010"/>
    <cellStyle name="Normal 146 4 2" xfId="27908"/>
    <cellStyle name="Normal 146 5" xfId="16872"/>
    <cellStyle name="Normal 146 6" xfId="20340"/>
    <cellStyle name="Normal 147" xfId="2925"/>
    <cellStyle name="Normal 147 2" xfId="4885"/>
    <cellStyle name="Normal 147 2 2" xfId="8668"/>
    <cellStyle name="Normal 147 2 2 2" xfId="16727"/>
    <cellStyle name="Normal 147 2 2 2 2" xfId="33574"/>
    <cellStyle name="Normal 147 2 2 3" xfId="26007"/>
    <cellStyle name="Normal 147 2 3" xfId="12944"/>
    <cellStyle name="Normal 147 2 3 2" xfId="29793"/>
    <cellStyle name="Normal 147 2 4" xfId="22226"/>
    <cellStyle name="Normal 147 3" xfId="6784"/>
    <cellStyle name="Normal 147 3 2" xfId="14843"/>
    <cellStyle name="Normal 147 3 2 2" xfId="31690"/>
    <cellStyle name="Normal 147 3 3" xfId="24123"/>
    <cellStyle name="Normal 147 4" xfId="11011"/>
    <cellStyle name="Normal 147 4 2" xfId="27909"/>
    <cellStyle name="Normal 147 5" xfId="16873"/>
    <cellStyle name="Normal 147 6" xfId="20341"/>
    <cellStyle name="Normal 148" xfId="2926"/>
    <cellStyle name="Normal 148 2" xfId="4886"/>
    <cellStyle name="Normal 148 2 2" xfId="8669"/>
    <cellStyle name="Normal 148 2 2 2" xfId="16728"/>
    <cellStyle name="Normal 148 2 2 2 2" xfId="33575"/>
    <cellStyle name="Normal 148 2 2 3" xfId="26008"/>
    <cellStyle name="Normal 148 2 3" xfId="12945"/>
    <cellStyle name="Normal 148 2 3 2" xfId="29794"/>
    <cellStyle name="Normal 148 2 4" xfId="22227"/>
    <cellStyle name="Normal 148 3" xfId="6785"/>
    <cellStyle name="Normal 148 3 2" xfId="14844"/>
    <cellStyle name="Normal 148 3 2 2" xfId="31691"/>
    <cellStyle name="Normal 148 3 3" xfId="24124"/>
    <cellStyle name="Normal 148 4" xfId="11012"/>
    <cellStyle name="Normal 148 4 2" xfId="27910"/>
    <cellStyle name="Normal 148 5" xfId="16874"/>
    <cellStyle name="Normal 148 6" xfId="20342"/>
    <cellStyle name="Normal 149" xfId="2927"/>
    <cellStyle name="Normal 149 2" xfId="4887"/>
    <cellStyle name="Normal 149 2 2" xfId="8670"/>
    <cellStyle name="Normal 149 2 2 2" xfId="16729"/>
    <cellStyle name="Normal 149 2 2 2 2" xfId="33576"/>
    <cellStyle name="Normal 149 2 2 3" xfId="26009"/>
    <cellStyle name="Normal 149 2 3" xfId="12946"/>
    <cellStyle name="Normal 149 2 3 2" xfId="29795"/>
    <cellStyle name="Normal 149 2 4" xfId="22228"/>
    <cellStyle name="Normal 149 3" xfId="6786"/>
    <cellStyle name="Normal 149 3 2" xfId="14845"/>
    <cellStyle name="Normal 149 3 2 2" xfId="31692"/>
    <cellStyle name="Normal 149 3 3" xfId="24125"/>
    <cellStyle name="Normal 149 4" xfId="11013"/>
    <cellStyle name="Normal 149 4 2" xfId="27911"/>
    <cellStyle name="Normal 149 5" xfId="16875"/>
    <cellStyle name="Normal 149 6" xfId="20343"/>
    <cellStyle name="Normal 15" xfId="561"/>
    <cellStyle name="Normal 15 10" xfId="4964"/>
    <cellStyle name="Normal 15 10 2" xfId="13023"/>
    <cellStyle name="Normal 15 10 2 2" xfId="29870"/>
    <cellStyle name="Normal 15 10 3" xfId="22303"/>
    <cellStyle name="Normal 15 11" xfId="8926"/>
    <cellStyle name="Normal 15 11 2" xfId="26089"/>
    <cellStyle name="Normal 15 12" xfId="16876"/>
    <cellStyle name="Normal 15 13" xfId="18519"/>
    <cellStyle name="Normal 15 14" xfId="18598"/>
    <cellStyle name="Normal 15 15" xfId="34044"/>
    <cellStyle name="Normal 15 2" xfId="617"/>
    <cellStyle name="Normal 15 2 10" xfId="16877"/>
    <cellStyle name="Normal 15 2 11" xfId="18533"/>
    <cellStyle name="Normal 15 2 12" xfId="34045"/>
    <cellStyle name="Normal 15 2 2" xfId="735"/>
    <cellStyle name="Normal 15 2 2 10" xfId="18569"/>
    <cellStyle name="Normal 15 2 2 11" xfId="34046"/>
    <cellStyle name="Normal 15 2 2 2" xfId="1069"/>
    <cellStyle name="Normal 15 2 2 2 2" xfId="1330"/>
    <cellStyle name="Normal 15 2 2 2 2 2" xfId="1826"/>
    <cellStyle name="Normal 15 2 2 2 2 2 2" xfId="2825"/>
    <cellStyle name="Normal 15 2 2 2 2 2 2 2" xfId="4787"/>
    <cellStyle name="Normal 15 2 2 2 2 2 2 2 2" xfId="8570"/>
    <cellStyle name="Normal 15 2 2 2 2 2 2 2 2 2" xfId="16629"/>
    <cellStyle name="Normal 15 2 2 2 2 2 2 2 2 2 2" xfId="33476"/>
    <cellStyle name="Normal 15 2 2 2 2 2 2 2 2 3" xfId="25909"/>
    <cellStyle name="Normal 15 2 2 2 2 2 2 2 3" xfId="12846"/>
    <cellStyle name="Normal 15 2 2 2 2 2 2 2 3 2" xfId="29695"/>
    <cellStyle name="Normal 15 2 2 2 2 2 2 2 4" xfId="22128"/>
    <cellStyle name="Normal 15 2 2 2 2 2 2 3" xfId="6686"/>
    <cellStyle name="Normal 15 2 2 2 2 2 2 3 2" xfId="14745"/>
    <cellStyle name="Normal 15 2 2 2 2 2 2 3 2 2" xfId="31592"/>
    <cellStyle name="Normal 15 2 2 2 2 2 2 3 3" xfId="24025"/>
    <cellStyle name="Normal 15 2 2 2 2 2 2 4" xfId="10912"/>
    <cellStyle name="Normal 15 2 2 2 2 2 2 4 2" xfId="27811"/>
    <cellStyle name="Normal 15 2 2 2 2 2 2 5" xfId="16882"/>
    <cellStyle name="Normal 15 2 2 2 2 2 2 6" xfId="20243"/>
    <cellStyle name="Normal 15 2 2 2 2 2 3" xfId="3875"/>
    <cellStyle name="Normal 15 2 2 2 2 2 3 2" xfId="7658"/>
    <cellStyle name="Normal 15 2 2 2 2 2 3 2 2" xfId="15717"/>
    <cellStyle name="Normal 15 2 2 2 2 2 3 2 2 2" xfId="32564"/>
    <cellStyle name="Normal 15 2 2 2 2 2 3 2 3" xfId="24997"/>
    <cellStyle name="Normal 15 2 2 2 2 2 3 3" xfId="11934"/>
    <cellStyle name="Normal 15 2 2 2 2 2 3 3 2" xfId="28783"/>
    <cellStyle name="Normal 15 2 2 2 2 2 3 4" xfId="21216"/>
    <cellStyle name="Normal 15 2 2 2 2 2 4" xfId="5774"/>
    <cellStyle name="Normal 15 2 2 2 2 2 4 2" xfId="13833"/>
    <cellStyle name="Normal 15 2 2 2 2 2 4 2 2" xfId="30680"/>
    <cellStyle name="Normal 15 2 2 2 2 2 4 3" xfId="23113"/>
    <cellStyle name="Normal 15 2 2 2 2 2 5" xfId="9959"/>
    <cellStyle name="Normal 15 2 2 2 2 2 5 2" xfId="26899"/>
    <cellStyle name="Normal 15 2 2 2 2 2 6" xfId="16881"/>
    <cellStyle name="Normal 15 2 2 2 2 2 7" xfId="19331"/>
    <cellStyle name="Normal 15 2 2 2 2 3" xfId="2372"/>
    <cellStyle name="Normal 15 2 2 2 2 3 2" xfId="4336"/>
    <cellStyle name="Normal 15 2 2 2 2 3 2 2" xfId="8119"/>
    <cellStyle name="Normal 15 2 2 2 2 3 2 2 2" xfId="16178"/>
    <cellStyle name="Normal 15 2 2 2 2 3 2 2 2 2" xfId="33025"/>
    <cellStyle name="Normal 15 2 2 2 2 3 2 2 3" xfId="25458"/>
    <cellStyle name="Normal 15 2 2 2 2 3 2 3" xfId="12395"/>
    <cellStyle name="Normal 15 2 2 2 2 3 2 3 2" xfId="29244"/>
    <cellStyle name="Normal 15 2 2 2 2 3 2 4" xfId="21677"/>
    <cellStyle name="Normal 15 2 2 2 2 3 3" xfId="6235"/>
    <cellStyle name="Normal 15 2 2 2 2 3 3 2" xfId="14294"/>
    <cellStyle name="Normal 15 2 2 2 2 3 3 2 2" xfId="31141"/>
    <cellStyle name="Normal 15 2 2 2 2 3 3 3" xfId="23574"/>
    <cellStyle name="Normal 15 2 2 2 2 3 4" xfId="10460"/>
    <cellStyle name="Normal 15 2 2 2 2 3 4 2" xfId="27360"/>
    <cellStyle name="Normal 15 2 2 2 2 3 5" xfId="16883"/>
    <cellStyle name="Normal 15 2 2 2 2 3 6" xfId="19792"/>
    <cellStyle name="Normal 15 2 2 2 2 4" xfId="3424"/>
    <cellStyle name="Normal 15 2 2 2 2 4 2" xfId="7207"/>
    <cellStyle name="Normal 15 2 2 2 2 4 2 2" xfId="15266"/>
    <cellStyle name="Normal 15 2 2 2 2 4 2 2 2" xfId="32113"/>
    <cellStyle name="Normal 15 2 2 2 2 4 2 3" xfId="24546"/>
    <cellStyle name="Normal 15 2 2 2 2 4 3" xfId="11483"/>
    <cellStyle name="Normal 15 2 2 2 2 4 3 2" xfId="28332"/>
    <cellStyle name="Normal 15 2 2 2 2 4 4" xfId="20765"/>
    <cellStyle name="Normal 15 2 2 2 2 5" xfId="5323"/>
    <cellStyle name="Normal 15 2 2 2 2 5 2" xfId="13382"/>
    <cellStyle name="Normal 15 2 2 2 2 5 2 2" xfId="30229"/>
    <cellStyle name="Normal 15 2 2 2 2 5 3" xfId="22662"/>
    <cellStyle name="Normal 15 2 2 2 2 6" xfId="9484"/>
    <cellStyle name="Normal 15 2 2 2 2 6 2" xfId="26448"/>
    <cellStyle name="Normal 15 2 2 2 2 7" xfId="16880"/>
    <cellStyle name="Normal 15 2 2 2 2 8" xfId="18880"/>
    <cellStyle name="Normal 15 2 2 2 3" xfId="1608"/>
    <cellStyle name="Normal 15 2 2 2 3 2" xfId="2607"/>
    <cellStyle name="Normal 15 2 2 2 3 2 2" xfId="4569"/>
    <cellStyle name="Normal 15 2 2 2 3 2 2 2" xfId="8352"/>
    <cellStyle name="Normal 15 2 2 2 3 2 2 2 2" xfId="16411"/>
    <cellStyle name="Normal 15 2 2 2 3 2 2 2 2 2" xfId="33258"/>
    <cellStyle name="Normal 15 2 2 2 3 2 2 2 3" xfId="25691"/>
    <cellStyle name="Normal 15 2 2 2 3 2 2 3" xfId="12628"/>
    <cellStyle name="Normal 15 2 2 2 3 2 2 3 2" xfId="29477"/>
    <cellStyle name="Normal 15 2 2 2 3 2 2 4" xfId="21910"/>
    <cellStyle name="Normal 15 2 2 2 3 2 3" xfId="6468"/>
    <cellStyle name="Normal 15 2 2 2 3 2 3 2" xfId="14527"/>
    <cellStyle name="Normal 15 2 2 2 3 2 3 2 2" xfId="31374"/>
    <cellStyle name="Normal 15 2 2 2 3 2 3 3" xfId="23807"/>
    <cellStyle name="Normal 15 2 2 2 3 2 4" xfId="10694"/>
    <cellStyle name="Normal 15 2 2 2 3 2 4 2" xfId="27593"/>
    <cellStyle name="Normal 15 2 2 2 3 2 5" xfId="16885"/>
    <cellStyle name="Normal 15 2 2 2 3 2 6" xfId="20025"/>
    <cellStyle name="Normal 15 2 2 2 3 3" xfId="3657"/>
    <cellStyle name="Normal 15 2 2 2 3 3 2" xfId="7440"/>
    <cellStyle name="Normal 15 2 2 2 3 3 2 2" xfId="15499"/>
    <cellStyle name="Normal 15 2 2 2 3 3 2 2 2" xfId="32346"/>
    <cellStyle name="Normal 15 2 2 2 3 3 2 3" xfId="24779"/>
    <cellStyle name="Normal 15 2 2 2 3 3 3" xfId="11716"/>
    <cellStyle name="Normal 15 2 2 2 3 3 3 2" xfId="28565"/>
    <cellStyle name="Normal 15 2 2 2 3 3 4" xfId="20998"/>
    <cellStyle name="Normal 15 2 2 2 3 4" xfId="5556"/>
    <cellStyle name="Normal 15 2 2 2 3 4 2" xfId="13615"/>
    <cellStyle name="Normal 15 2 2 2 3 4 2 2" xfId="30462"/>
    <cellStyle name="Normal 15 2 2 2 3 4 3" xfId="22895"/>
    <cellStyle name="Normal 15 2 2 2 3 5" xfId="9741"/>
    <cellStyle name="Normal 15 2 2 2 3 5 2" xfId="26681"/>
    <cellStyle name="Normal 15 2 2 2 3 6" xfId="16884"/>
    <cellStyle name="Normal 15 2 2 2 3 7" xfId="19113"/>
    <cellStyle name="Normal 15 2 2 2 4" xfId="2154"/>
    <cellStyle name="Normal 15 2 2 2 4 2" xfId="4118"/>
    <cellStyle name="Normal 15 2 2 2 4 2 2" xfId="7901"/>
    <cellStyle name="Normal 15 2 2 2 4 2 2 2" xfId="15960"/>
    <cellStyle name="Normal 15 2 2 2 4 2 2 2 2" xfId="32807"/>
    <cellStyle name="Normal 15 2 2 2 4 2 2 3" xfId="25240"/>
    <cellStyle name="Normal 15 2 2 2 4 2 3" xfId="12177"/>
    <cellStyle name="Normal 15 2 2 2 4 2 3 2" xfId="29026"/>
    <cellStyle name="Normal 15 2 2 2 4 2 4" xfId="21459"/>
    <cellStyle name="Normal 15 2 2 2 4 3" xfId="6017"/>
    <cellStyle name="Normal 15 2 2 2 4 3 2" xfId="14076"/>
    <cellStyle name="Normal 15 2 2 2 4 3 2 2" xfId="30923"/>
    <cellStyle name="Normal 15 2 2 2 4 3 3" xfId="23356"/>
    <cellStyle name="Normal 15 2 2 2 4 4" xfId="10242"/>
    <cellStyle name="Normal 15 2 2 2 4 4 2" xfId="27142"/>
    <cellStyle name="Normal 15 2 2 2 4 5" xfId="16886"/>
    <cellStyle name="Normal 15 2 2 2 4 6" xfId="19574"/>
    <cellStyle name="Normal 15 2 2 2 5" xfId="3206"/>
    <cellStyle name="Normal 15 2 2 2 5 2" xfId="6989"/>
    <cellStyle name="Normal 15 2 2 2 5 2 2" xfId="15048"/>
    <cellStyle name="Normal 15 2 2 2 5 2 2 2" xfId="31895"/>
    <cellStyle name="Normal 15 2 2 2 5 2 3" xfId="24328"/>
    <cellStyle name="Normal 15 2 2 2 5 3" xfId="11265"/>
    <cellStyle name="Normal 15 2 2 2 5 3 2" xfId="28114"/>
    <cellStyle name="Normal 15 2 2 2 5 4" xfId="20547"/>
    <cellStyle name="Normal 15 2 2 2 6" xfId="5105"/>
    <cellStyle name="Normal 15 2 2 2 6 2" xfId="13164"/>
    <cellStyle name="Normal 15 2 2 2 6 2 2" xfId="30011"/>
    <cellStyle name="Normal 15 2 2 2 6 3" xfId="22444"/>
    <cellStyle name="Normal 15 2 2 2 7" xfId="9249"/>
    <cellStyle name="Normal 15 2 2 2 7 2" xfId="26230"/>
    <cellStyle name="Normal 15 2 2 2 8" xfId="16879"/>
    <cellStyle name="Normal 15 2 2 2 9" xfId="18662"/>
    <cellStyle name="Normal 15 2 2 3" xfId="1238"/>
    <cellStyle name="Normal 15 2 2 3 2" xfId="1734"/>
    <cellStyle name="Normal 15 2 2 3 2 2" xfId="2733"/>
    <cellStyle name="Normal 15 2 2 3 2 2 2" xfId="4695"/>
    <cellStyle name="Normal 15 2 2 3 2 2 2 2" xfId="8478"/>
    <cellStyle name="Normal 15 2 2 3 2 2 2 2 2" xfId="16537"/>
    <cellStyle name="Normal 15 2 2 3 2 2 2 2 2 2" xfId="33384"/>
    <cellStyle name="Normal 15 2 2 3 2 2 2 2 3" xfId="25817"/>
    <cellStyle name="Normal 15 2 2 3 2 2 2 3" xfId="12754"/>
    <cellStyle name="Normal 15 2 2 3 2 2 2 3 2" xfId="29603"/>
    <cellStyle name="Normal 15 2 2 3 2 2 2 4" xfId="22036"/>
    <cellStyle name="Normal 15 2 2 3 2 2 3" xfId="6594"/>
    <cellStyle name="Normal 15 2 2 3 2 2 3 2" xfId="14653"/>
    <cellStyle name="Normal 15 2 2 3 2 2 3 2 2" xfId="31500"/>
    <cellStyle name="Normal 15 2 2 3 2 2 3 3" xfId="23933"/>
    <cellStyle name="Normal 15 2 2 3 2 2 4" xfId="10820"/>
    <cellStyle name="Normal 15 2 2 3 2 2 4 2" xfId="27719"/>
    <cellStyle name="Normal 15 2 2 3 2 2 5" xfId="16889"/>
    <cellStyle name="Normal 15 2 2 3 2 2 6" xfId="20151"/>
    <cellStyle name="Normal 15 2 2 3 2 3" xfId="3783"/>
    <cellStyle name="Normal 15 2 2 3 2 3 2" xfId="7566"/>
    <cellStyle name="Normal 15 2 2 3 2 3 2 2" xfId="15625"/>
    <cellStyle name="Normal 15 2 2 3 2 3 2 2 2" xfId="32472"/>
    <cellStyle name="Normal 15 2 2 3 2 3 2 3" xfId="24905"/>
    <cellStyle name="Normal 15 2 2 3 2 3 3" xfId="11842"/>
    <cellStyle name="Normal 15 2 2 3 2 3 3 2" xfId="28691"/>
    <cellStyle name="Normal 15 2 2 3 2 3 4" xfId="21124"/>
    <cellStyle name="Normal 15 2 2 3 2 4" xfId="5682"/>
    <cellStyle name="Normal 15 2 2 3 2 4 2" xfId="13741"/>
    <cellStyle name="Normal 15 2 2 3 2 4 2 2" xfId="30588"/>
    <cellStyle name="Normal 15 2 2 3 2 4 3" xfId="23021"/>
    <cellStyle name="Normal 15 2 2 3 2 5" xfId="9867"/>
    <cellStyle name="Normal 15 2 2 3 2 5 2" xfId="26807"/>
    <cellStyle name="Normal 15 2 2 3 2 6" xfId="16888"/>
    <cellStyle name="Normal 15 2 2 3 2 7" xfId="19239"/>
    <cellStyle name="Normal 15 2 2 3 3" xfId="2280"/>
    <cellStyle name="Normal 15 2 2 3 3 2" xfId="4244"/>
    <cellStyle name="Normal 15 2 2 3 3 2 2" xfId="8027"/>
    <cellStyle name="Normal 15 2 2 3 3 2 2 2" xfId="16086"/>
    <cellStyle name="Normal 15 2 2 3 3 2 2 2 2" xfId="32933"/>
    <cellStyle name="Normal 15 2 2 3 3 2 2 3" xfId="25366"/>
    <cellStyle name="Normal 15 2 2 3 3 2 3" xfId="12303"/>
    <cellStyle name="Normal 15 2 2 3 3 2 3 2" xfId="29152"/>
    <cellStyle name="Normal 15 2 2 3 3 2 4" xfId="21585"/>
    <cellStyle name="Normal 15 2 2 3 3 3" xfId="6143"/>
    <cellStyle name="Normal 15 2 2 3 3 3 2" xfId="14202"/>
    <cellStyle name="Normal 15 2 2 3 3 3 2 2" xfId="31049"/>
    <cellStyle name="Normal 15 2 2 3 3 3 3" xfId="23482"/>
    <cellStyle name="Normal 15 2 2 3 3 4" xfId="10368"/>
    <cellStyle name="Normal 15 2 2 3 3 4 2" xfId="27268"/>
    <cellStyle name="Normal 15 2 2 3 3 5" xfId="16890"/>
    <cellStyle name="Normal 15 2 2 3 3 6" xfId="19700"/>
    <cellStyle name="Normal 15 2 2 3 4" xfId="3332"/>
    <cellStyle name="Normal 15 2 2 3 4 2" xfId="7115"/>
    <cellStyle name="Normal 15 2 2 3 4 2 2" xfId="15174"/>
    <cellStyle name="Normal 15 2 2 3 4 2 2 2" xfId="32021"/>
    <cellStyle name="Normal 15 2 2 3 4 2 3" xfId="24454"/>
    <cellStyle name="Normal 15 2 2 3 4 3" xfId="11391"/>
    <cellStyle name="Normal 15 2 2 3 4 3 2" xfId="28240"/>
    <cellStyle name="Normal 15 2 2 3 4 4" xfId="20673"/>
    <cellStyle name="Normal 15 2 2 3 5" xfId="5231"/>
    <cellStyle name="Normal 15 2 2 3 5 2" xfId="13290"/>
    <cellStyle name="Normal 15 2 2 3 5 2 2" xfId="30137"/>
    <cellStyle name="Normal 15 2 2 3 5 3" xfId="22570"/>
    <cellStyle name="Normal 15 2 2 3 6" xfId="9392"/>
    <cellStyle name="Normal 15 2 2 3 6 2" xfId="26356"/>
    <cellStyle name="Normal 15 2 2 3 7" xfId="16887"/>
    <cellStyle name="Normal 15 2 2 3 8" xfId="18788"/>
    <cellStyle name="Normal 15 2 2 4" xfId="1516"/>
    <cellStyle name="Normal 15 2 2 4 2" xfId="2515"/>
    <cellStyle name="Normal 15 2 2 4 2 2" xfId="4477"/>
    <cellStyle name="Normal 15 2 2 4 2 2 2" xfId="8260"/>
    <cellStyle name="Normal 15 2 2 4 2 2 2 2" xfId="16319"/>
    <cellStyle name="Normal 15 2 2 4 2 2 2 2 2" xfId="33166"/>
    <cellStyle name="Normal 15 2 2 4 2 2 2 3" xfId="25599"/>
    <cellStyle name="Normal 15 2 2 4 2 2 3" xfId="12536"/>
    <cellStyle name="Normal 15 2 2 4 2 2 3 2" xfId="29385"/>
    <cellStyle name="Normal 15 2 2 4 2 2 4" xfId="21818"/>
    <cellStyle name="Normal 15 2 2 4 2 3" xfId="6376"/>
    <cellStyle name="Normal 15 2 2 4 2 3 2" xfId="14435"/>
    <cellStyle name="Normal 15 2 2 4 2 3 2 2" xfId="31282"/>
    <cellStyle name="Normal 15 2 2 4 2 3 3" xfId="23715"/>
    <cellStyle name="Normal 15 2 2 4 2 4" xfId="10602"/>
    <cellStyle name="Normal 15 2 2 4 2 4 2" xfId="27501"/>
    <cellStyle name="Normal 15 2 2 4 2 5" xfId="16892"/>
    <cellStyle name="Normal 15 2 2 4 2 6" xfId="19933"/>
    <cellStyle name="Normal 15 2 2 4 3" xfId="3565"/>
    <cellStyle name="Normal 15 2 2 4 3 2" xfId="7348"/>
    <cellStyle name="Normal 15 2 2 4 3 2 2" xfId="15407"/>
    <cellStyle name="Normal 15 2 2 4 3 2 2 2" xfId="32254"/>
    <cellStyle name="Normal 15 2 2 4 3 2 3" xfId="24687"/>
    <cellStyle name="Normal 15 2 2 4 3 3" xfId="11624"/>
    <cellStyle name="Normal 15 2 2 4 3 3 2" xfId="28473"/>
    <cellStyle name="Normal 15 2 2 4 3 4" xfId="20906"/>
    <cellStyle name="Normal 15 2 2 4 4" xfId="5464"/>
    <cellStyle name="Normal 15 2 2 4 4 2" xfId="13523"/>
    <cellStyle name="Normal 15 2 2 4 4 2 2" xfId="30370"/>
    <cellStyle name="Normal 15 2 2 4 4 3" xfId="22803"/>
    <cellStyle name="Normal 15 2 2 4 5" xfId="9649"/>
    <cellStyle name="Normal 15 2 2 4 5 2" xfId="26589"/>
    <cellStyle name="Normal 15 2 2 4 6" xfId="16891"/>
    <cellStyle name="Normal 15 2 2 4 7" xfId="19021"/>
    <cellStyle name="Normal 15 2 2 5" xfId="2045"/>
    <cellStyle name="Normal 15 2 2 5 2" xfId="4026"/>
    <cellStyle name="Normal 15 2 2 5 2 2" xfId="7809"/>
    <cellStyle name="Normal 15 2 2 5 2 2 2" xfId="15868"/>
    <cellStyle name="Normal 15 2 2 5 2 2 2 2" xfId="32715"/>
    <cellStyle name="Normal 15 2 2 5 2 2 3" xfId="25148"/>
    <cellStyle name="Normal 15 2 2 5 2 3" xfId="12085"/>
    <cellStyle name="Normal 15 2 2 5 2 3 2" xfId="28934"/>
    <cellStyle name="Normal 15 2 2 5 2 4" xfId="21367"/>
    <cellStyle name="Normal 15 2 2 5 3" xfId="5925"/>
    <cellStyle name="Normal 15 2 2 5 3 2" xfId="13984"/>
    <cellStyle name="Normal 15 2 2 5 3 2 2" xfId="30831"/>
    <cellStyle name="Normal 15 2 2 5 3 3" xfId="23264"/>
    <cellStyle name="Normal 15 2 2 5 4" xfId="10143"/>
    <cellStyle name="Normal 15 2 2 5 4 2" xfId="27050"/>
    <cellStyle name="Normal 15 2 2 5 5" xfId="16893"/>
    <cellStyle name="Normal 15 2 2 5 6" xfId="19482"/>
    <cellStyle name="Normal 15 2 2 6" xfId="3084"/>
    <cellStyle name="Normal 15 2 2 6 2" xfId="6897"/>
    <cellStyle name="Normal 15 2 2 6 2 2" xfId="14956"/>
    <cellStyle name="Normal 15 2 2 6 2 2 2" xfId="31803"/>
    <cellStyle name="Normal 15 2 2 6 2 3" xfId="24236"/>
    <cellStyle name="Normal 15 2 2 6 3" xfId="11147"/>
    <cellStyle name="Normal 15 2 2 6 3 2" xfId="28022"/>
    <cellStyle name="Normal 15 2 2 6 4" xfId="20455"/>
    <cellStyle name="Normal 15 2 2 7" xfId="5013"/>
    <cellStyle name="Normal 15 2 2 7 2" xfId="13072"/>
    <cellStyle name="Normal 15 2 2 7 2 2" xfId="29919"/>
    <cellStyle name="Normal 15 2 2 7 3" xfId="22352"/>
    <cellStyle name="Normal 15 2 2 8" xfId="9032"/>
    <cellStyle name="Normal 15 2 2 8 2" xfId="26138"/>
    <cellStyle name="Normal 15 2 2 9" xfId="16878"/>
    <cellStyle name="Normal 15 2 3" xfId="1033"/>
    <cellStyle name="Normal 15 2 3 2" xfId="1294"/>
    <cellStyle name="Normal 15 2 3 2 2" xfId="1790"/>
    <cellStyle name="Normal 15 2 3 2 2 2" xfId="2789"/>
    <cellStyle name="Normal 15 2 3 2 2 2 2" xfId="4751"/>
    <cellStyle name="Normal 15 2 3 2 2 2 2 2" xfId="8534"/>
    <cellStyle name="Normal 15 2 3 2 2 2 2 2 2" xfId="16593"/>
    <cellStyle name="Normal 15 2 3 2 2 2 2 2 2 2" xfId="33440"/>
    <cellStyle name="Normal 15 2 3 2 2 2 2 2 3" xfId="25873"/>
    <cellStyle name="Normal 15 2 3 2 2 2 2 3" xfId="12810"/>
    <cellStyle name="Normal 15 2 3 2 2 2 2 3 2" xfId="29659"/>
    <cellStyle name="Normal 15 2 3 2 2 2 2 4" xfId="22092"/>
    <cellStyle name="Normal 15 2 3 2 2 2 3" xfId="6650"/>
    <cellStyle name="Normal 15 2 3 2 2 2 3 2" xfId="14709"/>
    <cellStyle name="Normal 15 2 3 2 2 2 3 2 2" xfId="31556"/>
    <cellStyle name="Normal 15 2 3 2 2 2 3 3" xfId="23989"/>
    <cellStyle name="Normal 15 2 3 2 2 2 4" xfId="10876"/>
    <cellStyle name="Normal 15 2 3 2 2 2 4 2" xfId="27775"/>
    <cellStyle name="Normal 15 2 3 2 2 2 5" xfId="16897"/>
    <cellStyle name="Normal 15 2 3 2 2 2 6" xfId="20207"/>
    <cellStyle name="Normal 15 2 3 2 2 3" xfId="3839"/>
    <cellStyle name="Normal 15 2 3 2 2 3 2" xfId="7622"/>
    <cellStyle name="Normal 15 2 3 2 2 3 2 2" xfId="15681"/>
    <cellStyle name="Normal 15 2 3 2 2 3 2 2 2" xfId="32528"/>
    <cellStyle name="Normal 15 2 3 2 2 3 2 3" xfId="24961"/>
    <cellStyle name="Normal 15 2 3 2 2 3 3" xfId="11898"/>
    <cellStyle name="Normal 15 2 3 2 2 3 3 2" xfId="28747"/>
    <cellStyle name="Normal 15 2 3 2 2 3 4" xfId="21180"/>
    <cellStyle name="Normal 15 2 3 2 2 4" xfId="5738"/>
    <cellStyle name="Normal 15 2 3 2 2 4 2" xfId="13797"/>
    <cellStyle name="Normal 15 2 3 2 2 4 2 2" xfId="30644"/>
    <cellStyle name="Normal 15 2 3 2 2 4 3" xfId="23077"/>
    <cellStyle name="Normal 15 2 3 2 2 5" xfId="9923"/>
    <cellStyle name="Normal 15 2 3 2 2 5 2" xfId="26863"/>
    <cellStyle name="Normal 15 2 3 2 2 6" xfId="16896"/>
    <cellStyle name="Normal 15 2 3 2 2 7" xfId="19295"/>
    <cellStyle name="Normal 15 2 3 2 3" xfId="2336"/>
    <cellStyle name="Normal 15 2 3 2 3 2" xfId="4300"/>
    <cellStyle name="Normal 15 2 3 2 3 2 2" xfId="8083"/>
    <cellStyle name="Normal 15 2 3 2 3 2 2 2" xfId="16142"/>
    <cellStyle name="Normal 15 2 3 2 3 2 2 2 2" xfId="32989"/>
    <cellStyle name="Normal 15 2 3 2 3 2 2 3" xfId="25422"/>
    <cellStyle name="Normal 15 2 3 2 3 2 3" xfId="12359"/>
    <cellStyle name="Normal 15 2 3 2 3 2 3 2" xfId="29208"/>
    <cellStyle name="Normal 15 2 3 2 3 2 4" xfId="21641"/>
    <cellStyle name="Normal 15 2 3 2 3 3" xfId="6199"/>
    <cellStyle name="Normal 15 2 3 2 3 3 2" xfId="14258"/>
    <cellStyle name="Normal 15 2 3 2 3 3 2 2" xfId="31105"/>
    <cellStyle name="Normal 15 2 3 2 3 3 3" xfId="23538"/>
    <cellStyle name="Normal 15 2 3 2 3 4" xfId="10424"/>
    <cellStyle name="Normal 15 2 3 2 3 4 2" xfId="27324"/>
    <cellStyle name="Normal 15 2 3 2 3 5" xfId="16898"/>
    <cellStyle name="Normal 15 2 3 2 3 6" xfId="19756"/>
    <cellStyle name="Normal 15 2 3 2 4" xfId="3388"/>
    <cellStyle name="Normal 15 2 3 2 4 2" xfId="7171"/>
    <cellStyle name="Normal 15 2 3 2 4 2 2" xfId="15230"/>
    <cellStyle name="Normal 15 2 3 2 4 2 2 2" xfId="32077"/>
    <cellStyle name="Normal 15 2 3 2 4 2 3" xfId="24510"/>
    <cellStyle name="Normal 15 2 3 2 4 3" xfId="11447"/>
    <cellStyle name="Normal 15 2 3 2 4 3 2" xfId="28296"/>
    <cellStyle name="Normal 15 2 3 2 4 4" xfId="20729"/>
    <cellStyle name="Normal 15 2 3 2 5" xfId="5287"/>
    <cellStyle name="Normal 15 2 3 2 5 2" xfId="13346"/>
    <cellStyle name="Normal 15 2 3 2 5 2 2" xfId="30193"/>
    <cellStyle name="Normal 15 2 3 2 5 3" xfId="22626"/>
    <cellStyle name="Normal 15 2 3 2 6" xfId="9448"/>
    <cellStyle name="Normal 15 2 3 2 6 2" xfId="26412"/>
    <cellStyle name="Normal 15 2 3 2 7" xfId="16895"/>
    <cellStyle name="Normal 15 2 3 2 8" xfId="18844"/>
    <cellStyle name="Normal 15 2 3 3" xfId="1572"/>
    <cellStyle name="Normal 15 2 3 3 2" xfId="2571"/>
    <cellStyle name="Normal 15 2 3 3 2 2" xfId="4533"/>
    <cellStyle name="Normal 15 2 3 3 2 2 2" xfId="8316"/>
    <cellStyle name="Normal 15 2 3 3 2 2 2 2" xfId="16375"/>
    <cellStyle name="Normal 15 2 3 3 2 2 2 2 2" xfId="33222"/>
    <cellStyle name="Normal 15 2 3 3 2 2 2 3" xfId="25655"/>
    <cellStyle name="Normal 15 2 3 3 2 2 3" xfId="12592"/>
    <cellStyle name="Normal 15 2 3 3 2 2 3 2" xfId="29441"/>
    <cellStyle name="Normal 15 2 3 3 2 2 4" xfId="21874"/>
    <cellStyle name="Normal 15 2 3 3 2 3" xfId="6432"/>
    <cellStyle name="Normal 15 2 3 3 2 3 2" xfId="14491"/>
    <cellStyle name="Normal 15 2 3 3 2 3 2 2" xfId="31338"/>
    <cellStyle name="Normal 15 2 3 3 2 3 3" xfId="23771"/>
    <cellStyle name="Normal 15 2 3 3 2 4" xfId="10658"/>
    <cellStyle name="Normal 15 2 3 3 2 4 2" xfId="27557"/>
    <cellStyle name="Normal 15 2 3 3 2 5" xfId="16900"/>
    <cellStyle name="Normal 15 2 3 3 2 6" xfId="19989"/>
    <cellStyle name="Normal 15 2 3 3 3" xfId="3621"/>
    <cellStyle name="Normal 15 2 3 3 3 2" xfId="7404"/>
    <cellStyle name="Normal 15 2 3 3 3 2 2" xfId="15463"/>
    <cellStyle name="Normal 15 2 3 3 3 2 2 2" xfId="32310"/>
    <cellStyle name="Normal 15 2 3 3 3 2 3" xfId="24743"/>
    <cellStyle name="Normal 15 2 3 3 3 3" xfId="11680"/>
    <cellStyle name="Normal 15 2 3 3 3 3 2" xfId="28529"/>
    <cellStyle name="Normal 15 2 3 3 3 4" xfId="20962"/>
    <cellStyle name="Normal 15 2 3 3 4" xfId="5520"/>
    <cellStyle name="Normal 15 2 3 3 4 2" xfId="13579"/>
    <cellStyle name="Normal 15 2 3 3 4 2 2" xfId="30426"/>
    <cellStyle name="Normal 15 2 3 3 4 3" xfId="22859"/>
    <cellStyle name="Normal 15 2 3 3 5" xfId="9705"/>
    <cellStyle name="Normal 15 2 3 3 5 2" xfId="26645"/>
    <cellStyle name="Normal 15 2 3 3 6" xfId="16899"/>
    <cellStyle name="Normal 15 2 3 3 7" xfId="19077"/>
    <cellStyle name="Normal 15 2 3 4" xfId="2118"/>
    <cellStyle name="Normal 15 2 3 4 2" xfId="4082"/>
    <cellStyle name="Normal 15 2 3 4 2 2" xfId="7865"/>
    <cellStyle name="Normal 15 2 3 4 2 2 2" xfId="15924"/>
    <cellStyle name="Normal 15 2 3 4 2 2 2 2" xfId="32771"/>
    <cellStyle name="Normal 15 2 3 4 2 2 3" xfId="25204"/>
    <cellStyle name="Normal 15 2 3 4 2 3" xfId="12141"/>
    <cellStyle name="Normal 15 2 3 4 2 3 2" xfId="28990"/>
    <cellStyle name="Normal 15 2 3 4 2 4" xfId="21423"/>
    <cellStyle name="Normal 15 2 3 4 3" xfId="5981"/>
    <cellStyle name="Normal 15 2 3 4 3 2" xfId="14040"/>
    <cellStyle name="Normal 15 2 3 4 3 2 2" xfId="30887"/>
    <cellStyle name="Normal 15 2 3 4 3 3" xfId="23320"/>
    <cellStyle name="Normal 15 2 3 4 4" xfId="10206"/>
    <cellStyle name="Normal 15 2 3 4 4 2" xfId="27106"/>
    <cellStyle name="Normal 15 2 3 4 5" xfId="16901"/>
    <cellStyle name="Normal 15 2 3 4 6" xfId="19538"/>
    <cellStyle name="Normal 15 2 3 5" xfId="3170"/>
    <cellStyle name="Normal 15 2 3 5 2" xfId="6953"/>
    <cellStyle name="Normal 15 2 3 5 2 2" xfId="15012"/>
    <cellStyle name="Normal 15 2 3 5 2 2 2" xfId="31859"/>
    <cellStyle name="Normal 15 2 3 5 2 3" xfId="24292"/>
    <cellStyle name="Normal 15 2 3 5 3" xfId="11229"/>
    <cellStyle name="Normal 15 2 3 5 3 2" xfId="28078"/>
    <cellStyle name="Normal 15 2 3 5 4" xfId="20511"/>
    <cellStyle name="Normal 15 2 3 6" xfId="5069"/>
    <cellStyle name="Normal 15 2 3 6 2" xfId="13128"/>
    <cellStyle name="Normal 15 2 3 6 2 2" xfId="29975"/>
    <cellStyle name="Normal 15 2 3 6 3" xfId="22408"/>
    <cellStyle name="Normal 15 2 3 7" xfId="9213"/>
    <cellStyle name="Normal 15 2 3 7 2" xfId="26194"/>
    <cellStyle name="Normal 15 2 3 8" xfId="16894"/>
    <cellStyle name="Normal 15 2 3 9" xfId="18626"/>
    <cellStyle name="Normal 15 2 4" xfId="1202"/>
    <cellStyle name="Normal 15 2 4 2" xfId="1698"/>
    <cellStyle name="Normal 15 2 4 2 2" xfId="2697"/>
    <cellStyle name="Normal 15 2 4 2 2 2" xfId="4659"/>
    <cellStyle name="Normal 15 2 4 2 2 2 2" xfId="8442"/>
    <cellStyle name="Normal 15 2 4 2 2 2 2 2" xfId="16501"/>
    <cellStyle name="Normal 15 2 4 2 2 2 2 2 2" xfId="33348"/>
    <cellStyle name="Normal 15 2 4 2 2 2 2 3" xfId="25781"/>
    <cellStyle name="Normal 15 2 4 2 2 2 3" xfId="12718"/>
    <cellStyle name="Normal 15 2 4 2 2 2 3 2" xfId="29567"/>
    <cellStyle name="Normal 15 2 4 2 2 2 4" xfId="22000"/>
    <cellStyle name="Normal 15 2 4 2 2 3" xfId="6558"/>
    <cellStyle name="Normal 15 2 4 2 2 3 2" xfId="14617"/>
    <cellStyle name="Normal 15 2 4 2 2 3 2 2" xfId="31464"/>
    <cellStyle name="Normal 15 2 4 2 2 3 3" xfId="23897"/>
    <cellStyle name="Normal 15 2 4 2 2 4" xfId="10784"/>
    <cellStyle name="Normal 15 2 4 2 2 4 2" xfId="27683"/>
    <cellStyle name="Normal 15 2 4 2 2 5" xfId="16904"/>
    <cellStyle name="Normal 15 2 4 2 2 6" xfId="20115"/>
    <cellStyle name="Normal 15 2 4 2 3" xfId="3747"/>
    <cellStyle name="Normal 15 2 4 2 3 2" xfId="7530"/>
    <cellStyle name="Normal 15 2 4 2 3 2 2" xfId="15589"/>
    <cellStyle name="Normal 15 2 4 2 3 2 2 2" xfId="32436"/>
    <cellStyle name="Normal 15 2 4 2 3 2 3" xfId="24869"/>
    <cellStyle name="Normal 15 2 4 2 3 3" xfId="11806"/>
    <cellStyle name="Normal 15 2 4 2 3 3 2" xfId="28655"/>
    <cellStyle name="Normal 15 2 4 2 3 4" xfId="21088"/>
    <cellStyle name="Normal 15 2 4 2 4" xfId="5646"/>
    <cellStyle name="Normal 15 2 4 2 4 2" xfId="13705"/>
    <cellStyle name="Normal 15 2 4 2 4 2 2" xfId="30552"/>
    <cellStyle name="Normal 15 2 4 2 4 3" xfId="22985"/>
    <cellStyle name="Normal 15 2 4 2 5" xfId="9831"/>
    <cellStyle name="Normal 15 2 4 2 5 2" xfId="26771"/>
    <cellStyle name="Normal 15 2 4 2 6" xfId="16903"/>
    <cellStyle name="Normal 15 2 4 2 7" xfId="19203"/>
    <cellStyle name="Normal 15 2 4 3" xfId="2244"/>
    <cellStyle name="Normal 15 2 4 3 2" xfId="4208"/>
    <cellStyle name="Normal 15 2 4 3 2 2" xfId="7991"/>
    <cellStyle name="Normal 15 2 4 3 2 2 2" xfId="16050"/>
    <cellStyle name="Normal 15 2 4 3 2 2 2 2" xfId="32897"/>
    <cellStyle name="Normal 15 2 4 3 2 2 3" xfId="25330"/>
    <cellStyle name="Normal 15 2 4 3 2 3" xfId="12267"/>
    <cellStyle name="Normal 15 2 4 3 2 3 2" xfId="29116"/>
    <cellStyle name="Normal 15 2 4 3 2 4" xfId="21549"/>
    <cellStyle name="Normal 15 2 4 3 3" xfId="6107"/>
    <cellStyle name="Normal 15 2 4 3 3 2" xfId="14166"/>
    <cellStyle name="Normal 15 2 4 3 3 2 2" xfId="31013"/>
    <cellStyle name="Normal 15 2 4 3 3 3" xfId="23446"/>
    <cellStyle name="Normal 15 2 4 3 4" xfId="10332"/>
    <cellStyle name="Normal 15 2 4 3 4 2" xfId="27232"/>
    <cellStyle name="Normal 15 2 4 3 5" xfId="16905"/>
    <cellStyle name="Normal 15 2 4 3 6" xfId="19664"/>
    <cellStyle name="Normal 15 2 4 4" xfId="3296"/>
    <cellStyle name="Normal 15 2 4 4 2" xfId="7079"/>
    <cellStyle name="Normal 15 2 4 4 2 2" xfId="15138"/>
    <cellStyle name="Normal 15 2 4 4 2 2 2" xfId="31985"/>
    <cellStyle name="Normal 15 2 4 4 2 3" xfId="24418"/>
    <cellStyle name="Normal 15 2 4 4 3" xfId="11355"/>
    <cellStyle name="Normal 15 2 4 4 3 2" xfId="28204"/>
    <cellStyle name="Normal 15 2 4 4 4" xfId="20637"/>
    <cellStyle name="Normal 15 2 4 5" xfId="5195"/>
    <cellStyle name="Normal 15 2 4 5 2" xfId="13254"/>
    <cellStyle name="Normal 15 2 4 5 2 2" xfId="30101"/>
    <cellStyle name="Normal 15 2 4 5 3" xfId="22534"/>
    <cellStyle name="Normal 15 2 4 6" xfId="9356"/>
    <cellStyle name="Normal 15 2 4 6 2" xfId="26320"/>
    <cellStyle name="Normal 15 2 4 7" xfId="16902"/>
    <cellStyle name="Normal 15 2 4 8" xfId="18752"/>
    <cellStyle name="Normal 15 2 5" xfId="1480"/>
    <cellStyle name="Normal 15 2 5 2" xfId="2479"/>
    <cellStyle name="Normal 15 2 5 2 2" xfId="4441"/>
    <cellStyle name="Normal 15 2 5 2 2 2" xfId="8224"/>
    <cellStyle name="Normal 15 2 5 2 2 2 2" xfId="16283"/>
    <cellStyle name="Normal 15 2 5 2 2 2 2 2" xfId="33130"/>
    <cellStyle name="Normal 15 2 5 2 2 2 3" xfId="25563"/>
    <cellStyle name="Normal 15 2 5 2 2 3" xfId="12500"/>
    <cellStyle name="Normal 15 2 5 2 2 3 2" xfId="29349"/>
    <cellStyle name="Normal 15 2 5 2 2 4" xfId="21782"/>
    <cellStyle name="Normal 15 2 5 2 3" xfId="6340"/>
    <cellStyle name="Normal 15 2 5 2 3 2" xfId="14399"/>
    <cellStyle name="Normal 15 2 5 2 3 2 2" xfId="31246"/>
    <cellStyle name="Normal 15 2 5 2 3 3" xfId="23679"/>
    <cellStyle name="Normal 15 2 5 2 4" xfId="10566"/>
    <cellStyle name="Normal 15 2 5 2 4 2" xfId="27465"/>
    <cellStyle name="Normal 15 2 5 2 5" xfId="16907"/>
    <cellStyle name="Normal 15 2 5 2 6" xfId="19897"/>
    <cellStyle name="Normal 15 2 5 3" xfId="3529"/>
    <cellStyle name="Normal 15 2 5 3 2" xfId="7312"/>
    <cellStyle name="Normal 15 2 5 3 2 2" xfId="15371"/>
    <cellStyle name="Normal 15 2 5 3 2 2 2" xfId="32218"/>
    <cellStyle name="Normal 15 2 5 3 2 3" xfId="24651"/>
    <cellStyle name="Normal 15 2 5 3 3" xfId="11588"/>
    <cellStyle name="Normal 15 2 5 3 3 2" xfId="28437"/>
    <cellStyle name="Normal 15 2 5 3 4" xfId="20870"/>
    <cellStyle name="Normal 15 2 5 4" xfId="5428"/>
    <cellStyle name="Normal 15 2 5 4 2" xfId="13487"/>
    <cellStyle name="Normal 15 2 5 4 2 2" xfId="30334"/>
    <cellStyle name="Normal 15 2 5 4 3" xfId="22767"/>
    <cellStyle name="Normal 15 2 5 5" xfId="9613"/>
    <cellStyle name="Normal 15 2 5 5 2" xfId="26553"/>
    <cellStyle name="Normal 15 2 5 6" xfId="16906"/>
    <cellStyle name="Normal 15 2 5 7" xfId="18985"/>
    <cellStyle name="Normal 15 2 6" xfId="2005"/>
    <cellStyle name="Normal 15 2 6 2" xfId="3990"/>
    <cellStyle name="Normal 15 2 6 2 2" xfId="7773"/>
    <cellStyle name="Normal 15 2 6 2 2 2" xfId="15832"/>
    <cellStyle name="Normal 15 2 6 2 2 2 2" xfId="32679"/>
    <cellStyle name="Normal 15 2 6 2 2 3" xfId="25112"/>
    <cellStyle name="Normal 15 2 6 2 3" xfId="12049"/>
    <cellStyle name="Normal 15 2 6 2 3 2" xfId="28898"/>
    <cellStyle name="Normal 15 2 6 2 4" xfId="21331"/>
    <cellStyle name="Normal 15 2 6 3" xfId="5889"/>
    <cellStyle name="Normal 15 2 6 3 2" xfId="13948"/>
    <cellStyle name="Normal 15 2 6 3 2 2" xfId="30795"/>
    <cellStyle name="Normal 15 2 6 3 3" xfId="23228"/>
    <cellStyle name="Normal 15 2 6 4" xfId="10104"/>
    <cellStyle name="Normal 15 2 6 4 2" xfId="27014"/>
    <cellStyle name="Normal 15 2 6 5" xfId="16908"/>
    <cellStyle name="Normal 15 2 6 6" xfId="19446"/>
    <cellStyle name="Normal 15 2 7" xfId="3048"/>
    <cellStyle name="Normal 15 2 7 2" xfId="6861"/>
    <cellStyle name="Normal 15 2 7 2 2" xfId="14920"/>
    <cellStyle name="Normal 15 2 7 2 2 2" xfId="31767"/>
    <cellStyle name="Normal 15 2 7 2 3" xfId="24200"/>
    <cellStyle name="Normal 15 2 7 3" xfId="11111"/>
    <cellStyle name="Normal 15 2 7 3 2" xfId="27986"/>
    <cellStyle name="Normal 15 2 7 4" xfId="20419"/>
    <cellStyle name="Normal 15 2 8" xfId="4977"/>
    <cellStyle name="Normal 15 2 8 2" xfId="13036"/>
    <cellStyle name="Normal 15 2 8 2 2" xfId="29883"/>
    <cellStyle name="Normal 15 2 8 3" xfId="22316"/>
    <cellStyle name="Normal 15 2 9" xfId="8960"/>
    <cellStyle name="Normal 15 2 9 2" xfId="26102"/>
    <cellStyle name="Normal 15 3" xfId="717"/>
    <cellStyle name="Normal 15 3 10" xfId="18556"/>
    <cellStyle name="Normal 15 3 11" xfId="34047"/>
    <cellStyle name="Normal 15 3 2" xfId="1056"/>
    <cellStyle name="Normal 15 3 2 2" xfId="1317"/>
    <cellStyle name="Normal 15 3 2 2 2" xfId="1813"/>
    <cellStyle name="Normal 15 3 2 2 2 2" xfId="2812"/>
    <cellStyle name="Normal 15 3 2 2 2 2 2" xfId="4774"/>
    <cellStyle name="Normal 15 3 2 2 2 2 2 2" xfId="8557"/>
    <cellStyle name="Normal 15 3 2 2 2 2 2 2 2" xfId="16616"/>
    <cellStyle name="Normal 15 3 2 2 2 2 2 2 2 2" xfId="33463"/>
    <cellStyle name="Normal 15 3 2 2 2 2 2 2 3" xfId="25896"/>
    <cellStyle name="Normal 15 3 2 2 2 2 2 3" xfId="12833"/>
    <cellStyle name="Normal 15 3 2 2 2 2 2 3 2" xfId="29682"/>
    <cellStyle name="Normal 15 3 2 2 2 2 2 4" xfId="22115"/>
    <cellStyle name="Normal 15 3 2 2 2 2 3" xfId="6673"/>
    <cellStyle name="Normal 15 3 2 2 2 2 3 2" xfId="14732"/>
    <cellStyle name="Normal 15 3 2 2 2 2 3 2 2" xfId="31579"/>
    <cellStyle name="Normal 15 3 2 2 2 2 3 3" xfId="24012"/>
    <cellStyle name="Normal 15 3 2 2 2 2 4" xfId="10899"/>
    <cellStyle name="Normal 15 3 2 2 2 2 4 2" xfId="27798"/>
    <cellStyle name="Normal 15 3 2 2 2 2 5" xfId="16913"/>
    <cellStyle name="Normal 15 3 2 2 2 2 6" xfId="20230"/>
    <cellStyle name="Normal 15 3 2 2 2 3" xfId="3862"/>
    <cellStyle name="Normal 15 3 2 2 2 3 2" xfId="7645"/>
    <cellStyle name="Normal 15 3 2 2 2 3 2 2" xfId="15704"/>
    <cellStyle name="Normal 15 3 2 2 2 3 2 2 2" xfId="32551"/>
    <cellStyle name="Normal 15 3 2 2 2 3 2 3" xfId="24984"/>
    <cellStyle name="Normal 15 3 2 2 2 3 3" xfId="11921"/>
    <cellStyle name="Normal 15 3 2 2 2 3 3 2" xfId="28770"/>
    <cellStyle name="Normal 15 3 2 2 2 3 4" xfId="21203"/>
    <cellStyle name="Normal 15 3 2 2 2 4" xfId="5761"/>
    <cellStyle name="Normal 15 3 2 2 2 4 2" xfId="13820"/>
    <cellStyle name="Normal 15 3 2 2 2 4 2 2" xfId="30667"/>
    <cellStyle name="Normal 15 3 2 2 2 4 3" xfId="23100"/>
    <cellStyle name="Normal 15 3 2 2 2 5" xfId="9946"/>
    <cellStyle name="Normal 15 3 2 2 2 5 2" xfId="26886"/>
    <cellStyle name="Normal 15 3 2 2 2 6" xfId="16912"/>
    <cellStyle name="Normal 15 3 2 2 2 7" xfId="19318"/>
    <cellStyle name="Normal 15 3 2 2 3" xfId="2359"/>
    <cellStyle name="Normal 15 3 2 2 3 2" xfId="4323"/>
    <cellStyle name="Normal 15 3 2 2 3 2 2" xfId="8106"/>
    <cellStyle name="Normal 15 3 2 2 3 2 2 2" xfId="16165"/>
    <cellStyle name="Normal 15 3 2 2 3 2 2 2 2" xfId="33012"/>
    <cellStyle name="Normal 15 3 2 2 3 2 2 3" xfId="25445"/>
    <cellStyle name="Normal 15 3 2 2 3 2 3" xfId="12382"/>
    <cellStyle name="Normal 15 3 2 2 3 2 3 2" xfId="29231"/>
    <cellStyle name="Normal 15 3 2 2 3 2 4" xfId="21664"/>
    <cellStyle name="Normal 15 3 2 2 3 3" xfId="6222"/>
    <cellStyle name="Normal 15 3 2 2 3 3 2" xfId="14281"/>
    <cellStyle name="Normal 15 3 2 2 3 3 2 2" xfId="31128"/>
    <cellStyle name="Normal 15 3 2 2 3 3 3" xfId="23561"/>
    <cellStyle name="Normal 15 3 2 2 3 4" xfId="10447"/>
    <cellStyle name="Normal 15 3 2 2 3 4 2" xfId="27347"/>
    <cellStyle name="Normal 15 3 2 2 3 5" xfId="16914"/>
    <cellStyle name="Normal 15 3 2 2 3 6" xfId="19779"/>
    <cellStyle name="Normal 15 3 2 2 4" xfId="3411"/>
    <cellStyle name="Normal 15 3 2 2 4 2" xfId="7194"/>
    <cellStyle name="Normal 15 3 2 2 4 2 2" xfId="15253"/>
    <cellStyle name="Normal 15 3 2 2 4 2 2 2" xfId="32100"/>
    <cellStyle name="Normal 15 3 2 2 4 2 3" xfId="24533"/>
    <cellStyle name="Normal 15 3 2 2 4 3" xfId="11470"/>
    <cellStyle name="Normal 15 3 2 2 4 3 2" xfId="28319"/>
    <cellStyle name="Normal 15 3 2 2 4 4" xfId="20752"/>
    <cellStyle name="Normal 15 3 2 2 5" xfId="5310"/>
    <cellStyle name="Normal 15 3 2 2 5 2" xfId="13369"/>
    <cellStyle name="Normal 15 3 2 2 5 2 2" xfId="30216"/>
    <cellStyle name="Normal 15 3 2 2 5 3" xfId="22649"/>
    <cellStyle name="Normal 15 3 2 2 6" xfId="9471"/>
    <cellStyle name="Normal 15 3 2 2 6 2" xfId="26435"/>
    <cellStyle name="Normal 15 3 2 2 7" xfId="16911"/>
    <cellStyle name="Normal 15 3 2 2 8" xfId="18867"/>
    <cellStyle name="Normal 15 3 2 3" xfId="1595"/>
    <cellStyle name="Normal 15 3 2 3 2" xfId="2594"/>
    <cellStyle name="Normal 15 3 2 3 2 2" xfId="4556"/>
    <cellStyle name="Normal 15 3 2 3 2 2 2" xfId="8339"/>
    <cellStyle name="Normal 15 3 2 3 2 2 2 2" xfId="16398"/>
    <cellStyle name="Normal 15 3 2 3 2 2 2 2 2" xfId="33245"/>
    <cellStyle name="Normal 15 3 2 3 2 2 2 3" xfId="25678"/>
    <cellStyle name="Normal 15 3 2 3 2 2 3" xfId="12615"/>
    <cellStyle name="Normal 15 3 2 3 2 2 3 2" xfId="29464"/>
    <cellStyle name="Normal 15 3 2 3 2 2 4" xfId="21897"/>
    <cellStyle name="Normal 15 3 2 3 2 3" xfId="6455"/>
    <cellStyle name="Normal 15 3 2 3 2 3 2" xfId="14514"/>
    <cellStyle name="Normal 15 3 2 3 2 3 2 2" xfId="31361"/>
    <cellStyle name="Normal 15 3 2 3 2 3 3" xfId="23794"/>
    <cellStyle name="Normal 15 3 2 3 2 4" xfId="10681"/>
    <cellStyle name="Normal 15 3 2 3 2 4 2" xfId="27580"/>
    <cellStyle name="Normal 15 3 2 3 2 5" xfId="16916"/>
    <cellStyle name="Normal 15 3 2 3 2 6" xfId="20012"/>
    <cellStyle name="Normal 15 3 2 3 3" xfId="3644"/>
    <cellStyle name="Normal 15 3 2 3 3 2" xfId="7427"/>
    <cellStyle name="Normal 15 3 2 3 3 2 2" xfId="15486"/>
    <cellStyle name="Normal 15 3 2 3 3 2 2 2" xfId="32333"/>
    <cellStyle name="Normal 15 3 2 3 3 2 3" xfId="24766"/>
    <cellStyle name="Normal 15 3 2 3 3 3" xfId="11703"/>
    <cellStyle name="Normal 15 3 2 3 3 3 2" xfId="28552"/>
    <cellStyle name="Normal 15 3 2 3 3 4" xfId="20985"/>
    <cellStyle name="Normal 15 3 2 3 4" xfId="5543"/>
    <cellStyle name="Normal 15 3 2 3 4 2" xfId="13602"/>
    <cellStyle name="Normal 15 3 2 3 4 2 2" xfId="30449"/>
    <cellStyle name="Normal 15 3 2 3 4 3" xfId="22882"/>
    <cellStyle name="Normal 15 3 2 3 5" xfId="9728"/>
    <cellStyle name="Normal 15 3 2 3 5 2" xfId="26668"/>
    <cellStyle name="Normal 15 3 2 3 6" xfId="16915"/>
    <cellStyle name="Normal 15 3 2 3 7" xfId="19100"/>
    <cellStyle name="Normal 15 3 2 4" xfId="2141"/>
    <cellStyle name="Normal 15 3 2 4 2" xfId="4105"/>
    <cellStyle name="Normal 15 3 2 4 2 2" xfId="7888"/>
    <cellStyle name="Normal 15 3 2 4 2 2 2" xfId="15947"/>
    <cellStyle name="Normal 15 3 2 4 2 2 2 2" xfId="32794"/>
    <cellStyle name="Normal 15 3 2 4 2 2 3" xfId="25227"/>
    <cellStyle name="Normal 15 3 2 4 2 3" xfId="12164"/>
    <cellStyle name="Normal 15 3 2 4 2 3 2" xfId="29013"/>
    <cellStyle name="Normal 15 3 2 4 2 4" xfId="21446"/>
    <cellStyle name="Normal 15 3 2 4 3" xfId="6004"/>
    <cellStyle name="Normal 15 3 2 4 3 2" xfId="14063"/>
    <cellStyle name="Normal 15 3 2 4 3 2 2" xfId="30910"/>
    <cellStyle name="Normal 15 3 2 4 3 3" xfId="23343"/>
    <cellStyle name="Normal 15 3 2 4 4" xfId="10229"/>
    <cellStyle name="Normal 15 3 2 4 4 2" xfId="27129"/>
    <cellStyle name="Normal 15 3 2 4 5" xfId="16917"/>
    <cellStyle name="Normal 15 3 2 4 6" xfId="19561"/>
    <cellStyle name="Normal 15 3 2 5" xfId="3193"/>
    <cellStyle name="Normal 15 3 2 5 2" xfId="6976"/>
    <cellStyle name="Normal 15 3 2 5 2 2" xfId="15035"/>
    <cellStyle name="Normal 15 3 2 5 2 2 2" xfId="31882"/>
    <cellStyle name="Normal 15 3 2 5 2 3" xfId="24315"/>
    <cellStyle name="Normal 15 3 2 5 3" xfId="11252"/>
    <cellStyle name="Normal 15 3 2 5 3 2" xfId="28101"/>
    <cellStyle name="Normal 15 3 2 5 4" xfId="20534"/>
    <cellStyle name="Normal 15 3 2 6" xfId="5092"/>
    <cellStyle name="Normal 15 3 2 6 2" xfId="13151"/>
    <cellStyle name="Normal 15 3 2 6 2 2" xfId="29998"/>
    <cellStyle name="Normal 15 3 2 6 3" xfId="22431"/>
    <cellStyle name="Normal 15 3 2 7" xfId="9236"/>
    <cellStyle name="Normal 15 3 2 7 2" xfId="26217"/>
    <cellStyle name="Normal 15 3 2 8" xfId="16910"/>
    <cellStyle name="Normal 15 3 2 9" xfId="18649"/>
    <cellStyle name="Normal 15 3 3" xfId="1225"/>
    <cellStyle name="Normal 15 3 3 2" xfId="1721"/>
    <cellStyle name="Normal 15 3 3 2 2" xfId="2720"/>
    <cellStyle name="Normal 15 3 3 2 2 2" xfId="4682"/>
    <cellStyle name="Normal 15 3 3 2 2 2 2" xfId="8465"/>
    <cellStyle name="Normal 15 3 3 2 2 2 2 2" xfId="16524"/>
    <cellStyle name="Normal 15 3 3 2 2 2 2 2 2" xfId="33371"/>
    <cellStyle name="Normal 15 3 3 2 2 2 2 3" xfId="25804"/>
    <cellStyle name="Normal 15 3 3 2 2 2 3" xfId="12741"/>
    <cellStyle name="Normal 15 3 3 2 2 2 3 2" xfId="29590"/>
    <cellStyle name="Normal 15 3 3 2 2 2 4" xfId="22023"/>
    <cellStyle name="Normal 15 3 3 2 2 3" xfId="6581"/>
    <cellStyle name="Normal 15 3 3 2 2 3 2" xfId="14640"/>
    <cellStyle name="Normal 15 3 3 2 2 3 2 2" xfId="31487"/>
    <cellStyle name="Normal 15 3 3 2 2 3 3" xfId="23920"/>
    <cellStyle name="Normal 15 3 3 2 2 4" xfId="10807"/>
    <cellStyle name="Normal 15 3 3 2 2 4 2" xfId="27706"/>
    <cellStyle name="Normal 15 3 3 2 2 5" xfId="16920"/>
    <cellStyle name="Normal 15 3 3 2 2 6" xfId="20138"/>
    <cellStyle name="Normal 15 3 3 2 3" xfId="3770"/>
    <cellStyle name="Normal 15 3 3 2 3 2" xfId="7553"/>
    <cellStyle name="Normal 15 3 3 2 3 2 2" xfId="15612"/>
    <cellStyle name="Normal 15 3 3 2 3 2 2 2" xfId="32459"/>
    <cellStyle name="Normal 15 3 3 2 3 2 3" xfId="24892"/>
    <cellStyle name="Normal 15 3 3 2 3 3" xfId="11829"/>
    <cellStyle name="Normal 15 3 3 2 3 3 2" xfId="28678"/>
    <cellStyle name="Normal 15 3 3 2 3 4" xfId="21111"/>
    <cellStyle name="Normal 15 3 3 2 4" xfId="5669"/>
    <cellStyle name="Normal 15 3 3 2 4 2" xfId="13728"/>
    <cellStyle name="Normal 15 3 3 2 4 2 2" xfId="30575"/>
    <cellStyle name="Normal 15 3 3 2 4 3" xfId="23008"/>
    <cellStyle name="Normal 15 3 3 2 5" xfId="9854"/>
    <cellStyle name="Normal 15 3 3 2 5 2" xfId="26794"/>
    <cellStyle name="Normal 15 3 3 2 6" xfId="16919"/>
    <cellStyle name="Normal 15 3 3 2 7" xfId="19226"/>
    <cellStyle name="Normal 15 3 3 3" xfId="2267"/>
    <cellStyle name="Normal 15 3 3 3 2" xfId="4231"/>
    <cellStyle name="Normal 15 3 3 3 2 2" xfId="8014"/>
    <cellStyle name="Normal 15 3 3 3 2 2 2" xfId="16073"/>
    <cellStyle name="Normal 15 3 3 3 2 2 2 2" xfId="32920"/>
    <cellStyle name="Normal 15 3 3 3 2 2 3" xfId="25353"/>
    <cellStyle name="Normal 15 3 3 3 2 3" xfId="12290"/>
    <cellStyle name="Normal 15 3 3 3 2 3 2" xfId="29139"/>
    <cellStyle name="Normal 15 3 3 3 2 4" xfId="21572"/>
    <cellStyle name="Normal 15 3 3 3 3" xfId="6130"/>
    <cellStyle name="Normal 15 3 3 3 3 2" xfId="14189"/>
    <cellStyle name="Normal 15 3 3 3 3 2 2" xfId="31036"/>
    <cellStyle name="Normal 15 3 3 3 3 3" xfId="23469"/>
    <cellStyle name="Normal 15 3 3 3 4" xfId="10355"/>
    <cellStyle name="Normal 15 3 3 3 4 2" xfId="27255"/>
    <cellStyle name="Normal 15 3 3 3 5" xfId="16921"/>
    <cellStyle name="Normal 15 3 3 3 6" xfId="19687"/>
    <cellStyle name="Normal 15 3 3 4" xfId="3319"/>
    <cellStyle name="Normal 15 3 3 4 2" xfId="7102"/>
    <cellStyle name="Normal 15 3 3 4 2 2" xfId="15161"/>
    <cellStyle name="Normal 15 3 3 4 2 2 2" xfId="32008"/>
    <cellStyle name="Normal 15 3 3 4 2 3" xfId="24441"/>
    <cellStyle name="Normal 15 3 3 4 3" xfId="11378"/>
    <cellStyle name="Normal 15 3 3 4 3 2" xfId="28227"/>
    <cellStyle name="Normal 15 3 3 4 4" xfId="20660"/>
    <cellStyle name="Normal 15 3 3 5" xfId="5218"/>
    <cellStyle name="Normal 15 3 3 5 2" xfId="13277"/>
    <cellStyle name="Normal 15 3 3 5 2 2" xfId="30124"/>
    <cellStyle name="Normal 15 3 3 5 3" xfId="22557"/>
    <cellStyle name="Normal 15 3 3 6" xfId="9379"/>
    <cellStyle name="Normal 15 3 3 6 2" xfId="26343"/>
    <cellStyle name="Normal 15 3 3 7" xfId="16918"/>
    <cellStyle name="Normal 15 3 3 8" xfId="18775"/>
    <cellStyle name="Normal 15 3 4" xfId="1503"/>
    <cellStyle name="Normal 15 3 4 2" xfId="2502"/>
    <cellStyle name="Normal 15 3 4 2 2" xfId="4464"/>
    <cellStyle name="Normal 15 3 4 2 2 2" xfId="8247"/>
    <cellStyle name="Normal 15 3 4 2 2 2 2" xfId="16306"/>
    <cellStyle name="Normal 15 3 4 2 2 2 2 2" xfId="33153"/>
    <cellStyle name="Normal 15 3 4 2 2 2 3" xfId="25586"/>
    <cellStyle name="Normal 15 3 4 2 2 3" xfId="12523"/>
    <cellStyle name="Normal 15 3 4 2 2 3 2" xfId="29372"/>
    <cellStyle name="Normal 15 3 4 2 2 4" xfId="21805"/>
    <cellStyle name="Normal 15 3 4 2 3" xfId="6363"/>
    <cellStyle name="Normal 15 3 4 2 3 2" xfId="14422"/>
    <cellStyle name="Normal 15 3 4 2 3 2 2" xfId="31269"/>
    <cellStyle name="Normal 15 3 4 2 3 3" xfId="23702"/>
    <cellStyle name="Normal 15 3 4 2 4" xfId="10589"/>
    <cellStyle name="Normal 15 3 4 2 4 2" xfId="27488"/>
    <cellStyle name="Normal 15 3 4 2 5" xfId="16923"/>
    <cellStyle name="Normal 15 3 4 2 6" xfId="19920"/>
    <cellStyle name="Normal 15 3 4 3" xfId="3552"/>
    <cellStyle name="Normal 15 3 4 3 2" xfId="7335"/>
    <cellStyle name="Normal 15 3 4 3 2 2" xfId="15394"/>
    <cellStyle name="Normal 15 3 4 3 2 2 2" xfId="32241"/>
    <cellStyle name="Normal 15 3 4 3 2 3" xfId="24674"/>
    <cellStyle name="Normal 15 3 4 3 3" xfId="11611"/>
    <cellStyle name="Normal 15 3 4 3 3 2" xfId="28460"/>
    <cellStyle name="Normal 15 3 4 3 4" xfId="20893"/>
    <cellStyle name="Normal 15 3 4 4" xfId="5451"/>
    <cellStyle name="Normal 15 3 4 4 2" xfId="13510"/>
    <cellStyle name="Normal 15 3 4 4 2 2" xfId="30357"/>
    <cellStyle name="Normal 15 3 4 4 3" xfId="22790"/>
    <cellStyle name="Normal 15 3 4 5" xfId="9636"/>
    <cellStyle name="Normal 15 3 4 5 2" xfId="26576"/>
    <cellStyle name="Normal 15 3 4 6" xfId="16922"/>
    <cellStyle name="Normal 15 3 4 7" xfId="19008"/>
    <cellStyle name="Normal 15 3 5" xfId="2032"/>
    <cellStyle name="Normal 15 3 5 2" xfId="4013"/>
    <cellStyle name="Normal 15 3 5 2 2" xfId="7796"/>
    <cellStyle name="Normal 15 3 5 2 2 2" xfId="15855"/>
    <cellStyle name="Normal 15 3 5 2 2 2 2" xfId="32702"/>
    <cellStyle name="Normal 15 3 5 2 2 3" xfId="25135"/>
    <cellStyle name="Normal 15 3 5 2 3" xfId="12072"/>
    <cellStyle name="Normal 15 3 5 2 3 2" xfId="28921"/>
    <cellStyle name="Normal 15 3 5 2 4" xfId="21354"/>
    <cellStyle name="Normal 15 3 5 3" xfId="5912"/>
    <cellStyle name="Normal 15 3 5 3 2" xfId="13971"/>
    <cellStyle name="Normal 15 3 5 3 2 2" xfId="30818"/>
    <cellStyle name="Normal 15 3 5 3 3" xfId="23251"/>
    <cellStyle name="Normal 15 3 5 4" xfId="10130"/>
    <cellStyle name="Normal 15 3 5 4 2" xfId="27037"/>
    <cellStyle name="Normal 15 3 5 5" xfId="16924"/>
    <cellStyle name="Normal 15 3 5 6" xfId="19469"/>
    <cellStyle name="Normal 15 3 6" xfId="3071"/>
    <cellStyle name="Normal 15 3 6 2" xfId="6884"/>
    <cellStyle name="Normal 15 3 6 2 2" xfId="14943"/>
    <cellStyle name="Normal 15 3 6 2 2 2" xfId="31790"/>
    <cellStyle name="Normal 15 3 6 2 3" xfId="24223"/>
    <cellStyle name="Normal 15 3 6 3" xfId="11134"/>
    <cellStyle name="Normal 15 3 6 3 2" xfId="28009"/>
    <cellStyle name="Normal 15 3 6 4" xfId="20442"/>
    <cellStyle name="Normal 15 3 7" xfId="5000"/>
    <cellStyle name="Normal 15 3 7 2" xfId="13059"/>
    <cellStyle name="Normal 15 3 7 2 2" xfId="29906"/>
    <cellStyle name="Normal 15 3 7 3" xfId="22339"/>
    <cellStyle name="Normal 15 3 8" xfId="9017"/>
    <cellStyle name="Normal 15 3 8 2" xfId="26125"/>
    <cellStyle name="Normal 15 3 9" xfId="16909"/>
    <cellStyle name="Normal 15 4" xfId="936"/>
    <cellStyle name="Normal 15 4 2" xfId="3116"/>
    <cellStyle name="Normal 15 4 3" xfId="16925"/>
    <cellStyle name="Normal 15 4 4" xfId="34048"/>
    <cellStyle name="Normal 15 5" xfId="1020"/>
    <cellStyle name="Normal 15 5 2" xfId="1281"/>
    <cellStyle name="Normal 15 5 2 2" xfId="1777"/>
    <cellStyle name="Normal 15 5 2 2 2" xfId="2776"/>
    <cellStyle name="Normal 15 5 2 2 2 2" xfId="4738"/>
    <cellStyle name="Normal 15 5 2 2 2 2 2" xfId="8521"/>
    <cellStyle name="Normal 15 5 2 2 2 2 2 2" xfId="16580"/>
    <cellStyle name="Normal 15 5 2 2 2 2 2 2 2" xfId="33427"/>
    <cellStyle name="Normal 15 5 2 2 2 2 2 3" xfId="25860"/>
    <cellStyle name="Normal 15 5 2 2 2 2 3" xfId="12797"/>
    <cellStyle name="Normal 15 5 2 2 2 2 3 2" xfId="29646"/>
    <cellStyle name="Normal 15 5 2 2 2 2 4" xfId="22079"/>
    <cellStyle name="Normal 15 5 2 2 2 3" xfId="6637"/>
    <cellStyle name="Normal 15 5 2 2 2 3 2" xfId="14696"/>
    <cellStyle name="Normal 15 5 2 2 2 3 2 2" xfId="31543"/>
    <cellStyle name="Normal 15 5 2 2 2 3 3" xfId="23976"/>
    <cellStyle name="Normal 15 5 2 2 2 4" xfId="10863"/>
    <cellStyle name="Normal 15 5 2 2 2 4 2" xfId="27762"/>
    <cellStyle name="Normal 15 5 2 2 2 5" xfId="16929"/>
    <cellStyle name="Normal 15 5 2 2 2 6" xfId="20194"/>
    <cellStyle name="Normal 15 5 2 2 3" xfId="3826"/>
    <cellStyle name="Normal 15 5 2 2 3 2" xfId="7609"/>
    <cellStyle name="Normal 15 5 2 2 3 2 2" xfId="15668"/>
    <cellStyle name="Normal 15 5 2 2 3 2 2 2" xfId="32515"/>
    <cellStyle name="Normal 15 5 2 2 3 2 3" xfId="24948"/>
    <cellStyle name="Normal 15 5 2 2 3 3" xfId="11885"/>
    <cellStyle name="Normal 15 5 2 2 3 3 2" xfId="28734"/>
    <cellStyle name="Normal 15 5 2 2 3 4" xfId="21167"/>
    <cellStyle name="Normal 15 5 2 2 4" xfId="5725"/>
    <cellStyle name="Normal 15 5 2 2 4 2" xfId="13784"/>
    <cellStyle name="Normal 15 5 2 2 4 2 2" xfId="30631"/>
    <cellStyle name="Normal 15 5 2 2 4 3" xfId="23064"/>
    <cellStyle name="Normal 15 5 2 2 5" xfId="9910"/>
    <cellStyle name="Normal 15 5 2 2 5 2" xfId="26850"/>
    <cellStyle name="Normal 15 5 2 2 6" xfId="16928"/>
    <cellStyle name="Normal 15 5 2 2 7" xfId="19282"/>
    <cellStyle name="Normal 15 5 2 3" xfId="2323"/>
    <cellStyle name="Normal 15 5 2 3 2" xfId="4287"/>
    <cellStyle name="Normal 15 5 2 3 2 2" xfId="8070"/>
    <cellStyle name="Normal 15 5 2 3 2 2 2" xfId="16129"/>
    <cellStyle name="Normal 15 5 2 3 2 2 2 2" xfId="32976"/>
    <cellStyle name="Normal 15 5 2 3 2 2 3" xfId="25409"/>
    <cellStyle name="Normal 15 5 2 3 2 3" xfId="12346"/>
    <cellStyle name="Normal 15 5 2 3 2 3 2" xfId="29195"/>
    <cellStyle name="Normal 15 5 2 3 2 4" xfId="21628"/>
    <cellStyle name="Normal 15 5 2 3 3" xfId="6186"/>
    <cellStyle name="Normal 15 5 2 3 3 2" xfId="14245"/>
    <cellStyle name="Normal 15 5 2 3 3 2 2" xfId="31092"/>
    <cellStyle name="Normal 15 5 2 3 3 3" xfId="23525"/>
    <cellStyle name="Normal 15 5 2 3 4" xfId="10411"/>
    <cellStyle name="Normal 15 5 2 3 4 2" xfId="27311"/>
    <cellStyle name="Normal 15 5 2 3 5" xfId="16930"/>
    <cellStyle name="Normal 15 5 2 3 6" xfId="19743"/>
    <cellStyle name="Normal 15 5 2 4" xfId="3375"/>
    <cellStyle name="Normal 15 5 2 4 2" xfId="7158"/>
    <cellStyle name="Normal 15 5 2 4 2 2" xfId="15217"/>
    <cellStyle name="Normal 15 5 2 4 2 2 2" xfId="32064"/>
    <cellStyle name="Normal 15 5 2 4 2 3" xfId="24497"/>
    <cellStyle name="Normal 15 5 2 4 3" xfId="11434"/>
    <cellStyle name="Normal 15 5 2 4 3 2" xfId="28283"/>
    <cellStyle name="Normal 15 5 2 4 4" xfId="20716"/>
    <cellStyle name="Normal 15 5 2 5" xfId="5274"/>
    <cellStyle name="Normal 15 5 2 5 2" xfId="13333"/>
    <cellStyle name="Normal 15 5 2 5 2 2" xfId="30180"/>
    <cellStyle name="Normal 15 5 2 5 3" xfId="22613"/>
    <cellStyle name="Normal 15 5 2 6" xfId="9435"/>
    <cellStyle name="Normal 15 5 2 6 2" xfId="26399"/>
    <cellStyle name="Normal 15 5 2 7" xfId="16927"/>
    <cellStyle name="Normal 15 5 2 8" xfId="18831"/>
    <cellStyle name="Normal 15 5 3" xfId="1559"/>
    <cellStyle name="Normal 15 5 3 2" xfId="2558"/>
    <cellStyle name="Normal 15 5 3 2 2" xfId="4520"/>
    <cellStyle name="Normal 15 5 3 2 2 2" xfId="8303"/>
    <cellStyle name="Normal 15 5 3 2 2 2 2" xfId="16362"/>
    <cellStyle name="Normal 15 5 3 2 2 2 2 2" xfId="33209"/>
    <cellStyle name="Normal 15 5 3 2 2 2 3" xfId="25642"/>
    <cellStyle name="Normal 15 5 3 2 2 3" xfId="12579"/>
    <cellStyle name="Normal 15 5 3 2 2 3 2" xfId="29428"/>
    <cellStyle name="Normal 15 5 3 2 2 4" xfId="21861"/>
    <cellStyle name="Normal 15 5 3 2 3" xfId="6419"/>
    <cellStyle name="Normal 15 5 3 2 3 2" xfId="14478"/>
    <cellStyle name="Normal 15 5 3 2 3 2 2" xfId="31325"/>
    <cellStyle name="Normal 15 5 3 2 3 3" xfId="23758"/>
    <cellStyle name="Normal 15 5 3 2 4" xfId="10645"/>
    <cellStyle name="Normal 15 5 3 2 4 2" xfId="27544"/>
    <cellStyle name="Normal 15 5 3 2 5" xfId="16932"/>
    <cellStyle name="Normal 15 5 3 2 6" xfId="19976"/>
    <cellStyle name="Normal 15 5 3 3" xfId="3608"/>
    <cellStyle name="Normal 15 5 3 3 2" xfId="7391"/>
    <cellStyle name="Normal 15 5 3 3 2 2" xfId="15450"/>
    <cellStyle name="Normal 15 5 3 3 2 2 2" xfId="32297"/>
    <cellStyle name="Normal 15 5 3 3 2 3" xfId="24730"/>
    <cellStyle name="Normal 15 5 3 3 3" xfId="11667"/>
    <cellStyle name="Normal 15 5 3 3 3 2" xfId="28516"/>
    <cellStyle name="Normal 15 5 3 3 4" xfId="20949"/>
    <cellStyle name="Normal 15 5 3 4" xfId="5507"/>
    <cellStyle name="Normal 15 5 3 4 2" xfId="13566"/>
    <cellStyle name="Normal 15 5 3 4 2 2" xfId="30413"/>
    <cellStyle name="Normal 15 5 3 4 3" xfId="22846"/>
    <cellStyle name="Normal 15 5 3 5" xfId="9692"/>
    <cellStyle name="Normal 15 5 3 5 2" xfId="26632"/>
    <cellStyle name="Normal 15 5 3 6" xfId="16931"/>
    <cellStyle name="Normal 15 5 3 7" xfId="19064"/>
    <cellStyle name="Normal 15 5 4" xfId="2105"/>
    <cellStyle name="Normal 15 5 4 2" xfId="4069"/>
    <cellStyle name="Normal 15 5 4 2 2" xfId="7852"/>
    <cellStyle name="Normal 15 5 4 2 2 2" xfId="15911"/>
    <cellStyle name="Normal 15 5 4 2 2 2 2" xfId="32758"/>
    <cellStyle name="Normal 15 5 4 2 2 3" xfId="25191"/>
    <cellStyle name="Normal 15 5 4 2 3" xfId="12128"/>
    <cellStyle name="Normal 15 5 4 2 3 2" xfId="28977"/>
    <cellStyle name="Normal 15 5 4 2 4" xfId="21410"/>
    <cellStyle name="Normal 15 5 4 3" xfId="5968"/>
    <cellStyle name="Normal 15 5 4 3 2" xfId="14027"/>
    <cellStyle name="Normal 15 5 4 3 2 2" xfId="30874"/>
    <cellStyle name="Normal 15 5 4 3 3" xfId="23307"/>
    <cellStyle name="Normal 15 5 4 4" xfId="10193"/>
    <cellStyle name="Normal 15 5 4 4 2" xfId="27093"/>
    <cellStyle name="Normal 15 5 4 5" xfId="16933"/>
    <cellStyle name="Normal 15 5 4 6" xfId="19525"/>
    <cellStyle name="Normal 15 5 5" xfId="3157"/>
    <cellStyle name="Normal 15 5 5 2" xfId="6940"/>
    <cellStyle name="Normal 15 5 5 2 2" xfId="14999"/>
    <cellStyle name="Normal 15 5 5 2 2 2" xfId="31846"/>
    <cellStyle name="Normal 15 5 5 2 3" xfId="24279"/>
    <cellStyle name="Normal 15 5 5 3" xfId="11216"/>
    <cellStyle name="Normal 15 5 5 3 2" xfId="28065"/>
    <cellStyle name="Normal 15 5 5 4" xfId="20498"/>
    <cellStyle name="Normal 15 5 6" xfId="5056"/>
    <cellStyle name="Normal 15 5 6 2" xfId="13115"/>
    <cellStyle name="Normal 15 5 6 2 2" xfId="29962"/>
    <cellStyle name="Normal 15 5 6 3" xfId="22395"/>
    <cellStyle name="Normal 15 5 7" xfId="9200"/>
    <cellStyle name="Normal 15 5 7 2" xfId="26181"/>
    <cellStyle name="Normal 15 5 8" xfId="16926"/>
    <cellStyle name="Normal 15 5 9" xfId="18613"/>
    <cellStyle name="Normal 15 6" xfId="1189"/>
    <cellStyle name="Normal 15 6 2" xfId="1685"/>
    <cellStyle name="Normal 15 6 2 2" xfId="2684"/>
    <cellStyle name="Normal 15 6 2 2 2" xfId="4646"/>
    <cellStyle name="Normal 15 6 2 2 2 2" xfId="8429"/>
    <cellStyle name="Normal 15 6 2 2 2 2 2" xfId="16488"/>
    <cellStyle name="Normal 15 6 2 2 2 2 2 2" xfId="33335"/>
    <cellStyle name="Normal 15 6 2 2 2 2 3" xfId="25768"/>
    <cellStyle name="Normal 15 6 2 2 2 3" xfId="12705"/>
    <cellStyle name="Normal 15 6 2 2 2 3 2" xfId="29554"/>
    <cellStyle name="Normal 15 6 2 2 2 4" xfId="21987"/>
    <cellStyle name="Normal 15 6 2 2 3" xfId="6545"/>
    <cellStyle name="Normal 15 6 2 2 3 2" xfId="14604"/>
    <cellStyle name="Normal 15 6 2 2 3 2 2" xfId="31451"/>
    <cellStyle name="Normal 15 6 2 2 3 3" xfId="23884"/>
    <cellStyle name="Normal 15 6 2 2 4" xfId="10771"/>
    <cellStyle name="Normal 15 6 2 2 4 2" xfId="27670"/>
    <cellStyle name="Normal 15 6 2 2 5" xfId="16936"/>
    <cellStyle name="Normal 15 6 2 2 6" xfId="20102"/>
    <cellStyle name="Normal 15 6 2 3" xfId="3734"/>
    <cellStyle name="Normal 15 6 2 3 2" xfId="7517"/>
    <cellStyle name="Normal 15 6 2 3 2 2" xfId="15576"/>
    <cellStyle name="Normal 15 6 2 3 2 2 2" xfId="32423"/>
    <cellStyle name="Normal 15 6 2 3 2 3" xfId="24856"/>
    <cellStyle name="Normal 15 6 2 3 3" xfId="11793"/>
    <cellStyle name="Normal 15 6 2 3 3 2" xfId="28642"/>
    <cellStyle name="Normal 15 6 2 3 4" xfId="21075"/>
    <cellStyle name="Normal 15 6 2 4" xfId="5633"/>
    <cellStyle name="Normal 15 6 2 4 2" xfId="13692"/>
    <cellStyle name="Normal 15 6 2 4 2 2" xfId="30539"/>
    <cellStyle name="Normal 15 6 2 4 3" xfId="22972"/>
    <cellStyle name="Normal 15 6 2 5" xfId="9818"/>
    <cellStyle name="Normal 15 6 2 5 2" xfId="26758"/>
    <cellStyle name="Normal 15 6 2 6" xfId="16935"/>
    <cellStyle name="Normal 15 6 2 7" xfId="19190"/>
    <cellStyle name="Normal 15 6 3" xfId="2231"/>
    <cellStyle name="Normal 15 6 3 2" xfId="4195"/>
    <cellStyle name="Normal 15 6 3 2 2" xfId="7978"/>
    <cellStyle name="Normal 15 6 3 2 2 2" xfId="16037"/>
    <cellStyle name="Normal 15 6 3 2 2 2 2" xfId="32884"/>
    <cellStyle name="Normal 15 6 3 2 2 3" xfId="25317"/>
    <cellStyle name="Normal 15 6 3 2 3" xfId="12254"/>
    <cellStyle name="Normal 15 6 3 2 3 2" xfId="29103"/>
    <cellStyle name="Normal 15 6 3 2 4" xfId="21536"/>
    <cellStyle name="Normal 15 6 3 3" xfId="6094"/>
    <cellStyle name="Normal 15 6 3 3 2" xfId="14153"/>
    <cellStyle name="Normal 15 6 3 3 2 2" xfId="31000"/>
    <cellStyle name="Normal 15 6 3 3 3" xfId="23433"/>
    <cellStyle name="Normal 15 6 3 4" xfId="10319"/>
    <cellStyle name="Normal 15 6 3 4 2" xfId="27219"/>
    <cellStyle name="Normal 15 6 3 5" xfId="16937"/>
    <cellStyle name="Normal 15 6 3 6" xfId="19651"/>
    <cellStyle name="Normal 15 6 4" xfId="3283"/>
    <cellStyle name="Normal 15 6 4 2" xfId="7066"/>
    <cellStyle name="Normal 15 6 4 2 2" xfId="15125"/>
    <cellStyle name="Normal 15 6 4 2 2 2" xfId="31972"/>
    <cellStyle name="Normal 15 6 4 2 3" xfId="24405"/>
    <cellStyle name="Normal 15 6 4 3" xfId="11342"/>
    <cellStyle name="Normal 15 6 4 3 2" xfId="28191"/>
    <cellStyle name="Normal 15 6 4 4" xfId="20624"/>
    <cellStyle name="Normal 15 6 5" xfId="5182"/>
    <cellStyle name="Normal 15 6 5 2" xfId="13241"/>
    <cellStyle name="Normal 15 6 5 2 2" xfId="30088"/>
    <cellStyle name="Normal 15 6 5 3" xfId="22521"/>
    <cellStyle name="Normal 15 6 6" xfId="9343"/>
    <cellStyle name="Normal 15 6 6 2" xfId="26307"/>
    <cellStyle name="Normal 15 6 7" xfId="16934"/>
    <cellStyle name="Normal 15 6 8" xfId="18739"/>
    <cellStyle name="Normal 15 7" xfId="1467"/>
    <cellStyle name="Normal 15 7 2" xfId="2466"/>
    <cellStyle name="Normal 15 7 2 2" xfId="4428"/>
    <cellStyle name="Normal 15 7 2 2 2" xfId="8211"/>
    <cellStyle name="Normal 15 7 2 2 2 2" xfId="16270"/>
    <cellStyle name="Normal 15 7 2 2 2 2 2" xfId="33117"/>
    <cellStyle name="Normal 15 7 2 2 2 3" xfId="25550"/>
    <cellStyle name="Normal 15 7 2 2 3" xfId="12487"/>
    <cellStyle name="Normal 15 7 2 2 3 2" xfId="29336"/>
    <cellStyle name="Normal 15 7 2 2 4" xfId="21769"/>
    <cellStyle name="Normal 15 7 2 3" xfId="6327"/>
    <cellStyle name="Normal 15 7 2 3 2" xfId="14386"/>
    <cellStyle name="Normal 15 7 2 3 2 2" xfId="31233"/>
    <cellStyle name="Normal 15 7 2 3 3" xfId="23666"/>
    <cellStyle name="Normal 15 7 2 4" xfId="10553"/>
    <cellStyle name="Normal 15 7 2 4 2" xfId="27452"/>
    <cellStyle name="Normal 15 7 2 5" xfId="16939"/>
    <cellStyle name="Normal 15 7 2 6" xfId="19884"/>
    <cellStyle name="Normal 15 7 3" xfId="3516"/>
    <cellStyle name="Normal 15 7 3 2" xfId="7299"/>
    <cellStyle name="Normal 15 7 3 2 2" xfId="15358"/>
    <cellStyle name="Normal 15 7 3 2 2 2" xfId="32205"/>
    <cellStyle name="Normal 15 7 3 2 3" xfId="24638"/>
    <cellStyle name="Normal 15 7 3 3" xfId="11575"/>
    <cellStyle name="Normal 15 7 3 3 2" xfId="28424"/>
    <cellStyle name="Normal 15 7 3 4" xfId="20857"/>
    <cellStyle name="Normal 15 7 4" xfId="5415"/>
    <cellStyle name="Normal 15 7 4 2" xfId="13474"/>
    <cellStyle name="Normal 15 7 4 2 2" xfId="30321"/>
    <cellStyle name="Normal 15 7 4 3" xfId="22754"/>
    <cellStyle name="Normal 15 7 5" xfId="9600"/>
    <cellStyle name="Normal 15 7 5 2" xfId="26540"/>
    <cellStyle name="Normal 15 7 6" xfId="16938"/>
    <cellStyle name="Normal 15 7 7" xfId="18972"/>
    <cellStyle name="Normal 15 8" xfId="1990"/>
    <cellStyle name="Normal 15 8 2" xfId="3977"/>
    <cellStyle name="Normal 15 8 2 2" xfId="7760"/>
    <cellStyle name="Normal 15 8 2 2 2" xfId="15819"/>
    <cellStyle name="Normal 15 8 2 2 2 2" xfId="32666"/>
    <cellStyle name="Normal 15 8 2 2 3" xfId="25099"/>
    <cellStyle name="Normal 15 8 2 3" xfId="12036"/>
    <cellStyle name="Normal 15 8 2 3 2" xfId="28885"/>
    <cellStyle name="Normal 15 8 2 4" xfId="21318"/>
    <cellStyle name="Normal 15 8 3" xfId="5876"/>
    <cellStyle name="Normal 15 8 3 2" xfId="13935"/>
    <cellStyle name="Normal 15 8 3 2 2" xfId="30782"/>
    <cellStyle name="Normal 15 8 3 3" xfId="23215"/>
    <cellStyle name="Normal 15 8 4" xfId="10089"/>
    <cellStyle name="Normal 15 8 4 2" xfId="27001"/>
    <cellStyle name="Normal 15 8 5" xfId="16940"/>
    <cellStyle name="Normal 15 8 6" xfId="19433"/>
    <cellStyle name="Normal 15 9" xfId="3035"/>
    <cellStyle name="Normal 15 9 2" xfId="6848"/>
    <cellStyle name="Normal 15 9 2 2" xfId="14907"/>
    <cellStyle name="Normal 15 9 2 2 2" xfId="31754"/>
    <cellStyle name="Normal 15 9 2 3" xfId="24187"/>
    <cellStyle name="Normal 15 9 3" xfId="11098"/>
    <cellStyle name="Normal 15 9 3 2" xfId="27973"/>
    <cellStyle name="Normal 15 9 4" xfId="20406"/>
    <cellStyle name="Normal 150" xfId="2928"/>
    <cellStyle name="Normal 150 2" xfId="4888"/>
    <cellStyle name="Normal 150 2 2" xfId="8671"/>
    <cellStyle name="Normal 150 2 2 2" xfId="16730"/>
    <cellStyle name="Normal 150 2 2 2 2" xfId="33577"/>
    <cellStyle name="Normal 150 2 2 3" xfId="26010"/>
    <cellStyle name="Normal 150 2 3" xfId="12947"/>
    <cellStyle name="Normal 150 2 3 2" xfId="29796"/>
    <cellStyle name="Normal 150 2 4" xfId="22229"/>
    <cellStyle name="Normal 150 3" xfId="6787"/>
    <cellStyle name="Normal 150 3 2" xfId="14846"/>
    <cellStyle name="Normal 150 3 2 2" xfId="31693"/>
    <cellStyle name="Normal 150 3 3" xfId="24126"/>
    <cellStyle name="Normal 150 4" xfId="11014"/>
    <cellStyle name="Normal 150 4 2" xfId="27912"/>
    <cellStyle name="Normal 150 5" xfId="16941"/>
    <cellStyle name="Normal 150 6" xfId="20344"/>
    <cellStyle name="Normal 151" xfId="2929"/>
    <cellStyle name="Normal 151 2" xfId="4889"/>
    <cellStyle name="Normal 151 2 2" xfId="8672"/>
    <cellStyle name="Normal 151 2 2 2" xfId="16731"/>
    <cellStyle name="Normal 151 2 2 2 2" xfId="33578"/>
    <cellStyle name="Normal 151 2 2 3" xfId="26011"/>
    <cellStyle name="Normal 151 2 3" xfId="12948"/>
    <cellStyle name="Normal 151 2 3 2" xfId="29797"/>
    <cellStyle name="Normal 151 2 4" xfId="22230"/>
    <cellStyle name="Normal 151 3" xfId="6788"/>
    <cellStyle name="Normal 151 3 2" xfId="14847"/>
    <cellStyle name="Normal 151 3 2 2" xfId="31694"/>
    <cellStyle name="Normal 151 3 3" xfId="24127"/>
    <cellStyle name="Normal 151 4" xfId="11015"/>
    <cellStyle name="Normal 151 4 2" xfId="27913"/>
    <cellStyle name="Normal 151 5" xfId="16942"/>
    <cellStyle name="Normal 151 6" xfId="20345"/>
    <cellStyle name="Normal 152" xfId="2930"/>
    <cellStyle name="Normal 152 2" xfId="4890"/>
    <cellStyle name="Normal 152 2 2" xfId="8673"/>
    <cellStyle name="Normal 152 2 2 2" xfId="16732"/>
    <cellStyle name="Normal 152 2 2 2 2" xfId="33579"/>
    <cellStyle name="Normal 152 2 2 3" xfId="26012"/>
    <cellStyle name="Normal 152 2 3" xfId="12949"/>
    <cellStyle name="Normal 152 2 3 2" xfId="29798"/>
    <cellStyle name="Normal 152 2 4" xfId="22231"/>
    <cellStyle name="Normal 152 3" xfId="6789"/>
    <cellStyle name="Normal 152 3 2" xfId="14848"/>
    <cellStyle name="Normal 152 3 2 2" xfId="31695"/>
    <cellStyle name="Normal 152 3 3" xfId="24128"/>
    <cellStyle name="Normal 152 4" xfId="11016"/>
    <cellStyle name="Normal 152 4 2" xfId="27914"/>
    <cellStyle name="Normal 152 5" xfId="16943"/>
    <cellStyle name="Normal 152 6" xfId="20346"/>
    <cellStyle name="Normal 153" xfId="2931"/>
    <cellStyle name="Normal 153 2" xfId="4891"/>
    <cellStyle name="Normal 153 2 2" xfId="8674"/>
    <cellStyle name="Normal 153 2 2 2" xfId="16733"/>
    <cellStyle name="Normal 153 2 2 2 2" xfId="33580"/>
    <cellStyle name="Normal 153 2 2 3" xfId="26013"/>
    <cellStyle name="Normal 153 2 3" xfId="12950"/>
    <cellStyle name="Normal 153 2 3 2" xfId="29799"/>
    <cellStyle name="Normal 153 2 4" xfId="22232"/>
    <cellStyle name="Normal 153 3" xfId="6790"/>
    <cellStyle name="Normal 153 3 2" xfId="14849"/>
    <cellStyle name="Normal 153 3 2 2" xfId="31696"/>
    <cellStyle name="Normal 153 3 3" xfId="24129"/>
    <cellStyle name="Normal 153 4" xfId="11017"/>
    <cellStyle name="Normal 153 4 2" xfId="27915"/>
    <cellStyle name="Normal 153 5" xfId="16944"/>
    <cellStyle name="Normal 153 6" xfId="20347"/>
    <cellStyle name="Normal 154" xfId="2932"/>
    <cellStyle name="Normal 154 2" xfId="4892"/>
    <cellStyle name="Normal 154 2 2" xfId="8675"/>
    <cellStyle name="Normal 154 2 2 2" xfId="16734"/>
    <cellStyle name="Normal 154 2 2 2 2" xfId="33581"/>
    <cellStyle name="Normal 154 2 2 3" xfId="26014"/>
    <cellStyle name="Normal 154 2 3" xfId="12951"/>
    <cellStyle name="Normal 154 2 3 2" xfId="29800"/>
    <cellStyle name="Normal 154 2 4" xfId="22233"/>
    <cellStyle name="Normal 154 3" xfId="6791"/>
    <cellStyle name="Normal 154 3 2" xfId="14850"/>
    <cellStyle name="Normal 154 3 2 2" xfId="31697"/>
    <cellStyle name="Normal 154 3 3" xfId="24130"/>
    <cellStyle name="Normal 154 4" xfId="11018"/>
    <cellStyle name="Normal 154 4 2" xfId="27916"/>
    <cellStyle name="Normal 154 5" xfId="16945"/>
    <cellStyle name="Normal 154 6" xfId="20348"/>
    <cellStyle name="Normal 155" xfId="2933"/>
    <cellStyle name="Normal 155 2" xfId="4893"/>
    <cellStyle name="Normal 155 2 2" xfId="8676"/>
    <cellStyle name="Normal 155 2 2 2" xfId="16735"/>
    <cellStyle name="Normal 155 2 2 2 2" xfId="33582"/>
    <cellStyle name="Normal 155 2 2 3" xfId="26015"/>
    <cellStyle name="Normal 155 2 3" xfId="12952"/>
    <cellStyle name="Normal 155 2 3 2" xfId="29801"/>
    <cellStyle name="Normal 155 2 4" xfId="22234"/>
    <cellStyle name="Normal 155 3" xfId="6792"/>
    <cellStyle name="Normal 155 3 2" xfId="14851"/>
    <cellStyle name="Normal 155 3 2 2" xfId="31698"/>
    <cellStyle name="Normal 155 3 3" xfId="24131"/>
    <cellStyle name="Normal 155 4" xfId="11019"/>
    <cellStyle name="Normal 155 4 2" xfId="27917"/>
    <cellStyle name="Normal 155 5" xfId="16946"/>
    <cellStyle name="Normal 155 6" xfId="20349"/>
    <cellStyle name="Normal 156" xfId="2934"/>
    <cellStyle name="Normal 156 2" xfId="4894"/>
    <cellStyle name="Normal 156 2 2" xfId="8677"/>
    <cellStyle name="Normal 156 2 2 2" xfId="16736"/>
    <cellStyle name="Normal 156 2 2 2 2" xfId="33583"/>
    <cellStyle name="Normal 156 2 2 3" xfId="26016"/>
    <cellStyle name="Normal 156 2 3" xfId="12953"/>
    <cellStyle name="Normal 156 2 3 2" xfId="29802"/>
    <cellStyle name="Normal 156 2 4" xfId="22235"/>
    <cellStyle name="Normal 156 3" xfId="6793"/>
    <cellStyle name="Normal 156 3 2" xfId="14852"/>
    <cellStyle name="Normal 156 3 2 2" xfId="31699"/>
    <cellStyle name="Normal 156 3 3" xfId="24132"/>
    <cellStyle name="Normal 156 4" xfId="11020"/>
    <cellStyle name="Normal 156 4 2" xfId="27918"/>
    <cellStyle name="Normal 156 5" xfId="16947"/>
    <cellStyle name="Normal 156 6" xfId="20350"/>
    <cellStyle name="Normal 157" xfId="2935"/>
    <cellStyle name="Normal 157 2" xfId="4895"/>
    <cellStyle name="Normal 157 2 2" xfId="8678"/>
    <cellStyle name="Normal 157 2 2 2" xfId="16737"/>
    <cellStyle name="Normal 157 2 2 2 2" xfId="33584"/>
    <cellStyle name="Normal 157 2 2 3" xfId="26017"/>
    <cellStyle name="Normal 157 2 3" xfId="12954"/>
    <cellStyle name="Normal 157 2 3 2" xfId="29803"/>
    <cellStyle name="Normal 157 2 4" xfId="22236"/>
    <cellStyle name="Normal 157 3" xfId="6794"/>
    <cellStyle name="Normal 157 3 2" xfId="14853"/>
    <cellStyle name="Normal 157 3 2 2" xfId="31700"/>
    <cellStyle name="Normal 157 3 3" xfId="24133"/>
    <cellStyle name="Normal 157 4" xfId="11021"/>
    <cellStyle name="Normal 157 4 2" xfId="27919"/>
    <cellStyle name="Normal 157 5" xfId="16948"/>
    <cellStyle name="Normal 157 6" xfId="20351"/>
    <cellStyle name="Normal 158" xfId="2936"/>
    <cellStyle name="Normal 158 2" xfId="4896"/>
    <cellStyle name="Normal 158 2 2" xfId="8679"/>
    <cellStyle name="Normal 158 2 2 2" xfId="16738"/>
    <cellStyle name="Normal 158 2 2 2 2" xfId="33585"/>
    <cellStyle name="Normal 158 2 2 3" xfId="26018"/>
    <cellStyle name="Normal 158 2 3" xfId="12955"/>
    <cellStyle name="Normal 158 2 3 2" xfId="29804"/>
    <cellStyle name="Normal 158 2 4" xfId="22237"/>
    <cellStyle name="Normal 158 3" xfId="6795"/>
    <cellStyle name="Normal 158 3 2" xfId="14854"/>
    <cellStyle name="Normal 158 3 2 2" xfId="31701"/>
    <cellStyle name="Normal 158 3 3" xfId="24134"/>
    <cellStyle name="Normal 158 4" xfId="11022"/>
    <cellStyle name="Normal 158 4 2" xfId="27920"/>
    <cellStyle name="Normal 158 5" xfId="16949"/>
    <cellStyle name="Normal 158 6" xfId="20352"/>
    <cellStyle name="Normal 159" xfId="2937"/>
    <cellStyle name="Normal 159 2" xfId="4897"/>
    <cellStyle name="Normal 159 2 2" xfId="8680"/>
    <cellStyle name="Normal 159 2 2 2" xfId="16739"/>
    <cellStyle name="Normal 159 2 2 2 2" xfId="33586"/>
    <cellStyle name="Normal 159 2 2 3" xfId="26019"/>
    <cellStyle name="Normal 159 2 3" xfId="12956"/>
    <cellStyle name="Normal 159 2 3 2" xfId="29805"/>
    <cellStyle name="Normal 159 2 4" xfId="22238"/>
    <cellStyle name="Normal 159 3" xfId="6796"/>
    <cellStyle name="Normal 159 3 2" xfId="14855"/>
    <cellStyle name="Normal 159 3 2 2" xfId="31702"/>
    <cellStyle name="Normal 159 3 3" xfId="24135"/>
    <cellStyle name="Normal 159 4" xfId="11023"/>
    <cellStyle name="Normal 159 4 2" xfId="27921"/>
    <cellStyle name="Normal 159 5" xfId="16950"/>
    <cellStyle name="Normal 159 6" xfId="20353"/>
    <cellStyle name="Normal 16" xfId="562"/>
    <cellStyle name="Normal 16 10" xfId="4965"/>
    <cellStyle name="Normal 16 10 2" xfId="13024"/>
    <cellStyle name="Normal 16 10 2 2" xfId="29871"/>
    <cellStyle name="Normal 16 10 3" xfId="22304"/>
    <cellStyle name="Normal 16 11" xfId="8927"/>
    <cellStyle name="Normal 16 11 2" xfId="26090"/>
    <cellStyle name="Normal 16 12" xfId="16951"/>
    <cellStyle name="Normal 16 13" xfId="18520"/>
    <cellStyle name="Normal 16 14" xfId="18515"/>
    <cellStyle name="Normal 16 15" xfId="34049"/>
    <cellStyle name="Normal 16 2" xfId="618"/>
    <cellStyle name="Normal 16 2 10" xfId="16952"/>
    <cellStyle name="Normal 16 2 11" xfId="18534"/>
    <cellStyle name="Normal 16 2 12" xfId="34050"/>
    <cellStyle name="Normal 16 2 2" xfId="736"/>
    <cellStyle name="Normal 16 2 2 10" xfId="18570"/>
    <cellStyle name="Normal 16 2 2 11" xfId="34051"/>
    <cellStyle name="Normal 16 2 2 2" xfId="1070"/>
    <cellStyle name="Normal 16 2 2 2 2" xfId="1331"/>
    <cellStyle name="Normal 16 2 2 2 2 2" xfId="1827"/>
    <cellStyle name="Normal 16 2 2 2 2 2 2" xfId="2826"/>
    <cellStyle name="Normal 16 2 2 2 2 2 2 2" xfId="4788"/>
    <cellStyle name="Normal 16 2 2 2 2 2 2 2 2" xfId="8571"/>
    <cellStyle name="Normal 16 2 2 2 2 2 2 2 2 2" xfId="16630"/>
    <cellStyle name="Normal 16 2 2 2 2 2 2 2 2 2 2" xfId="33477"/>
    <cellStyle name="Normal 16 2 2 2 2 2 2 2 2 3" xfId="25910"/>
    <cellStyle name="Normal 16 2 2 2 2 2 2 2 3" xfId="12847"/>
    <cellStyle name="Normal 16 2 2 2 2 2 2 2 3 2" xfId="29696"/>
    <cellStyle name="Normal 16 2 2 2 2 2 2 2 4" xfId="22129"/>
    <cellStyle name="Normal 16 2 2 2 2 2 2 3" xfId="6687"/>
    <cellStyle name="Normal 16 2 2 2 2 2 2 3 2" xfId="14746"/>
    <cellStyle name="Normal 16 2 2 2 2 2 2 3 2 2" xfId="31593"/>
    <cellStyle name="Normal 16 2 2 2 2 2 2 3 3" xfId="24026"/>
    <cellStyle name="Normal 16 2 2 2 2 2 2 4" xfId="10913"/>
    <cellStyle name="Normal 16 2 2 2 2 2 2 4 2" xfId="27812"/>
    <cellStyle name="Normal 16 2 2 2 2 2 2 5" xfId="16957"/>
    <cellStyle name="Normal 16 2 2 2 2 2 2 6" xfId="20244"/>
    <cellStyle name="Normal 16 2 2 2 2 2 3" xfId="3876"/>
    <cellStyle name="Normal 16 2 2 2 2 2 3 2" xfId="7659"/>
    <cellStyle name="Normal 16 2 2 2 2 2 3 2 2" xfId="15718"/>
    <cellStyle name="Normal 16 2 2 2 2 2 3 2 2 2" xfId="32565"/>
    <cellStyle name="Normal 16 2 2 2 2 2 3 2 3" xfId="24998"/>
    <cellStyle name="Normal 16 2 2 2 2 2 3 3" xfId="11935"/>
    <cellStyle name="Normal 16 2 2 2 2 2 3 3 2" xfId="28784"/>
    <cellStyle name="Normal 16 2 2 2 2 2 3 4" xfId="21217"/>
    <cellStyle name="Normal 16 2 2 2 2 2 4" xfId="5775"/>
    <cellStyle name="Normal 16 2 2 2 2 2 4 2" xfId="13834"/>
    <cellStyle name="Normal 16 2 2 2 2 2 4 2 2" xfId="30681"/>
    <cellStyle name="Normal 16 2 2 2 2 2 4 3" xfId="23114"/>
    <cellStyle name="Normal 16 2 2 2 2 2 5" xfId="9960"/>
    <cellStyle name="Normal 16 2 2 2 2 2 5 2" xfId="26900"/>
    <cellStyle name="Normal 16 2 2 2 2 2 6" xfId="16956"/>
    <cellStyle name="Normal 16 2 2 2 2 2 7" xfId="19332"/>
    <cellStyle name="Normal 16 2 2 2 2 3" xfId="2373"/>
    <cellStyle name="Normal 16 2 2 2 2 3 2" xfId="4337"/>
    <cellStyle name="Normal 16 2 2 2 2 3 2 2" xfId="8120"/>
    <cellStyle name="Normal 16 2 2 2 2 3 2 2 2" xfId="16179"/>
    <cellStyle name="Normal 16 2 2 2 2 3 2 2 2 2" xfId="33026"/>
    <cellStyle name="Normal 16 2 2 2 2 3 2 2 3" xfId="25459"/>
    <cellStyle name="Normal 16 2 2 2 2 3 2 3" xfId="12396"/>
    <cellStyle name="Normal 16 2 2 2 2 3 2 3 2" xfId="29245"/>
    <cellStyle name="Normal 16 2 2 2 2 3 2 4" xfId="21678"/>
    <cellStyle name="Normal 16 2 2 2 2 3 3" xfId="6236"/>
    <cellStyle name="Normal 16 2 2 2 2 3 3 2" xfId="14295"/>
    <cellStyle name="Normal 16 2 2 2 2 3 3 2 2" xfId="31142"/>
    <cellStyle name="Normal 16 2 2 2 2 3 3 3" xfId="23575"/>
    <cellStyle name="Normal 16 2 2 2 2 3 4" xfId="10461"/>
    <cellStyle name="Normal 16 2 2 2 2 3 4 2" xfId="27361"/>
    <cellStyle name="Normal 16 2 2 2 2 3 5" xfId="16958"/>
    <cellStyle name="Normal 16 2 2 2 2 3 6" xfId="19793"/>
    <cellStyle name="Normal 16 2 2 2 2 4" xfId="3425"/>
    <cellStyle name="Normal 16 2 2 2 2 4 2" xfId="7208"/>
    <cellStyle name="Normal 16 2 2 2 2 4 2 2" xfId="15267"/>
    <cellStyle name="Normal 16 2 2 2 2 4 2 2 2" xfId="32114"/>
    <cellStyle name="Normal 16 2 2 2 2 4 2 3" xfId="24547"/>
    <cellStyle name="Normal 16 2 2 2 2 4 3" xfId="11484"/>
    <cellStyle name="Normal 16 2 2 2 2 4 3 2" xfId="28333"/>
    <cellStyle name="Normal 16 2 2 2 2 4 4" xfId="20766"/>
    <cellStyle name="Normal 16 2 2 2 2 5" xfId="5324"/>
    <cellStyle name="Normal 16 2 2 2 2 5 2" xfId="13383"/>
    <cellStyle name="Normal 16 2 2 2 2 5 2 2" xfId="30230"/>
    <cellStyle name="Normal 16 2 2 2 2 5 3" xfId="22663"/>
    <cellStyle name="Normal 16 2 2 2 2 6" xfId="9485"/>
    <cellStyle name="Normal 16 2 2 2 2 6 2" xfId="26449"/>
    <cellStyle name="Normal 16 2 2 2 2 7" xfId="16955"/>
    <cellStyle name="Normal 16 2 2 2 2 8" xfId="18881"/>
    <cellStyle name="Normal 16 2 2 2 3" xfId="1609"/>
    <cellStyle name="Normal 16 2 2 2 3 2" xfId="2608"/>
    <cellStyle name="Normal 16 2 2 2 3 2 2" xfId="4570"/>
    <cellStyle name="Normal 16 2 2 2 3 2 2 2" xfId="8353"/>
    <cellStyle name="Normal 16 2 2 2 3 2 2 2 2" xfId="16412"/>
    <cellStyle name="Normal 16 2 2 2 3 2 2 2 2 2" xfId="33259"/>
    <cellStyle name="Normal 16 2 2 2 3 2 2 2 3" xfId="25692"/>
    <cellStyle name="Normal 16 2 2 2 3 2 2 3" xfId="12629"/>
    <cellStyle name="Normal 16 2 2 2 3 2 2 3 2" xfId="29478"/>
    <cellStyle name="Normal 16 2 2 2 3 2 2 4" xfId="21911"/>
    <cellStyle name="Normal 16 2 2 2 3 2 3" xfId="6469"/>
    <cellStyle name="Normal 16 2 2 2 3 2 3 2" xfId="14528"/>
    <cellStyle name="Normal 16 2 2 2 3 2 3 2 2" xfId="31375"/>
    <cellStyle name="Normal 16 2 2 2 3 2 3 3" xfId="23808"/>
    <cellStyle name="Normal 16 2 2 2 3 2 4" xfId="10695"/>
    <cellStyle name="Normal 16 2 2 2 3 2 4 2" xfId="27594"/>
    <cellStyle name="Normal 16 2 2 2 3 2 5" xfId="16960"/>
    <cellStyle name="Normal 16 2 2 2 3 2 6" xfId="20026"/>
    <cellStyle name="Normal 16 2 2 2 3 3" xfId="3658"/>
    <cellStyle name="Normal 16 2 2 2 3 3 2" xfId="7441"/>
    <cellStyle name="Normal 16 2 2 2 3 3 2 2" xfId="15500"/>
    <cellStyle name="Normal 16 2 2 2 3 3 2 2 2" xfId="32347"/>
    <cellStyle name="Normal 16 2 2 2 3 3 2 3" xfId="24780"/>
    <cellStyle name="Normal 16 2 2 2 3 3 3" xfId="11717"/>
    <cellStyle name="Normal 16 2 2 2 3 3 3 2" xfId="28566"/>
    <cellStyle name="Normal 16 2 2 2 3 3 4" xfId="20999"/>
    <cellStyle name="Normal 16 2 2 2 3 4" xfId="5557"/>
    <cellStyle name="Normal 16 2 2 2 3 4 2" xfId="13616"/>
    <cellStyle name="Normal 16 2 2 2 3 4 2 2" xfId="30463"/>
    <cellStyle name="Normal 16 2 2 2 3 4 3" xfId="22896"/>
    <cellStyle name="Normal 16 2 2 2 3 5" xfId="9742"/>
    <cellStyle name="Normal 16 2 2 2 3 5 2" xfId="26682"/>
    <cellStyle name="Normal 16 2 2 2 3 6" xfId="16959"/>
    <cellStyle name="Normal 16 2 2 2 3 7" xfId="19114"/>
    <cellStyle name="Normal 16 2 2 2 4" xfId="2155"/>
    <cellStyle name="Normal 16 2 2 2 4 2" xfId="4119"/>
    <cellStyle name="Normal 16 2 2 2 4 2 2" xfId="7902"/>
    <cellStyle name="Normal 16 2 2 2 4 2 2 2" xfId="15961"/>
    <cellStyle name="Normal 16 2 2 2 4 2 2 2 2" xfId="32808"/>
    <cellStyle name="Normal 16 2 2 2 4 2 2 3" xfId="25241"/>
    <cellStyle name="Normal 16 2 2 2 4 2 3" xfId="12178"/>
    <cellStyle name="Normal 16 2 2 2 4 2 3 2" xfId="29027"/>
    <cellStyle name="Normal 16 2 2 2 4 2 4" xfId="21460"/>
    <cellStyle name="Normal 16 2 2 2 4 3" xfId="6018"/>
    <cellStyle name="Normal 16 2 2 2 4 3 2" xfId="14077"/>
    <cellStyle name="Normal 16 2 2 2 4 3 2 2" xfId="30924"/>
    <cellStyle name="Normal 16 2 2 2 4 3 3" xfId="23357"/>
    <cellStyle name="Normal 16 2 2 2 4 4" xfId="10243"/>
    <cellStyle name="Normal 16 2 2 2 4 4 2" xfId="27143"/>
    <cellStyle name="Normal 16 2 2 2 4 5" xfId="16961"/>
    <cellStyle name="Normal 16 2 2 2 4 6" xfId="19575"/>
    <cellStyle name="Normal 16 2 2 2 5" xfId="3207"/>
    <cellStyle name="Normal 16 2 2 2 5 2" xfId="6990"/>
    <cellStyle name="Normal 16 2 2 2 5 2 2" xfId="15049"/>
    <cellStyle name="Normal 16 2 2 2 5 2 2 2" xfId="31896"/>
    <cellStyle name="Normal 16 2 2 2 5 2 3" xfId="24329"/>
    <cellStyle name="Normal 16 2 2 2 5 3" xfId="11266"/>
    <cellStyle name="Normal 16 2 2 2 5 3 2" xfId="28115"/>
    <cellStyle name="Normal 16 2 2 2 5 4" xfId="20548"/>
    <cellStyle name="Normal 16 2 2 2 6" xfId="5106"/>
    <cellStyle name="Normal 16 2 2 2 6 2" xfId="13165"/>
    <cellStyle name="Normal 16 2 2 2 6 2 2" xfId="30012"/>
    <cellStyle name="Normal 16 2 2 2 6 3" xfId="22445"/>
    <cellStyle name="Normal 16 2 2 2 7" xfId="9250"/>
    <cellStyle name="Normal 16 2 2 2 7 2" xfId="26231"/>
    <cellStyle name="Normal 16 2 2 2 8" xfId="16954"/>
    <cellStyle name="Normal 16 2 2 2 9" xfId="18663"/>
    <cellStyle name="Normal 16 2 2 3" xfId="1239"/>
    <cellStyle name="Normal 16 2 2 3 2" xfId="1735"/>
    <cellStyle name="Normal 16 2 2 3 2 2" xfId="2734"/>
    <cellStyle name="Normal 16 2 2 3 2 2 2" xfId="4696"/>
    <cellStyle name="Normal 16 2 2 3 2 2 2 2" xfId="8479"/>
    <cellStyle name="Normal 16 2 2 3 2 2 2 2 2" xfId="16538"/>
    <cellStyle name="Normal 16 2 2 3 2 2 2 2 2 2" xfId="33385"/>
    <cellStyle name="Normal 16 2 2 3 2 2 2 2 3" xfId="25818"/>
    <cellStyle name="Normal 16 2 2 3 2 2 2 3" xfId="12755"/>
    <cellStyle name="Normal 16 2 2 3 2 2 2 3 2" xfId="29604"/>
    <cellStyle name="Normal 16 2 2 3 2 2 2 4" xfId="22037"/>
    <cellStyle name="Normal 16 2 2 3 2 2 3" xfId="6595"/>
    <cellStyle name="Normal 16 2 2 3 2 2 3 2" xfId="14654"/>
    <cellStyle name="Normal 16 2 2 3 2 2 3 2 2" xfId="31501"/>
    <cellStyle name="Normal 16 2 2 3 2 2 3 3" xfId="23934"/>
    <cellStyle name="Normal 16 2 2 3 2 2 4" xfId="10821"/>
    <cellStyle name="Normal 16 2 2 3 2 2 4 2" xfId="27720"/>
    <cellStyle name="Normal 16 2 2 3 2 2 5" xfId="16964"/>
    <cellStyle name="Normal 16 2 2 3 2 2 6" xfId="20152"/>
    <cellStyle name="Normal 16 2 2 3 2 3" xfId="3784"/>
    <cellStyle name="Normal 16 2 2 3 2 3 2" xfId="7567"/>
    <cellStyle name="Normal 16 2 2 3 2 3 2 2" xfId="15626"/>
    <cellStyle name="Normal 16 2 2 3 2 3 2 2 2" xfId="32473"/>
    <cellStyle name="Normal 16 2 2 3 2 3 2 3" xfId="24906"/>
    <cellStyle name="Normal 16 2 2 3 2 3 3" xfId="11843"/>
    <cellStyle name="Normal 16 2 2 3 2 3 3 2" xfId="28692"/>
    <cellStyle name="Normal 16 2 2 3 2 3 4" xfId="21125"/>
    <cellStyle name="Normal 16 2 2 3 2 4" xfId="5683"/>
    <cellStyle name="Normal 16 2 2 3 2 4 2" xfId="13742"/>
    <cellStyle name="Normal 16 2 2 3 2 4 2 2" xfId="30589"/>
    <cellStyle name="Normal 16 2 2 3 2 4 3" xfId="23022"/>
    <cellStyle name="Normal 16 2 2 3 2 5" xfId="9868"/>
    <cellStyle name="Normal 16 2 2 3 2 5 2" xfId="26808"/>
    <cellStyle name="Normal 16 2 2 3 2 6" xfId="16963"/>
    <cellStyle name="Normal 16 2 2 3 2 7" xfId="19240"/>
    <cellStyle name="Normal 16 2 2 3 3" xfId="2281"/>
    <cellStyle name="Normal 16 2 2 3 3 2" xfId="4245"/>
    <cellStyle name="Normal 16 2 2 3 3 2 2" xfId="8028"/>
    <cellStyle name="Normal 16 2 2 3 3 2 2 2" xfId="16087"/>
    <cellStyle name="Normal 16 2 2 3 3 2 2 2 2" xfId="32934"/>
    <cellStyle name="Normal 16 2 2 3 3 2 2 3" xfId="25367"/>
    <cellStyle name="Normal 16 2 2 3 3 2 3" xfId="12304"/>
    <cellStyle name="Normal 16 2 2 3 3 2 3 2" xfId="29153"/>
    <cellStyle name="Normal 16 2 2 3 3 2 4" xfId="21586"/>
    <cellStyle name="Normal 16 2 2 3 3 3" xfId="6144"/>
    <cellStyle name="Normal 16 2 2 3 3 3 2" xfId="14203"/>
    <cellStyle name="Normal 16 2 2 3 3 3 2 2" xfId="31050"/>
    <cellStyle name="Normal 16 2 2 3 3 3 3" xfId="23483"/>
    <cellStyle name="Normal 16 2 2 3 3 4" xfId="10369"/>
    <cellStyle name="Normal 16 2 2 3 3 4 2" xfId="27269"/>
    <cellStyle name="Normal 16 2 2 3 3 5" xfId="16965"/>
    <cellStyle name="Normal 16 2 2 3 3 6" xfId="19701"/>
    <cellStyle name="Normal 16 2 2 3 4" xfId="3333"/>
    <cellStyle name="Normal 16 2 2 3 4 2" xfId="7116"/>
    <cellStyle name="Normal 16 2 2 3 4 2 2" xfId="15175"/>
    <cellStyle name="Normal 16 2 2 3 4 2 2 2" xfId="32022"/>
    <cellStyle name="Normal 16 2 2 3 4 2 3" xfId="24455"/>
    <cellStyle name="Normal 16 2 2 3 4 3" xfId="11392"/>
    <cellStyle name="Normal 16 2 2 3 4 3 2" xfId="28241"/>
    <cellStyle name="Normal 16 2 2 3 4 4" xfId="20674"/>
    <cellStyle name="Normal 16 2 2 3 5" xfId="5232"/>
    <cellStyle name="Normal 16 2 2 3 5 2" xfId="13291"/>
    <cellStyle name="Normal 16 2 2 3 5 2 2" xfId="30138"/>
    <cellStyle name="Normal 16 2 2 3 5 3" xfId="22571"/>
    <cellStyle name="Normal 16 2 2 3 6" xfId="9393"/>
    <cellStyle name="Normal 16 2 2 3 6 2" xfId="26357"/>
    <cellStyle name="Normal 16 2 2 3 7" xfId="16962"/>
    <cellStyle name="Normal 16 2 2 3 8" xfId="18789"/>
    <cellStyle name="Normal 16 2 2 4" xfId="1517"/>
    <cellStyle name="Normal 16 2 2 4 2" xfId="2516"/>
    <cellStyle name="Normal 16 2 2 4 2 2" xfId="4478"/>
    <cellStyle name="Normal 16 2 2 4 2 2 2" xfId="8261"/>
    <cellStyle name="Normal 16 2 2 4 2 2 2 2" xfId="16320"/>
    <cellStyle name="Normal 16 2 2 4 2 2 2 2 2" xfId="33167"/>
    <cellStyle name="Normal 16 2 2 4 2 2 2 3" xfId="25600"/>
    <cellStyle name="Normal 16 2 2 4 2 2 3" xfId="12537"/>
    <cellStyle name="Normal 16 2 2 4 2 2 3 2" xfId="29386"/>
    <cellStyle name="Normal 16 2 2 4 2 2 4" xfId="21819"/>
    <cellStyle name="Normal 16 2 2 4 2 3" xfId="6377"/>
    <cellStyle name="Normal 16 2 2 4 2 3 2" xfId="14436"/>
    <cellStyle name="Normal 16 2 2 4 2 3 2 2" xfId="31283"/>
    <cellStyle name="Normal 16 2 2 4 2 3 3" xfId="23716"/>
    <cellStyle name="Normal 16 2 2 4 2 4" xfId="10603"/>
    <cellStyle name="Normal 16 2 2 4 2 4 2" xfId="27502"/>
    <cellStyle name="Normal 16 2 2 4 2 5" xfId="16967"/>
    <cellStyle name="Normal 16 2 2 4 2 6" xfId="19934"/>
    <cellStyle name="Normal 16 2 2 4 3" xfId="3566"/>
    <cellStyle name="Normal 16 2 2 4 3 2" xfId="7349"/>
    <cellStyle name="Normal 16 2 2 4 3 2 2" xfId="15408"/>
    <cellStyle name="Normal 16 2 2 4 3 2 2 2" xfId="32255"/>
    <cellStyle name="Normal 16 2 2 4 3 2 3" xfId="24688"/>
    <cellStyle name="Normal 16 2 2 4 3 3" xfId="11625"/>
    <cellStyle name="Normal 16 2 2 4 3 3 2" xfId="28474"/>
    <cellStyle name="Normal 16 2 2 4 3 4" xfId="20907"/>
    <cellStyle name="Normal 16 2 2 4 4" xfId="5465"/>
    <cellStyle name="Normal 16 2 2 4 4 2" xfId="13524"/>
    <cellStyle name="Normal 16 2 2 4 4 2 2" xfId="30371"/>
    <cellStyle name="Normal 16 2 2 4 4 3" xfId="22804"/>
    <cellStyle name="Normal 16 2 2 4 5" xfId="9650"/>
    <cellStyle name="Normal 16 2 2 4 5 2" xfId="26590"/>
    <cellStyle name="Normal 16 2 2 4 6" xfId="16966"/>
    <cellStyle name="Normal 16 2 2 4 7" xfId="19022"/>
    <cellStyle name="Normal 16 2 2 5" xfId="2046"/>
    <cellStyle name="Normal 16 2 2 5 2" xfId="4027"/>
    <cellStyle name="Normal 16 2 2 5 2 2" xfId="7810"/>
    <cellStyle name="Normal 16 2 2 5 2 2 2" xfId="15869"/>
    <cellStyle name="Normal 16 2 2 5 2 2 2 2" xfId="32716"/>
    <cellStyle name="Normal 16 2 2 5 2 2 3" xfId="25149"/>
    <cellStyle name="Normal 16 2 2 5 2 3" xfId="12086"/>
    <cellStyle name="Normal 16 2 2 5 2 3 2" xfId="28935"/>
    <cellStyle name="Normal 16 2 2 5 2 4" xfId="21368"/>
    <cellStyle name="Normal 16 2 2 5 3" xfId="5926"/>
    <cellStyle name="Normal 16 2 2 5 3 2" xfId="13985"/>
    <cellStyle name="Normal 16 2 2 5 3 2 2" xfId="30832"/>
    <cellStyle name="Normal 16 2 2 5 3 3" xfId="23265"/>
    <cellStyle name="Normal 16 2 2 5 4" xfId="10144"/>
    <cellStyle name="Normal 16 2 2 5 4 2" xfId="27051"/>
    <cellStyle name="Normal 16 2 2 5 5" xfId="16968"/>
    <cellStyle name="Normal 16 2 2 5 6" xfId="19483"/>
    <cellStyle name="Normal 16 2 2 6" xfId="3085"/>
    <cellStyle name="Normal 16 2 2 6 2" xfId="6898"/>
    <cellStyle name="Normal 16 2 2 6 2 2" xfId="14957"/>
    <cellStyle name="Normal 16 2 2 6 2 2 2" xfId="31804"/>
    <cellStyle name="Normal 16 2 2 6 2 3" xfId="24237"/>
    <cellStyle name="Normal 16 2 2 6 3" xfId="11148"/>
    <cellStyle name="Normal 16 2 2 6 3 2" xfId="28023"/>
    <cellStyle name="Normal 16 2 2 6 4" xfId="20456"/>
    <cellStyle name="Normal 16 2 2 7" xfId="5014"/>
    <cellStyle name="Normal 16 2 2 7 2" xfId="13073"/>
    <cellStyle name="Normal 16 2 2 7 2 2" xfId="29920"/>
    <cellStyle name="Normal 16 2 2 7 3" xfId="22353"/>
    <cellStyle name="Normal 16 2 2 8" xfId="9033"/>
    <cellStyle name="Normal 16 2 2 8 2" xfId="26139"/>
    <cellStyle name="Normal 16 2 2 9" xfId="16953"/>
    <cellStyle name="Normal 16 2 3" xfId="1034"/>
    <cellStyle name="Normal 16 2 3 2" xfId="1295"/>
    <cellStyle name="Normal 16 2 3 2 2" xfId="1791"/>
    <cellStyle name="Normal 16 2 3 2 2 2" xfId="2790"/>
    <cellStyle name="Normal 16 2 3 2 2 2 2" xfId="4752"/>
    <cellStyle name="Normal 16 2 3 2 2 2 2 2" xfId="8535"/>
    <cellStyle name="Normal 16 2 3 2 2 2 2 2 2" xfId="16594"/>
    <cellStyle name="Normal 16 2 3 2 2 2 2 2 2 2" xfId="33441"/>
    <cellStyle name="Normal 16 2 3 2 2 2 2 2 3" xfId="25874"/>
    <cellStyle name="Normal 16 2 3 2 2 2 2 3" xfId="12811"/>
    <cellStyle name="Normal 16 2 3 2 2 2 2 3 2" xfId="29660"/>
    <cellStyle name="Normal 16 2 3 2 2 2 2 4" xfId="22093"/>
    <cellStyle name="Normal 16 2 3 2 2 2 3" xfId="6651"/>
    <cellStyle name="Normal 16 2 3 2 2 2 3 2" xfId="14710"/>
    <cellStyle name="Normal 16 2 3 2 2 2 3 2 2" xfId="31557"/>
    <cellStyle name="Normal 16 2 3 2 2 2 3 3" xfId="23990"/>
    <cellStyle name="Normal 16 2 3 2 2 2 4" xfId="10877"/>
    <cellStyle name="Normal 16 2 3 2 2 2 4 2" xfId="27776"/>
    <cellStyle name="Normal 16 2 3 2 2 2 5" xfId="16972"/>
    <cellStyle name="Normal 16 2 3 2 2 2 6" xfId="20208"/>
    <cellStyle name="Normal 16 2 3 2 2 3" xfId="3840"/>
    <cellStyle name="Normal 16 2 3 2 2 3 2" xfId="7623"/>
    <cellStyle name="Normal 16 2 3 2 2 3 2 2" xfId="15682"/>
    <cellStyle name="Normal 16 2 3 2 2 3 2 2 2" xfId="32529"/>
    <cellStyle name="Normal 16 2 3 2 2 3 2 3" xfId="24962"/>
    <cellStyle name="Normal 16 2 3 2 2 3 3" xfId="11899"/>
    <cellStyle name="Normal 16 2 3 2 2 3 3 2" xfId="28748"/>
    <cellStyle name="Normal 16 2 3 2 2 3 4" xfId="21181"/>
    <cellStyle name="Normal 16 2 3 2 2 4" xfId="5739"/>
    <cellStyle name="Normal 16 2 3 2 2 4 2" xfId="13798"/>
    <cellStyle name="Normal 16 2 3 2 2 4 2 2" xfId="30645"/>
    <cellStyle name="Normal 16 2 3 2 2 4 3" xfId="23078"/>
    <cellStyle name="Normal 16 2 3 2 2 5" xfId="9924"/>
    <cellStyle name="Normal 16 2 3 2 2 5 2" xfId="26864"/>
    <cellStyle name="Normal 16 2 3 2 2 6" xfId="16971"/>
    <cellStyle name="Normal 16 2 3 2 2 7" xfId="19296"/>
    <cellStyle name="Normal 16 2 3 2 3" xfId="2337"/>
    <cellStyle name="Normal 16 2 3 2 3 2" xfId="4301"/>
    <cellStyle name="Normal 16 2 3 2 3 2 2" xfId="8084"/>
    <cellStyle name="Normal 16 2 3 2 3 2 2 2" xfId="16143"/>
    <cellStyle name="Normal 16 2 3 2 3 2 2 2 2" xfId="32990"/>
    <cellStyle name="Normal 16 2 3 2 3 2 2 3" xfId="25423"/>
    <cellStyle name="Normal 16 2 3 2 3 2 3" xfId="12360"/>
    <cellStyle name="Normal 16 2 3 2 3 2 3 2" xfId="29209"/>
    <cellStyle name="Normal 16 2 3 2 3 2 4" xfId="21642"/>
    <cellStyle name="Normal 16 2 3 2 3 3" xfId="6200"/>
    <cellStyle name="Normal 16 2 3 2 3 3 2" xfId="14259"/>
    <cellStyle name="Normal 16 2 3 2 3 3 2 2" xfId="31106"/>
    <cellStyle name="Normal 16 2 3 2 3 3 3" xfId="23539"/>
    <cellStyle name="Normal 16 2 3 2 3 4" xfId="10425"/>
    <cellStyle name="Normal 16 2 3 2 3 4 2" xfId="27325"/>
    <cellStyle name="Normal 16 2 3 2 3 5" xfId="16973"/>
    <cellStyle name="Normal 16 2 3 2 3 6" xfId="19757"/>
    <cellStyle name="Normal 16 2 3 2 4" xfId="3389"/>
    <cellStyle name="Normal 16 2 3 2 4 2" xfId="7172"/>
    <cellStyle name="Normal 16 2 3 2 4 2 2" xfId="15231"/>
    <cellStyle name="Normal 16 2 3 2 4 2 2 2" xfId="32078"/>
    <cellStyle name="Normal 16 2 3 2 4 2 3" xfId="24511"/>
    <cellStyle name="Normal 16 2 3 2 4 3" xfId="11448"/>
    <cellStyle name="Normal 16 2 3 2 4 3 2" xfId="28297"/>
    <cellStyle name="Normal 16 2 3 2 4 4" xfId="20730"/>
    <cellStyle name="Normal 16 2 3 2 5" xfId="5288"/>
    <cellStyle name="Normal 16 2 3 2 5 2" xfId="13347"/>
    <cellStyle name="Normal 16 2 3 2 5 2 2" xfId="30194"/>
    <cellStyle name="Normal 16 2 3 2 5 3" xfId="22627"/>
    <cellStyle name="Normal 16 2 3 2 6" xfId="9449"/>
    <cellStyle name="Normal 16 2 3 2 6 2" xfId="26413"/>
    <cellStyle name="Normal 16 2 3 2 7" xfId="16970"/>
    <cellStyle name="Normal 16 2 3 2 8" xfId="18845"/>
    <cellStyle name="Normal 16 2 3 3" xfId="1573"/>
    <cellStyle name="Normal 16 2 3 3 2" xfId="2572"/>
    <cellStyle name="Normal 16 2 3 3 2 2" xfId="4534"/>
    <cellStyle name="Normal 16 2 3 3 2 2 2" xfId="8317"/>
    <cellStyle name="Normal 16 2 3 3 2 2 2 2" xfId="16376"/>
    <cellStyle name="Normal 16 2 3 3 2 2 2 2 2" xfId="33223"/>
    <cellStyle name="Normal 16 2 3 3 2 2 2 3" xfId="25656"/>
    <cellStyle name="Normal 16 2 3 3 2 2 3" xfId="12593"/>
    <cellStyle name="Normal 16 2 3 3 2 2 3 2" xfId="29442"/>
    <cellStyle name="Normal 16 2 3 3 2 2 4" xfId="21875"/>
    <cellStyle name="Normal 16 2 3 3 2 3" xfId="6433"/>
    <cellStyle name="Normal 16 2 3 3 2 3 2" xfId="14492"/>
    <cellStyle name="Normal 16 2 3 3 2 3 2 2" xfId="31339"/>
    <cellStyle name="Normal 16 2 3 3 2 3 3" xfId="23772"/>
    <cellStyle name="Normal 16 2 3 3 2 4" xfId="10659"/>
    <cellStyle name="Normal 16 2 3 3 2 4 2" xfId="27558"/>
    <cellStyle name="Normal 16 2 3 3 2 5" xfId="16975"/>
    <cellStyle name="Normal 16 2 3 3 2 6" xfId="19990"/>
    <cellStyle name="Normal 16 2 3 3 3" xfId="3622"/>
    <cellStyle name="Normal 16 2 3 3 3 2" xfId="7405"/>
    <cellStyle name="Normal 16 2 3 3 3 2 2" xfId="15464"/>
    <cellStyle name="Normal 16 2 3 3 3 2 2 2" xfId="32311"/>
    <cellStyle name="Normal 16 2 3 3 3 2 3" xfId="24744"/>
    <cellStyle name="Normal 16 2 3 3 3 3" xfId="11681"/>
    <cellStyle name="Normal 16 2 3 3 3 3 2" xfId="28530"/>
    <cellStyle name="Normal 16 2 3 3 3 4" xfId="20963"/>
    <cellStyle name="Normal 16 2 3 3 4" xfId="5521"/>
    <cellStyle name="Normal 16 2 3 3 4 2" xfId="13580"/>
    <cellStyle name="Normal 16 2 3 3 4 2 2" xfId="30427"/>
    <cellStyle name="Normal 16 2 3 3 4 3" xfId="22860"/>
    <cellStyle name="Normal 16 2 3 3 5" xfId="9706"/>
    <cellStyle name="Normal 16 2 3 3 5 2" xfId="26646"/>
    <cellStyle name="Normal 16 2 3 3 6" xfId="16974"/>
    <cellStyle name="Normal 16 2 3 3 7" xfId="19078"/>
    <cellStyle name="Normal 16 2 3 4" xfId="2119"/>
    <cellStyle name="Normal 16 2 3 4 2" xfId="4083"/>
    <cellStyle name="Normal 16 2 3 4 2 2" xfId="7866"/>
    <cellStyle name="Normal 16 2 3 4 2 2 2" xfId="15925"/>
    <cellStyle name="Normal 16 2 3 4 2 2 2 2" xfId="32772"/>
    <cellStyle name="Normal 16 2 3 4 2 2 3" xfId="25205"/>
    <cellStyle name="Normal 16 2 3 4 2 3" xfId="12142"/>
    <cellStyle name="Normal 16 2 3 4 2 3 2" xfId="28991"/>
    <cellStyle name="Normal 16 2 3 4 2 4" xfId="21424"/>
    <cellStyle name="Normal 16 2 3 4 3" xfId="5982"/>
    <cellStyle name="Normal 16 2 3 4 3 2" xfId="14041"/>
    <cellStyle name="Normal 16 2 3 4 3 2 2" xfId="30888"/>
    <cellStyle name="Normal 16 2 3 4 3 3" xfId="23321"/>
    <cellStyle name="Normal 16 2 3 4 4" xfId="10207"/>
    <cellStyle name="Normal 16 2 3 4 4 2" xfId="27107"/>
    <cellStyle name="Normal 16 2 3 4 5" xfId="16976"/>
    <cellStyle name="Normal 16 2 3 4 6" xfId="19539"/>
    <cellStyle name="Normal 16 2 3 5" xfId="3171"/>
    <cellStyle name="Normal 16 2 3 5 2" xfId="6954"/>
    <cellStyle name="Normal 16 2 3 5 2 2" xfId="15013"/>
    <cellStyle name="Normal 16 2 3 5 2 2 2" xfId="31860"/>
    <cellStyle name="Normal 16 2 3 5 2 3" xfId="24293"/>
    <cellStyle name="Normal 16 2 3 5 3" xfId="11230"/>
    <cellStyle name="Normal 16 2 3 5 3 2" xfId="28079"/>
    <cellStyle name="Normal 16 2 3 5 4" xfId="20512"/>
    <cellStyle name="Normal 16 2 3 6" xfId="5070"/>
    <cellStyle name="Normal 16 2 3 6 2" xfId="13129"/>
    <cellStyle name="Normal 16 2 3 6 2 2" xfId="29976"/>
    <cellStyle name="Normal 16 2 3 6 3" xfId="22409"/>
    <cellStyle name="Normal 16 2 3 7" xfId="9214"/>
    <cellStyle name="Normal 16 2 3 7 2" xfId="26195"/>
    <cellStyle name="Normal 16 2 3 8" xfId="16969"/>
    <cellStyle name="Normal 16 2 3 9" xfId="18627"/>
    <cellStyle name="Normal 16 2 4" xfId="1203"/>
    <cellStyle name="Normal 16 2 4 2" xfId="1699"/>
    <cellStyle name="Normal 16 2 4 2 2" xfId="2698"/>
    <cellStyle name="Normal 16 2 4 2 2 2" xfId="4660"/>
    <cellStyle name="Normal 16 2 4 2 2 2 2" xfId="8443"/>
    <cellStyle name="Normal 16 2 4 2 2 2 2 2" xfId="16502"/>
    <cellStyle name="Normal 16 2 4 2 2 2 2 2 2" xfId="33349"/>
    <cellStyle name="Normal 16 2 4 2 2 2 2 3" xfId="25782"/>
    <cellStyle name="Normal 16 2 4 2 2 2 3" xfId="12719"/>
    <cellStyle name="Normal 16 2 4 2 2 2 3 2" xfId="29568"/>
    <cellStyle name="Normal 16 2 4 2 2 2 4" xfId="22001"/>
    <cellStyle name="Normal 16 2 4 2 2 3" xfId="6559"/>
    <cellStyle name="Normal 16 2 4 2 2 3 2" xfId="14618"/>
    <cellStyle name="Normal 16 2 4 2 2 3 2 2" xfId="31465"/>
    <cellStyle name="Normal 16 2 4 2 2 3 3" xfId="23898"/>
    <cellStyle name="Normal 16 2 4 2 2 4" xfId="10785"/>
    <cellStyle name="Normal 16 2 4 2 2 4 2" xfId="27684"/>
    <cellStyle name="Normal 16 2 4 2 2 5" xfId="16979"/>
    <cellStyle name="Normal 16 2 4 2 2 6" xfId="20116"/>
    <cellStyle name="Normal 16 2 4 2 3" xfId="3748"/>
    <cellStyle name="Normal 16 2 4 2 3 2" xfId="7531"/>
    <cellStyle name="Normal 16 2 4 2 3 2 2" xfId="15590"/>
    <cellStyle name="Normal 16 2 4 2 3 2 2 2" xfId="32437"/>
    <cellStyle name="Normal 16 2 4 2 3 2 3" xfId="24870"/>
    <cellStyle name="Normal 16 2 4 2 3 3" xfId="11807"/>
    <cellStyle name="Normal 16 2 4 2 3 3 2" xfId="28656"/>
    <cellStyle name="Normal 16 2 4 2 3 4" xfId="21089"/>
    <cellStyle name="Normal 16 2 4 2 4" xfId="5647"/>
    <cellStyle name="Normal 16 2 4 2 4 2" xfId="13706"/>
    <cellStyle name="Normal 16 2 4 2 4 2 2" xfId="30553"/>
    <cellStyle name="Normal 16 2 4 2 4 3" xfId="22986"/>
    <cellStyle name="Normal 16 2 4 2 5" xfId="9832"/>
    <cellStyle name="Normal 16 2 4 2 5 2" xfId="26772"/>
    <cellStyle name="Normal 16 2 4 2 6" xfId="16978"/>
    <cellStyle name="Normal 16 2 4 2 7" xfId="19204"/>
    <cellStyle name="Normal 16 2 4 3" xfId="2245"/>
    <cellStyle name="Normal 16 2 4 3 2" xfId="4209"/>
    <cellStyle name="Normal 16 2 4 3 2 2" xfId="7992"/>
    <cellStyle name="Normal 16 2 4 3 2 2 2" xfId="16051"/>
    <cellStyle name="Normal 16 2 4 3 2 2 2 2" xfId="32898"/>
    <cellStyle name="Normal 16 2 4 3 2 2 3" xfId="25331"/>
    <cellStyle name="Normal 16 2 4 3 2 3" xfId="12268"/>
    <cellStyle name="Normal 16 2 4 3 2 3 2" xfId="29117"/>
    <cellStyle name="Normal 16 2 4 3 2 4" xfId="21550"/>
    <cellStyle name="Normal 16 2 4 3 3" xfId="6108"/>
    <cellStyle name="Normal 16 2 4 3 3 2" xfId="14167"/>
    <cellStyle name="Normal 16 2 4 3 3 2 2" xfId="31014"/>
    <cellStyle name="Normal 16 2 4 3 3 3" xfId="23447"/>
    <cellStyle name="Normal 16 2 4 3 4" xfId="10333"/>
    <cellStyle name="Normal 16 2 4 3 4 2" xfId="27233"/>
    <cellStyle name="Normal 16 2 4 3 5" xfId="16980"/>
    <cellStyle name="Normal 16 2 4 3 6" xfId="19665"/>
    <cellStyle name="Normal 16 2 4 4" xfId="3297"/>
    <cellStyle name="Normal 16 2 4 4 2" xfId="7080"/>
    <cellStyle name="Normal 16 2 4 4 2 2" xfId="15139"/>
    <cellStyle name="Normal 16 2 4 4 2 2 2" xfId="31986"/>
    <cellStyle name="Normal 16 2 4 4 2 3" xfId="24419"/>
    <cellStyle name="Normal 16 2 4 4 3" xfId="11356"/>
    <cellStyle name="Normal 16 2 4 4 3 2" xfId="28205"/>
    <cellStyle name="Normal 16 2 4 4 4" xfId="20638"/>
    <cellStyle name="Normal 16 2 4 5" xfId="5196"/>
    <cellStyle name="Normal 16 2 4 5 2" xfId="13255"/>
    <cellStyle name="Normal 16 2 4 5 2 2" xfId="30102"/>
    <cellStyle name="Normal 16 2 4 5 3" xfId="22535"/>
    <cellStyle name="Normal 16 2 4 6" xfId="9357"/>
    <cellStyle name="Normal 16 2 4 6 2" xfId="26321"/>
    <cellStyle name="Normal 16 2 4 7" xfId="16977"/>
    <cellStyle name="Normal 16 2 4 8" xfId="18753"/>
    <cellStyle name="Normal 16 2 5" xfId="1481"/>
    <cellStyle name="Normal 16 2 5 2" xfId="2480"/>
    <cellStyle name="Normal 16 2 5 2 2" xfId="4442"/>
    <cellStyle name="Normal 16 2 5 2 2 2" xfId="8225"/>
    <cellStyle name="Normal 16 2 5 2 2 2 2" xfId="16284"/>
    <cellStyle name="Normal 16 2 5 2 2 2 2 2" xfId="33131"/>
    <cellStyle name="Normal 16 2 5 2 2 2 3" xfId="25564"/>
    <cellStyle name="Normal 16 2 5 2 2 3" xfId="12501"/>
    <cellStyle name="Normal 16 2 5 2 2 3 2" xfId="29350"/>
    <cellStyle name="Normal 16 2 5 2 2 4" xfId="21783"/>
    <cellStyle name="Normal 16 2 5 2 3" xfId="6341"/>
    <cellStyle name="Normal 16 2 5 2 3 2" xfId="14400"/>
    <cellStyle name="Normal 16 2 5 2 3 2 2" xfId="31247"/>
    <cellStyle name="Normal 16 2 5 2 3 3" xfId="23680"/>
    <cellStyle name="Normal 16 2 5 2 4" xfId="10567"/>
    <cellStyle name="Normal 16 2 5 2 4 2" xfId="27466"/>
    <cellStyle name="Normal 16 2 5 2 5" xfId="16982"/>
    <cellStyle name="Normal 16 2 5 2 6" xfId="19898"/>
    <cellStyle name="Normal 16 2 5 3" xfId="3530"/>
    <cellStyle name="Normal 16 2 5 3 2" xfId="7313"/>
    <cellStyle name="Normal 16 2 5 3 2 2" xfId="15372"/>
    <cellStyle name="Normal 16 2 5 3 2 2 2" xfId="32219"/>
    <cellStyle name="Normal 16 2 5 3 2 3" xfId="24652"/>
    <cellStyle name="Normal 16 2 5 3 3" xfId="11589"/>
    <cellStyle name="Normal 16 2 5 3 3 2" xfId="28438"/>
    <cellStyle name="Normal 16 2 5 3 4" xfId="20871"/>
    <cellStyle name="Normal 16 2 5 4" xfId="5429"/>
    <cellStyle name="Normal 16 2 5 4 2" xfId="13488"/>
    <cellStyle name="Normal 16 2 5 4 2 2" xfId="30335"/>
    <cellStyle name="Normal 16 2 5 4 3" xfId="22768"/>
    <cellStyle name="Normal 16 2 5 5" xfId="9614"/>
    <cellStyle name="Normal 16 2 5 5 2" xfId="26554"/>
    <cellStyle name="Normal 16 2 5 6" xfId="16981"/>
    <cellStyle name="Normal 16 2 5 7" xfId="18986"/>
    <cellStyle name="Normal 16 2 6" xfId="2006"/>
    <cellStyle name="Normal 16 2 6 2" xfId="3991"/>
    <cellStyle name="Normal 16 2 6 2 2" xfId="7774"/>
    <cellStyle name="Normal 16 2 6 2 2 2" xfId="15833"/>
    <cellStyle name="Normal 16 2 6 2 2 2 2" xfId="32680"/>
    <cellStyle name="Normal 16 2 6 2 2 3" xfId="25113"/>
    <cellStyle name="Normal 16 2 6 2 3" xfId="12050"/>
    <cellStyle name="Normal 16 2 6 2 3 2" xfId="28899"/>
    <cellStyle name="Normal 16 2 6 2 4" xfId="21332"/>
    <cellStyle name="Normal 16 2 6 3" xfId="5890"/>
    <cellStyle name="Normal 16 2 6 3 2" xfId="13949"/>
    <cellStyle name="Normal 16 2 6 3 2 2" xfId="30796"/>
    <cellStyle name="Normal 16 2 6 3 3" xfId="23229"/>
    <cellStyle name="Normal 16 2 6 4" xfId="10105"/>
    <cellStyle name="Normal 16 2 6 4 2" xfId="27015"/>
    <cellStyle name="Normal 16 2 6 5" xfId="16983"/>
    <cellStyle name="Normal 16 2 6 6" xfId="19447"/>
    <cellStyle name="Normal 16 2 7" xfId="3049"/>
    <cellStyle name="Normal 16 2 7 2" xfId="6862"/>
    <cellStyle name="Normal 16 2 7 2 2" xfId="14921"/>
    <cellStyle name="Normal 16 2 7 2 2 2" xfId="31768"/>
    <cellStyle name="Normal 16 2 7 2 3" xfId="24201"/>
    <cellStyle name="Normal 16 2 7 3" xfId="11112"/>
    <cellStyle name="Normal 16 2 7 3 2" xfId="27987"/>
    <cellStyle name="Normal 16 2 7 4" xfId="20420"/>
    <cellStyle name="Normal 16 2 8" xfId="4978"/>
    <cellStyle name="Normal 16 2 8 2" xfId="13037"/>
    <cellStyle name="Normal 16 2 8 2 2" xfId="29884"/>
    <cellStyle name="Normal 16 2 8 3" xfId="22317"/>
    <cellStyle name="Normal 16 2 9" xfId="8961"/>
    <cellStyle name="Normal 16 2 9 2" xfId="26103"/>
    <cellStyle name="Normal 16 3" xfId="718"/>
    <cellStyle name="Normal 16 3 10" xfId="18557"/>
    <cellStyle name="Normal 16 3 11" xfId="34052"/>
    <cellStyle name="Normal 16 3 2" xfId="1057"/>
    <cellStyle name="Normal 16 3 2 2" xfId="1318"/>
    <cellStyle name="Normal 16 3 2 2 2" xfId="1814"/>
    <cellStyle name="Normal 16 3 2 2 2 2" xfId="2813"/>
    <cellStyle name="Normal 16 3 2 2 2 2 2" xfId="4775"/>
    <cellStyle name="Normal 16 3 2 2 2 2 2 2" xfId="8558"/>
    <cellStyle name="Normal 16 3 2 2 2 2 2 2 2" xfId="16617"/>
    <cellStyle name="Normal 16 3 2 2 2 2 2 2 2 2" xfId="33464"/>
    <cellStyle name="Normal 16 3 2 2 2 2 2 2 3" xfId="25897"/>
    <cellStyle name="Normal 16 3 2 2 2 2 2 3" xfId="12834"/>
    <cellStyle name="Normal 16 3 2 2 2 2 2 3 2" xfId="29683"/>
    <cellStyle name="Normal 16 3 2 2 2 2 2 4" xfId="22116"/>
    <cellStyle name="Normal 16 3 2 2 2 2 3" xfId="6674"/>
    <cellStyle name="Normal 16 3 2 2 2 2 3 2" xfId="14733"/>
    <cellStyle name="Normal 16 3 2 2 2 2 3 2 2" xfId="31580"/>
    <cellStyle name="Normal 16 3 2 2 2 2 3 3" xfId="24013"/>
    <cellStyle name="Normal 16 3 2 2 2 2 4" xfId="10900"/>
    <cellStyle name="Normal 16 3 2 2 2 2 4 2" xfId="27799"/>
    <cellStyle name="Normal 16 3 2 2 2 2 5" xfId="16988"/>
    <cellStyle name="Normal 16 3 2 2 2 2 6" xfId="20231"/>
    <cellStyle name="Normal 16 3 2 2 2 3" xfId="3863"/>
    <cellStyle name="Normal 16 3 2 2 2 3 2" xfId="7646"/>
    <cellStyle name="Normal 16 3 2 2 2 3 2 2" xfId="15705"/>
    <cellStyle name="Normal 16 3 2 2 2 3 2 2 2" xfId="32552"/>
    <cellStyle name="Normal 16 3 2 2 2 3 2 3" xfId="24985"/>
    <cellStyle name="Normal 16 3 2 2 2 3 3" xfId="11922"/>
    <cellStyle name="Normal 16 3 2 2 2 3 3 2" xfId="28771"/>
    <cellStyle name="Normal 16 3 2 2 2 3 4" xfId="21204"/>
    <cellStyle name="Normal 16 3 2 2 2 4" xfId="5762"/>
    <cellStyle name="Normal 16 3 2 2 2 4 2" xfId="13821"/>
    <cellStyle name="Normal 16 3 2 2 2 4 2 2" xfId="30668"/>
    <cellStyle name="Normal 16 3 2 2 2 4 3" xfId="23101"/>
    <cellStyle name="Normal 16 3 2 2 2 5" xfId="9947"/>
    <cellStyle name="Normal 16 3 2 2 2 5 2" xfId="26887"/>
    <cellStyle name="Normal 16 3 2 2 2 6" xfId="16987"/>
    <cellStyle name="Normal 16 3 2 2 2 7" xfId="19319"/>
    <cellStyle name="Normal 16 3 2 2 3" xfId="2360"/>
    <cellStyle name="Normal 16 3 2 2 3 2" xfId="4324"/>
    <cellStyle name="Normal 16 3 2 2 3 2 2" xfId="8107"/>
    <cellStyle name="Normal 16 3 2 2 3 2 2 2" xfId="16166"/>
    <cellStyle name="Normal 16 3 2 2 3 2 2 2 2" xfId="33013"/>
    <cellStyle name="Normal 16 3 2 2 3 2 2 3" xfId="25446"/>
    <cellStyle name="Normal 16 3 2 2 3 2 3" xfId="12383"/>
    <cellStyle name="Normal 16 3 2 2 3 2 3 2" xfId="29232"/>
    <cellStyle name="Normal 16 3 2 2 3 2 4" xfId="21665"/>
    <cellStyle name="Normal 16 3 2 2 3 3" xfId="6223"/>
    <cellStyle name="Normal 16 3 2 2 3 3 2" xfId="14282"/>
    <cellStyle name="Normal 16 3 2 2 3 3 2 2" xfId="31129"/>
    <cellStyle name="Normal 16 3 2 2 3 3 3" xfId="23562"/>
    <cellStyle name="Normal 16 3 2 2 3 4" xfId="10448"/>
    <cellStyle name="Normal 16 3 2 2 3 4 2" xfId="27348"/>
    <cellStyle name="Normal 16 3 2 2 3 5" xfId="16989"/>
    <cellStyle name="Normal 16 3 2 2 3 6" xfId="19780"/>
    <cellStyle name="Normal 16 3 2 2 4" xfId="3412"/>
    <cellStyle name="Normal 16 3 2 2 4 2" xfId="7195"/>
    <cellStyle name="Normal 16 3 2 2 4 2 2" xfId="15254"/>
    <cellStyle name="Normal 16 3 2 2 4 2 2 2" xfId="32101"/>
    <cellStyle name="Normal 16 3 2 2 4 2 3" xfId="24534"/>
    <cellStyle name="Normal 16 3 2 2 4 3" xfId="11471"/>
    <cellStyle name="Normal 16 3 2 2 4 3 2" xfId="28320"/>
    <cellStyle name="Normal 16 3 2 2 4 4" xfId="20753"/>
    <cellStyle name="Normal 16 3 2 2 5" xfId="5311"/>
    <cellStyle name="Normal 16 3 2 2 5 2" xfId="13370"/>
    <cellStyle name="Normal 16 3 2 2 5 2 2" xfId="30217"/>
    <cellStyle name="Normal 16 3 2 2 5 3" xfId="22650"/>
    <cellStyle name="Normal 16 3 2 2 6" xfId="9472"/>
    <cellStyle name="Normal 16 3 2 2 6 2" xfId="26436"/>
    <cellStyle name="Normal 16 3 2 2 7" xfId="16986"/>
    <cellStyle name="Normal 16 3 2 2 8" xfId="18868"/>
    <cellStyle name="Normal 16 3 2 3" xfId="1596"/>
    <cellStyle name="Normal 16 3 2 3 2" xfId="2595"/>
    <cellStyle name="Normal 16 3 2 3 2 2" xfId="4557"/>
    <cellStyle name="Normal 16 3 2 3 2 2 2" xfId="8340"/>
    <cellStyle name="Normal 16 3 2 3 2 2 2 2" xfId="16399"/>
    <cellStyle name="Normal 16 3 2 3 2 2 2 2 2" xfId="33246"/>
    <cellStyle name="Normal 16 3 2 3 2 2 2 3" xfId="25679"/>
    <cellStyle name="Normal 16 3 2 3 2 2 3" xfId="12616"/>
    <cellStyle name="Normal 16 3 2 3 2 2 3 2" xfId="29465"/>
    <cellStyle name="Normal 16 3 2 3 2 2 4" xfId="21898"/>
    <cellStyle name="Normal 16 3 2 3 2 3" xfId="6456"/>
    <cellStyle name="Normal 16 3 2 3 2 3 2" xfId="14515"/>
    <cellStyle name="Normal 16 3 2 3 2 3 2 2" xfId="31362"/>
    <cellStyle name="Normal 16 3 2 3 2 3 3" xfId="23795"/>
    <cellStyle name="Normal 16 3 2 3 2 4" xfId="10682"/>
    <cellStyle name="Normal 16 3 2 3 2 4 2" xfId="27581"/>
    <cellStyle name="Normal 16 3 2 3 2 5" xfId="16991"/>
    <cellStyle name="Normal 16 3 2 3 2 6" xfId="20013"/>
    <cellStyle name="Normal 16 3 2 3 3" xfId="3645"/>
    <cellStyle name="Normal 16 3 2 3 3 2" xfId="7428"/>
    <cellStyle name="Normal 16 3 2 3 3 2 2" xfId="15487"/>
    <cellStyle name="Normal 16 3 2 3 3 2 2 2" xfId="32334"/>
    <cellStyle name="Normal 16 3 2 3 3 2 3" xfId="24767"/>
    <cellStyle name="Normal 16 3 2 3 3 3" xfId="11704"/>
    <cellStyle name="Normal 16 3 2 3 3 3 2" xfId="28553"/>
    <cellStyle name="Normal 16 3 2 3 3 4" xfId="20986"/>
    <cellStyle name="Normal 16 3 2 3 4" xfId="5544"/>
    <cellStyle name="Normal 16 3 2 3 4 2" xfId="13603"/>
    <cellStyle name="Normal 16 3 2 3 4 2 2" xfId="30450"/>
    <cellStyle name="Normal 16 3 2 3 4 3" xfId="22883"/>
    <cellStyle name="Normal 16 3 2 3 5" xfId="9729"/>
    <cellStyle name="Normal 16 3 2 3 5 2" xfId="26669"/>
    <cellStyle name="Normal 16 3 2 3 6" xfId="16990"/>
    <cellStyle name="Normal 16 3 2 3 7" xfId="19101"/>
    <cellStyle name="Normal 16 3 2 4" xfId="2142"/>
    <cellStyle name="Normal 16 3 2 4 2" xfId="4106"/>
    <cellStyle name="Normal 16 3 2 4 2 2" xfId="7889"/>
    <cellStyle name="Normal 16 3 2 4 2 2 2" xfId="15948"/>
    <cellStyle name="Normal 16 3 2 4 2 2 2 2" xfId="32795"/>
    <cellStyle name="Normal 16 3 2 4 2 2 3" xfId="25228"/>
    <cellStyle name="Normal 16 3 2 4 2 3" xfId="12165"/>
    <cellStyle name="Normal 16 3 2 4 2 3 2" xfId="29014"/>
    <cellStyle name="Normal 16 3 2 4 2 4" xfId="21447"/>
    <cellStyle name="Normal 16 3 2 4 3" xfId="6005"/>
    <cellStyle name="Normal 16 3 2 4 3 2" xfId="14064"/>
    <cellStyle name="Normal 16 3 2 4 3 2 2" xfId="30911"/>
    <cellStyle name="Normal 16 3 2 4 3 3" xfId="23344"/>
    <cellStyle name="Normal 16 3 2 4 4" xfId="10230"/>
    <cellStyle name="Normal 16 3 2 4 4 2" xfId="27130"/>
    <cellStyle name="Normal 16 3 2 4 5" xfId="16992"/>
    <cellStyle name="Normal 16 3 2 4 6" xfId="19562"/>
    <cellStyle name="Normal 16 3 2 5" xfId="3194"/>
    <cellStyle name="Normal 16 3 2 5 2" xfId="6977"/>
    <cellStyle name="Normal 16 3 2 5 2 2" xfId="15036"/>
    <cellStyle name="Normal 16 3 2 5 2 2 2" xfId="31883"/>
    <cellStyle name="Normal 16 3 2 5 2 3" xfId="24316"/>
    <cellStyle name="Normal 16 3 2 5 3" xfId="11253"/>
    <cellStyle name="Normal 16 3 2 5 3 2" xfId="28102"/>
    <cellStyle name="Normal 16 3 2 5 4" xfId="20535"/>
    <cellStyle name="Normal 16 3 2 6" xfId="5093"/>
    <cellStyle name="Normal 16 3 2 6 2" xfId="13152"/>
    <cellStyle name="Normal 16 3 2 6 2 2" xfId="29999"/>
    <cellStyle name="Normal 16 3 2 6 3" xfId="22432"/>
    <cellStyle name="Normal 16 3 2 7" xfId="9237"/>
    <cellStyle name="Normal 16 3 2 7 2" xfId="26218"/>
    <cellStyle name="Normal 16 3 2 8" xfId="16985"/>
    <cellStyle name="Normal 16 3 2 9" xfId="18650"/>
    <cellStyle name="Normal 16 3 3" xfId="1226"/>
    <cellStyle name="Normal 16 3 3 2" xfId="1722"/>
    <cellStyle name="Normal 16 3 3 2 2" xfId="2721"/>
    <cellStyle name="Normal 16 3 3 2 2 2" xfId="4683"/>
    <cellStyle name="Normal 16 3 3 2 2 2 2" xfId="8466"/>
    <cellStyle name="Normal 16 3 3 2 2 2 2 2" xfId="16525"/>
    <cellStyle name="Normal 16 3 3 2 2 2 2 2 2" xfId="33372"/>
    <cellStyle name="Normal 16 3 3 2 2 2 2 3" xfId="25805"/>
    <cellStyle name="Normal 16 3 3 2 2 2 3" xfId="12742"/>
    <cellStyle name="Normal 16 3 3 2 2 2 3 2" xfId="29591"/>
    <cellStyle name="Normal 16 3 3 2 2 2 4" xfId="22024"/>
    <cellStyle name="Normal 16 3 3 2 2 3" xfId="6582"/>
    <cellStyle name="Normal 16 3 3 2 2 3 2" xfId="14641"/>
    <cellStyle name="Normal 16 3 3 2 2 3 2 2" xfId="31488"/>
    <cellStyle name="Normal 16 3 3 2 2 3 3" xfId="23921"/>
    <cellStyle name="Normal 16 3 3 2 2 4" xfId="10808"/>
    <cellStyle name="Normal 16 3 3 2 2 4 2" xfId="27707"/>
    <cellStyle name="Normal 16 3 3 2 2 5" xfId="16995"/>
    <cellStyle name="Normal 16 3 3 2 2 6" xfId="20139"/>
    <cellStyle name="Normal 16 3 3 2 3" xfId="3771"/>
    <cellStyle name="Normal 16 3 3 2 3 2" xfId="7554"/>
    <cellStyle name="Normal 16 3 3 2 3 2 2" xfId="15613"/>
    <cellStyle name="Normal 16 3 3 2 3 2 2 2" xfId="32460"/>
    <cellStyle name="Normal 16 3 3 2 3 2 3" xfId="24893"/>
    <cellStyle name="Normal 16 3 3 2 3 3" xfId="11830"/>
    <cellStyle name="Normal 16 3 3 2 3 3 2" xfId="28679"/>
    <cellStyle name="Normal 16 3 3 2 3 4" xfId="21112"/>
    <cellStyle name="Normal 16 3 3 2 4" xfId="5670"/>
    <cellStyle name="Normal 16 3 3 2 4 2" xfId="13729"/>
    <cellStyle name="Normal 16 3 3 2 4 2 2" xfId="30576"/>
    <cellStyle name="Normal 16 3 3 2 4 3" xfId="23009"/>
    <cellStyle name="Normal 16 3 3 2 5" xfId="9855"/>
    <cellStyle name="Normal 16 3 3 2 5 2" xfId="26795"/>
    <cellStyle name="Normal 16 3 3 2 6" xfId="16994"/>
    <cellStyle name="Normal 16 3 3 2 7" xfId="19227"/>
    <cellStyle name="Normal 16 3 3 3" xfId="2268"/>
    <cellStyle name="Normal 16 3 3 3 2" xfId="4232"/>
    <cellStyle name="Normal 16 3 3 3 2 2" xfId="8015"/>
    <cellStyle name="Normal 16 3 3 3 2 2 2" xfId="16074"/>
    <cellStyle name="Normal 16 3 3 3 2 2 2 2" xfId="32921"/>
    <cellStyle name="Normal 16 3 3 3 2 2 3" xfId="25354"/>
    <cellStyle name="Normal 16 3 3 3 2 3" xfId="12291"/>
    <cellStyle name="Normal 16 3 3 3 2 3 2" xfId="29140"/>
    <cellStyle name="Normal 16 3 3 3 2 4" xfId="21573"/>
    <cellStyle name="Normal 16 3 3 3 3" xfId="6131"/>
    <cellStyle name="Normal 16 3 3 3 3 2" xfId="14190"/>
    <cellStyle name="Normal 16 3 3 3 3 2 2" xfId="31037"/>
    <cellStyle name="Normal 16 3 3 3 3 3" xfId="23470"/>
    <cellStyle name="Normal 16 3 3 3 4" xfId="10356"/>
    <cellStyle name="Normal 16 3 3 3 4 2" xfId="27256"/>
    <cellStyle name="Normal 16 3 3 3 5" xfId="16996"/>
    <cellStyle name="Normal 16 3 3 3 6" xfId="19688"/>
    <cellStyle name="Normal 16 3 3 4" xfId="3320"/>
    <cellStyle name="Normal 16 3 3 4 2" xfId="7103"/>
    <cellStyle name="Normal 16 3 3 4 2 2" xfId="15162"/>
    <cellStyle name="Normal 16 3 3 4 2 2 2" xfId="32009"/>
    <cellStyle name="Normal 16 3 3 4 2 3" xfId="24442"/>
    <cellStyle name="Normal 16 3 3 4 3" xfId="11379"/>
    <cellStyle name="Normal 16 3 3 4 3 2" xfId="28228"/>
    <cellStyle name="Normal 16 3 3 4 4" xfId="20661"/>
    <cellStyle name="Normal 16 3 3 5" xfId="5219"/>
    <cellStyle name="Normal 16 3 3 5 2" xfId="13278"/>
    <cellStyle name="Normal 16 3 3 5 2 2" xfId="30125"/>
    <cellStyle name="Normal 16 3 3 5 3" xfId="22558"/>
    <cellStyle name="Normal 16 3 3 6" xfId="9380"/>
    <cellStyle name="Normal 16 3 3 6 2" xfId="26344"/>
    <cellStyle name="Normal 16 3 3 7" xfId="16993"/>
    <cellStyle name="Normal 16 3 3 8" xfId="18776"/>
    <cellStyle name="Normal 16 3 4" xfId="1504"/>
    <cellStyle name="Normal 16 3 4 2" xfId="2503"/>
    <cellStyle name="Normal 16 3 4 2 2" xfId="4465"/>
    <cellStyle name="Normal 16 3 4 2 2 2" xfId="8248"/>
    <cellStyle name="Normal 16 3 4 2 2 2 2" xfId="16307"/>
    <cellStyle name="Normal 16 3 4 2 2 2 2 2" xfId="33154"/>
    <cellStyle name="Normal 16 3 4 2 2 2 3" xfId="25587"/>
    <cellStyle name="Normal 16 3 4 2 2 3" xfId="12524"/>
    <cellStyle name="Normal 16 3 4 2 2 3 2" xfId="29373"/>
    <cellStyle name="Normal 16 3 4 2 2 4" xfId="21806"/>
    <cellStyle name="Normal 16 3 4 2 3" xfId="6364"/>
    <cellStyle name="Normal 16 3 4 2 3 2" xfId="14423"/>
    <cellStyle name="Normal 16 3 4 2 3 2 2" xfId="31270"/>
    <cellStyle name="Normal 16 3 4 2 3 3" xfId="23703"/>
    <cellStyle name="Normal 16 3 4 2 4" xfId="10590"/>
    <cellStyle name="Normal 16 3 4 2 4 2" xfId="27489"/>
    <cellStyle name="Normal 16 3 4 2 5" xfId="16998"/>
    <cellStyle name="Normal 16 3 4 2 6" xfId="19921"/>
    <cellStyle name="Normal 16 3 4 3" xfId="3553"/>
    <cellStyle name="Normal 16 3 4 3 2" xfId="7336"/>
    <cellStyle name="Normal 16 3 4 3 2 2" xfId="15395"/>
    <cellStyle name="Normal 16 3 4 3 2 2 2" xfId="32242"/>
    <cellStyle name="Normal 16 3 4 3 2 3" xfId="24675"/>
    <cellStyle name="Normal 16 3 4 3 3" xfId="11612"/>
    <cellStyle name="Normal 16 3 4 3 3 2" xfId="28461"/>
    <cellStyle name="Normal 16 3 4 3 4" xfId="20894"/>
    <cellStyle name="Normal 16 3 4 4" xfId="5452"/>
    <cellStyle name="Normal 16 3 4 4 2" xfId="13511"/>
    <cellStyle name="Normal 16 3 4 4 2 2" xfId="30358"/>
    <cellStyle name="Normal 16 3 4 4 3" xfId="22791"/>
    <cellStyle name="Normal 16 3 4 5" xfId="9637"/>
    <cellStyle name="Normal 16 3 4 5 2" xfId="26577"/>
    <cellStyle name="Normal 16 3 4 6" xfId="16997"/>
    <cellStyle name="Normal 16 3 4 7" xfId="19009"/>
    <cellStyle name="Normal 16 3 5" xfId="2033"/>
    <cellStyle name="Normal 16 3 5 2" xfId="4014"/>
    <cellStyle name="Normal 16 3 5 2 2" xfId="7797"/>
    <cellStyle name="Normal 16 3 5 2 2 2" xfId="15856"/>
    <cellStyle name="Normal 16 3 5 2 2 2 2" xfId="32703"/>
    <cellStyle name="Normal 16 3 5 2 2 3" xfId="25136"/>
    <cellStyle name="Normal 16 3 5 2 3" xfId="12073"/>
    <cellStyle name="Normal 16 3 5 2 3 2" xfId="28922"/>
    <cellStyle name="Normal 16 3 5 2 4" xfId="21355"/>
    <cellStyle name="Normal 16 3 5 3" xfId="5913"/>
    <cellStyle name="Normal 16 3 5 3 2" xfId="13972"/>
    <cellStyle name="Normal 16 3 5 3 2 2" xfId="30819"/>
    <cellStyle name="Normal 16 3 5 3 3" xfId="23252"/>
    <cellStyle name="Normal 16 3 5 4" xfId="10131"/>
    <cellStyle name="Normal 16 3 5 4 2" xfId="27038"/>
    <cellStyle name="Normal 16 3 5 5" xfId="16999"/>
    <cellStyle name="Normal 16 3 5 6" xfId="19470"/>
    <cellStyle name="Normal 16 3 6" xfId="3072"/>
    <cellStyle name="Normal 16 3 6 2" xfId="6885"/>
    <cellStyle name="Normal 16 3 6 2 2" xfId="14944"/>
    <cellStyle name="Normal 16 3 6 2 2 2" xfId="31791"/>
    <cellStyle name="Normal 16 3 6 2 3" xfId="24224"/>
    <cellStyle name="Normal 16 3 6 3" xfId="11135"/>
    <cellStyle name="Normal 16 3 6 3 2" xfId="28010"/>
    <cellStyle name="Normal 16 3 6 4" xfId="20443"/>
    <cellStyle name="Normal 16 3 7" xfId="5001"/>
    <cellStyle name="Normal 16 3 7 2" xfId="13060"/>
    <cellStyle name="Normal 16 3 7 2 2" xfId="29907"/>
    <cellStyle name="Normal 16 3 7 3" xfId="22340"/>
    <cellStyle name="Normal 16 3 8" xfId="9018"/>
    <cellStyle name="Normal 16 3 8 2" xfId="26126"/>
    <cellStyle name="Normal 16 3 9" xfId="16984"/>
    <cellStyle name="Normal 16 4" xfId="937"/>
    <cellStyle name="Normal 16 4 2" xfId="3117"/>
    <cellStyle name="Normal 16 4 3" xfId="17000"/>
    <cellStyle name="Normal 16 4 4" xfId="34053"/>
    <cellStyle name="Normal 16 5" xfId="1021"/>
    <cellStyle name="Normal 16 5 2" xfId="1282"/>
    <cellStyle name="Normal 16 5 2 2" xfId="1778"/>
    <cellStyle name="Normal 16 5 2 2 2" xfId="2777"/>
    <cellStyle name="Normal 16 5 2 2 2 2" xfId="4739"/>
    <cellStyle name="Normal 16 5 2 2 2 2 2" xfId="8522"/>
    <cellStyle name="Normal 16 5 2 2 2 2 2 2" xfId="16581"/>
    <cellStyle name="Normal 16 5 2 2 2 2 2 2 2" xfId="33428"/>
    <cellStyle name="Normal 16 5 2 2 2 2 2 3" xfId="25861"/>
    <cellStyle name="Normal 16 5 2 2 2 2 3" xfId="12798"/>
    <cellStyle name="Normal 16 5 2 2 2 2 3 2" xfId="29647"/>
    <cellStyle name="Normal 16 5 2 2 2 2 4" xfId="22080"/>
    <cellStyle name="Normal 16 5 2 2 2 3" xfId="6638"/>
    <cellStyle name="Normal 16 5 2 2 2 3 2" xfId="14697"/>
    <cellStyle name="Normal 16 5 2 2 2 3 2 2" xfId="31544"/>
    <cellStyle name="Normal 16 5 2 2 2 3 3" xfId="23977"/>
    <cellStyle name="Normal 16 5 2 2 2 4" xfId="10864"/>
    <cellStyle name="Normal 16 5 2 2 2 4 2" xfId="27763"/>
    <cellStyle name="Normal 16 5 2 2 2 5" xfId="17004"/>
    <cellStyle name="Normal 16 5 2 2 2 6" xfId="20195"/>
    <cellStyle name="Normal 16 5 2 2 3" xfId="3827"/>
    <cellStyle name="Normal 16 5 2 2 3 2" xfId="7610"/>
    <cellStyle name="Normal 16 5 2 2 3 2 2" xfId="15669"/>
    <cellStyle name="Normal 16 5 2 2 3 2 2 2" xfId="32516"/>
    <cellStyle name="Normal 16 5 2 2 3 2 3" xfId="24949"/>
    <cellStyle name="Normal 16 5 2 2 3 3" xfId="11886"/>
    <cellStyle name="Normal 16 5 2 2 3 3 2" xfId="28735"/>
    <cellStyle name="Normal 16 5 2 2 3 4" xfId="21168"/>
    <cellStyle name="Normal 16 5 2 2 4" xfId="5726"/>
    <cellStyle name="Normal 16 5 2 2 4 2" xfId="13785"/>
    <cellStyle name="Normal 16 5 2 2 4 2 2" xfId="30632"/>
    <cellStyle name="Normal 16 5 2 2 4 3" xfId="23065"/>
    <cellStyle name="Normal 16 5 2 2 5" xfId="9911"/>
    <cellStyle name="Normal 16 5 2 2 5 2" xfId="26851"/>
    <cellStyle name="Normal 16 5 2 2 6" xfId="17003"/>
    <cellStyle name="Normal 16 5 2 2 7" xfId="19283"/>
    <cellStyle name="Normal 16 5 2 3" xfId="2324"/>
    <cellStyle name="Normal 16 5 2 3 2" xfId="4288"/>
    <cellStyle name="Normal 16 5 2 3 2 2" xfId="8071"/>
    <cellStyle name="Normal 16 5 2 3 2 2 2" xfId="16130"/>
    <cellStyle name="Normal 16 5 2 3 2 2 2 2" xfId="32977"/>
    <cellStyle name="Normal 16 5 2 3 2 2 3" xfId="25410"/>
    <cellStyle name="Normal 16 5 2 3 2 3" xfId="12347"/>
    <cellStyle name="Normal 16 5 2 3 2 3 2" xfId="29196"/>
    <cellStyle name="Normal 16 5 2 3 2 4" xfId="21629"/>
    <cellStyle name="Normal 16 5 2 3 3" xfId="6187"/>
    <cellStyle name="Normal 16 5 2 3 3 2" xfId="14246"/>
    <cellStyle name="Normal 16 5 2 3 3 2 2" xfId="31093"/>
    <cellStyle name="Normal 16 5 2 3 3 3" xfId="23526"/>
    <cellStyle name="Normal 16 5 2 3 4" xfId="10412"/>
    <cellStyle name="Normal 16 5 2 3 4 2" xfId="27312"/>
    <cellStyle name="Normal 16 5 2 3 5" xfId="17005"/>
    <cellStyle name="Normal 16 5 2 3 6" xfId="19744"/>
    <cellStyle name="Normal 16 5 2 4" xfId="3376"/>
    <cellStyle name="Normal 16 5 2 4 2" xfId="7159"/>
    <cellStyle name="Normal 16 5 2 4 2 2" xfId="15218"/>
    <cellStyle name="Normal 16 5 2 4 2 2 2" xfId="32065"/>
    <cellStyle name="Normal 16 5 2 4 2 3" xfId="24498"/>
    <cellStyle name="Normal 16 5 2 4 3" xfId="11435"/>
    <cellStyle name="Normal 16 5 2 4 3 2" xfId="28284"/>
    <cellStyle name="Normal 16 5 2 4 4" xfId="20717"/>
    <cellStyle name="Normal 16 5 2 5" xfId="5275"/>
    <cellStyle name="Normal 16 5 2 5 2" xfId="13334"/>
    <cellStyle name="Normal 16 5 2 5 2 2" xfId="30181"/>
    <cellStyle name="Normal 16 5 2 5 3" xfId="22614"/>
    <cellStyle name="Normal 16 5 2 6" xfId="9436"/>
    <cellStyle name="Normal 16 5 2 6 2" xfId="26400"/>
    <cellStyle name="Normal 16 5 2 7" xfId="17002"/>
    <cellStyle name="Normal 16 5 2 8" xfId="18832"/>
    <cellStyle name="Normal 16 5 3" xfId="1560"/>
    <cellStyle name="Normal 16 5 3 2" xfId="2559"/>
    <cellStyle name="Normal 16 5 3 2 2" xfId="4521"/>
    <cellStyle name="Normal 16 5 3 2 2 2" xfId="8304"/>
    <cellStyle name="Normal 16 5 3 2 2 2 2" xfId="16363"/>
    <cellStyle name="Normal 16 5 3 2 2 2 2 2" xfId="33210"/>
    <cellStyle name="Normal 16 5 3 2 2 2 3" xfId="25643"/>
    <cellStyle name="Normal 16 5 3 2 2 3" xfId="12580"/>
    <cellStyle name="Normal 16 5 3 2 2 3 2" xfId="29429"/>
    <cellStyle name="Normal 16 5 3 2 2 4" xfId="21862"/>
    <cellStyle name="Normal 16 5 3 2 3" xfId="6420"/>
    <cellStyle name="Normal 16 5 3 2 3 2" xfId="14479"/>
    <cellStyle name="Normal 16 5 3 2 3 2 2" xfId="31326"/>
    <cellStyle name="Normal 16 5 3 2 3 3" xfId="23759"/>
    <cellStyle name="Normal 16 5 3 2 4" xfId="10646"/>
    <cellStyle name="Normal 16 5 3 2 4 2" xfId="27545"/>
    <cellStyle name="Normal 16 5 3 2 5" xfId="17007"/>
    <cellStyle name="Normal 16 5 3 2 6" xfId="19977"/>
    <cellStyle name="Normal 16 5 3 3" xfId="3609"/>
    <cellStyle name="Normal 16 5 3 3 2" xfId="7392"/>
    <cellStyle name="Normal 16 5 3 3 2 2" xfId="15451"/>
    <cellStyle name="Normal 16 5 3 3 2 2 2" xfId="32298"/>
    <cellStyle name="Normal 16 5 3 3 2 3" xfId="24731"/>
    <cellStyle name="Normal 16 5 3 3 3" xfId="11668"/>
    <cellStyle name="Normal 16 5 3 3 3 2" xfId="28517"/>
    <cellStyle name="Normal 16 5 3 3 4" xfId="20950"/>
    <cellStyle name="Normal 16 5 3 4" xfId="5508"/>
    <cellStyle name="Normal 16 5 3 4 2" xfId="13567"/>
    <cellStyle name="Normal 16 5 3 4 2 2" xfId="30414"/>
    <cellStyle name="Normal 16 5 3 4 3" xfId="22847"/>
    <cellStyle name="Normal 16 5 3 5" xfId="9693"/>
    <cellStyle name="Normal 16 5 3 5 2" xfId="26633"/>
    <cellStyle name="Normal 16 5 3 6" xfId="17006"/>
    <cellStyle name="Normal 16 5 3 7" xfId="19065"/>
    <cellStyle name="Normal 16 5 4" xfId="2106"/>
    <cellStyle name="Normal 16 5 4 2" xfId="4070"/>
    <cellStyle name="Normal 16 5 4 2 2" xfId="7853"/>
    <cellStyle name="Normal 16 5 4 2 2 2" xfId="15912"/>
    <cellStyle name="Normal 16 5 4 2 2 2 2" xfId="32759"/>
    <cellStyle name="Normal 16 5 4 2 2 3" xfId="25192"/>
    <cellStyle name="Normal 16 5 4 2 3" xfId="12129"/>
    <cellStyle name="Normal 16 5 4 2 3 2" xfId="28978"/>
    <cellStyle name="Normal 16 5 4 2 4" xfId="21411"/>
    <cellStyle name="Normal 16 5 4 3" xfId="5969"/>
    <cellStyle name="Normal 16 5 4 3 2" xfId="14028"/>
    <cellStyle name="Normal 16 5 4 3 2 2" xfId="30875"/>
    <cellStyle name="Normal 16 5 4 3 3" xfId="23308"/>
    <cellStyle name="Normal 16 5 4 4" xfId="10194"/>
    <cellStyle name="Normal 16 5 4 4 2" xfId="27094"/>
    <cellStyle name="Normal 16 5 4 5" xfId="17008"/>
    <cellStyle name="Normal 16 5 4 6" xfId="19526"/>
    <cellStyle name="Normal 16 5 5" xfId="3158"/>
    <cellStyle name="Normal 16 5 5 2" xfId="6941"/>
    <cellStyle name="Normal 16 5 5 2 2" xfId="15000"/>
    <cellStyle name="Normal 16 5 5 2 2 2" xfId="31847"/>
    <cellStyle name="Normal 16 5 5 2 3" xfId="24280"/>
    <cellStyle name="Normal 16 5 5 3" xfId="11217"/>
    <cellStyle name="Normal 16 5 5 3 2" xfId="28066"/>
    <cellStyle name="Normal 16 5 5 4" xfId="20499"/>
    <cellStyle name="Normal 16 5 6" xfId="5057"/>
    <cellStyle name="Normal 16 5 6 2" xfId="13116"/>
    <cellStyle name="Normal 16 5 6 2 2" xfId="29963"/>
    <cellStyle name="Normal 16 5 6 3" xfId="22396"/>
    <cellStyle name="Normal 16 5 7" xfId="9201"/>
    <cellStyle name="Normal 16 5 7 2" xfId="26182"/>
    <cellStyle name="Normal 16 5 8" xfId="17001"/>
    <cellStyle name="Normal 16 5 9" xfId="18614"/>
    <cellStyle name="Normal 16 6" xfId="1190"/>
    <cellStyle name="Normal 16 6 2" xfId="1686"/>
    <cellStyle name="Normal 16 6 2 2" xfId="2685"/>
    <cellStyle name="Normal 16 6 2 2 2" xfId="4647"/>
    <cellStyle name="Normal 16 6 2 2 2 2" xfId="8430"/>
    <cellStyle name="Normal 16 6 2 2 2 2 2" xfId="16489"/>
    <cellStyle name="Normal 16 6 2 2 2 2 2 2" xfId="33336"/>
    <cellStyle name="Normal 16 6 2 2 2 2 3" xfId="25769"/>
    <cellStyle name="Normal 16 6 2 2 2 3" xfId="12706"/>
    <cellStyle name="Normal 16 6 2 2 2 3 2" xfId="29555"/>
    <cellStyle name="Normal 16 6 2 2 2 4" xfId="21988"/>
    <cellStyle name="Normal 16 6 2 2 3" xfId="6546"/>
    <cellStyle name="Normal 16 6 2 2 3 2" xfId="14605"/>
    <cellStyle name="Normal 16 6 2 2 3 2 2" xfId="31452"/>
    <cellStyle name="Normal 16 6 2 2 3 3" xfId="23885"/>
    <cellStyle name="Normal 16 6 2 2 4" xfId="10772"/>
    <cellStyle name="Normal 16 6 2 2 4 2" xfId="27671"/>
    <cellStyle name="Normal 16 6 2 2 5" xfId="17011"/>
    <cellStyle name="Normal 16 6 2 2 6" xfId="20103"/>
    <cellStyle name="Normal 16 6 2 3" xfId="3735"/>
    <cellStyle name="Normal 16 6 2 3 2" xfId="7518"/>
    <cellStyle name="Normal 16 6 2 3 2 2" xfId="15577"/>
    <cellStyle name="Normal 16 6 2 3 2 2 2" xfId="32424"/>
    <cellStyle name="Normal 16 6 2 3 2 3" xfId="24857"/>
    <cellStyle name="Normal 16 6 2 3 3" xfId="11794"/>
    <cellStyle name="Normal 16 6 2 3 3 2" xfId="28643"/>
    <cellStyle name="Normal 16 6 2 3 4" xfId="21076"/>
    <cellStyle name="Normal 16 6 2 4" xfId="5634"/>
    <cellStyle name="Normal 16 6 2 4 2" xfId="13693"/>
    <cellStyle name="Normal 16 6 2 4 2 2" xfId="30540"/>
    <cellStyle name="Normal 16 6 2 4 3" xfId="22973"/>
    <cellStyle name="Normal 16 6 2 5" xfId="9819"/>
    <cellStyle name="Normal 16 6 2 5 2" xfId="26759"/>
    <cellStyle name="Normal 16 6 2 6" xfId="17010"/>
    <cellStyle name="Normal 16 6 2 7" xfId="19191"/>
    <cellStyle name="Normal 16 6 3" xfId="2232"/>
    <cellStyle name="Normal 16 6 3 2" xfId="4196"/>
    <cellStyle name="Normal 16 6 3 2 2" xfId="7979"/>
    <cellStyle name="Normal 16 6 3 2 2 2" xfId="16038"/>
    <cellStyle name="Normal 16 6 3 2 2 2 2" xfId="32885"/>
    <cellStyle name="Normal 16 6 3 2 2 3" xfId="25318"/>
    <cellStyle name="Normal 16 6 3 2 3" xfId="12255"/>
    <cellStyle name="Normal 16 6 3 2 3 2" xfId="29104"/>
    <cellStyle name="Normal 16 6 3 2 4" xfId="21537"/>
    <cellStyle name="Normal 16 6 3 3" xfId="6095"/>
    <cellStyle name="Normal 16 6 3 3 2" xfId="14154"/>
    <cellStyle name="Normal 16 6 3 3 2 2" xfId="31001"/>
    <cellStyle name="Normal 16 6 3 3 3" xfId="23434"/>
    <cellStyle name="Normal 16 6 3 4" xfId="10320"/>
    <cellStyle name="Normal 16 6 3 4 2" xfId="27220"/>
    <cellStyle name="Normal 16 6 3 5" xfId="17012"/>
    <cellStyle name="Normal 16 6 3 6" xfId="19652"/>
    <cellStyle name="Normal 16 6 4" xfId="3284"/>
    <cellStyle name="Normal 16 6 4 2" xfId="7067"/>
    <cellStyle name="Normal 16 6 4 2 2" xfId="15126"/>
    <cellStyle name="Normal 16 6 4 2 2 2" xfId="31973"/>
    <cellStyle name="Normal 16 6 4 2 3" xfId="24406"/>
    <cellStyle name="Normal 16 6 4 3" xfId="11343"/>
    <cellStyle name="Normal 16 6 4 3 2" xfId="28192"/>
    <cellStyle name="Normal 16 6 4 4" xfId="20625"/>
    <cellStyle name="Normal 16 6 5" xfId="5183"/>
    <cellStyle name="Normal 16 6 5 2" xfId="13242"/>
    <cellStyle name="Normal 16 6 5 2 2" xfId="30089"/>
    <cellStyle name="Normal 16 6 5 3" xfId="22522"/>
    <cellStyle name="Normal 16 6 6" xfId="9344"/>
    <cellStyle name="Normal 16 6 6 2" xfId="26308"/>
    <cellStyle name="Normal 16 6 7" xfId="17009"/>
    <cellStyle name="Normal 16 6 8" xfId="18740"/>
    <cellStyle name="Normal 16 7" xfId="1468"/>
    <cellStyle name="Normal 16 7 2" xfId="2467"/>
    <cellStyle name="Normal 16 7 2 2" xfId="4429"/>
    <cellStyle name="Normal 16 7 2 2 2" xfId="8212"/>
    <cellStyle name="Normal 16 7 2 2 2 2" xfId="16271"/>
    <cellStyle name="Normal 16 7 2 2 2 2 2" xfId="33118"/>
    <cellStyle name="Normal 16 7 2 2 2 3" xfId="25551"/>
    <cellStyle name="Normal 16 7 2 2 3" xfId="12488"/>
    <cellStyle name="Normal 16 7 2 2 3 2" xfId="29337"/>
    <cellStyle name="Normal 16 7 2 2 4" xfId="21770"/>
    <cellStyle name="Normal 16 7 2 3" xfId="6328"/>
    <cellStyle name="Normal 16 7 2 3 2" xfId="14387"/>
    <cellStyle name="Normal 16 7 2 3 2 2" xfId="31234"/>
    <cellStyle name="Normal 16 7 2 3 3" xfId="23667"/>
    <cellStyle name="Normal 16 7 2 4" xfId="10554"/>
    <cellStyle name="Normal 16 7 2 4 2" xfId="27453"/>
    <cellStyle name="Normal 16 7 2 5" xfId="17014"/>
    <cellStyle name="Normal 16 7 2 6" xfId="19885"/>
    <cellStyle name="Normal 16 7 3" xfId="3517"/>
    <cellStyle name="Normal 16 7 3 2" xfId="7300"/>
    <cellStyle name="Normal 16 7 3 2 2" xfId="15359"/>
    <cellStyle name="Normal 16 7 3 2 2 2" xfId="32206"/>
    <cellStyle name="Normal 16 7 3 2 3" xfId="24639"/>
    <cellStyle name="Normal 16 7 3 3" xfId="11576"/>
    <cellStyle name="Normal 16 7 3 3 2" xfId="28425"/>
    <cellStyle name="Normal 16 7 3 4" xfId="20858"/>
    <cellStyle name="Normal 16 7 4" xfId="5416"/>
    <cellStyle name="Normal 16 7 4 2" xfId="13475"/>
    <cellStyle name="Normal 16 7 4 2 2" xfId="30322"/>
    <cellStyle name="Normal 16 7 4 3" xfId="22755"/>
    <cellStyle name="Normal 16 7 5" xfId="9601"/>
    <cellStyle name="Normal 16 7 5 2" xfId="26541"/>
    <cellStyle name="Normal 16 7 6" xfId="17013"/>
    <cellStyle name="Normal 16 7 7" xfId="18973"/>
    <cellStyle name="Normal 16 8" xfId="1991"/>
    <cellStyle name="Normal 16 8 2" xfId="3978"/>
    <cellStyle name="Normal 16 8 2 2" xfId="7761"/>
    <cellStyle name="Normal 16 8 2 2 2" xfId="15820"/>
    <cellStyle name="Normal 16 8 2 2 2 2" xfId="32667"/>
    <cellStyle name="Normal 16 8 2 2 3" xfId="25100"/>
    <cellStyle name="Normal 16 8 2 3" xfId="12037"/>
    <cellStyle name="Normal 16 8 2 3 2" xfId="28886"/>
    <cellStyle name="Normal 16 8 2 4" xfId="21319"/>
    <cellStyle name="Normal 16 8 3" xfId="5877"/>
    <cellStyle name="Normal 16 8 3 2" xfId="13936"/>
    <cellStyle name="Normal 16 8 3 2 2" xfId="30783"/>
    <cellStyle name="Normal 16 8 3 3" xfId="23216"/>
    <cellStyle name="Normal 16 8 4" xfId="10090"/>
    <cellStyle name="Normal 16 8 4 2" xfId="27002"/>
    <cellStyle name="Normal 16 8 5" xfId="17015"/>
    <cellStyle name="Normal 16 8 6" xfId="19434"/>
    <cellStyle name="Normal 16 9" xfId="3036"/>
    <cellStyle name="Normal 16 9 2" xfId="6849"/>
    <cellStyle name="Normal 16 9 2 2" xfId="14908"/>
    <cellStyle name="Normal 16 9 2 2 2" xfId="31755"/>
    <cellStyle name="Normal 16 9 2 3" xfId="24188"/>
    <cellStyle name="Normal 16 9 3" xfId="11099"/>
    <cellStyle name="Normal 16 9 3 2" xfId="27974"/>
    <cellStyle name="Normal 16 9 4" xfId="20407"/>
    <cellStyle name="Normal 160" xfId="2938"/>
    <cellStyle name="Normal 160 2" xfId="4898"/>
    <cellStyle name="Normal 160 2 2" xfId="8681"/>
    <cellStyle name="Normal 160 2 2 2" xfId="16740"/>
    <cellStyle name="Normal 160 2 2 2 2" xfId="33587"/>
    <cellStyle name="Normal 160 2 2 3" xfId="26020"/>
    <cellStyle name="Normal 160 2 3" xfId="12957"/>
    <cellStyle name="Normal 160 2 3 2" xfId="29806"/>
    <cellStyle name="Normal 160 2 4" xfId="22239"/>
    <cellStyle name="Normal 160 3" xfId="6797"/>
    <cellStyle name="Normal 160 3 2" xfId="14856"/>
    <cellStyle name="Normal 160 3 2 2" xfId="31703"/>
    <cellStyle name="Normal 160 3 3" xfId="24136"/>
    <cellStyle name="Normal 160 4" xfId="11024"/>
    <cellStyle name="Normal 160 4 2" xfId="27922"/>
    <cellStyle name="Normal 160 5" xfId="17016"/>
    <cellStyle name="Normal 160 6" xfId="20354"/>
    <cellStyle name="Normal 161" xfId="2939"/>
    <cellStyle name="Normal 161 2" xfId="4899"/>
    <cellStyle name="Normal 161 2 2" xfId="8682"/>
    <cellStyle name="Normal 161 2 2 2" xfId="16741"/>
    <cellStyle name="Normal 161 2 2 2 2" xfId="33588"/>
    <cellStyle name="Normal 161 2 2 3" xfId="26021"/>
    <cellStyle name="Normal 161 2 3" xfId="12958"/>
    <cellStyle name="Normal 161 2 3 2" xfId="29807"/>
    <cellStyle name="Normal 161 2 4" xfId="22240"/>
    <cellStyle name="Normal 161 3" xfId="6798"/>
    <cellStyle name="Normal 161 3 2" xfId="14857"/>
    <cellStyle name="Normal 161 3 2 2" xfId="31704"/>
    <cellStyle name="Normal 161 3 3" xfId="24137"/>
    <cellStyle name="Normal 161 4" xfId="11025"/>
    <cellStyle name="Normal 161 4 2" xfId="27923"/>
    <cellStyle name="Normal 161 5" xfId="17017"/>
    <cellStyle name="Normal 161 6" xfId="20355"/>
    <cellStyle name="Normal 162" xfId="2940"/>
    <cellStyle name="Normal 162 2" xfId="4900"/>
    <cellStyle name="Normal 162 2 2" xfId="8683"/>
    <cellStyle name="Normal 162 2 2 2" xfId="16742"/>
    <cellStyle name="Normal 162 2 2 2 2" xfId="33589"/>
    <cellStyle name="Normal 162 2 2 3" xfId="26022"/>
    <cellStyle name="Normal 162 2 3" xfId="12959"/>
    <cellStyle name="Normal 162 2 3 2" xfId="29808"/>
    <cellStyle name="Normal 162 2 4" xfId="22241"/>
    <cellStyle name="Normal 162 3" xfId="6799"/>
    <cellStyle name="Normal 162 3 2" xfId="14858"/>
    <cellStyle name="Normal 162 3 2 2" xfId="31705"/>
    <cellStyle name="Normal 162 3 3" xfId="24138"/>
    <cellStyle name="Normal 162 4" xfId="11026"/>
    <cellStyle name="Normal 162 4 2" xfId="27924"/>
    <cellStyle name="Normal 162 5" xfId="17018"/>
    <cellStyle name="Normal 162 6" xfId="20356"/>
    <cellStyle name="Normal 163" xfId="2941"/>
    <cellStyle name="Normal 163 2" xfId="4901"/>
    <cellStyle name="Normal 163 2 2" xfId="8684"/>
    <cellStyle name="Normal 163 2 2 2" xfId="16743"/>
    <cellStyle name="Normal 163 2 2 2 2" xfId="33590"/>
    <cellStyle name="Normal 163 2 2 3" xfId="26023"/>
    <cellStyle name="Normal 163 2 3" xfId="12960"/>
    <cellStyle name="Normal 163 2 3 2" xfId="29809"/>
    <cellStyle name="Normal 163 2 4" xfId="22242"/>
    <cellStyle name="Normal 163 3" xfId="6800"/>
    <cellStyle name="Normal 163 3 2" xfId="14859"/>
    <cellStyle name="Normal 163 3 2 2" xfId="31706"/>
    <cellStyle name="Normal 163 3 3" xfId="24139"/>
    <cellStyle name="Normal 163 4" xfId="11027"/>
    <cellStyle name="Normal 163 4 2" xfId="27925"/>
    <cellStyle name="Normal 163 5" xfId="17019"/>
    <cellStyle name="Normal 163 6" xfId="20357"/>
    <cellStyle name="Normal 164" xfId="2942"/>
    <cellStyle name="Normal 164 2" xfId="4902"/>
    <cellStyle name="Normal 164 2 2" xfId="8685"/>
    <cellStyle name="Normal 164 2 2 2" xfId="16744"/>
    <cellStyle name="Normal 164 2 2 2 2" xfId="33591"/>
    <cellStyle name="Normal 164 2 2 3" xfId="26024"/>
    <cellStyle name="Normal 164 2 3" xfId="12961"/>
    <cellStyle name="Normal 164 2 3 2" xfId="29810"/>
    <cellStyle name="Normal 164 2 4" xfId="22243"/>
    <cellStyle name="Normal 164 3" xfId="6801"/>
    <cellStyle name="Normal 164 3 2" xfId="14860"/>
    <cellStyle name="Normal 164 3 2 2" xfId="31707"/>
    <cellStyle name="Normal 164 3 3" xfId="24140"/>
    <cellStyle name="Normal 164 4" xfId="11028"/>
    <cellStyle name="Normal 164 4 2" xfId="27926"/>
    <cellStyle name="Normal 164 5" xfId="17020"/>
    <cellStyle name="Normal 164 6" xfId="20358"/>
    <cellStyle name="Normal 165" xfId="2943"/>
    <cellStyle name="Normal 165 2" xfId="4903"/>
    <cellStyle name="Normal 165 2 2" xfId="8686"/>
    <cellStyle name="Normal 165 2 2 2" xfId="16745"/>
    <cellStyle name="Normal 165 2 2 2 2" xfId="33592"/>
    <cellStyle name="Normal 165 2 2 3" xfId="26025"/>
    <cellStyle name="Normal 165 2 3" xfId="12962"/>
    <cellStyle name="Normal 165 2 3 2" xfId="29811"/>
    <cellStyle name="Normal 165 2 4" xfId="22244"/>
    <cellStyle name="Normal 165 3" xfId="6802"/>
    <cellStyle name="Normal 165 3 2" xfId="14861"/>
    <cellStyle name="Normal 165 3 2 2" xfId="31708"/>
    <cellStyle name="Normal 165 3 3" xfId="24141"/>
    <cellStyle name="Normal 165 4" xfId="11029"/>
    <cellStyle name="Normal 165 4 2" xfId="27927"/>
    <cellStyle name="Normal 165 5" xfId="17021"/>
    <cellStyle name="Normal 165 6" xfId="20359"/>
    <cellStyle name="Normal 166" xfId="2944"/>
    <cellStyle name="Normal 166 2" xfId="4904"/>
    <cellStyle name="Normal 166 2 2" xfId="8687"/>
    <cellStyle name="Normal 166 2 2 2" xfId="16746"/>
    <cellStyle name="Normal 166 2 2 2 2" xfId="33593"/>
    <cellStyle name="Normal 166 2 2 3" xfId="26026"/>
    <cellStyle name="Normal 166 2 3" xfId="12963"/>
    <cellStyle name="Normal 166 2 3 2" xfId="29812"/>
    <cellStyle name="Normal 166 2 4" xfId="22245"/>
    <cellStyle name="Normal 166 3" xfId="6803"/>
    <cellStyle name="Normal 166 3 2" xfId="14862"/>
    <cellStyle name="Normal 166 3 2 2" xfId="31709"/>
    <cellStyle name="Normal 166 3 3" xfId="24142"/>
    <cellStyle name="Normal 166 4" xfId="11030"/>
    <cellStyle name="Normal 166 4 2" xfId="27928"/>
    <cellStyle name="Normal 166 5" xfId="17022"/>
    <cellStyle name="Normal 166 6" xfId="20360"/>
    <cellStyle name="Normal 167" xfId="2945"/>
    <cellStyle name="Normal 167 2" xfId="4905"/>
    <cellStyle name="Normal 167 2 2" xfId="8688"/>
    <cellStyle name="Normal 167 2 2 2" xfId="16747"/>
    <cellStyle name="Normal 167 2 2 2 2" xfId="33594"/>
    <cellStyle name="Normal 167 2 2 3" xfId="26027"/>
    <cellStyle name="Normal 167 2 3" xfId="12964"/>
    <cellStyle name="Normal 167 2 3 2" xfId="29813"/>
    <cellStyle name="Normal 167 2 4" xfId="22246"/>
    <cellStyle name="Normal 167 3" xfId="6804"/>
    <cellStyle name="Normal 167 3 2" xfId="14863"/>
    <cellStyle name="Normal 167 3 2 2" xfId="31710"/>
    <cellStyle name="Normal 167 3 3" xfId="24143"/>
    <cellStyle name="Normal 167 4" xfId="11031"/>
    <cellStyle name="Normal 167 4 2" xfId="27929"/>
    <cellStyle name="Normal 167 5" xfId="17023"/>
    <cellStyle name="Normal 167 6" xfId="20361"/>
    <cellStyle name="Normal 168" xfId="2946"/>
    <cellStyle name="Normal 168 2" xfId="4906"/>
    <cellStyle name="Normal 168 2 2" xfId="8689"/>
    <cellStyle name="Normal 168 2 2 2" xfId="16748"/>
    <cellStyle name="Normal 168 2 2 2 2" xfId="33595"/>
    <cellStyle name="Normal 168 2 2 3" xfId="26028"/>
    <cellStyle name="Normal 168 2 3" xfId="12965"/>
    <cellStyle name="Normal 168 2 3 2" xfId="29814"/>
    <cellStyle name="Normal 168 2 4" xfId="22247"/>
    <cellStyle name="Normal 168 3" xfId="6805"/>
    <cellStyle name="Normal 168 3 2" xfId="14864"/>
    <cellStyle name="Normal 168 3 2 2" xfId="31711"/>
    <cellStyle name="Normal 168 3 3" xfId="24144"/>
    <cellStyle name="Normal 168 4" xfId="11032"/>
    <cellStyle name="Normal 168 4 2" xfId="27930"/>
    <cellStyle name="Normal 168 5" xfId="17024"/>
    <cellStyle name="Normal 168 6" xfId="20362"/>
    <cellStyle name="Normal 169" xfId="2947"/>
    <cellStyle name="Normal 169 2" xfId="4907"/>
    <cellStyle name="Normal 169 2 2" xfId="8690"/>
    <cellStyle name="Normal 169 2 2 2" xfId="16749"/>
    <cellStyle name="Normal 169 2 2 2 2" xfId="33596"/>
    <cellStyle name="Normal 169 2 2 3" xfId="26029"/>
    <cellStyle name="Normal 169 2 3" xfId="12966"/>
    <cellStyle name="Normal 169 2 3 2" xfId="29815"/>
    <cellStyle name="Normal 169 2 4" xfId="22248"/>
    <cellStyle name="Normal 169 3" xfId="6806"/>
    <cellStyle name="Normal 169 3 2" xfId="14865"/>
    <cellStyle name="Normal 169 3 2 2" xfId="31712"/>
    <cellStyle name="Normal 169 3 3" xfId="24145"/>
    <cellStyle name="Normal 169 4" xfId="11033"/>
    <cellStyle name="Normal 169 4 2" xfId="27931"/>
    <cellStyle name="Normal 169 5" xfId="17025"/>
    <cellStyle name="Normal 169 6" xfId="20363"/>
    <cellStyle name="Normal 17" xfId="563"/>
    <cellStyle name="Normal 17 10" xfId="4966"/>
    <cellStyle name="Normal 17 10 2" xfId="13025"/>
    <cellStyle name="Normal 17 10 2 2" xfId="29872"/>
    <cellStyle name="Normal 17 10 3" xfId="22305"/>
    <cellStyle name="Normal 17 11" xfId="8928"/>
    <cellStyle name="Normal 17 11 2" xfId="26091"/>
    <cellStyle name="Normal 17 12" xfId="17026"/>
    <cellStyle name="Normal 17 13" xfId="18521"/>
    <cellStyle name="Normal 17 14" xfId="34054"/>
    <cellStyle name="Normal 17 2" xfId="619"/>
    <cellStyle name="Normal 17 2 10" xfId="17027"/>
    <cellStyle name="Normal 17 2 11" xfId="18535"/>
    <cellStyle name="Normal 17 2 12" xfId="34055"/>
    <cellStyle name="Normal 17 2 2" xfId="737"/>
    <cellStyle name="Normal 17 2 2 10" xfId="18571"/>
    <cellStyle name="Normal 17 2 2 11" xfId="34056"/>
    <cellStyle name="Normal 17 2 2 2" xfId="1071"/>
    <cellStyle name="Normal 17 2 2 2 2" xfId="1332"/>
    <cellStyle name="Normal 17 2 2 2 2 2" xfId="1828"/>
    <cellStyle name="Normal 17 2 2 2 2 2 2" xfId="2827"/>
    <cellStyle name="Normal 17 2 2 2 2 2 2 2" xfId="4789"/>
    <cellStyle name="Normal 17 2 2 2 2 2 2 2 2" xfId="8572"/>
    <cellStyle name="Normal 17 2 2 2 2 2 2 2 2 2" xfId="16631"/>
    <cellStyle name="Normal 17 2 2 2 2 2 2 2 2 2 2" xfId="33478"/>
    <cellStyle name="Normal 17 2 2 2 2 2 2 2 2 3" xfId="25911"/>
    <cellStyle name="Normal 17 2 2 2 2 2 2 2 3" xfId="12848"/>
    <cellStyle name="Normal 17 2 2 2 2 2 2 2 3 2" xfId="29697"/>
    <cellStyle name="Normal 17 2 2 2 2 2 2 2 4" xfId="22130"/>
    <cellStyle name="Normal 17 2 2 2 2 2 2 3" xfId="6688"/>
    <cellStyle name="Normal 17 2 2 2 2 2 2 3 2" xfId="14747"/>
    <cellStyle name="Normal 17 2 2 2 2 2 2 3 2 2" xfId="31594"/>
    <cellStyle name="Normal 17 2 2 2 2 2 2 3 3" xfId="24027"/>
    <cellStyle name="Normal 17 2 2 2 2 2 2 4" xfId="10914"/>
    <cellStyle name="Normal 17 2 2 2 2 2 2 4 2" xfId="27813"/>
    <cellStyle name="Normal 17 2 2 2 2 2 2 5" xfId="17032"/>
    <cellStyle name="Normal 17 2 2 2 2 2 2 6" xfId="20245"/>
    <cellStyle name="Normal 17 2 2 2 2 2 3" xfId="3877"/>
    <cellStyle name="Normal 17 2 2 2 2 2 3 2" xfId="7660"/>
    <cellStyle name="Normal 17 2 2 2 2 2 3 2 2" xfId="15719"/>
    <cellStyle name="Normal 17 2 2 2 2 2 3 2 2 2" xfId="32566"/>
    <cellStyle name="Normal 17 2 2 2 2 2 3 2 3" xfId="24999"/>
    <cellStyle name="Normal 17 2 2 2 2 2 3 3" xfId="11936"/>
    <cellStyle name="Normal 17 2 2 2 2 2 3 3 2" xfId="28785"/>
    <cellStyle name="Normal 17 2 2 2 2 2 3 4" xfId="21218"/>
    <cellStyle name="Normal 17 2 2 2 2 2 4" xfId="5776"/>
    <cellStyle name="Normal 17 2 2 2 2 2 4 2" xfId="13835"/>
    <cellStyle name="Normal 17 2 2 2 2 2 4 2 2" xfId="30682"/>
    <cellStyle name="Normal 17 2 2 2 2 2 4 3" xfId="23115"/>
    <cellStyle name="Normal 17 2 2 2 2 2 5" xfId="9961"/>
    <cellStyle name="Normal 17 2 2 2 2 2 5 2" xfId="26901"/>
    <cellStyle name="Normal 17 2 2 2 2 2 6" xfId="17031"/>
    <cellStyle name="Normal 17 2 2 2 2 2 7" xfId="19333"/>
    <cellStyle name="Normal 17 2 2 2 2 3" xfId="2374"/>
    <cellStyle name="Normal 17 2 2 2 2 3 2" xfId="4338"/>
    <cellStyle name="Normal 17 2 2 2 2 3 2 2" xfId="8121"/>
    <cellStyle name="Normal 17 2 2 2 2 3 2 2 2" xfId="16180"/>
    <cellStyle name="Normal 17 2 2 2 2 3 2 2 2 2" xfId="33027"/>
    <cellStyle name="Normal 17 2 2 2 2 3 2 2 3" xfId="25460"/>
    <cellStyle name="Normal 17 2 2 2 2 3 2 3" xfId="12397"/>
    <cellStyle name="Normal 17 2 2 2 2 3 2 3 2" xfId="29246"/>
    <cellStyle name="Normal 17 2 2 2 2 3 2 4" xfId="21679"/>
    <cellStyle name="Normal 17 2 2 2 2 3 3" xfId="6237"/>
    <cellStyle name="Normal 17 2 2 2 2 3 3 2" xfId="14296"/>
    <cellStyle name="Normal 17 2 2 2 2 3 3 2 2" xfId="31143"/>
    <cellStyle name="Normal 17 2 2 2 2 3 3 3" xfId="23576"/>
    <cellStyle name="Normal 17 2 2 2 2 3 4" xfId="10462"/>
    <cellStyle name="Normal 17 2 2 2 2 3 4 2" xfId="27362"/>
    <cellStyle name="Normal 17 2 2 2 2 3 5" xfId="17033"/>
    <cellStyle name="Normal 17 2 2 2 2 3 6" xfId="19794"/>
    <cellStyle name="Normal 17 2 2 2 2 4" xfId="3426"/>
    <cellStyle name="Normal 17 2 2 2 2 4 2" xfId="7209"/>
    <cellStyle name="Normal 17 2 2 2 2 4 2 2" xfId="15268"/>
    <cellStyle name="Normal 17 2 2 2 2 4 2 2 2" xfId="32115"/>
    <cellStyle name="Normal 17 2 2 2 2 4 2 3" xfId="24548"/>
    <cellStyle name="Normal 17 2 2 2 2 4 3" xfId="11485"/>
    <cellStyle name="Normal 17 2 2 2 2 4 3 2" xfId="28334"/>
    <cellStyle name="Normal 17 2 2 2 2 4 4" xfId="20767"/>
    <cellStyle name="Normal 17 2 2 2 2 5" xfId="5325"/>
    <cellStyle name="Normal 17 2 2 2 2 5 2" xfId="13384"/>
    <cellStyle name="Normal 17 2 2 2 2 5 2 2" xfId="30231"/>
    <cellStyle name="Normal 17 2 2 2 2 5 3" xfId="22664"/>
    <cellStyle name="Normal 17 2 2 2 2 6" xfId="9486"/>
    <cellStyle name="Normal 17 2 2 2 2 6 2" xfId="26450"/>
    <cellStyle name="Normal 17 2 2 2 2 7" xfId="17030"/>
    <cellStyle name="Normal 17 2 2 2 2 8" xfId="18882"/>
    <cellStyle name="Normal 17 2 2 2 3" xfId="1610"/>
    <cellStyle name="Normal 17 2 2 2 3 2" xfId="2609"/>
    <cellStyle name="Normal 17 2 2 2 3 2 2" xfId="4571"/>
    <cellStyle name="Normal 17 2 2 2 3 2 2 2" xfId="8354"/>
    <cellStyle name="Normal 17 2 2 2 3 2 2 2 2" xfId="16413"/>
    <cellStyle name="Normal 17 2 2 2 3 2 2 2 2 2" xfId="33260"/>
    <cellStyle name="Normal 17 2 2 2 3 2 2 2 3" xfId="25693"/>
    <cellStyle name="Normal 17 2 2 2 3 2 2 3" xfId="12630"/>
    <cellStyle name="Normal 17 2 2 2 3 2 2 3 2" xfId="29479"/>
    <cellStyle name="Normal 17 2 2 2 3 2 2 4" xfId="21912"/>
    <cellStyle name="Normal 17 2 2 2 3 2 3" xfId="6470"/>
    <cellStyle name="Normal 17 2 2 2 3 2 3 2" xfId="14529"/>
    <cellStyle name="Normal 17 2 2 2 3 2 3 2 2" xfId="31376"/>
    <cellStyle name="Normal 17 2 2 2 3 2 3 3" xfId="23809"/>
    <cellStyle name="Normal 17 2 2 2 3 2 4" xfId="10696"/>
    <cellStyle name="Normal 17 2 2 2 3 2 4 2" xfId="27595"/>
    <cellStyle name="Normal 17 2 2 2 3 2 5" xfId="17035"/>
    <cellStyle name="Normal 17 2 2 2 3 2 6" xfId="20027"/>
    <cellStyle name="Normal 17 2 2 2 3 3" xfId="3659"/>
    <cellStyle name="Normal 17 2 2 2 3 3 2" xfId="7442"/>
    <cellStyle name="Normal 17 2 2 2 3 3 2 2" xfId="15501"/>
    <cellStyle name="Normal 17 2 2 2 3 3 2 2 2" xfId="32348"/>
    <cellStyle name="Normal 17 2 2 2 3 3 2 3" xfId="24781"/>
    <cellStyle name="Normal 17 2 2 2 3 3 3" xfId="11718"/>
    <cellStyle name="Normal 17 2 2 2 3 3 3 2" xfId="28567"/>
    <cellStyle name="Normal 17 2 2 2 3 3 4" xfId="21000"/>
    <cellStyle name="Normal 17 2 2 2 3 4" xfId="5558"/>
    <cellStyle name="Normal 17 2 2 2 3 4 2" xfId="13617"/>
    <cellStyle name="Normal 17 2 2 2 3 4 2 2" xfId="30464"/>
    <cellStyle name="Normal 17 2 2 2 3 4 3" xfId="22897"/>
    <cellStyle name="Normal 17 2 2 2 3 5" xfId="9743"/>
    <cellStyle name="Normal 17 2 2 2 3 5 2" xfId="26683"/>
    <cellStyle name="Normal 17 2 2 2 3 6" xfId="17034"/>
    <cellStyle name="Normal 17 2 2 2 3 7" xfId="19115"/>
    <cellStyle name="Normal 17 2 2 2 4" xfId="2156"/>
    <cellStyle name="Normal 17 2 2 2 4 2" xfId="4120"/>
    <cellStyle name="Normal 17 2 2 2 4 2 2" xfId="7903"/>
    <cellStyle name="Normal 17 2 2 2 4 2 2 2" xfId="15962"/>
    <cellStyle name="Normal 17 2 2 2 4 2 2 2 2" xfId="32809"/>
    <cellStyle name="Normal 17 2 2 2 4 2 2 3" xfId="25242"/>
    <cellStyle name="Normal 17 2 2 2 4 2 3" xfId="12179"/>
    <cellStyle name="Normal 17 2 2 2 4 2 3 2" xfId="29028"/>
    <cellStyle name="Normal 17 2 2 2 4 2 4" xfId="21461"/>
    <cellStyle name="Normal 17 2 2 2 4 3" xfId="6019"/>
    <cellStyle name="Normal 17 2 2 2 4 3 2" xfId="14078"/>
    <cellStyle name="Normal 17 2 2 2 4 3 2 2" xfId="30925"/>
    <cellStyle name="Normal 17 2 2 2 4 3 3" xfId="23358"/>
    <cellStyle name="Normal 17 2 2 2 4 4" xfId="10244"/>
    <cellStyle name="Normal 17 2 2 2 4 4 2" xfId="27144"/>
    <cellStyle name="Normal 17 2 2 2 4 5" xfId="17036"/>
    <cellStyle name="Normal 17 2 2 2 4 6" xfId="19576"/>
    <cellStyle name="Normal 17 2 2 2 5" xfId="3208"/>
    <cellStyle name="Normal 17 2 2 2 5 2" xfId="6991"/>
    <cellStyle name="Normal 17 2 2 2 5 2 2" xfId="15050"/>
    <cellStyle name="Normal 17 2 2 2 5 2 2 2" xfId="31897"/>
    <cellStyle name="Normal 17 2 2 2 5 2 3" xfId="24330"/>
    <cellStyle name="Normal 17 2 2 2 5 3" xfId="11267"/>
    <cellStyle name="Normal 17 2 2 2 5 3 2" xfId="28116"/>
    <cellStyle name="Normal 17 2 2 2 5 4" xfId="20549"/>
    <cellStyle name="Normal 17 2 2 2 6" xfId="5107"/>
    <cellStyle name="Normal 17 2 2 2 6 2" xfId="13166"/>
    <cellStyle name="Normal 17 2 2 2 6 2 2" xfId="30013"/>
    <cellStyle name="Normal 17 2 2 2 6 3" xfId="22446"/>
    <cellStyle name="Normal 17 2 2 2 7" xfId="9251"/>
    <cellStyle name="Normal 17 2 2 2 7 2" xfId="26232"/>
    <cellStyle name="Normal 17 2 2 2 8" xfId="17029"/>
    <cellStyle name="Normal 17 2 2 2 9" xfId="18664"/>
    <cellStyle name="Normal 17 2 2 3" xfId="1240"/>
    <cellStyle name="Normal 17 2 2 3 2" xfId="1736"/>
    <cellStyle name="Normal 17 2 2 3 2 2" xfId="2735"/>
    <cellStyle name="Normal 17 2 2 3 2 2 2" xfId="4697"/>
    <cellStyle name="Normal 17 2 2 3 2 2 2 2" xfId="8480"/>
    <cellStyle name="Normal 17 2 2 3 2 2 2 2 2" xfId="16539"/>
    <cellStyle name="Normal 17 2 2 3 2 2 2 2 2 2" xfId="33386"/>
    <cellStyle name="Normal 17 2 2 3 2 2 2 2 3" xfId="25819"/>
    <cellStyle name="Normal 17 2 2 3 2 2 2 3" xfId="12756"/>
    <cellStyle name="Normal 17 2 2 3 2 2 2 3 2" xfId="29605"/>
    <cellStyle name="Normal 17 2 2 3 2 2 2 4" xfId="22038"/>
    <cellStyle name="Normal 17 2 2 3 2 2 3" xfId="6596"/>
    <cellStyle name="Normal 17 2 2 3 2 2 3 2" xfId="14655"/>
    <cellStyle name="Normal 17 2 2 3 2 2 3 2 2" xfId="31502"/>
    <cellStyle name="Normal 17 2 2 3 2 2 3 3" xfId="23935"/>
    <cellStyle name="Normal 17 2 2 3 2 2 4" xfId="10822"/>
    <cellStyle name="Normal 17 2 2 3 2 2 4 2" xfId="27721"/>
    <cellStyle name="Normal 17 2 2 3 2 2 5" xfId="17039"/>
    <cellStyle name="Normal 17 2 2 3 2 2 6" xfId="20153"/>
    <cellStyle name="Normal 17 2 2 3 2 3" xfId="3785"/>
    <cellStyle name="Normal 17 2 2 3 2 3 2" xfId="7568"/>
    <cellStyle name="Normal 17 2 2 3 2 3 2 2" xfId="15627"/>
    <cellStyle name="Normal 17 2 2 3 2 3 2 2 2" xfId="32474"/>
    <cellStyle name="Normal 17 2 2 3 2 3 2 3" xfId="24907"/>
    <cellStyle name="Normal 17 2 2 3 2 3 3" xfId="11844"/>
    <cellStyle name="Normal 17 2 2 3 2 3 3 2" xfId="28693"/>
    <cellStyle name="Normal 17 2 2 3 2 3 4" xfId="21126"/>
    <cellStyle name="Normal 17 2 2 3 2 4" xfId="5684"/>
    <cellStyle name="Normal 17 2 2 3 2 4 2" xfId="13743"/>
    <cellStyle name="Normal 17 2 2 3 2 4 2 2" xfId="30590"/>
    <cellStyle name="Normal 17 2 2 3 2 4 3" xfId="23023"/>
    <cellStyle name="Normal 17 2 2 3 2 5" xfId="9869"/>
    <cellStyle name="Normal 17 2 2 3 2 5 2" xfId="26809"/>
    <cellStyle name="Normal 17 2 2 3 2 6" xfId="17038"/>
    <cellStyle name="Normal 17 2 2 3 2 7" xfId="19241"/>
    <cellStyle name="Normal 17 2 2 3 3" xfId="2282"/>
    <cellStyle name="Normal 17 2 2 3 3 2" xfId="4246"/>
    <cellStyle name="Normal 17 2 2 3 3 2 2" xfId="8029"/>
    <cellStyle name="Normal 17 2 2 3 3 2 2 2" xfId="16088"/>
    <cellStyle name="Normal 17 2 2 3 3 2 2 2 2" xfId="32935"/>
    <cellStyle name="Normal 17 2 2 3 3 2 2 3" xfId="25368"/>
    <cellStyle name="Normal 17 2 2 3 3 2 3" xfId="12305"/>
    <cellStyle name="Normal 17 2 2 3 3 2 3 2" xfId="29154"/>
    <cellStyle name="Normal 17 2 2 3 3 2 4" xfId="21587"/>
    <cellStyle name="Normal 17 2 2 3 3 3" xfId="6145"/>
    <cellStyle name="Normal 17 2 2 3 3 3 2" xfId="14204"/>
    <cellStyle name="Normal 17 2 2 3 3 3 2 2" xfId="31051"/>
    <cellStyle name="Normal 17 2 2 3 3 3 3" xfId="23484"/>
    <cellStyle name="Normal 17 2 2 3 3 4" xfId="10370"/>
    <cellStyle name="Normal 17 2 2 3 3 4 2" xfId="27270"/>
    <cellStyle name="Normal 17 2 2 3 3 5" xfId="17040"/>
    <cellStyle name="Normal 17 2 2 3 3 6" xfId="19702"/>
    <cellStyle name="Normal 17 2 2 3 4" xfId="3334"/>
    <cellStyle name="Normal 17 2 2 3 4 2" xfId="7117"/>
    <cellStyle name="Normal 17 2 2 3 4 2 2" xfId="15176"/>
    <cellStyle name="Normal 17 2 2 3 4 2 2 2" xfId="32023"/>
    <cellStyle name="Normal 17 2 2 3 4 2 3" xfId="24456"/>
    <cellStyle name="Normal 17 2 2 3 4 3" xfId="11393"/>
    <cellStyle name="Normal 17 2 2 3 4 3 2" xfId="28242"/>
    <cellStyle name="Normal 17 2 2 3 4 4" xfId="20675"/>
    <cellStyle name="Normal 17 2 2 3 5" xfId="5233"/>
    <cellStyle name="Normal 17 2 2 3 5 2" xfId="13292"/>
    <cellStyle name="Normal 17 2 2 3 5 2 2" xfId="30139"/>
    <cellStyle name="Normal 17 2 2 3 5 3" xfId="22572"/>
    <cellStyle name="Normal 17 2 2 3 6" xfId="9394"/>
    <cellStyle name="Normal 17 2 2 3 6 2" xfId="26358"/>
    <cellStyle name="Normal 17 2 2 3 7" xfId="17037"/>
    <cellStyle name="Normal 17 2 2 3 8" xfId="18790"/>
    <cellStyle name="Normal 17 2 2 4" xfId="1518"/>
    <cellStyle name="Normal 17 2 2 4 2" xfId="2517"/>
    <cellStyle name="Normal 17 2 2 4 2 2" xfId="4479"/>
    <cellStyle name="Normal 17 2 2 4 2 2 2" xfId="8262"/>
    <cellStyle name="Normal 17 2 2 4 2 2 2 2" xfId="16321"/>
    <cellStyle name="Normal 17 2 2 4 2 2 2 2 2" xfId="33168"/>
    <cellStyle name="Normal 17 2 2 4 2 2 2 3" xfId="25601"/>
    <cellStyle name="Normal 17 2 2 4 2 2 3" xfId="12538"/>
    <cellStyle name="Normal 17 2 2 4 2 2 3 2" xfId="29387"/>
    <cellStyle name="Normal 17 2 2 4 2 2 4" xfId="21820"/>
    <cellStyle name="Normal 17 2 2 4 2 3" xfId="6378"/>
    <cellStyle name="Normal 17 2 2 4 2 3 2" xfId="14437"/>
    <cellStyle name="Normal 17 2 2 4 2 3 2 2" xfId="31284"/>
    <cellStyle name="Normal 17 2 2 4 2 3 3" xfId="23717"/>
    <cellStyle name="Normal 17 2 2 4 2 4" xfId="10604"/>
    <cellStyle name="Normal 17 2 2 4 2 4 2" xfId="27503"/>
    <cellStyle name="Normal 17 2 2 4 2 5" xfId="17042"/>
    <cellStyle name="Normal 17 2 2 4 2 6" xfId="19935"/>
    <cellStyle name="Normal 17 2 2 4 3" xfId="3567"/>
    <cellStyle name="Normal 17 2 2 4 3 2" xfId="7350"/>
    <cellStyle name="Normal 17 2 2 4 3 2 2" xfId="15409"/>
    <cellStyle name="Normal 17 2 2 4 3 2 2 2" xfId="32256"/>
    <cellStyle name="Normal 17 2 2 4 3 2 3" xfId="24689"/>
    <cellStyle name="Normal 17 2 2 4 3 3" xfId="11626"/>
    <cellStyle name="Normal 17 2 2 4 3 3 2" xfId="28475"/>
    <cellStyle name="Normal 17 2 2 4 3 4" xfId="20908"/>
    <cellStyle name="Normal 17 2 2 4 4" xfId="5466"/>
    <cellStyle name="Normal 17 2 2 4 4 2" xfId="13525"/>
    <cellStyle name="Normal 17 2 2 4 4 2 2" xfId="30372"/>
    <cellStyle name="Normal 17 2 2 4 4 3" xfId="22805"/>
    <cellStyle name="Normal 17 2 2 4 5" xfId="9651"/>
    <cellStyle name="Normal 17 2 2 4 5 2" xfId="26591"/>
    <cellStyle name="Normal 17 2 2 4 6" xfId="17041"/>
    <cellStyle name="Normal 17 2 2 4 7" xfId="19023"/>
    <cellStyle name="Normal 17 2 2 5" xfId="2047"/>
    <cellStyle name="Normal 17 2 2 5 2" xfId="4028"/>
    <cellStyle name="Normal 17 2 2 5 2 2" xfId="7811"/>
    <cellStyle name="Normal 17 2 2 5 2 2 2" xfId="15870"/>
    <cellStyle name="Normal 17 2 2 5 2 2 2 2" xfId="32717"/>
    <cellStyle name="Normal 17 2 2 5 2 2 3" xfId="25150"/>
    <cellStyle name="Normal 17 2 2 5 2 3" xfId="12087"/>
    <cellStyle name="Normal 17 2 2 5 2 3 2" xfId="28936"/>
    <cellStyle name="Normal 17 2 2 5 2 4" xfId="21369"/>
    <cellStyle name="Normal 17 2 2 5 3" xfId="5927"/>
    <cellStyle name="Normal 17 2 2 5 3 2" xfId="13986"/>
    <cellStyle name="Normal 17 2 2 5 3 2 2" xfId="30833"/>
    <cellStyle name="Normal 17 2 2 5 3 3" xfId="23266"/>
    <cellStyle name="Normal 17 2 2 5 4" xfId="10145"/>
    <cellStyle name="Normal 17 2 2 5 4 2" xfId="27052"/>
    <cellStyle name="Normal 17 2 2 5 5" xfId="17043"/>
    <cellStyle name="Normal 17 2 2 5 6" xfId="19484"/>
    <cellStyle name="Normal 17 2 2 6" xfId="3086"/>
    <cellStyle name="Normal 17 2 2 6 2" xfId="6899"/>
    <cellStyle name="Normal 17 2 2 6 2 2" xfId="14958"/>
    <cellStyle name="Normal 17 2 2 6 2 2 2" xfId="31805"/>
    <cellStyle name="Normal 17 2 2 6 2 3" xfId="24238"/>
    <cellStyle name="Normal 17 2 2 6 3" xfId="11149"/>
    <cellStyle name="Normal 17 2 2 6 3 2" xfId="28024"/>
    <cellStyle name="Normal 17 2 2 6 4" xfId="20457"/>
    <cellStyle name="Normal 17 2 2 7" xfId="5015"/>
    <cellStyle name="Normal 17 2 2 7 2" xfId="13074"/>
    <cellStyle name="Normal 17 2 2 7 2 2" xfId="29921"/>
    <cellStyle name="Normal 17 2 2 7 3" xfId="22354"/>
    <cellStyle name="Normal 17 2 2 8" xfId="9034"/>
    <cellStyle name="Normal 17 2 2 8 2" xfId="26140"/>
    <cellStyle name="Normal 17 2 2 9" xfId="17028"/>
    <cellStyle name="Normal 17 2 3" xfId="1035"/>
    <cellStyle name="Normal 17 2 3 2" xfId="1296"/>
    <cellStyle name="Normal 17 2 3 2 2" xfId="1792"/>
    <cellStyle name="Normal 17 2 3 2 2 2" xfId="2791"/>
    <cellStyle name="Normal 17 2 3 2 2 2 2" xfId="4753"/>
    <cellStyle name="Normal 17 2 3 2 2 2 2 2" xfId="8536"/>
    <cellStyle name="Normal 17 2 3 2 2 2 2 2 2" xfId="16595"/>
    <cellStyle name="Normal 17 2 3 2 2 2 2 2 2 2" xfId="33442"/>
    <cellStyle name="Normal 17 2 3 2 2 2 2 2 3" xfId="25875"/>
    <cellStyle name="Normal 17 2 3 2 2 2 2 3" xfId="12812"/>
    <cellStyle name="Normal 17 2 3 2 2 2 2 3 2" xfId="29661"/>
    <cellStyle name="Normal 17 2 3 2 2 2 2 4" xfId="22094"/>
    <cellStyle name="Normal 17 2 3 2 2 2 3" xfId="6652"/>
    <cellStyle name="Normal 17 2 3 2 2 2 3 2" xfId="14711"/>
    <cellStyle name="Normal 17 2 3 2 2 2 3 2 2" xfId="31558"/>
    <cellStyle name="Normal 17 2 3 2 2 2 3 3" xfId="23991"/>
    <cellStyle name="Normal 17 2 3 2 2 2 4" xfId="10878"/>
    <cellStyle name="Normal 17 2 3 2 2 2 4 2" xfId="27777"/>
    <cellStyle name="Normal 17 2 3 2 2 2 5" xfId="17047"/>
    <cellStyle name="Normal 17 2 3 2 2 2 6" xfId="20209"/>
    <cellStyle name="Normal 17 2 3 2 2 3" xfId="3841"/>
    <cellStyle name="Normal 17 2 3 2 2 3 2" xfId="7624"/>
    <cellStyle name="Normal 17 2 3 2 2 3 2 2" xfId="15683"/>
    <cellStyle name="Normal 17 2 3 2 2 3 2 2 2" xfId="32530"/>
    <cellStyle name="Normal 17 2 3 2 2 3 2 3" xfId="24963"/>
    <cellStyle name="Normal 17 2 3 2 2 3 3" xfId="11900"/>
    <cellStyle name="Normal 17 2 3 2 2 3 3 2" xfId="28749"/>
    <cellStyle name="Normal 17 2 3 2 2 3 4" xfId="21182"/>
    <cellStyle name="Normal 17 2 3 2 2 4" xfId="5740"/>
    <cellStyle name="Normal 17 2 3 2 2 4 2" xfId="13799"/>
    <cellStyle name="Normal 17 2 3 2 2 4 2 2" xfId="30646"/>
    <cellStyle name="Normal 17 2 3 2 2 4 3" xfId="23079"/>
    <cellStyle name="Normal 17 2 3 2 2 5" xfId="9925"/>
    <cellStyle name="Normal 17 2 3 2 2 5 2" xfId="26865"/>
    <cellStyle name="Normal 17 2 3 2 2 6" xfId="17046"/>
    <cellStyle name="Normal 17 2 3 2 2 7" xfId="19297"/>
    <cellStyle name="Normal 17 2 3 2 3" xfId="2338"/>
    <cellStyle name="Normal 17 2 3 2 3 2" xfId="4302"/>
    <cellStyle name="Normal 17 2 3 2 3 2 2" xfId="8085"/>
    <cellStyle name="Normal 17 2 3 2 3 2 2 2" xfId="16144"/>
    <cellStyle name="Normal 17 2 3 2 3 2 2 2 2" xfId="32991"/>
    <cellStyle name="Normal 17 2 3 2 3 2 2 3" xfId="25424"/>
    <cellStyle name="Normal 17 2 3 2 3 2 3" xfId="12361"/>
    <cellStyle name="Normal 17 2 3 2 3 2 3 2" xfId="29210"/>
    <cellStyle name="Normal 17 2 3 2 3 2 4" xfId="21643"/>
    <cellStyle name="Normal 17 2 3 2 3 3" xfId="6201"/>
    <cellStyle name="Normal 17 2 3 2 3 3 2" xfId="14260"/>
    <cellStyle name="Normal 17 2 3 2 3 3 2 2" xfId="31107"/>
    <cellStyle name="Normal 17 2 3 2 3 3 3" xfId="23540"/>
    <cellStyle name="Normal 17 2 3 2 3 4" xfId="10426"/>
    <cellStyle name="Normal 17 2 3 2 3 4 2" xfId="27326"/>
    <cellStyle name="Normal 17 2 3 2 3 5" xfId="17048"/>
    <cellStyle name="Normal 17 2 3 2 3 6" xfId="19758"/>
    <cellStyle name="Normal 17 2 3 2 4" xfId="3390"/>
    <cellStyle name="Normal 17 2 3 2 4 2" xfId="7173"/>
    <cellStyle name="Normal 17 2 3 2 4 2 2" xfId="15232"/>
    <cellStyle name="Normal 17 2 3 2 4 2 2 2" xfId="32079"/>
    <cellStyle name="Normal 17 2 3 2 4 2 3" xfId="24512"/>
    <cellStyle name="Normal 17 2 3 2 4 3" xfId="11449"/>
    <cellStyle name="Normal 17 2 3 2 4 3 2" xfId="28298"/>
    <cellStyle name="Normal 17 2 3 2 4 4" xfId="20731"/>
    <cellStyle name="Normal 17 2 3 2 5" xfId="5289"/>
    <cellStyle name="Normal 17 2 3 2 5 2" xfId="13348"/>
    <cellStyle name="Normal 17 2 3 2 5 2 2" xfId="30195"/>
    <cellStyle name="Normal 17 2 3 2 5 3" xfId="22628"/>
    <cellStyle name="Normal 17 2 3 2 6" xfId="9450"/>
    <cellStyle name="Normal 17 2 3 2 6 2" xfId="26414"/>
    <cellStyle name="Normal 17 2 3 2 7" xfId="17045"/>
    <cellStyle name="Normal 17 2 3 2 8" xfId="18846"/>
    <cellStyle name="Normal 17 2 3 3" xfId="1574"/>
    <cellStyle name="Normal 17 2 3 3 2" xfId="2573"/>
    <cellStyle name="Normal 17 2 3 3 2 2" xfId="4535"/>
    <cellStyle name="Normal 17 2 3 3 2 2 2" xfId="8318"/>
    <cellStyle name="Normal 17 2 3 3 2 2 2 2" xfId="16377"/>
    <cellStyle name="Normal 17 2 3 3 2 2 2 2 2" xfId="33224"/>
    <cellStyle name="Normal 17 2 3 3 2 2 2 3" xfId="25657"/>
    <cellStyle name="Normal 17 2 3 3 2 2 3" xfId="12594"/>
    <cellStyle name="Normal 17 2 3 3 2 2 3 2" xfId="29443"/>
    <cellStyle name="Normal 17 2 3 3 2 2 4" xfId="21876"/>
    <cellStyle name="Normal 17 2 3 3 2 3" xfId="6434"/>
    <cellStyle name="Normal 17 2 3 3 2 3 2" xfId="14493"/>
    <cellStyle name="Normal 17 2 3 3 2 3 2 2" xfId="31340"/>
    <cellStyle name="Normal 17 2 3 3 2 3 3" xfId="23773"/>
    <cellStyle name="Normal 17 2 3 3 2 4" xfId="10660"/>
    <cellStyle name="Normal 17 2 3 3 2 4 2" xfId="27559"/>
    <cellStyle name="Normal 17 2 3 3 2 5" xfId="17050"/>
    <cellStyle name="Normal 17 2 3 3 2 6" xfId="19991"/>
    <cellStyle name="Normal 17 2 3 3 3" xfId="3623"/>
    <cellStyle name="Normal 17 2 3 3 3 2" xfId="7406"/>
    <cellStyle name="Normal 17 2 3 3 3 2 2" xfId="15465"/>
    <cellStyle name="Normal 17 2 3 3 3 2 2 2" xfId="32312"/>
    <cellStyle name="Normal 17 2 3 3 3 2 3" xfId="24745"/>
    <cellStyle name="Normal 17 2 3 3 3 3" xfId="11682"/>
    <cellStyle name="Normal 17 2 3 3 3 3 2" xfId="28531"/>
    <cellStyle name="Normal 17 2 3 3 3 4" xfId="20964"/>
    <cellStyle name="Normal 17 2 3 3 4" xfId="5522"/>
    <cellStyle name="Normal 17 2 3 3 4 2" xfId="13581"/>
    <cellStyle name="Normal 17 2 3 3 4 2 2" xfId="30428"/>
    <cellStyle name="Normal 17 2 3 3 4 3" xfId="22861"/>
    <cellStyle name="Normal 17 2 3 3 5" xfId="9707"/>
    <cellStyle name="Normal 17 2 3 3 5 2" xfId="26647"/>
    <cellStyle name="Normal 17 2 3 3 6" xfId="17049"/>
    <cellStyle name="Normal 17 2 3 3 7" xfId="19079"/>
    <cellStyle name="Normal 17 2 3 4" xfId="2120"/>
    <cellStyle name="Normal 17 2 3 4 2" xfId="4084"/>
    <cellStyle name="Normal 17 2 3 4 2 2" xfId="7867"/>
    <cellStyle name="Normal 17 2 3 4 2 2 2" xfId="15926"/>
    <cellStyle name="Normal 17 2 3 4 2 2 2 2" xfId="32773"/>
    <cellStyle name="Normal 17 2 3 4 2 2 3" xfId="25206"/>
    <cellStyle name="Normal 17 2 3 4 2 3" xfId="12143"/>
    <cellStyle name="Normal 17 2 3 4 2 3 2" xfId="28992"/>
    <cellStyle name="Normal 17 2 3 4 2 4" xfId="21425"/>
    <cellStyle name="Normal 17 2 3 4 3" xfId="5983"/>
    <cellStyle name="Normal 17 2 3 4 3 2" xfId="14042"/>
    <cellStyle name="Normal 17 2 3 4 3 2 2" xfId="30889"/>
    <cellStyle name="Normal 17 2 3 4 3 3" xfId="23322"/>
    <cellStyle name="Normal 17 2 3 4 4" xfId="10208"/>
    <cellStyle name="Normal 17 2 3 4 4 2" xfId="27108"/>
    <cellStyle name="Normal 17 2 3 4 5" xfId="17051"/>
    <cellStyle name="Normal 17 2 3 4 6" xfId="19540"/>
    <cellStyle name="Normal 17 2 3 5" xfId="3172"/>
    <cellStyle name="Normal 17 2 3 5 2" xfId="6955"/>
    <cellStyle name="Normal 17 2 3 5 2 2" xfId="15014"/>
    <cellStyle name="Normal 17 2 3 5 2 2 2" xfId="31861"/>
    <cellStyle name="Normal 17 2 3 5 2 3" xfId="24294"/>
    <cellStyle name="Normal 17 2 3 5 3" xfId="11231"/>
    <cellStyle name="Normal 17 2 3 5 3 2" xfId="28080"/>
    <cellStyle name="Normal 17 2 3 5 4" xfId="20513"/>
    <cellStyle name="Normal 17 2 3 6" xfId="5071"/>
    <cellStyle name="Normal 17 2 3 6 2" xfId="13130"/>
    <cellStyle name="Normal 17 2 3 6 2 2" xfId="29977"/>
    <cellStyle name="Normal 17 2 3 6 3" xfId="22410"/>
    <cellStyle name="Normal 17 2 3 7" xfId="9215"/>
    <cellStyle name="Normal 17 2 3 7 2" xfId="26196"/>
    <cellStyle name="Normal 17 2 3 8" xfId="17044"/>
    <cellStyle name="Normal 17 2 3 9" xfId="18628"/>
    <cellStyle name="Normal 17 2 4" xfId="1204"/>
    <cellStyle name="Normal 17 2 4 2" xfId="1700"/>
    <cellStyle name="Normal 17 2 4 2 2" xfId="2699"/>
    <cellStyle name="Normal 17 2 4 2 2 2" xfId="4661"/>
    <cellStyle name="Normal 17 2 4 2 2 2 2" xfId="8444"/>
    <cellStyle name="Normal 17 2 4 2 2 2 2 2" xfId="16503"/>
    <cellStyle name="Normal 17 2 4 2 2 2 2 2 2" xfId="33350"/>
    <cellStyle name="Normal 17 2 4 2 2 2 2 3" xfId="25783"/>
    <cellStyle name="Normal 17 2 4 2 2 2 3" xfId="12720"/>
    <cellStyle name="Normal 17 2 4 2 2 2 3 2" xfId="29569"/>
    <cellStyle name="Normal 17 2 4 2 2 2 4" xfId="22002"/>
    <cellStyle name="Normal 17 2 4 2 2 3" xfId="6560"/>
    <cellStyle name="Normal 17 2 4 2 2 3 2" xfId="14619"/>
    <cellStyle name="Normal 17 2 4 2 2 3 2 2" xfId="31466"/>
    <cellStyle name="Normal 17 2 4 2 2 3 3" xfId="23899"/>
    <cellStyle name="Normal 17 2 4 2 2 4" xfId="10786"/>
    <cellStyle name="Normal 17 2 4 2 2 4 2" xfId="27685"/>
    <cellStyle name="Normal 17 2 4 2 2 5" xfId="17054"/>
    <cellStyle name="Normal 17 2 4 2 2 6" xfId="20117"/>
    <cellStyle name="Normal 17 2 4 2 3" xfId="3749"/>
    <cellStyle name="Normal 17 2 4 2 3 2" xfId="7532"/>
    <cellStyle name="Normal 17 2 4 2 3 2 2" xfId="15591"/>
    <cellStyle name="Normal 17 2 4 2 3 2 2 2" xfId="32438"/>
    <cellStyle name="Normal 17 2 4 2 3 2 3" xfId="24871"/>
    <cellStyle name="Normal 17 2 4 2 3 3" xfId="11808"/>
    <cellStyle name="Normal 17 2 4 2 3 3 2" xfId="28657"/>
    <cellStyle name="Normal 17 2 4 2 3 4" xfId="21090"/>
    <cellStyle name="Normal 17 2 4 2 4" xfId="5648"/>
    <cellStyle name="Normal 17 2 4 2 4 2" xfId="13707"/>
    <cellStyle name="Normal 17 2 4 2 4 2 2" xfId="30554"/>
    <cellStyle name="Normal 17 2 4 2 4 3" xfId="22987"/>
    <cellStyle name="Normal 17 2 4 2 5" xfId="9833"/>
    <cellStyle name="Normal 17 2 4 2 5 2" xfId="26773"/>
    <cellStyle name="Normal 17 2 4 2 6" xfId="17053"/>
    <cellStyle name="Normal 17 2 4 2 7" xfId="19205"/>
    <cellStyle name="Normal 17 2 4 3" xfId="2246"/>
    <cellStyle name="Normal 17 2 4 3 2" xfId="4210"/>
    <cellStyle name="Normal 17 2 4 3 2 2" xfId="7993"/>
    <cellStyle name="Normal 17 2 4 3 2 2 2" xfId="16052"/>
    <cellStyle name="Normal 17 2 4 3 2 2 2 2" xfId="32899"/>
    <cellStyle name="Normal 17 2 4 3 2 2 3" xfId="25332"/>
    <cellStyle name="Normal 17 2 4 3 2 3" xfId="12269"/>
    <cellStyle name="Normal 17 2 4 3 2 3 2" xfId="29118"/>
    <cellStyle name="Normal 17 2 4 3 2 4" xfId="21551"/>
    <cellStyle name="Normal 17 2 4 3 3" xfId="6109"/>
    <cellStyle name="Normal 17 2 4 3 3 2" xfId="14168"/>
    <cellStyle name="Normal 17 2 4 3 3 2 2" xfId="31015"/>
    <cellStyle name="Normal 17 2 4 3 3 3" xfId="23448"/>
    <cellStyle name="Normal 17 2 4 3 4" xfId="10334"/>
    <cellStyle name="Normal 17 2 4 3 4 2" xfId="27234"/>
    <cellStyle name="Normal 17 2 4 3 5" xfId="17055"/>
    <cellStyle name="Normal 17 2 4 3 6" xfId="19666"/>
    <cellStyle name="Normal 17 2 4 4" xfId="3298"/>
    <cellStyle name="Normal 17 2 4 4 2" xfId="7081"/>
    <cellStyle name="Normal 17 2 4 4 2 2" xfId="15140"/>
    <cellStyle name="Normal 17 2 4 4 2 2 2" xfId="31987"/>
    <cellStyle name="Normal 17 2 4 4 2 3" xfId="24420"/>
    <cellStyle name="Normal 17 2 4 4 3" xfId="11357"/>
    <cellStyle name="Normal 17 2 4 4 3 2" xfId="28206"/>
    <cellStyle name="Normal 17 2 4 4 4" xfId="20639"/>
    <cellStyle name="Normal 17 2 4 5" xfId="5197"/>
    <cellStyle name="Normal 17 2 4 5 2" xfId="13256"/>
    <cellStyle name="Normal 17 2 4 5 2 2" xfId="30103"/>
    <cellStyle name="Normal 17 2 4 5 3" xfId="22536"/>
    <cellStyle name="Normal 17 2 4 6" xfId="9358"/>
    <cellStyle name="Normal 17 2 4 6 2" xfId="26322"/>
    <cellStyle name="Normal 17 2 4 7" xfId="17052"/>
    <cellStyle name="Normal 17 2 4 8" xfId="18754"/>
    <cellStyle name="Normal 17 2 5" xfId="1482"/>
    <cellStyle name="Normal 17 2 5 2" xfId="2481"/>
    <cellStyle name="Normal 17 2 5 2 2" xfId="4443"/>
    <cellStyle name="Normal 17 2 5 2 2 2" xfId="8226"/>
    <cellStyle name="Normal 17 2 5 2 2 2 2" xfId="16285"/>
    <cellStyle name="Normal 17 2 5 2 2 2 2 2" xfId="33132"/>
    <cellStyle name="Normal 17 2 5 2 2 2 3" xfId="25565"/>
    <cellStyle name="Normal 17 2 5 2 2 3" xfId="12502"/>
    <cellStyle name="Normal 17 2 5 2 2 3 2" xfId="29351"/>
    <cellStyle name="Normal 17 2 5 2 2 4" xfId="21784"/>
    <cellStyle name="Normal 17 2 5 2 3" xfId="6342"/>
    <cellStyle name="Normal 17 2 5 2 3 2" xfId="14401"/>
    <cellStyle name="Normal 17 2 5 2 3 2 2" xfId="31248"/>
    <cellStyle name="Normal 17 2 5 2 3 3" xfId="23681"/>
    <cellStyle name="Normal 17 2 5 2 4" xfId="10568"/>
    <cellStyle name="Normal 17 2 5 2 4 2" xfId="27467"/>
    <cellStyle name="Normal 17 2 5 2 5" xfId="17057"/>
    <cellStyle name="Normal 17 2 5 2 6" xfId="19899"/>
    <cellStyle name="Normal 17 2 5 3" xfId="3531"/>
    <cellStyle name="Normal 17 2 5 3 2" xfId="7314"/>
    <cellStyle name="Normal 17 2 5 3 2 2" xfId="15373"/>
    <cellStyle name="Normal 17 2 5 3 2 2 2" xfId="32220"/>
    <cellStyle name="Normal 17 2 5 3 2 3" xfId="24653"/>
    <cellStyle name="Normal 17 2 5 3 3" xfId="11590"/>
    <cellStyle name="Normal 17 2 5 3 3 2" xfId="28439"/>
    <cellStyle name="Normal 17 2 5 3 4" xfId="20872"/>
    <cellStyle name="Normal 17 2 5 4" xfId="5430"/>
    <cellStyle name="Normal 17 2 5 4 2" xfId="13489"/>
    <cellStyle name="Normal 17 2 5 4 2 2" xfId="30336"/>
    <cellStyle name="Normal 17 2 5 4 3" xfId="22769"/>
    <cellStyle name="Normal 17 2 5 5" xfId="9615"/>
    <cellStyle name="Normal 17 2 5 5 2" xfId="26555"/>
    <cellStyle name="Normal 17 2 5 6" xfId="17056"/>
    <cellStyle name="Normal 17 2 5 7" xfId="18987"/>
    <cellStyle name="Normal 17 2 6" xfId="2007"/>
    <cellStyle name="Normal 17 2 6 2" xfId="3992"/>
    <cellStyle name="Normal 17 2 6 2 2" xfId="7775"/>
    <cellStyle name="Normal 17 2 6 2 2 2" xfId="15834"/>
    <cellStyle name="Normal 17 2 6 2 2 2 2" xfId="32681"/>
    <cellStyle name="Normal 17 2 6 2 2 3" xfId="25114"/>
    <cellStyle name="Normal 17 2 6 2 3" xfId="12051"/>
    <cellStyle name="Normal 17 2 6 2 3 2" xfId="28900"/>
    <cellStyle name="Normal 17 2 6 2 4" xfId="21333"/>
    <cellStyle name="Normal 17 2 6 3" xfId="5891"/>
    <cellStyle name="Normal 17 2 6 3 2" xfId="13950"/>
    <cellStyle name="Normal 17 2 6 3 2 2" xfId="30797"/>
    <cellStyle name="Normal 17 2 6 3 3" xfId="23230"/>
    <cellStyle name="Normal 17 2 6 4" xfId="10106"/>
    <cellStyle name="Normal 17 2 6 4 2" xfId="27016"/>
    <cellStyle name="Normal 17 2 6 5" xfId="17058"/>
    <cellStyle name="Normal 17 2 6 6" xfId="19448"/>
    <cellStyle name="Normal 17 2 7" xfId="3050"/>
    <cellStyle name="Normal 17 2 7 2" xfId="6863"/>
    <cellStyle name="Normal 17 2 7 2 2" xfId="14922"/>
    <cellStyle name="Normal 17 2 7 2 2 2" xfId="31769"/>
    <cellStyle name="Normal 17 2 7 2 3" xfId="24202"/>
    <cellStyle name="Normal 17 2 7 3" xfId="11113"/>
    <cellStyle name="Normal 17 2 7 3 2" xfId="27988"/>
    <cellStyle name="Normal 17 2 7 4" xfId="20421"/>
    <cellStyle name="Normal 17 2 8" xfId="4979"/>
    <cellStyle name="Normal 17 2 8 2" xfId="13038"/>
    <cellStyle name="Normal 17 2 8 2 2" xfId="29885"/>
    <cellStyle name="Normal 17 2 8 3" xfId="22318"/>
    <cellStyle name="Normal 17 2 9" xfId="8962"/>
    <cellStyle name="Normal 17 2 9 2" xfId="26104"/>
    <cellStyle name="Normal 17 3" xfId="719"/>
    <cellStyle name="Normal 17 3 10" xfId="18558"/>
    <cellStyle name="Normal 17 3 11" xfId="34057"/>
    <cellStyle name="Normal 17 3 2" xfId="1058"/>
    <cellStyle name="Normal 17 3 2 2" xfId="1319"/>
    <cellStyle name="Normal 17 3 2 2 2" xfId="1815"/>
    <cellStyle name="Normal 17 3 2 2 2 2" xfId="2814"/>
    <cellStyle name="Normal 17 3 2 2 2 2 2" xfId="4776"/>
    <cellStyle name="Normal 17 3 2 2 2 2 2 2" xfId="8559"/>
    <cellStyle name="Normal 17 3 2 2 2 2 2 2 2" xfId="16618"/>
    <cellStyle name="Normal 17 3 2 2 2 2 2 2 2 2" xfId="33465"/>
    <cellStyle name="Normal 17 3 2 2 2 2 2 2 3" xfId="25898"/>
    <cellStyle name="Normal 17 3 2 2 2 2 2 3" xfId="12835"/>
    <cellStyle name="Normal 17 3 2 2 2 2 2 3 2" xfId="29684"/>
    <cellStyle name="Normal 17 3 2 2 2 2 2 4" xfId="22117"/>
    <cellStyle name="Normal 17 3 2 2 2 2 3" xfId="6675"/>
    <cellStyle name="Normal 17 3 2 2 2 2 3 2" xfId="14734"/>
    <cellStyle name="Normal 17 3 2 2 2 2 3 2 2" xfId="31581"/>
    <cellStyle name="Normal 17 3 2 2 2 2 3 3" xfId="24014"/>
    <cellStyle name="Normal 17 3 2 2 2 2 4" xfId="10901"/>
    <cellStyle name="Normal 17 3 2 2 2 2 4 2" xfId="27800"/>
    <cellStyle name="Normal 17 3 2 2 2 2 5" xfId="17063"/>
    <cellStyle name="Normal 17 3 2 2 2 2 6" xfId="20232"/>
    <cellStyle name="Normal 17 3 2 2 2 3" xfId="3864"/>
    <cellStyle name="Normal 17 3 2 2 2 3 2" xfId="7647"/>
    <cellStyle name="Normal 17 3 2 2 2 3 2 2" xfId="15706"/>
    <cellStyle name="Normal 17 3 2 2 2 3 2 2 2" xfId="32553"/>
    <cellStyle name="Normal 17 3 2 2 2 3 2 3" xfId="24986"/>
    <cellStyle name="Normal 17 3 2 2 2 3 3" xfId="11923"/>
    <cellStyle name="Normal 17 3 2 2 2 3 3 2" xfId="28772"/>
    <cellStyle name="Normal 17 3 2 2 2 3 4" xfId="21205"/>
    <cellStyle name="Normal 17 3 2 2 2 4" xfId="5763"/>
    <cellStyle name="Normal 17 3 2 2 2 4 2" xfId="13822"/>
    <cellStyle name="Normal 17 3 2 2 2 4 2 2" xfId="30669"/>
    <cellStyle name="Normal 17 3 2 2 2 4 3" xfId="23102"/>
    <cellStyle name="Normal 17 3 2 2 2 5" xfId="9948"/>
    <cellStyle name="Normal 17 3 2 2 2 5 2" xfId="26888"/>
    <cellStyle name="Normal 17 3 2 2 2 6" xfId="17062"/>
    <cellStyle name="Normal 17 3 2 2 2 7" xfId="19320"/>
    <cellStyle name="Normal 17 3 2 2 3" xfId="2361"/>
    <cellStyle name="Normal 17 3 2 2 3 2" xfId="4325"/>
    <cellStyle name="Normal 17 3 2 2 3 2 2" xfId="8108"/>
    <cellStyle name="Normal 17 3 2 2 3 2 2 2" xfId="16167"/>
    <cellStyle name="Normal 17 3 2 2 3 2 2 2 2" xfId="33014"/>
    <cellStyle name="Normal 17 3 2 2 3 2 2 3" xfId="25447"/>
    <cellStyle name="Normal 17 3 2 2 3 2 3" xfId="12384"/>
    <cellStyle name="Normal 17 3 2 2 3 2 3 2" xfId="29233"/>
    <cellStyle name="Normal 17 3 2 2 3 2 4" xfId="21666"/>
    <cellStyle name="Normal 17 3 2 2 3 3" xfId="6224"/>
    <cellStyle name="Normal 17 3 2 2 3 3 2" xfId="14283"/>
    <cellStyle name="Normal 17 3 2 2 3 3 2 2" xfId="31130"/>
    <cellStyle name="Normal 17 3 2 2 3 3 3" xfId="23563"/>
    <cellStyle name="Normal 17 3 2 2 3 4" xfId="10449"/>
    <cellStyle name="Normal 17 3 2 2 3 4 2" xfId="27349"/>
    <cellStyle name="Normal 17 3 2 2 3 5" xfId="17064"/>
    <cellStyle name="Normal 17 3 2 2 3 6" xfId="19781"/>
    <cellStyle name="Normal 17 3 2 2 4" xfId="3413"/>
    <cellStyle name="Normal 17 3 2 2 4 2" xfId="7196"/>
    <cellStyle name="Normal 17 3 2 2 4 2 2" xfId="15255"/>
    <cellStyle name="Normal 17 3 2 2 4 2 2 2" xfId="32102"/>
    <cellStyle name="Normal 17 3 2 2 4 2 3" xfId="24535"/>
    <cellStyle name="Normal 17 3 2 2 4 3" xfId="11472"/>
    <cellStyle name="Normal 17 3 2 2 4 3 2" xfId="28321"/>
    <cellStyle name="Normal 17 3 2 2 4 4" xfId="20754"/>
    <cellStyle name="Normal 17 3 2 2 5" xfId="5312"/>
    <cellStyle name="Normal 17 3 2 2 5 2" xfId="13371"/>
    <cellStyle name="Normal 17 3 2 2 5 2 2" xfId="30218"/>
    <cellStyle name="Normal 17 3 2 2 5 3" xfId="22651"/>
    <cellStyle name="Normal 17 3 2 2 6" xfId="9473"/>
    <cellStyle name="Normal 17 3 2 2 6 2" xfId="26437"/>
    <cellStyle name="Normal 17 3 2 2 7" xfId="17061"/>
    <cellStyle name="Normal 17 3 2 2 8" xfId="18869"/>
    <cellStyle name="Normal 17 3 2 3" xfId="1597"/>
    <cellStyle name="Normal 17 3 2 3 2" xfId="2596"/>
    <cellStyle name="Normal 17 3 2 3 2 2" xfId="4558"/>
    <cellStyle name="Normal 17 3 2 3 2 2 2" xfId="8341"/>
    <cellStyle name="Normal 17 3 2 3 2 2 2 2" xfId="16400"/>
    <cellStyle name="Normal 17 3 2 3 2 2 2 2 2" xfId="33247"/>
    <cellStyle name="Normal 17 3 2 3 2 2 2 3" xfId="25680"/>
    <cellStyle name="Normal 17 3 2 3 2 2 3" xfId="12617"/>
    <cellStyle name="Normal 17 3 2 3 2 2 3 2" xfId="29466"/>
    <cellStyle name="Normal 17 3 2 3 2 2 4" xfId="21899"/>
    <cellStyle name="Normal 17 3 2 3 2 3" xfId="6457"/>
    <cellStyle name="Normal 17 3 2 3 2 3 2" xfId="14516"/>
    <cellStyle name="Normal 17 3 2 3 2 3 2 2" xfId="31363"/>
    <cellStyle name="Normal 17 3 2 3 2 3 3" xfId="23796"/>
    <cellStyle name="Normal 17 3 2 3 2 4" xfId="10683"/>
    <cellStyle name="Normal 17 3 2 3 2 4 2" xfId="27582"/>
    <cellStyle name="Normal 17 3 2 3 2 5" xfId="17066"/>
    <cellStyle name="Normal 17 3 2 3 2 6" xfId="20014"/>
    <cellStyle name="Normal 17 3 2 3 3" xfId="3646"/>
    <cellStyle name="Normal 17 3 2 3 3 2" xfId="7429"/>
    <cellStyle name="Normal 17 3 2 3 3 2 2" xfId="15488"/>
    <cellStyle name="Normal 17 3 2 3 3 2 2 2" xfId="32335"/>
    <cellStyle name="Normal 17 3 2 3 3 2 3" xfId="24768"/>
    <cellStyle name="Normal 17 3 2 3 3 3" xfId="11705"/>
    <cellStyle name="Normal 17 3 2 3 3 3 2" xfId="28554"/>
    <cellStyle name="Normal 17 3 2 3 3 4" xfId="20987"/>
    <cellStyle name="Normal 17 3 2 3 4" xfId="5545"/>
    <cellStyle name="Normal 17 3 2 3 4 2" xfId="13604"/>
    <cellStyle name="Normal 17 3 2 3 4 2 2" xfId="30451"/>
    <cellStyle name="Normal 17 3 2 3 4 3" xfId="22884"/>
    <cellStyle name="Normal 17 3 2 3 5" xfId="9730"/>
    <cellStyle name="Normal 17 3 2 3 5 2" xfId="26670"/>
    <cellStyle name="Normal 17 3 2 3 6" xfId="17065"/>
    <cellStyle name="Normal 17 3 2 3 7" xfId="19102"/>
    <cellStyle name="Normal 17 3 2 4" xfId="2143"/>
    <cellStyle name="Normal 17 3 2 4 2" xfId="4107"/>
    <cellStyle name="Normal 17 3 2 4 2 2" xfId="7890"/>
    <cellStyle name="Normal 17 3 2 4 2 2 2" xfId="15949"/>
    <cellStyle name="Normal 17 3 2 4 2 2 2 2" xfId="32796"/>
    <cellStyle name="Normal 17 3 2 4 2 2 3" xfId="25229"/>
    <cellStyle name="Normal 17 3 2 4 2 3" xfId="12166"/>
    <cellStyle name="Normal 17 3 2 4 2 3 2" xfId="29015"/>
    <cellStyle name="Normal 17 3 2 4 2 4" xfId="21448"/>
    <cellStyle name="Normal 17 3 2 4 3" xfId="6006"/>
    <cellStyle name="Normal 17 3 2 4 3 2" xfId="14065"/>
    <cellStyle name="Normal 17 3 2 4 3 2 2" xfId="30912"/>
    <cellStyle name="Normal 17 3 2 4 3 3" xfId="23345"/>
    <cellStyle name="Normal 17 3 2 4 4" xfId="10231"/>
    <cellStyle name="Normal 17 3 2 4 4 2" xfId="27131"/>
    <cellStyle name="Normal 17 3 2 4 5" xfId="17067"/>
    <cellStyle name="Normal 17 3 2 4 6" xfId="19563"/>
    <cellStyle name="Normal 17 3 2 5" xfId="3195"/>
    <cellStyle name="Normal 17 3 2 5 2" xfId="6978"/>
    <cellStyle name="Normal 17 3 2 5 2 2" xfId="15037"/>
    <cellStyle name="Normal 17 3 2 5 2 2 2" xfId="31884"/>
    <cellStyle name="Normal 17 3 2 5 2 3" xfId="24317"/>
    <cellStyle name="Normal 17 3 2 5 3" xfId="11254"/>
    <cellStyle name="Normal 17 3 2 5 3 2" xfId="28103"/>
    <cellStyle name="Normal 17 3 2 5 4" xfId="20536"/>
    <cellStyle name="Normal 17 3 2 6" xfId="5094"/>
    <cellStyle name="Normal 17 3 2 6 2" xfId="13153"/>
    <cellStyle name="Normal 17 3 2 6 2 2" xfId="30000"/>
    <cellStyle name="Normal 17 3 2 6 3" xfId="22433"/>
    <cellStyle name="Normal 17 3 2 7" xfId="9238"/>
    <cellStyle name="Normal 17 3 2 7 2" xfId="26219"/>
    <cellStyle name="Normal 17 3 2 8" xfId="17060"/>
    <cellStyle name="Normal 17 3 2 9" xfId="18651"/>
    <cellStyle name="Normal 17 3 3" xfId="1227"/>
    <cellStyle name="Normal 17 3 3 2" xfId="1723"/>
    <cellStyle name="Normal 17 3 3 2 2" xfId="2722"/>
    <cellStyle name="Normal 17 3 3 2 2 2" xfId="4684"/>
    <cellStyle name="Normal 17 3 3 2 2 2 2" xfId="8467"/>
    <cellStyle name="Normal 17 3 3 2 2 2 2 2" xfId="16526"/>
    <cellStyle name="Normal 17 3 3 2 2 2 2 2 2" xfId="33373"/>
    <cellStyle name="Normal 17 3 3 2 2 2 2 3" xfId="25806"/>
    <cellStyle name="Normal 17 3 3 2 2 2 3" xfId="12743"/>
    <cellStyle name="Normal 17 3 3 2 2 2 3 2" xfId="29592"/>
    <cellStyle name="Normal 17 3 3 2 2 2 4" xfId="22025"/>
    <cellStyle name="Normal 17 3 3 2 2 3" xfId="6583"/>
    <cellStyle name="Normal 17 3 3 2 2 3 2" xfId="14642"/>
    <cellStyle name="Normal 17 3 3 2 2 3 2 2" xfId="31489"/>
    <cellStyle name="Normal 17 3 3 2 2 3 3" xfId="23922"/>
    <cellStyle name="Normal 17 3 3 2 2 4" xfId="10809"/>
    <cellStyle name="Normal 17 3 3 2 2 4 2" xfId="27708"/>
    <cellStyle name="Normal 17 3 3 2 2 5" xfId="17070"/>
    <cellStyle name="Normal 17 3 3 2 2 6" xfId="20140"/>
    <cellStyle name="Normal 17 3 3 2 3" xfId="3772"/>
    <cellStyle name="Normal 17 3 3 2 3 2" xfId="7555"/>
    <cellStyle name="Normal 17 3 3 2 3 2 2" xfId="15614"/>
    <cellStyle name="Normal 17 3 3 2 3 2 2 2" xfId="32461"/>
    <cellStyle name="Normal 17 3 3 2 3 2 3" xfId="24894"/>
    <cellStyle name="Normal 17 3 3 2 3 3" xfId="11831"/>
    <cellStyle name="Normal 17 3 3 2 3 3 2" xfId="28680"/>
    <cellStyle name="Normal 17 3 3 2 3 4" xfId="21113"/>
    <cellStyle name="Normal 17 3 3 2 4" xfId="5671"/>
    <cellStyle name="Normal 17 3 3 2 4 2" xfId="13730"/>
    <cellStyle name="Normal 17 3 3 2 4 2 2" xfId="30577"/>
    <cellStyle name="Normal 17 3 3 2 4 3" xfId="23010"/>
    <cellStyle name="Normal 17 3 3 2 5" xfId="9856"/>
    <cellStyle name="Normal 17 3 3 2 5 2" xfId="26796"/>
    <cellStyle name="Normal 17 3 3 2 6" xfId="17069"/>
    <cellStyle name="Normal 17 3 3 2 7" xfId="19228"/>
    <cellStyle name="Normal 17 3 3 3" xfId="2269"/>
    <cellStyle name="Normal 17 3 3 3 2" xfId="4233"/>
    <cellStyle name="Normal 17 3 3 3 2 2" xfId="8016"/>
    <cellStyle name="Normal 17 3 3 3 2 2 2" xfId="16075"/>
    <cellStyle name="Normal 17 3 3 3 2 2 2 2" xfId="32922"/>
    <cellStyle name="Normal 17 3 3 3 2 2 3" xfId="25355"/>
    <cellStyle name="Normal 17 3 3 3 2 3" xfId="12292"/>
    <cellStyle name="Normal 17 3 3 3 2 3 2" xfId="29141"/>
    <cellStyle name="Normal 17 3 3 3 2 4" xfId="21574"/>
    <cellStyle name="Normal 17 3 3 3 3" xfId="6132"/>
    <cellStyle name="Normal 17 3 3 3 3 2" xfId="14191"/>
    <cellStyle name="Normal 17 3 3 3 3 2 2" xfId="31038"/>
    <cellStyle name="Normal 17 3 3 3 3 3" xfId="23471"/>
    <cellStyle name="Normal 17 3 3 3 4" xfId="10357"/>
    <cellStyle name="Normal 17 3 3 3 4 2" xfId="27257"/>
    <cellStyle name="Normal 17 3 3 3 5" xfId="17071"/>
    <cellStyle name="Normal 17 3 3 3 6" xfId="19689"/>
    <cellStyle name="Normal 17 3 3 4" xfId="3321"/>
    <cellStyle name="Normal 17 3 3 4 2" xfId="7104"/>
    <cellStyle name="Normal 17 3 3 4 2 2" xfId="15163"/>
    <cellStyle name="Normal 17 3 3 4 2 2 2" xfId="32010"/>
    <cellStyle name="Normal 17 3 3 4 2 3" xfId="24443"/>
    <cellStyle name="Normal 17 3 3 4 3" xfId="11380"/>
    <cellStyle name="Normal 17 3 3 4 3 2" xfId="28229"/>
    <cellStyle name="Normal 17 3 3 4 4" xfId="20662"/>
    <cellStyle name="Normal 17 3 3 5" xfId="5220"/>
    <cellStyle name="Normal 17 3 3 5 2" xfId="13279"/>
    <cellStyle name="Normal 17 3 3 5 2 2" xfId="30126"/>
    <cellStyle name="Normal 17 3 3 5 3" xfId="22559"/>
    <cellStyle name="Normal 17 3 3 6" xfId="9381"/>
    <cellStyle name="Normal 17 3 3 6 2" xfId="26345"/>
    <cellStyle name="Normal 17 3 3 7" xfId="17068"/>
    <cellStyle name="Normal 17 3 3 8" xfId="18777"/>
    <cellStyle name="Normal 17 3 4" xfId="1505"/>
    <cellStyle name="Normal 17 3 4 2" xfId="2504"/>
    <cellStyle name="Normal 17 3 4 2 2" xfId="4466"/>
    <cellStyle name="Normal 17 3 4 2 2 2" xfId="8249"/>
    <cellStyle name="Normal 17 3 4 2 2 2 2" xfId="16308"/>
    <cellStyle name="Normal 17 3 4 2 2 2 2 2" xfId="33155"/>
    <cellStyle name="Normal 17 3 4 2 2 2 3" xfId="25588"/>
    <cellStyle name="Normal 17 3 4 2 2 3" xfId="12525"/>
    <cellStyle name="Normal 17 3 4 2 2 3 2" xfId="29374"/>
    <cellStyle name="Normal 17 3 4 2 2 4" xfId="21807"/>
    <cellStyle name="Normal 17 3 4 2 3" xfId="6365"/>
    <cellStyle name="Normal 17 3 4 2 3 2" xfId="14424"/>
    <cellStyle name="Normal 17 3 4 2 3 2 2" xfId="31271"/>
    <cellStyle name="Normal 17 3 4 2 3 3" xfId="23704"/>
    <cellStyle name="Normal 17 3 4 2 4" xfId="10591"/>
    <cellStyle name="Normal 17 3 4 2 4 2" xfId="27490"/>
    <cellStyle name="Normal 17 3 4 2 5" xfId="17073"/>
    <cellStyle name="Normal 17 3 4 2 6" xfId="19922"/>
    <cellStyle name="Normal 17 3 4 3" xfId="3554"/>
    <cellStyle name="Normal 17 3 4 3 2" xfId="7337"/>
    <cellStyle name="Normal 17 3 4 3 2 2" xfId="15396"/>
    <cellStyle name="Normal 17 3 4 3 2 2 2" xfId="32243"/>
    <cellStyle name="Normal 17 3 4 3 2 3" xfId="24676"/>
    <cellStyle name="Normal 17 3 4 3 3" xfId="11613"/>
    <cellStyle name="Normal 17 3 4 3 3 2" xfId="28462"/>
    <cellStyle name="Normal 17 3 4 3 4" xfId="20895"/>
    <cellStyle name="Normal 17 3 4 4" xfId="5453"/>
    <cellStyle name="Normal 17 3 4 4 2" xfId="13512"/>
    <cellStyle name="Normal 17 3 4 4 2 2" xfId="30359"/>
    <cellStyle name="Normal 17 3 4 4 3" xfId="22792"/>
    <cellStyle name="Normal 17 3 4 5" xfId="9638"/>
    <cellStyle name="Normal 17 3 4 5 2" xfId="26578"/>
    <cellStyle name="Normal 17 3 4 6" xfId="17072"/>
    <cellStyle name="Normal 17 3 4 7" xfId="19010"/>
    <cellStyle name="Normal 17 3 5" xfId="2034"/>
    <cellStyle name="Normal 17 3 5 2" xfId="4015"/>
    <cellStyle name="Normal 17 3 5 2 2" xfId="7798"/>
    <cellStyle name="Normal 17 3 5 2 2 2" xfId="15857"/>
    <cellStyle name="Normal 17 3 5 2 2 2 2" xfId="32704"/>
    <cellStyle name="Normal 17 3 5 2 2 3" xfId="25137"/>
    <cellStyle name="Normal 17 3 5 2 3" xfId="12074"/>
    <cellStyle name="Normal 17 3 5 2 3 2" xfId="28923"/>
    <cellStyle name="Normal 17 3 5 2 4" xfId="21356"/>
    <cellStyle name="Normal 17 3 5 3" xfId="5914"/>
    <cellStyle name="Normal 17 3 5 3 2" xfId="13973"/>
    <cellStyle name="Normal 17 3 5 3 2 2" xfId="30820"/>
    <cellStyle name="Normal 17 3 5 3 3" xfId="23253"/>
    <cellStyle name="Normal 17 3 5 4" xfId="10132"/>
    <cellStyle name="Normal 17 3 5 4 2" xfId="27039"/>
    <cellStyle name="Normal 17 3 5 5" xfId="17074"/>
    <cellStyle name="Normal 17 3 5 6" xfId="19471"/>
    <cellStyle name="Normal 17 3 6" xfId="3073"/>
    <cellStyle name="Normal 17 3 6 2" xfId="6886"/>
    <cellStyle name="Normal 17 3 6 2 2" xfId="14945"/>
    <cellStyle name="Normal 17 3 6 2 2 2" xfId="31792"/>
    <cellStyle name="Normal 17 3 6 2 3" xfId="24225"/>
    <cellStyle name="Normal 17 3 6 3" xfId="11136"/>
    <cellStyle name="Normal 17 3 6 3 2" xfId="28011"/>
    <cellStyle name="Normal 17 3 6 4" xfId="20444"/>
    <cellStyle name="Normal 17 3 7" xfId="5002"/>
    <cellStyle name="Normal 17 3 7 2" xfId="13061"/>
    <cellStyle name="Normal 17 3 7 2 2" xfId="29908"/>
    <cellStyle name="Normal 17 3 7 3" xfId="22341"/>
    <cellStyle name="Normal 17 3 8" xfId="9019"/>
    <cellStyle name="Normal 17 3 8 2" xfId="26127"/>
    <cellStyle name="Normal 17 3 9" xfId="17059"/>
    <cellStyle name="Normal 17 4" xfId="938"/>
    <cellStyle name="Normal 17 4 2" xfId="3118"/>
    <cellStyle name="Normal 17 4 3" xfId="17075"/>
    <cellStyle name="Normal 17 4 4" xfId="34058"/>
    <cellStyle name="Normal 17 5" xfId="1022"/>
    <cellStyle name="Normal 17 5 2" xfId="1283"/>
    <cellStyle name="Normal 17 5 2 2" xfId="1779"/>
    <cellStyle name="Normal 17 5 2 2 2" xfId="2778"/>
    <cellStyle name="Normal 17 5 2 2 2 2" xfId="4740"/>
    <cellStyle name="Normal 17 5 2 2 2 2 2" xfId="8523"/>
    <cellStyle name="Normal 17 5 2 2 2 2 2 2" xfId="16582"/>
    <cellStyle name="Normal 17 5 2 2 2 2 2 2 2" xfId="33429"/>
    <cellStyle name="Normal 17 5 2 2 2 2 2 3" xfId="25862"/>
    <cellStyle name="Normal 17 5 2 2 2 2 3" xfId="12799"/>
    <cellStyle name="Normal 17 5 2 2 2 2 3 2" xfId="29648"/>
    <cellStyle name="Normal 17 5 2 2 2 2 4" xfId="22081"/>
    <cellStyle name="Normal 17 5 2 2 2 3" xfId="6639"/>
    <cellStyle name="Normal 17 5 2 2 2 3 2" xfId="14698"/>
    <cellStyle name="Normal 17 5 2 2 2 3 2 2" xfId="31545"/>
    <cellStyle name="Normal 17 5 2 2 2 3 3" xfId="23978"/>
    <cellStyle name="Normal 17 5 2 2 2 4" xfId="10865"/>
    <cellStyle name="Normal 17 5 2 2 2 4 2" xfId="27764"/>
    <cellStyle name="Normal 17 5 2 2 2 5" xfId="17079"/>
    <cellStyle name="Normal 17 5 2 2 2 6" xfId="20196"/>
    <cellStyle name="Normal 17 5 2 2 3" xfId="3828"/>
    <cellStyle name="Normal 17 5 2 2 3 2" xfId="7611"/>
    <cellStyle name="Normal 17 5 2 2 3 2 2" xfId="15670"/>
    <cellStyle name="Normal 17 5 2 2 3 2 2 2" xfId="32517"/>
    <cellStyle name="Normal 17 5 2 2 3 2 3" xfId="24950"/>
    <cellStyle name="Normal 17 5 2 2 3 3" xfId="11887"/>
    <cellStyle name="Normal 17 5 2 2 3 3 2" xfId="28736"/>
    <cellStyle name="Normal 17 5 2 2 3 4" xfId="21169"/>
    <cellStyle name="Normal 17 5 2 2 4" xfId="5727"/>
    <cellStyle name="Normal 17 5 2 2 4 2" xfId="13786"/>
    <cellStyle name="Normal 17 5 2 2 4 2 2" xfId="30633"/>
    <cellStyle name="Normal 17 5 2 2 4 3" xfId="23066"/>
    <cellStyle name="Normal 17 5 2 2 5" xfId="9912"/>
    <cellStyle name="Normal 17 5 2 2 5 2" xfId="26852"/>
    <cellStyle name="Normal 17 5 2 2 6" xfId="17078"/>
    <cellStyle name="Normal 17 5 2 2 7" xfId="19284"/>
    <cellStyle name="Normal 17 5 2 3" xfId="2325"/>
    <cellStyle name="Normal 17 5 2 3 2" xfId="4289"/>
    <cellStyle name="Normal 17 5 2 3 2 2" xfId="8072"/>
    <cellStyle name="Normal 17 5 2 3 2 2 2" xfId="16131"/>
    <cellStyle name="Normal 17 5 2 3 2 2 2 2" xfId="32978"/>
    <cellStyle name="Normal 17 5 2 3 2 2 3" xfId="25411"/>
    <cellStyle name="Normal 17 5 2 3 2 3" xfId="12348"/>
    <cellStyle name="Normal 17 5 2 3 2 3 2" xfId="29197"/>
    <cellStyle name="Normal 17 5 2 3 2 4" xfId="21630"/>
    <cellStyle name="Normal 17 5 2 3 3" xfId="6188"/>
    <cellStyle name="Normal 17 5 2 3 3 2" xfId="14247"/>
    <cellStyle name="Normal 17 5 2 3 3 2 2" xfId="31094"/>
    <cellStyle name="Normal 17 5 2 3 3 3" xfId="23527"/>
    <cellStyle name="Normal 17 5 2 3 4" xfId="10413"/>
    <cellStyle name="Normal 17 5 2 3 4 2" xfId="27313"/>
    <cellStyle name="Normal 17 5 2 3 5" xfId="17080"/>
    <cellStyle name="Normal 17 5 2 3 6" xfId="19745"/>
    <cellStyle name="Normal 17 5 2 4" xfId="3377"/>
    <cellStyle name="Normal 17 5 2 4 2" xfId="7160"/>
    <cellStyle name="Normal 17 5 2 4 2 2" xfId="15219"/>
    <cellStyle name="Normal 17 5 2 4 2 2 2" xfId="32066"/>
    <cellStyle name="Normal 17 5 2 4 2 3" xfId="24499"/>
    <cellStyle name="Normal 17 5 2 4 3" xfId="11436"/>
    <cellStyle name="Normal 17 5 2 4 3 2" xfId="28285"/>
    <cellStyle name="Normal 17 5 2 4 4" xfId="20718"/>
    <cellStyle name="Normal 17 5 2 5" xfId="5276"/>
    <cellStyle name="Normal 17 5 2 5 2" xfId="13335"/>
    <cellStyle name="Normal 17 5 2 5 2 2" xfId="30182"/>
    <cellStyle name="Normal 17 5 2 5 3" xfId="22615"/>
    <cellStyle name="Normal 17 5 2 6" xfId="9437"/>
    <cellStyle name="Normal 17 5 2 6 2" xfId="26401"/>
    <cellStyle name="Normal 17 5 2 7" xfId="17077"/>
    <cellStyle name="Normal 17 5 2 8" xfId="18833"/>
    <cellStyle name="Normal 17 5 3" xfId="1561"/>
    <cellStyle name="Normal 17 5 3 2" xfId="2560"/>
    <cellStyle name="Normal 17 5 3 2 2" xfId="4522"/>
    <cellStyle name="Normal 17 5 3 2 2 2" xfId="8305"/>
    <cellStyle name="Normal 17 5 3 2 2 2 2" xfId="16364"/>
    <cellStyle name="Normal 17 5 3 2 2 2 2 2" xfId="33211"/>
    <cellStyle name="Normal 17 5 3 2 2 2 3" xfId="25644"/>
    <cellStyle name="Normal 17 5 3 2 2 3" xfId="12581"/>
    <cellStyle name="Normal 17 5 3 2 2 3 2" xfId="29430"/>
    <cellStyle name="Normal 17 5 3 2 2 4" xfId="21863"/>
    <cellStyle name="Normal 17 5 3 2 3" xfId="6421"/>
    <cellStyle name="Normal 17 5 3 2 3 2" xfId="14480"/>
    <cellStyle name="Normal 17 5 3 2 3 2 2" xfId="31327"/>
    <cellStyle name="Normal 17 5 3 2 3 3" xfId="23760"/>
    <cellStyle name="Normal 17 5 3 2 4" xfId="10647"/>
    <cellStyle name="Normal 17 5 3 2 4 2" xfId="27546"/>
    <cellStyle name="Normal 17 5 3 2 5" xfId="17082"/>
    <cellStyle name="Normal 17 5 3 2 6" xfId="19978"/>
    <cellStyle name="Normal 17 5 3 3" xfId="3610"/>
    <cellStyle name="Normal 17 5 3 3 2" xfId="7393"/>
    <cellStyle name="Normal 17 5 3 3 2 2" xfId="15452"/>
    <cellStyle name="Normal 17 5 3 3 2 2 2" xfId="32299"/>
    <cellStyle name="Normal 17 5 3 3 2 3" xfId="24732"/>
    <cellStyle name="Normal 17 5 3 3 3" xfId="11669"/>
    <cellStyle name="Normal 17 5 3 3 3 2" xfId="28518"/>
    <cellStyle name="Normal 17 5 3 3 4" xfId="20951"/>
    <cellStyle name="Normal 17 5 3 4" xfId="5509"/>
    <cellStyle name="Normal 17 5 3 4 2" xfId="13568"/>
    <cellStyle name="Normal 17 5 3 4 2 2" xfId="30415"/>
    <cellStyle name="Normal 17 5 3 4 3" xfId="22848"/>
    <cellStyle name="Normal 17 5 3 5" xfId="9694"/>
    <cellStyle name="Normal 17 5 3 5 2" xfId="26634"/>
    <cellStyle name="Normal 17 5 3 6" xfId="17081"/>
    <cellStyle name="Normal 17 5 3 7" xfId="19066"/>
    <cellStyle name="Normal 17 5 4" xfId="2107"/>
    <cellStyle name="Normal 17 5 4 2" xfId="4071"/>
    <cellStyle name="Normal 17 5 4 2 2" xfId="7854"/>
    <cellStyle name="Normal 17 5 4 2 2 2" xfId="15913"/>
    <cellStyle name="Normal 17 5 4 2 2 2 2" xfId="32760"/>
    <cellStyle name="Normal 17 5 4 2 2 3" xfId="25193"/>
    <cellStyle name="Normal 17 5 4 2 3" xfId="12130"/>
    <cellStyle name="Normal 17 5 4 2 3 2" xfId="28979"/>
    <cellStyle name="Normal 17 5 4 2 4" xfId="21412"/>
    <cellStyle name="Normal 17 5 4 3" xfId="5970"/>
    <cellStyle name="Normal 17 5 4 3 2" xfId="14029"/>
    <cellStyle name="Normal 17 5 4 3 2 2" xfId="30876"/>
    <cellStyle name="Normal 17 5 4 3 3" xfId="23309"/>
    <cellStyle name="Normal 17 5 4 4" xfId="10195"/>
    <cellStyle name="Normal 17 5 4 4 2" xfId="27095"/>
    <cellStyle name="Normal 17 5 4 5" xfId="17083"/>
    <cellStyle name="Normal 17 5 4 6" xfId="19527"/>
    <cellStyle name="Normal 17 5 5" xfId="3159"/>
    <cellStyle name="Normal 17 5 5 2" xfId="6942"/>
    <cellStyle name="Normal 17 5 5 2 2" xfId="15001"/>
    <cellStyle name="Normal 17 5 5 2 2 2" xfId="31848"/>
    <cellStyle name="Normal 17 5 5 2 3" xfId="24281"/>
    <cellStyle name="Normal 17 5 5 3" xfId="11218"/>
    <cellStyle name="Normal 17 5 5 3 2" xfId="28067"/>
    <cellStyle name="Normal 17 5 5 4" xfId="20500"/>
    <cellStyle name="Normal 17 5 6" xfId="5058"/>
    <cellStyle name="Normal 17 5 6 2" xfId="13117"/>
    <cellStyle name="Normal 17 5 6 2 2" xfId="29964"/>
    <cellStyle name="Normal 17 5 6 3" xfId="22397"/>
    <cellStyle name="Normal 17 5 7" xfId="9202"/>
    <cellStyle name="Normal 17 5 7 2" xfId="26183"/>
    <cellStyle name="Normal 17 5 8" xfId="17076"/>
    <cellStyle name="Normal 17 5 9" xfId="18615"/>
    <cellStyle name="Normal 17 6" xfId="1191"/>
    <cellStyle name="Normal 17 6 2" xfId="1687"/>
    <cellStyle name="Normal 17 6 2 2" xfId="2686"/>
    <cellStyle name="Normal 17 6 2 2 2" xfId="4648"/>
    <cellStyle name="Normal 17 6 2 2 2 2" xfId="8431"/>
    <cellStyle name="Normal 17 6 2 2 2 2 2" xfId="16490"/>
    <cellStyle name="Normal 17 6 2 2 2 2 2 2" xfId="33337"/>
    <cellStyle name="Normal 17 6 2 2 2 2 3" xfId="25770"/>
    <cellStyle name="Normal 17 6 2 2 2 3" xfId="12707"/>
    <cellStyle name="Normal 17 6 2 2 2 3 2" xfId="29556"/>
    <cellStyle name="Normal 17 6 2 2 2 4" xfId="21989"/>
    <cellStyle name="Normal 17 6 2 2 3" xfId="6547"/>
    <cellStyle name="Normal 17 6 2 2 3 2" xfId="14606"/>
    <cellStyle name="Normal 17 6 2 2 3 2 2" xfId="31453"/>
    <cellStyle name="Normal 17 6 2 2 3 3" xfId="23886"/>
    <cellStyle name="Normal 17 6 2 2 4" xfId="10773"/>
    <cellStyle name="Normal 17 6 2 2 4 2" xfId="27672"/>
    <cellStyle name="Normal 17 6 2 2 5" xfId="17086"/>
    <cellStyle name="Normal 17 6 2 2 6" xfId="20104"/>
    <cellStyle name="Normal 17 6 2 3" xfId="3736"/>
    <cellStyle name="Normal 17 6 2 3 2" xfId="7519"/>
    <cellStyle name="Normal 17 6 2 3 2 2" xfId="15578"/>
    <cellStyle name="Normal 17 6 2 3 2 2 2" xfId="32425"/>
    <cellStyle name="Normal 17 6 2 3 2 3" xfId="24858"/>
    <cellStyle name="Normal 17 6 2 3 3" xfId="11795"/>
    <cellStyle name="Normal 17 6 2 3 3 2" xfId="28644"/>
    <cellStyle name="Normal 17 6 2 3 4" xfId="21077"/>
    <cellStyle name="Normal 17 6 2 4" xfId="5635"/>
    <cellStyle name="Normal 17 6 2 4 2" xfId="13694"/>
    <cellStyle name="Normal 17 6 2 4 2 2" xfId="30541"/>
    <cellStyle name="Normal 17 6 2 4 3" xfId="22974"/>
    <cellStyle name="Normal 17 6 2 5" xfId="9820"/>
    <cellStyle name="Normal 17 6 2 5 2" xfId="26760"/>
    <cellStyle name="Normal 17 6 2 6" xfId="17085"/>
    <cellStyle name="Normal 17 6 2 7" xfId="19192"/>
    <cellStyle name="Normal 17 6 3" xfId="2233"/>
    <cellStyle name="Normal 17 6 3 2" xfId="4197"/>
    <cellStyle name="Normal 17 6 3 2 2" xfId="7980"/>
    <cellStyle name="Normal 17 6 3 2 2 2" xfId="16039"/>
    <cellStyle name="Normal 17 6 3 2 2 2 2" xfId="32886"/>
    <cellStyle name="Normal 17 6 3 2 2 3" xfId="25319"/>
    <cellStyle name="Normal 17 6 3 2 3" xfId="12256"/>
    <cellStyle name="Normal 17 6 3 2 3 2" xfId="29105"/>
    <cellStyle name="Normal 17 6 3 2 4" xfId="21538"/>
    <cellStyle name="Normal 17 6 3 3" xfId="6096"/>
    <cellStyle name="Normal 17 6 3 3 2" xfId="14155"/>
    <cellStyle name="Normal 17 6 3 3 2 2" xfId="31002"/>
    <cellStyle name="Normal 17 6 3 3 3" xfId="23435"/>
    <cellStyle name="Normal 17 6 3 4" xfId="10321"/>
    <cellStyle name="Normal 17 6 3 4 2" xfId="27221"/>
    <cellStyle name="Normal 17 6 3 5" xfId="17087"/>
    <cellStyle name="Normal 17 6 3 6" xfId="19653"/>
    <cellStyle name="Normal 17 6 4" xfId="3285"/>
    <cellStyle name="Normal 17 6 4 2" xfId="7068"/>
    <cellStyle name="Normal 17 6 4 2 2" xfId="15127"/>
    <cellStyle name="Normal 17 6 4 2 2 2" xfId="31974"/>
    <cellStyle name="Normal 17 6 4 2 3" xfId="24407"/>
    <cellStyle name="Normal 17 6 4 3" xfId="11344"/>
    <cellStyle name="Normal 17 6 4 3 2" xfId="28193"/>
    <cellStyle name="Normal 17 6 4 4" xfId="20626"/>
    <cellStyle name="Normal 17 6 5" xfId="5184"/>
    <cellStyle name="Normal 17 6 5 2" xfId="13243"/>
    <cellStyle name="Normal 17 6 5 2 2" xfId="30090"/>
    <cellStyle name="Normal 17 6 5 3" xfId="22523"/>
    <cellStyle name="Normal 17 6 6" xfId="9345"/>
    <cellStyle name="Normal 17 6 6 2" xfId="26309"/>
    <cellStyle name="Normal 17 6 7" xfId="17084"/>
    <cellStyle name="Normal 17 6 8" xfId="18741"/>
    <cellStyle name="Normal 17 7" xfId="1469"/>
    <cellStyle name="Normal 17 7 2" xfId="2468"/>
    <cellStyle name="Normal 17 7 2 2" xfId="4430"/>
    <cellStyle name="Normal 17 7 2 2 2" xfId="8213"/>
    <cellStyle name="Normal 17 7 2 2 2 2" xfId="16272"/>
    <cellStyle name="Normal 17 7 2 2 2 2 2" xfId="33119"/>
    <cellStyle name="Normal 17 7 2 2 2 3" xfId="25552"/>
    <cellStyle name="Normal 17 7 2 2 3" xfId="12489"/>
    <cellStyle name="Normal 17 7 2 2 3 2" xfId="29338"/>
    <cellStyle name="Normal 17 7 2 2 4" xfId="21771"/>
    <cellStyle name="Normal 17 7 2 3" xfId="6329"/>
    <cellStyle name="Normal 17 7 2 3 2" xfId="14388"/>
    <cellStyle name="Normal 17 7 2 3 2 2" xfId="31235"/>
    <cellStyle name="Normal 17 7 2 3 3" xfId="23668"/>
    <cellStyle name="Normal 17 7 2 4" xfId="10555"/>
    <cellStyle name="Normal 17 7 2 4 2" xfId="27454"/>
    <cellStyle name="Normal 17 7 2 5" xfId="17089"/>
    <cellStyle name="Normal 17 7 2 6" xfId="19886"/>
    <cellStyle name="Normal 17 7 3" xfId="3518"/>
    <cellStyle name="Normal 17 7 3 2" xfId="7301"/>
    <cellStyle name="Normal 17 7 3 2 2" xfId="15360"/>
    <cellStyle name="Normal 17 7 3 2 2 2" xfId="32207"/>
    <cellStyle name="Normal 17 7 3 2 3" xfId="24640"/>
    <cellStyle name="Normal 17 7 3 3" xfId="11577"/>
    <cellStyle name="Normal 17 7 3 3 2" xfId="28426"/>
    <cellStyle name="Normal 17 7 3 4" xfId="20859"/>
    <cellStyle name="Normal 17 7 4" xfId="5417"/>
    <cellStyle name="Normal 17 7 4 2" xfId="13476"/>
    <cellStyle name="Normal 17 7 4 2 2" xfId="30323"/>
    <cellStyle name="Normal 17 7 4 3" xfId="22756"/>
    <cellStyle name="Normal 17 7 5" xfId="9602"/>
    <cellStyle name="Normal 17 7 5 2" xfId="26542"/>
    <cellStyle name="Normal 17 7 6" xfId="17088"/>
    <cellStyle name="Normal 17 7 7" xfId="18974"/>
    <cellStyle name="Normal 17 8" xfId="1992"/>
    <cellStyle name="Normal 17 8 2" xfId="3979"/>
    <cellStyle name="Normal 17 8 2 2" xfId="7762"/>
    <cellStyle name="Normal 17 8 2 2 2" xfId="15821"/>
    <cellStyle name="Normal 17 8 2 2 2 2" xfId="32668"/>
    <cellStyle name="Normal 17 8 2 2 3" xfId="25101"/>
    <cellStyle name="Normal 17 8 2 3" xfId="12038"/>
    <cellStyle name="Normal 17 8 2 3 2" xfId="28887"/>
    <cellStyle name="Normal 17 8 2 4" xfId="21320"/>
    <cellStyle name="Normal 17 8 3" xfId="5878"/>
    <cellStyle name="Normal 17 8 3 2" xfId="13937"/>
    <cellStyle name="Normal 17 8 3 2 2" xfId="30784"/>
    <cellStyle name="Normal 17 8 3 3" xfId="23217"/>
    <cellStyle name="Normal 17 8 4" xfId="10091"/>
    <cellStyle name="Normal 17 8 4 2" xfId="27003"/>
    <cellStyle name="Normal 17 8 5" xfId="17090"/>
    <cellStyle name="Normal 17 8 6" xfId="19435"/>
    <cellStyle name="Normal 17 9" xfId="3037"/>
    <cellStyle name="Normal 17 9 2" xfId="6850"/>
    <cellStyle name="Normal 17 9 2 2" xfId="14909"/>
    <cellStyle name="Normal 17 9 2 2 2" xfId="31756"/>
    <cellStyle name="Normal 17 9 2 3" xfId="24189"/>
    <cellStyle name="Normal 17 9 3" xfId="11100"/>
    <cellStyle name="Normal 17 9 3 2" xfId="27975"/>
    <cellStyle name="Normal 17 9 4" xfId="20408"/>
    <cellStyle name="Normal 170" xfId="2948"/>
    <cellStyle name="Normal 170 2" xfId="4908"/>
    <cellStyle name="Normal 170 2 2" xfId="8691"/>
    <cellStyle name="Normal 170 2 2 2" xfId="16750"/>
    <cellStyle name="Normal 170 2 2 2 2" xfId="33597"/>
    <cellStyle name="Normal 170 2 2 3" xfId="26030"/>
    <cellStyle name="Normal 170 2 3" xfId="12967"/>
    <cellStyle name="Normal 170 2 3 2" xfId="29816"/>
    <cellStyle name="Normal 170 2 4" xfId="22249"/>
    <cellStyle name="Normal 170 3" xfId="6807"/>
    <cellStyle name="Normal 170 3 2" xfId="14866"/>
    <cellStyle name="Normal 170 3 2 2" xfId="31713"/>
    <cellStyle name="Normal 170 3 3" xfId="24146"/>
    <cellStyle name="Normal 170 4" xfId="11034"/>
    <cellStyle name="Normal 170 4 2" xfId="27932"/>
    <cellStyle name="Normal 170 5" xfId="17091"/>
    <cellStyle name="Normal 170 6" xfId="20364"/>
    <cellStyle name="Normal 171" xfId="2949"/>
    <cellStyle name="Normal 171 2" xfId="4909"/>
    <cellStyle name="Normal 171 2 2" xfId="8692"/>
    <cellStyle name="Normal 171 2 2 2" xfId="16751"/>
    <cellStyle name="Normal 171 2 2 2 2" xfId="33598"/>
    <cellStyle name="Normal 171 2 2 3" xfId="26031"/>
    <cellStyle name="Normal 171 2 3" xfId="12968"/>
    <cellStyle name="Normal 171 2 3 2" xfId="29817"/>
    <cellStyle name="Normal 171 2 4" xfId="22250"/>
    <cellStyle name="Normal 171 3" xfId="6808"/>
    <cellStyle name="Normal 171 3 2" xfId="14867"/>
    <cellStyle name="Normal 171 3 2 2" xfId="31714"/>
    <cellStyle name="Normal 171 3 3" xfId="24147"/>
    <cellStyle name="Normal 171 4" xfId="11035"/>
    <cellStyle name="Normal 171 4 2" xfId="27933"/>
    <cellStyle name="Normal 171 5" xfId="17092"/>
    <cellStyle name="Normal 171 6" xfId="20365"/>
    <cellStyle name="Normal 172" xfId="2950"/>
    <cellStyle name="Normal 172 2" xfId="4910"/>
    <cellStyle name="Normal 172 2 2" xfId="8693"/>
    <cellStyle name="Normal 172 2 2 2" xfId="16752"/>
    <cellStyle name="Normal 172 2 2 2 2" xfId="33599"/>
    <cellStyle name="Normal 172 2 2 3" xfId="26032"/>
    <cellStyle name="Normal 172 2 3" xfId="12969"/>
    <cellStyle name="Normal 172 2 3 2" xfId="29818"/>
    <cellStyle name="Normal 172 2 4" xfId="22251"/>
    <cellStyle name="Normal 172 3" xfId="6809"/>
    <cellStyle name="Normal 172 3 2" xfId="14868"/>
    <cellStyle name="Normal 172 3 2 2" xfId="31715"/>
    <cellStyle name="Normal 172 3 3" xfId="24148"/>
    <cellStyle name="Normal 172 4" xfId="11036"/>
    <cellStyle name="Normal 172 4 2" xfId="27934"/>
    <cellStyle name="Normal 172 5" xfId="17093"/>
    <cellStyle name="Normal 172 6" xfId="20366"/>
    <cellStyle name="Normal 173" xfId="2951"/>
    <cellStyle name="Normal 173 2" xfId="4911"/>
    <cellStyle name="Normal 173 2 2" xfId="8694"/>
    <cellStyle name="Normal 173 2 2 2" xfId="16753"/>
    <cellStyle name="Normal 173 2 2 2 2" xfId="33600"/>
    <cellStyle name="Normal 173 2 2 3" xfId="26033"/>
    <cellStyle name="Normal 173 2 3" xfId="12970"/>
    <cellStyle name="Normal 173 2 3 2" xfId="29819"/>
    <cellStyle name="Normal 173 2 4" xfId="22252"/>
    <cellStyle name="Normal 173 3" xfId="6810"/>
    <cellStyle name="Normal 173 3 2" xfId="14869"/>
    <cellStyle name="Normal 173 3 2 2" xfId="31716"/>
    <cellStyle name="Normal 173 3 3" xfId="24149"/>
    <cellStyle name="Normal 173 4" xfId="11037"/>
    <cellStyle name="Normal 173 4 2" xfId="27935"/>
    <cellStyle name="Normal 173 5" xfId="17094"/>
    <cellStyle name="Normal 173 6" xfId="20367"/>
    <cellStyle name="Normal 173 7" xfId="33805"/>
    <cellStyle name="Normal 174" xfId="2952"/>
    <cellStyle name="Normal 174 2" xfId="4912"/>
    <cellStyle name="Normal 174 2 2" xfId="8695"/>
    <cellStyle name="Normal 174 2 2 2" xfId="16754"/>
    <cellStyle name="Normal 174 2 2 2 2" xfId="33601"/>
    <cellStyle name="Normal 174 2 2 3" xfId="26034"/>
    <cellStyle name="Normal 174 2 3" xfId="12971"/>
    <cellStyle name="Normal 174 2 3 2" xfId="29820"/>
    <cellStyle name="Normal 174 2 4" xfId="22253"/>
    <cellStyle name="Normal 174 3" xfId="6811"/>
    <cellStyle name="Normal 174 3 2" xfId="14870"/>
    <cellStyle name="Normal 174 3 2 2" xfId="31717"/>
    <cellStyle name="Normal 174 3 3" xfId="24150"/>
    <cellStyle name="Normal 174 4" xfId="11038"/>
    <cellStyle name="Normal 174 4 2" xfId="27936"/>
    <cellStyle name="Normal 174 5" xfId="17095"/>
    <cellStyle name="Normal 174 6" xfId="20368"/>
    <cellStyle name="Normal 174 7" xfId="33806"/>
    <cellStyle name="Normal 175" xfId="2953"/>
    <cellStyle name="Normal 175 2" xfId="4913"/>
    <cellStyle name="Normal 175 2 2" xfId="8696"/>
    <cellStyle name="Normal 175 2 2 2" xfId="16755"/>
    <cellStyle name="Normal 175 2 2 2 2" xfId="33602"/>
    <cellStyle name="Normal 175 2 2 3" xfId="26035"/>
    <cellStyle name="Normal 175 2 3" xfId="12972"/>
    <cellStyle name="Normal 175 2 3 2" xfId="29821"/>
    <cellStyle name="Normal 175 2 4" xfId="22254"/>
    <cellStyle name="Normal 175 3" xfId="6812"/>
    <cellStyle name="Normal 175 3 2" xfId="14871"/>
    <cellStyle name="Normal 175 3 2 2" xfId="31718"/>
    <cellStyle name="Normal 175 3 3" xfId="24151"/>
    <cellStyle name="Normal 175 4" xfId="11039"/>
    <cellStyle name="Normal 175 4 2" xfId="27937"/>
    <cellStyle name="Normal 175 5" xfId="17096"/>
    <cellStyle name="Normal 175 6" xfId="20369"/>
    <cellStyle name="Normal 175 7" xfId="33807"/>
    <cellStyle name="Normal 176" xfId="2954"/>
    <cellStyle name="Normal 176 2" xfId="4914"/>
    <cellStyle name="Normal 176 2 2" xfId="8697"/>
    <cellStyle name="Normal 176 2 2 2" xfId="16756"/>
    <cellStyle name="Normal 176 2 2 2 2" xfId="33603"/>
    <cellStyle name="Normal 176 2 2 3" xfId="26036"/>
    <cellStyle name="Normal 176 2 3" xfId="12973"/>
    <cellStyle name="Normal 176 2 3 2" xfId="29822"/>
    <cellStyle name="Normal 176 2 4" xfId="22255"/>
    <cellStyle name="Normal 176 3" xfId="6813"/>
    <cellStyle name="Normal 176 3 2" xfId="14872"/>
    <cellStyle name="Normal 176 3 2 2" xfId="31719"/>
    <cellStyle name="Normal 176 3 3" xfId="24152"/>
    <cellStyle name="Normal 176 4" xfId="11040"/>
    <cellStyle name="Normal 176 4 2" xfId="27938"/>
    <cellStyle name="Normal 176 5" xfId="20370"/>
    <cellStyle name="Normal 176 6" xfId="33808"/>
    <cellStyle name="Normal 177" xfId="2955"/>
    <cellStyle name="Normal 177 2" xfId="4915"/>
    <cellStyle name="Normal 177 2 2" xfId="8698"/>
    <cellStyle name="Normal 177 2 2 2" xfId="16757"/>
    <cellStyle name="Normal 177 2 2 2 2" xfId="33604"/>
    <cellStyle name="Normal 177 2 2 3" xfId="26037"/>
    <cellStyle name="Normal 177 2 3" xfId="12974"/>
    <cellStyle name="Normal 177 2 3 2" xfId="29823"/>
    <cellStyle name="Normal 177 2 4" xfId="22256"/>
    <cellStyle name="Normal 177 3" xfId="6814"/>
    <cellStyle name="Normal 177 3 2" xfId="14873"/>
    <cellStyle name="Normal 177 3 2 2" xfId="31720"/>
    <cellStyle name="Normal 177 3 3" xfId="24153"/>
    <cellStyle name="Normal 177 4" xfId="11041"/>
    <cellStyle name="Normal 177 4 2" xfId="27939"/>
    <cellStyle name="Normal 177 5" xfId="20371"/>
    <cellStyle name="Normal 177 6" xfId="33809"/>
    <cellStyle name="Normal 178" xfId="2956"/>
    <cellStyle name="Normal 178 2" xfId="4916"/>
    <cellStyle name="Normal 178 2 2" xfId="8699"/>
    <cellStyle name="Normal 178 2 2 2" xfId="16758"/>
    <cellStyle name="Normal 178 2 2 2 2" xfId="33605"/>
    <cellStyle name="Normal 178 2 2 3" xfId="26038"/>
    <cellStyle name="Normal 178 2 3" xfId="12975"/>
    <cellStyle name="Normal 178 2 3 2" xfId="29824"/>
    <cellStyle name="Normal 178 2 4" xfId="22257"/>
    <cellStyle name="Normal 178 3" xfId="6815"/>
    <cellStyle name="Normal 178 3 2" xfId="14874"/>
    <cellStyle name="Normal 178 3 2 2" xfId="31721"/>
    <cellStyle name="Normal 178 3 3" xfId="24154"/>
    <cellStyle name="Normal 178 4" xfId="11042"/>
    <cellStyle name="Normal 178 4 2" xfId="27940"/>
    <cellStyle name="Normal 178 5" xfId="20372"/>
    <cellStyle name="Normal 178 6" xfId="33810"/>
    <cellStyle name="Normal 179" xfId="2957"/>
    <cellStyle name="Normal 179 2" xfId="4917"/>
    <cellStyle name="Normal 179 2 2" xfId="8700"/>
    <cellStyle name="Normal 179 2 2 2" xfId="16759"/>
    <cellStyle name="Normal 179 2 2 2 2" xfId="33606"/>
    <cellStyle name="Normal 179 2 2 3" xfId="26039"/>
    <cellStyle name="Normal 179 2 3" xfId="12976"/>
    <cellStyle name="Normal 179 2 3 2" xfId="29825"/>
    <cellStyle name="Normal 179 2 4" xfId="22258"/>
    <cellStyle name="Normal 179 3" xfId="6816"/>
    <cellStyle name="Normal 179 3 2" xfId="14875"/>
    <cellStyle name="Normal 179 3 2 2" xfId="31722"/>
    <cellStyle name="Normal 179 3 3" xfId="24155"/>
    <cellStyle name="Normal 179 4" xfId="11043"/>
    <cellStyle name="Normal 179 4 2" xfId="27941"/>
    <cellStyle name="Normal 179 5" xfId="20373"/>
    <cellStyle name="Normal 179 6" xfId="33811"/>
    <cellStyle name="Normal 18" xfId="564"/>
    <cellStyle name="Normal 18 10" xfId="4967"/>
    <cellStyle name="Normal 18 10 2" xfId="13026"/>
    <cellStyle name="Normal 18 10 2 2" xfId="29873"/>
    <cellStyle name="Normal 18 10 3" xfId="22306"/>
    <cellStyle name="Normal 18 11" xfId="8929"/>
    <cellStyle name="Normal 18 11 2" xfId="26092"/>
    <cellStyle name="Normal 18 12" xfId="17097"/>
    <cellStyle name="Normal 18 13" xfId="18522"/>
    <cellStyle name="Normal 18 14" xfId="34059"/>
    <cellStyle name="Normal 18 2" xfId="620"/>
    <cellStyle name="Normal 18 2 10" xfId="17098"/>
    <cellStyle name="Normal 18 2 11" xfId="18536"/>
    <cellStyle name="Normal 18 2 12" xfId="34060"/>
    <cellStyle name="Normal 18 2 2" xfId="738"/>
    <cellStyle name="Normal 18 2 2 10" xfId="18572"/>
    <cellStyle name="Normal 18 2 2 11" xfId="34061"/>
    <cellStyle name="Normal 18 2 2 2" xfId="1072"/>
    <cellStyle name="Normal 18 2 2 2 2" xfId="1333"/>
    <cellStyle name="Normal 18 2 2 2 2 2" xfId="1829"/>
    <cellStyle name="Normal 18 2 2 2 2 2 2" xfId="2828"/>
    <cellStyle name="Normal 18 2 2 2 2 2 2 2" xfId="4790"/>
    <cellStyle name="Normal 18 2 2 2 2 2 2 2 2" xfId="8573"/>
    <cellStyle name="Normal 18 2 2 2 2 2 2 2 2 2" xfId="16632"/>
    <cellStyle name="Normal 18 2 2 2 2 2 2 2 2 2 2" xfId="33479"/>
    <cellStyle name="Normal 18 2 2 2 2 2 2 2 2 3" xfId="25912"/>
    <cellStyle name="Normal 18 2 2 2 2 2 2 2 3" xfId="12849"/>
    <cellStyle name="Normal 18 2 2 2 2 2 2 2 3 2" xfId="29698"/>
    <cellStyle name="Normal 18 2 2 2 2 2 2 2 4" xfId="22131"/>
    <cellStyle name="Normal 18 2 2 2 2 2 2 3" xfId="6689"/>
    <cellStyle name="Normal 18 2 2 2 2 2 2 3 2" xfId="14748"/>
    <cellStyle name="Normal 18 2 2 2 2 2 2 3 2 2" xfId="31595"/>
    <cellStyle name="Normal 18 2 2 2 2 2 2 3 3" xfId="24028"/>
    <cellStyle name="Normal 18 2 2 2 2 2 2 4" xfId="10915"/>
    <cellStyle name="Normal 18 2 2 2 2 2 2 4 2" xfId="27814"/>
    <cellStyle name="Normal 18 2 2 2 2 2 2 5" xfId="17103"/>
    <cellStyle name="Normal 18 2 2 2 2 2 2 6" xfId="20246"/>
    <cellStyle name="Normal 18 2 2 2 2 2 3" xfId="3878"/>
    <cellStyle name="Normal 18 2 2 2 2 2 3 2" xfId="7661"/>
    <cellStyle name="Normal 18 2 2 2 2 2 3 2 2" xfId="15720"/>
    <cellStyle name="Normal 18 2 2 2 2 2 3 2 2 2" xfId="32567"/>
    <cellStyle name="Normal 18 2 2 2 2 2 3 2 3" xfId="25000"/>
    <cellStyle name="Normal 18 2 2 2 2 2 3 3" xfId="11937"/>
    <cellStyle name="Normal 18 2 2 2 2 2 3 3 2" xfId="28786"/>
    <cellStyle name="Normal 18 2 2 2 2 2 3 4" xfId="21219"/>
    <cellStyle name="Normal 18 2 2 2 2 2 4" xfId="5777"/>
    <cellStyle name="Normal 18 2 2 2 2 2 4 2" xfId="13836"/>
    <cellStyle name="Normal 18 2 2 2 2 2 4 2 2" xfId="30683"/>
    <cellStyle name="Normal 18 2 2 2 2 2 4 3" xfId="23116"/>
    <cellStyle name="Normal 18 2 2 2 2 2 5" xfId="9962"/>
    <cellStyle name="Normal 18 2 2 2 2 2 5 2" xfId="26902"/>
    <cellStyle name="Normal 18 2 2 2 2 2 6" xfId="17102"/>
    <cellStyle name="Normal 18 2 2 2 2 2 7" xfId="19334"/>
    <cellStyle name="Normal 18 2 2 2 2 3" xfId="2375"/>
    <cellStyle name="Normal 18 2 2 2 2 3 2" xfId="4339"/>
    <cellStyle name="Normal 18 2 2 2 2 3 2 2" xfId="8122"/>
    <cellStyle name="Normal 18 2 2 2 2 3 2 2 2" xfId="16181"/>
    <cellStyle name="Normal 18 2 2 2 2 3 2 2 2 2" xfId="33028"/>
    <cellStyle name="Normal 18 2 2 2 2 3 2 2 3" xfId="25461"/>
    <cellStyle name="Normal 18 2 2 2 2 3 2 3" xfId="12398"/>
    <cellStyle name="Normal 18 2 2 2 2 3 2 3 2" xfId="29247"/>
    <cellStyle name="Normal 18 2 2 2 2 3 2 4" xfId="21680"/>
    <cellStyle name="Normal 18 2 2 2 2 3 3" xfId="6238"/>
    <cellStyle name="Normal 18 2 2 2 2 3 3 2" xfId="14297"/>
    <cellStyle name="Normal 18 2 2 2 2 3 3 2 2" xfId="31144"/>
    <cellStyle name="Normal 18 2 2 2 2 3 3 3" xfId="23577"/>
    <cellStyle name="Normal 18 2 2 2 2 3 4" xfId="10463"/>
    <cellStyle name="Normal 18 2 2 2 2 3 4 2" xfId="27363"/>
    <cellStyle name="Normal 18 2 2 2 2 3 5" xfId="17104"/>
    <cellStyle name="Normal 18 2 2 2 2 3 6" xfId="19795"/>
    <cellStyle name="Normal 18 2 2 2 2 4" xfId="3427"/>
    <cellStyle name="Normal 18 2 2 2 2 4 2" xfId="7210"/>
    <cellStyle name="Normal 18 2 2 2 2 4 2 2" xfId="15269"/>
    <cellStyle name="Normal 18 2 2 2 2 4 2 2 2" xfId="32116"/>
    <cellStyle name="Normal 18 2 2 2 2 4 2 3" xfId="24549"/>
    <cellStyle name="Normal 18 2 2 2 2 4 3" xfId="11486"/>
    <cellStyle name="Normal 18 2 2 2 2 4 3 2" xfId="28335"/>
    <cellStyle name="Normal 18 2 2 2 2 4 4" xfId="20768"/>
    <cellStyle name="Normal 18 2 2 2 2 5" xfId="5326"/>
    <cellStyle name="Normal 18 2 2 2 2 5 2" xfId="13385"/>
    <cellStyle name="Normal 18 2 2 2 2 5 2 2" xfId="30232"/>
    <cellStyle name="Normal 18 2 2 2 2 5 3" xfId="22665"/>
    <cellStyle name="Normal 18 2 2 2 2 6" xfId="9487"/>
    <cellStyle name="Normal 18 2 2 2 2 6 2" xfId="26451"/>
    <cellStyle name="Normal 18 2 2 2 2 7" xfId="17101"/>
    <cellStyle name="Normal 18 2 2 2 2 8" xfId="18883"/>
    <cellStyle name="Normal 18 2 2 2 3" xfId="1611"/>
    <cellStyle name="Normal 18 2 2 2 3 2" xfId="2610"/>
    <cellStyle name="Normal 18 2 2 2 3 2 2" xfId="4572"/>
    <cellStyle name="Normal 18 2 2 2 3 2 2 2" xfId="8355"/>
    <cellStyle name="Normal 18 2 2 2 3 2 2 2 2" xfId="16414"/>
    <cellStyle name="Normal 18 2 2 2 3 2 2 2 2 2" xfId="33261"/>
    <cellStyle name="Normal 18 2 2 2 3 2 2 2 3" xfId="25694"/>
    <cellStyle name="Normal 18 2 2 2 3 2 2 3" xfId="12631"/>
    <cellStyle name="Normal 18 2 2 2 3 2 2 3 2" xfId="29480"/>
    <cellStyle name="Normal 18 2 2 2 3 2 2 4" xfId="21913"/>
    <cellStyle name="Normal 18 2 2 2 3 2 3" xfId="6471"/>
    <cellStyle name="Normal 18 2 2 2 3 2 3 2" xfId="14530"/>
    <cellStyle name="Normal 18 2 2 2 3 2 3 2 2" xfId="31377"/>
    <cellStyle name="Normal 18 2 2 2 3 2 3 3" xfId="23810"/>
    <cellStyle name="Normal 18 2 2 2 3 2 4" xfId="10697"/>
    <cellStyle name="Normal 18 2 2 2 3 2 4 2" xfId="27596"/>
    <cellStyle name="Normal 18 2 2 2 3 2 5" xfId="17106"/>
    <cellStyle name="Normal 18 2 2 2 3 2 6" xfId="20028"/>
    <cellStyle name="Normal 18 2 2 2 3 3" xfId="3660"/>
    <cellStyle name="Normal 18 2 2 2 3 3 2" xfId="7443"/>
    <cellStyle name="Normal 18 2 2 2 3 3 2 2" xfId="15502"/>
    <cellStyle name="Normal 18 2 2 2 3 3 2 2 2" xfId="32349"/>
    <cellStyle name="Normal 18 2 2 2 3 3 2 3" xfId="24782"/>
    <cellStyle name="Normal 18 2 2 2 3 3 3" xfId="11719"/>
    <cellStyle name="Normal 18 2 2 2 3 3 3 2" xfId="28568"/>
    <cellStyle name="Normal 18 2 2 2 3 3 4" xfId="21001"/>
    <cellStyle name="Normal 18 2 2 2 3 4" xfId="5559"/>
    <cellStyle name="Normal 18 2 2 2 3 4 2" xfId="13618"/>
    <cellStyle name="Normal 18 2 2 2 3 4 2 2" xfId="30465"/>
    <cellStyle name="Normal 18 2 2 2 3 4 3" xfId="22898"/>
    <cellStyle name="Normal 18 2 2 2 3 5" xfId="9744"/>
    <cellStyle name="Normal 18 2 2 2 3 5 2" xfId="26684"/>
    <cellStyle name="Normal 18 2 2 2 3 6" xfId="17105"/>
    <cellStyle name="Normal 18 2 2 2 3 7" xfId="19116"/>
    <cellStyle name="Normal 18 2 2 2 4" xfId="2157"/>
    <cellStyle name="Normal 18 2 2 2 4 2" xfId="4121"/>
    <cellStyle name="Normal 18 2 2 2 4 2 2" xfId="7904"/>
    <cellStyle name="Normal 18 2 2 2 4 2 2 2" xfId="15963"/>
    <cellStyle name="Normal 18 2 2 2 4 2 2 2 2" xfId="32810"/>
    <cellStyle name="Normal 18 2 2 2 4 2 2 3" xfId="25243"/>
    <cellStyle name="Normal 18 2 2 2 4 2 3" xfId="12180"/>
    <cellStyle name="Normal 18 2 2 2 4 2 3 2" xfId="29029"/>
    <cellStyle name="Normal 18 2 2 2 4 2 4" xfId="21462"/>
    <cellStyle name="Normal 18 2 2 2 4 3" xfId="6020"/>
    <cellStyle name="Normal 18 2 2 2 4 3 2" xfId="14079"/>
    <cellStyle name="Normal 18 2 2 2 4 3 2 2" xfId="30926"/>
    <cellStyle name="Normal 18 2 2 2 4 3 3" xfId="23359"/>
    <cellStyle name="Normal 18 2 2 2 4 4" xfId="10245"/>
    <cellStyle name="Normal 18 2 2 2 4 4 2" xfId="27145"/>
    <cellStyle name="Normal 18 2 2 2 4 5" xfId="17107"/>
    <cellStyle name="Normal 18 2 2 2 4 6" xfId="19577"/>
    <cellStyle name="Normal 18 2 2 2 5" xfId="3209"/>
    <cellStyle name="Normal 18 2 2 2 5 2" xfId="6992"/>
    <cellStyle name="Normal 18 2 2 2 5 2 2" xfId="15051"/>
    <cellStyle name="Normal 18 2 2 2 5 2 2 2" xfId="31898"/>
    <cellStyle name="Normal 18 2 2 2 5 2 3" xfId="24331"/>
    <cellStyle name="Normal 18 2 2 2 5 3" xfId="11268"/>
    <cellStyle name="Normal 18 2 2 2 5 3 2" xfId="28117"/>
    <cellStyle name="Normal 18 2 2 2 5 4" xfId="20550"/>
    <cellStyle name="Normal 18 2 2 2 6" xfId="5108"/>
    <cellStyle name="Normal 18 2 2 2 6 2" xfId="13167"/>
    <cellStyle name="Normal 18 2 2 2 6 2 2" xfId="30014"/>
    <cellStyle name="Normal 18 2 2 2 6 3" xfId="22447"/>
    <cellStyle name="Normal 18 2 2 2 7" xfId="9252"/>
    <cellStyle name="Normal 18 2 2 2 7 2" xfId="26233"/>
    <cellStyle name="Normal 18 2 2 2 8" xfId="17100"/>
    <cellStyle name="Normal 18 2 2 2 9" xfId="18665"/>
    <cellStyle name="Normal 18 2 2 3" xfId="1241"/>
    <cellStyle name="Normal 18 2 2 3 2" xfId="1737"/>
    <cellStyle name="Normal 18 2 2 3 2 2" xfId="2736"/>
    <cellStyle name="Normal 18 2 2 3 2 2 2" xfId="4698"/>
    <cellStyle name="Normal 18 2 2 3 2 2 2 2" xfId="8481"/>
    <cellStyle name="Normal 18 2 2 3 2 2 2 2 2" xfId="16540"/>
    <cellStyle name="Normal 18 2 2 3 2 2 2 2 2 2" xfId="33387"/>
    <cellStyle name="Normal 18 2 2 3 2 2 2 2 3" xfId="25820"/>
    <cellStyle name="Normal 18 2 2 3 2 2 2 3" xfId="12757"/>
    <cellStyle name="Normal 18 2 2 3 2 2 2 3 2" xfId="29606"/>
    <cellStyle name="Normal 18 2 2 3 2 2 2 4" xfId="22039"/>
    <cellStyle name="Normal 18 2 2 3 2 2 3" xfId="6597"/>
    <cellStyle name="Normal 18 2 2 3 2 2 3 2" xfId="14656"/>
    <cellStyle name="Normal 18 2 2 3 2 2 3 2 2" xfId="31503"/>
    <cellStyle name="Normal 18 2 2 3 2 2 3 3" xfId="23936"/>
    <cellStyle name="Normal 18 2 2 3 2 2 4" xfId="10823"/>
    <cellStyle name="Normal 18 2 2 3 2 2 4 2" xfId="27722"/>
    <cellStyle name="Normal 18 2 2 3 2 2 5" xfId="17110"/>
    <cellStyle name="Normal 18 2 2 3 2 2 6" xfId="20154"/>
    <cellStyle name="Normal 18 2 2 3 2 3" xfId="3786"/>
    <cellStyle name="Normal 18 2 2 3 2 3 2" xfId="7569"/>
    <cellStyle name="Normal 18 2 2 3 2 3 2 2" xfId="15628"/>
    <cellStyle name="Normal 18 2 2 3 2 3 2 2 2" xfId="32475"/>
    <cellStyle name="Normal 18 2 2 3 2 3 2 3" xfId="24908"/>
    <cellStyle name="Normal 18 2 2 3 2 3 3" xfId="11845"/>
    <cellStyle name="Normal 18 2 2 3 2 3 3 2" xfId="28694"/>
    <cellStyle name="Normal 18 2 2 3 2 3 4" xfId="21127"/>
    <cellStyle name="Normal 18 2 2 3 2 4" xfId="5685"/>
    <cellStyle name="Normal 18 2 2 3 2 4 2" xfId="13744"/>
    <cellStyle name="Normal 18 2 2 3 2 4 2 2" xfId="30591"/>
    <cellStyle name="Normal 18 2 2 3 2 4 3" xfId="23024"/>
    <cellStyle name="Normal 18 2 2 3 2 5" xfId="9870"/>
    <cellStyle name="Normal 18 2 2 3 2 5 2" xfId="26810"/>
    <cellStyle name="Normal 18 2 2 3 2 6" xfId="17109"/>
    <cellStyle name="Normal 18 2 2 3 2 7" xfId="19242"/>
    <cellStyle name="Normal 18 2 2 3 3" xfId="2283"/>
    <cellStyle name="Normal 18 2 2 3 3 2" xfId="4247"/>
    <cellStyle name="Normal 18 2 2 3 3 2 2" xfId="8030"/>
    <cellStyle name="Normal 18 2 2 3 3 2 2 2" xfId="16089"/>
    <cellStyle name="Normal 18 2 2 3 3 2 2 2 2" xfId="32936"/>
    <cellStyle name="Normal 18 2 2 3 3 2 2 3" xfId="25369"/>
    <cellStyle name="Normal 18 2 2 3 3 2 3" xfId="12306"/>
    <cellStyle name="Normal 18 2 2 3 3 2 3 2" xfId="29155"/>
    <cellStyle name="Normal 18 2 2 3 3 2 4" xfId="21588"/>
    <cellStyle name="Normal 18 2 2 3 3 3" xfId="6146"/>
    <cellStyle name="Normal 18 2 2 3 3 3 2" xfId="14205"/>
    <cellStyle name="Normal 18 2 2 3 3 3 2 2" xfId="31052"/>
    <cellStyle name="Normal 18 2 2 3 3 3 3" xfId="23485"/>
    <cellStyle name="Normal 18 2 2 3 3 4" xfId="10371"/>
    <cellStyle name="Normal 18 2 2 3 3 4 2" xfId="27271"/>
    <cellStyle name="Normal 18 2 2 3 3 5" xfId="17111"/>
    <cellStyle name="Normal 18 2 2 3 3 6" xfId="19703"/>
    <cellStyle name="Normal 18 2 2 3 4" xfId="3335"/>
    <cellStyle name="Normal 18 2 2 3 4 2" xfId="7118"/>
    <cellStyle name="Normal 18 2 2 3 4 2 2" xfId="15177"/>
    <cellStyle name="Normal 18 2 2 3 4 2 2 2" xfId="32024"/>
    <cellStyle name="Normal 18 2 2 3 4 2 3" xfId="24457"/>
    <cellStyle name="Normal 18 2 2 3 4 3" xfId="11394"/>
    <cellStyle name="Normal 18 2 2 3 4 3 2" xfId="28243"/>
    <cellStyle name="Normal 18 2 2 3 4 4" xfId="20676"/>
    <cellStyle name="Normal 18 2 2 3 5" xfId="5234"/>
    <cellStyle name="Normal 18 2 2 3 5 2" xfId="13293"/>
    <cellStyle name="Normal 18 2 2 3 5 2 2" xfId="30140"/>
    <cellStyle name="Normal 18 2 2 3 5 3" xfId="22573"/>
    <cellStyle name="Normal 18 2 2 3 6" xfId="9395"/>
    <cellStyle name="Normal 18 2 2 3 6 2" xfId="26359"/>
    <cellStyle name="Normal 18 2 2 3 7" xfId="17108"/>
    <cellStyle name="Normal 18 2 2 3 8" xfId="18791"/>
    <cellStyle name="Normal 18 2 2 4" xfId="1519"/>
    <cellStyle name="Normal 18 2 2 4 2" xfId="2518"/>
    <cellStyle name="Normal 18 2 2 4 2 2" xfId="4480"/>
    <cellStyle name="Normal 18 2 2 4 2 2 2" xfId="8263"/>
    <cellStyle name="Normal 18 2 2 4 2 2 2 2" xfId="16322"/>
    <cellStyle name="Normal 18 2 2 4 2 2 2 2 2" xfId="33169"/>
    <cellStyle name="Normal 18 2 2 4 2 2 2 3" xfId="25602"/>
    <cellStyle name="Normal 18 2 2 4 2 2 3" xfId="12539"/>
    <cellStyle name="Normal 18 2 2 4 2 2 3 2" xfId="29388"/>
    <cellStyle name="Normal 18 2 2 4 2 2 4" xfId="21821"/>
    <cellStyle name="Normal 18 2 2 4 2 3" xfId="6379"/>
    <cellStyle name="Normal 18 2 2 4 2 3 2" xfId="14438"/>
    <cellStyle name="Normal 18 2 2 4 2 3 2 2" xfId="31285"/>
    <cellStyle name="Normal 18 2 2 4 2 3 3" xfId="23718"/>
    <cellStyle name="Normal 18 2 2 4 2 4" xfId="10605"/>
    <cellStyle name="Normal 18 2 2 4 2 4 2" xfId="27504"/>
    <cellStyle name="Normal 18 2 2 4 2 5" xfId="17113"/>
    <cellStyle name="Normal 18 2 2 4 2 6" xfId="19936"/>
    <cellStyle name="Normal 18 2 2 4 3" xfId="3568"/>
    <cellStyle name="Normal 18 2 2 4 3 2" xfId="7351"/>
    <cellStyle name="Normal 18 2 2 4 3 2 2" xfId="15410"/>
    <cellStyle name="Normal 18 2 2 4 3 2 2 2" xfId="32257"/>
    <cellStyle name="Normal 18 2 2 4 3 2 3" xfId="24690"/>
    <cellStyle name="Normal 18 2 2 4 3 3" xfId="11627"/>
    <cellStyle name="Normal 18 2 2 4 3 3 2" xfId="28476"/>
    <cellStyle name="Normal 18 2 2 4 3 4" xfId="20909"/>
    <cellStyle name="Normal 18 2 2 4 4" xfId="5467"/>
    <cellStyle name="Normal 18 2 2 4 4 2" xfId="13526"/>
    <cellStyle name="Normal 18 2 2 4 4 2 2" xfId="30373"/>
    <cellStyle name="Normal 18 2 2 4 4 3" xfId="22806"/>
    <cellStyle name="Normal 18 2 2 4 5" xfId="9652"/>
    <cellStyle name="Normal 18 2 2 4 5 2" xfId="26592"/>
    <cellStyle name="Normal 18 2 2 4 6" xfId="17112"/>
    <cellStyle name="Normal 18 2 2 4 7" xfId="19024"/>
    <cellStyle name="Normal 18 2 2 5" xfId="2048"/>
    <cellStyle name="Normal 18 2 2 5 2" xfId="4029"/>
    <cellStyle name="Normal 18 2 2 5 2 2" xfId="7812"/>
    <cellStyle name="Normal 18 2 2 5 2 2 2" xfId="15871"/>
    <cellStyle name="Normal 18 2 2 5 2 2 2 2" xfId="32718"/>
    <cellStyle name="Normal 18 2 2 5 2 2 3" xfId="25151"/>
    <cellStyle name="Normal 18 2 2 5 2 3" xfId="12088"/>
    <cellStyle name="Normal 18 2 2 5 2 3 2" xfId="28937"/>
    <cellStyle name="Normal 18 2 2 5 2 4" xfId="21370"/>
    <cellStyle name="Normal 18 2 2 5 3" xfId="5928"/>
    <cellStyle name="Normal 18 2 2 5 3 2" xfId="13987"/>
    <cellStyle name="Normal 18 2 2 5 3 2 2" xfId="30834"/>
    <cellStyle name="Normal 18 2 2 5 3 3" xfId="23267"/>
    <cellStyle name="Normal 18 2 2 5 4" xfId="10146"/>
    <cellStyle name="Normal 18 2 2 5 4 2" xfId="27053"/>
    <cellStyle name="Normal 18 2 2 5 5" xfId="17114"/>
    <cellStyle name="Normal 18 2 2 5 6" xfId="19485"/>
    <cellStyle name="Normal 18 2 2 6" xfId="3087"/>
    <cellStyle name="Normal 18 2 2 6 2" xfId="6900"/>
    <cellStyle name="Normal 18 2 2 6 2 2" xfId="14959"/>
    <cellStyle name="Normal 18 2 2 6 2 2 2" xfId="31806"/>
    <cellStyle name="Normal 18 2 2 6 2 3" xfId="24239"/>
    <cellStyle name="Normal 18 2 2 6 3" xfId="11150"/>
    <cellStyle name="Normal 18 2 2 6 3 2" xfId="28025"/>
    <cellStyle name="Normal 18 2 2 6 4" xfId="20458"/>
    <cellStyle name="Normal 18 2 2 7" xfId="5016"/>
    <cellStyle name="Normal 18 2 2 7 2" xfId="13075"/>
    <cellStyle name="Normal 18 2 2 7 2 2" xfId="29922"/>
    <cellStyle name="Normal 18 2 2 7 3" xfId="22355"/>
    <cellStyle name="Normal 18 2 2 8" xfId="9035"/>
    <cellStyle name="Normal 18 2 2 8 2" xfId="26141"/>
    <cellStyle name="Normal 18 2 2 9" xfId="17099"/>
    <cellStyle name="Normal 18 2 3" xfId="1036"/>
    <cellStyle name="Normal 18 2 3 2" xfId="1297"/>
    <cellStyle name="Normal 18 2 3 2 2" xfId="1793"/>
    <cellStyle name="Normal 18 2 3 2 2 2" xfId="2792"/>
    <cellStyle name="Normal 18 2 3 2 2 2 2" xfId="4754"/>
    <cellStyle name="Normal 18 2 3 2 2 2 2 2" xfId="8537"/>
    <cellStyle name="Normal 18 2 3 2 2 2 2 2 2" xfId="16596"/>
    <cellStyle name="Normal 18 2 3 2 2 2 2 2 2 2" xfId="33443"/>
    <cellStyle name="Normal 18 2 3 2 2 2 2 2 3" xfId="25876"/>
    <cellStyle name="Normal 18 2 3 2 2 2 2 3" xfId="12813"/>
    <cellStyle name="Normal 18 2 3 2 2 2 2 3 2" xfId="29662"/>
    <cellStyle name="Normal 18 2 3 2 2 2 2 4" xfId="22095"/>
    <cellStyle name="Normal 18 2 3 2 2 2 3" xfId="6653"/>
    <cellStyle name="Normal 18 2 3 2 2 2 3 2" xfId="14712"/>
    <cellStyle name="Normal 18 2 3 2 2 2 3 2 2" xfId="31559"/>
    <cellStyle name="Normal 18 2 3 2 2 2 3 3" xfId="23992"/>
    <cellStyle name="Normal 18 2 3 2 2 2 4" xfId="10879"/>
    <cellStyle name="Normal 18 2 3 2 2 2 4 2" xfId="27778"/>
    <cellStyle name="Normal 18 2 3 2 2 2 5" xfId="17118"/>
    <cellStyle name="Normal 18 2 3 2 2 2 6" xfId="20210"/>
    <cellStyle name="Normal 18 2 3 2 2 3" xfId="3842"/>
    <cellStyle name="Normal 18 2 3 2 2 3 2" xfId="7625"/>
    <cellStyle name="Normal 18 2 3 2 2 3 2 2" xfId="15684"/>
    <cellStyle name="Normal 18 2 3 2 2 3 2 2 2" xfId="32531"/>
    <cellStyle name="Normal 18 2 3 2 2 3 2 3" xfId="24964"/>
    <cellStyle name="Normal 18 2 3 2 2 3 3" xfId="11901"/>
    <cellStyle name="Normal 18 2 3 2 2 3 3 2" xfId="28750"/>
    <cellStyle name="Normal 18 2 3 2 2 3 4" xfId="21183"/>
    <cellStyle name="Normal 18 2 3 2 2 4" xfId="5741"/>
    <cellStyle name="Normal 18 2 3 2 2 4 2" xfId="13800"/>
    <cellStyle name="Normal 18 2 3 2 2 4 2 2" xfId="30647"/>
    <cellStyle name="Normal 18 2 3 2 2 4 3" xfId="23080"/>
    <cellStyle name="Normal 18 2 3 2 2 5" xfId="9926"/>
    <cellStyle name="Normal 18 2 3 2 2 5 2" xfId="26866"/>
    <cellStyle name="Normal 18 2 3 2 2 6" xfId="17117"/>
    <cellStyle name="Normal 18 2 3 2 2 7" xfId="19298"/>
    <cellStyle name="Normal 18 2 3 2 3" xfId="2339"/>
    <cellStyle name="Normal 18 2 3 2 3 2" xfId="4303"/>
    <cellStyle name="Normal 18 2 3 2 3 2 2" xfId="8086"/>
    <cellStyle name="Normal 18 2 3 2 3 2 2 2" xfId="16145"/>
    <cellStyle name="Normal 18 2 3 2 3 2 2 2 2" xfId="32992"/>
    <cellStyle name="Normal 18 2 3 2 3 2 2 3" xfId="25425"/>
    <cellStyle name="Normal 18 2 3 2 3 2 3" xfId="12362"/>
    <cellStyle name="Normal 18 2 3 2 3 2 3 2" xfId="29211"/>
    <cellStyle name="Normal 18 2 3 2 3 2 4" xfId="21644"/>
    <cellStyle name="Normal 18 2 3 2 3 3" xfId="6202"/>
    <cellStyle name="Normal 18 2 3 2 3 3 2" xfId="14261"/>
    <cellStyle name="Normal 18 2 3 2 3 3 2 2" xfId="31108"/>
    <cellStyle name="Normal 18 2 3 2 3 3 3" xfId="23541"/>
    <cellStyle name="Normal 18 2 3 2 3 4" xfId="10427"/>
    <cellStyle name="Normal 18 2 3 2 3 4 2" xfId="27327"/>
    <cellStyle name="Normal 18 2 3 2 3 5" xfId="17119"/>
    <cellStyle name="Normal 18 2 3 2 3 6" xfId="19759"/>
    <cellStyle name="Normal 18 2 3 2 4" xfId="3391"/>
    <cellStyle name="Normal 18 2 3 2 4 2" xfId="7174"/>
    <cellStyle name="Normal 18 2 3 2 4 2 2" xfId="15233"/>
    <cellStyle name="Normal 18 2 3 2 4 2 2 2" xfId="32080"/>
    <cellStyle name="Normal 18 2 3 2 4 2 3" xfId="24513"/>
    <cellStyle name="Normal 18 2 3 2 4 3" xfId="11450"/>
    <cellStyle name="Normal 18 2 3 2 4 3 2" xfId="28299"/>
    <cellStyle name="Normal 18 2 3 2 4 4" xfId="20732"/>
    <cellStyle name="Normal 18 2 3 2 5" xfId="5290"/>
    <cellStyle name="Normal 18 2 3 2 5 2" xfId="13349"/>
    <cellStyle name="Normal 18 2 3 2 5 2 2" xfId="30196"/>
    <cellStyle name="Normal 18 2 3 2 5 3" xfId="22629"/>
    <cellStyle name="Normal 18 2 3 2 6" xfId="9451"/>
    <cellStyle name="Normal 18 2 3 2 6 2" xfId="26415"/>
    <cellStyle name="Normal 18 2 3 2 7" xfId="17116"/>
    <cellStyle name="Normal 18 2 3 2 8" xfId="18847"/>
    <cellStyle name="Normal 18 2 3 3" xfId="1575"/>
    <cellStyle name="Normal 18 2 3 3 2" xfId="2574"/>
    <cellStyle name="Normal 18 2 3 3 2 2" xfId="4536"/>
    <cellStyle name="Normal 18 2 3 3 2 2 2" xfId="8319"/>
    <cellStyle name="Normal 18 2 3 3 2 2 2 2" xfId="16378"/>
    <cellStyle name="Normal 18 2 3 3 2 2 2 2 2" xfId="33225"/>
    <cellStyle name="Normal 18 2 3 3 2 2 2 3" xfId="25658"/>
    <cellStyle name="Normal 18 2 3 3 2 2 3" xfId="12595"/>
    <cellStyle name="Normal 18 2 3 3 2 2 3 2" xfId="29444"/>
    <cellStyle name="Normal 18 2 3 3 2 2 4" xfId="21877"/>
    <cellStyle name="Normal 18 2 3 3 2 3" xfId="6435"/>
    <cellStyle name="Normal 18 2 3 3 2 3 2" xfId="14494"/>
    <cellStyle name="Normal 18 2 3 3 2 3 2 2" xfId="31341"/>
    <cellStyle name="Normal 18 2 3 3 2 3 3" xfId="23774"/>
    <cellStyle name="Normal 18 2 3 3 2 4" xfId="10661"/>
    <cellStyle name="Normal 18 2 3 3 2 4 2" xfId="27560"/>
    <cellStyle name="Normal 18 2 3 3 2 5" xfId="17121"/>
    <cellStyle name="Normal 18 2 3 3 2 6" xfId="19992"/>
    <cellStyle name="Normal 18 2 3 3 3" xfId="3624"/>
    <cellStyle name="Normal 18 2 3 3 3 2" xfId="7407"/>
    <cellStyle name="Normal 18 2 3 3 3 2 2" xfId="15466"/>
    <cellStyle name="Normal 18 2 3 3 3 2 2 2" xfId="32313"/>
    <cellStyle name="Normal 18 2 3 3 3 2 3" xfId="24746"/>
    <cellStyle name="Normal 18 2 3 3 3 3" xfId="11683"/>
    <cellStyle name="Normal 18 2 3 3 3 3 2" xfId="28532"/>
    <cellStyle name="Normal 18 2 3 3 3 4" xfId="20965"/>
    <cellStyle name="Normal 18 2 3 3 4" xfId="5523"/>
    <cellStyle name="Normal 18 2 3 3 4 2" xfId="13582"/>
    <cellStyle name="Normal 18 2 3 3 4 2 2" xfId="30429"/>
    <cellStyle name="Normal 18 2 3 3 4 3" xfId="22862"/>
    <cellStyle name="Normal 18 2 3 3 5" xfId="9708"/>
    <cellStyle name="Normal 18 2 3 3 5 2" xfId="26648"/>
    <cellStyle name="Normal 18 2 3 3 6" xfId="17120"/>
    <cellStyle name="Normal 18 2 3 3 7" xfId="19080"/>
    <cellStyle name="Normal 18 2 3 4" xfId="2121"/>
    <cellStyle name="Normal 18 2 3 4 2" xfId="4085"/>
    <cellStyle name="Normal 18 2 3 4 2 2" xfId="7868"/>
    <cellStyle name="Normal 18 2 3 4 2 2 2" xfId="15927"/>
    <cellStyle name="Normal 18 2 3 4 2 2 2 2" xfId="32774"/>
    <cellStyle name="Normal 18 2 3 4 2 2 3" xfId="25207"/>
    <cellStyle name="Normal 18 2 3 4 2 3" xfId="12144"/>
    <cellStyle name="Normal 18 2 3 4 2 3 2" xfId="28993"/>
    <cellStyle name="Normal 18 2 3 4 2 4" xfId="21426"/>
    <cellStyle name="Normal 18 2 3 4 3" xfId="5984"/>
    <cellStyle name="Normal 18 2 3 4 3 2" xfId="14043"/>
    <cellStyle name="Normal 18 2 3 4 3 2 2" xfId="30890"/>
    <cellStyle name="Normal 18 2 3 4 3 3" xfId="23323"/>
    <cellStyle name="Normal 18 2 3 4 4" xfId="10209"/>
    <cellStyle name="Normal 18 2 3 4 4 2" xfId="27109"/>
    <cellStyle name="Normal 18 2 3 4 5" xfId="17122"/>
    <cellStyle name="Normal 18 2 3 4 6" xfId="19541"/>
    <cellStyle name="Normal 18 2 3 5" xfId="3173"/>
    <cellStyle name="Normal 18 2 3 5 2" xfId="6956"/>
    <cellStyle name="Normal 18 2 3 5 2 2" xfId="15015"/>
    <cellStyle name="Normal 18 2 3 5 2 2 2" xfId="31862"/>
    <cellStyle name="Normal 18 2 3 5 2 3" xfId="24295"/>
    <cellStyle name="Normal 18 2 3 5 3" xfId="11232"/>
    <cellStyle name="Normal 18 2 3 5 3 2" xfId="28081"/>
    <cellStyle name="Normal 18 2 3 5 4" xfId="20514"/>
    <cellStyle name="Normal 18 2 3 6" xfId="5072"/>
    <cellStyle name="Normal 18 2 3 6 2" xfId="13131"/>
    <cellStyle name="Normal 18 2 3 6 2 2" xfId="29978"/>
    <cellStyle name="Normal 18 2 3 6 3" xfId="22411"/>
    <cellStyle name="Normal 18 2 3 7" xfId="9216"/>
    <cellStyle name="Normal 18 2 3 7 2" xfId="26197"/>
    <cellStyle name="Normal 18 2 3 8" xfId="17115"/>
    <cellStyle name="Normal 18 2 3 9" xfId="18629"/>
    <cellStyle name="Normal 18 2 4" xfId="1205"/>
    <cellStyle name="Normal 18 2 4 2" xfId="1701"/>
    <cellStyle name="Normal 18 2 4 2 2" xfId="2700"/>
    <cellStyle name="Normal 18 2 4 2 2 2" xfId="4662"/>
    <cellStyle name="Normal 18 2 4 2 2 2 2" xfId="8445"/>
    <cellStyle name="Normal 18 2 4 2 2 2 2 2" xfId="16504"/>
    <cellStyle name="Normal 18 2 4 2 2 2 2 2 2" xfId="33351"/>
    <cellStyle name="Normal 18 2 4 2 2 2 2 3" xfId="25784"/>
    <cellStyle name="Normal 18 2 4 2 2 2 3" xfId="12721"/>
    <cellStyle name="Normal 18 2 4 2 2 2 3 2" xfId="29570"/>
    <cellStyle name="Normal 18 2 4 2 2 2 4" xfId="22003"/>
    <cellStyle name="Normal 18 2 4 2 2 3" xfId="6561"/>
    <cellStyle name="Normal 18 2 4 2 2 3 2" xfId="14620"/>
    <cellStyle name="Normal 18 2 4 2 2 3 2 2" xfId="31467"/>
    <cellStyle name="Normal 18 2 4 2 2 3 3" xfId="23900"/>
    <cellStyle name="Normal 18 2 4 2 2 4" xfId="10787"/>
    <cellStyle name="Normal 18 2 4 2 2 4 2" xfId="27686"/>
    <cellStyle name="Normal 18 2 4 2 2 5" xfId="17125"/>
    <cellStyle name="Normal 18 2 4 2 2 6" xfId="20118"/>
    <cellStyle name="Normal 18 2 4 2 3" xfId="3750"/>
    <cellStyle name="Normal 18 2 4 2 3 2" xfId="7533"/>
    <cellStyle name="Normal 18 2 4 2 3 2 2" xfId="15592"/>
    <cellStyle name="Normal 18 2 4 2 3 2 2 2" xfId="32439"/>
    <cellStyle name="Normal 18 2 4 2 3 2 3" xfId="24872"/>
    <cellStyle name="Normal 18 2 4 2 3 3" xfId="11809"/>
    <cellStyle name="Normal 18 2 4 2 3 3 2" xfId="28658"/>
    <cellStyle name="Normal 18 2 4 2 3 4" xfId="21091"/>
    <cellStyle name="Normal 18 2 4 2 4" xfId="5649"/>
    <cellStyle name="Normal 18 2 4 2 4 2" xfId="13708"/>
    <cellStyle name="Normal 18 2 4 2 4 2 2" xfId="30555"/>
    <cellStyle name="Normal 18 2 4 2 4 3" xfId="22988"/>
    <cellStyle name="Normal 18 2 4 2 5" xfId="9834"/>
    <cellStyle name="Normal 18 2 4 2 5 2" xfId="26774"/>
    <cellStyle name="Normal 18 2 4 2 6" xfId="17124"/>
    <cellStyle name="Normal 18 2 4 2 7" xfId="19206"/>
    <cellStyle name="Normal 18 2 4 3" xfId="2247"/>
    <cellStyle name="Normal 18 2 4 3 2" xfId="4211"/>
    <cellStyle name="Normal 18 2 4 3 2 2" xfId="7994"/>
    <cellStyle name="Normal 18 2 4 3 2 2 2" xfId="16053"/>
    <cellStyle name="Normal 18 2 4 3 2 2 2 2" xfId="32900"/>
    <cellStyle name="Normal 18 2 4 3 2 2 3" xfId="25333"/>
    <cellStyle name="Normal 18 2 4 3 2 3" xfId="12270"/>
    <cellStyle name="Normal 18 2 4 3 2 3 2" xfId="29119"/>
    <cellStyle name="Normal 18 2 4 3 2 4" xfId="21552"/>
    <cellStyle name="Normal 18 2 4 3 3" xfId="6110"/>
    <cellStyle name="Normal 18 2 4 3 3 2" xfId="14169"/>
    <cellStyle name="Normal 18 2 4 3 3 2 2" xfId="31016"/>
    <cellStyle name="Normal 18 2 4 3 3 3" xfId="23449"/>
    <cellStyle name="Normal 18 2 4 3 4" xfId="10335"/>
    <cellStyle name="Normal 18 2 4 3 4 2" xfId="27235"/>
    <cellStyle name="Normal 18 2 4 3 5" xfId="17126"/>
    <cellStyle name="Normal 18 2 4 3 6" xfId="19667"/>
    <cellStyle name="Normal 18 2 4 4" xfId="3299"/>
    <cellStyle name="Normal 18 2 4 4 2" xfId="7082"/>
    <cellStyle name="Normal 18 2 4 4 2 2" xfId="15141"/>
    <cellStyle name="Normal 18 2 4 4 2 2 2" xfId="31988"/>
    <cellStyle name="Normal 18 2 4 4 2 3" xfId="24421"/>
    <cellStyle name="Normal 18 2 4 4 3" xfId="11358"/>
    <cellStyle name="Normal 18 2 4 4 3 2" xfId="28207"/>
    <cellStyle name="Normal 18 2 4 4 4" xfId="20640"/>
    <cellStyle name="Normal 18 2 4 5" xfId="5198"/>
    <cellStyle name="Normal 18 2 4 5 2" xfId="13257"/>
    <cellStyle name="Normal 18 2 4 5 2 2" xfId="30104"/>
    <cellStyle name="Normal 18 2 4 5 3" xfId="22537"/>
    <cellStyle name="Normal 18 2 4 6" xfId="9359"/>
    <cellStyle name="Normal 18 2 4 6 2" xfId="26323"/>
    <cellStyle name="Normal 18 2 4 7" xfId="17123"/>
    <cellStyle name="Normal 18 2 4 8" xfId="18755"/>
    <cellStyle name="Normal 18 2 5" xfId="1483"/>
    <cellStyle name="Normal 18 2 5 2" xfId="2482"/>
    <cellStyle name="Normal 18 2 5 2 2" xfId="4444"/>
    <cellStyle name="Normal 18 2 5 2 2 2" xfId="8227"/>
    <cellStyle name="Normal 18 2 5 2 2 2 2" xfId="16286"/>
    <cellStyle name="Normal 18 2 5 2 2 2 2 2" xfId="33133"/>
    <cellStyle name="Normal 18 2 5 2 2 2 3" xfId="25566"/>
    <cellStyle name="Normal 18 2 5 2 2 3" xfId="12503"/>
    <cellStyle name="Normal 18 2 5 2 2 3 2" xfId="29352"/>
    <cellStyle name="Normal 18 2 5 2 2 4" xfId="21785"/>
    <cellStyle name="Normal 18 2 5 2 3" xfId="6343"/>
    <cellStyle name="Normal 18 2 5 2 3 2" xfId="14402"/>
    <cellStyle name="Normal 18 2 5 2 3 2 2" xfId="31249"/>
    <cellStyle name="Normal 18 2 5 2 3 3" xfId="23682"/>
    <cellStyle name="Normal 18 2 5 2 4" xfId="10569"/>
    <cellStyle name="Normal 18 2 5 2 4 2" xfId="27468"/>
    <cellStyle name="Normal 18 2 5 2 5" xfId="17128"/>
    <cellStyle name="Normal 18 2 5 2 6" xfId="19900"/>
    <cellStyle name="Normal 18 2 5 3" xfId="3532"/>
    <cellStyle name="Normal 18 2 5 3 2" xfId="7315"/>
    <cellStyle name="Normal 18 2 5 3 2 2" xfId="15374"/>
    <cellStyle name="Normal 18 2 5 3 2 2 2" xfId="32221"/>
    <cellStyle name="Normal 18 2 5 3 2 3" xfId="24654"/>
    <cellStyle name="Normal 18 2 5 3 3" xfId="11591"/>
    <cellStyle name="Normal 18 2 5 3 3 2" xfId="28440"/>
    <cellStyle name="Normal 18 2 5 3 4" xfId="20873"/>
    <cellStyle name="Normal 18 2 5 4" xfId="5431"/>
    <cellStyle name="Normal 18 2 5 4 2" xfId="13490"/>
    <cellStyle name="Normal 18 2 5 4 2 2" xfId="30337"/>
    <cellStyle name="Normal 18 2 5 4 3" xfId="22770"/>
    <cellStyle name="Normal 18 2 5 5" xfId="9616"/>
    <cellStyle name="Normal 18 2 5 5 2" xfId="26556"/>
    <cellStyle name="Normal 18 2 5 6" xfId="17127"/>
    <cellStyle name="Normal 18 2 5 7" xfId="18988"/>
    <cellStyle name="Normal 18 2 6" xfId="2008"/>
    <cellStyle name="Normal 18 2 6 2" xfId="3993"/>
    <cellStyle name="Normal 18 2 6 2 2" xfId="7776"/>
    <cellStyle name="Normal 18 2 6 2 2 2" xfId="15835"/>
    <cellStyle name="Normal 18 2 6 2 2 2 2" xfId="32682"/>
    <cellStyle name="Normal 18 2 6 2 2 3" xfId="25115"/>
    <cellStyle name="Normal 18 2 6 2 3" xfId="12052"/>
    <cellStyle name="Normal 18 2 6 2 3 2" xfId="28901"/>
    <cellStyle name="Normal 18 2 6 2 4" xfId="21334"/>
    <cellStyle name="Normal 18 2 6 3" xfId="5892"/>
    <cellStyle name="Normal 18 2 6 3 2" xfId="13951"/>
    <cellStyle name="Normal 18 2 6 3 2 2" xfId="30798"/>
    <cellStyle name="Normal 18 2 6 3 3" xfId="23231"/>
    <cellStyle name="Normal 18 2 6 4" xfId="10107"/>
    <cellStyle name="Normal 18 2 6 4 2" xfId="27017"/>
    <cellStyle name="Normal 18 2 6 5" xfId="17129"/>
    <cellStyle name="Normal 18 2 6 6" xfId="19449"/>
    <cellStyle name="Normal 18 2 7" xfId="3051"/>
    <cellStyle name="Normal 18 2 7 2" xfId="6864"/>
    <cellStyle name="Normal 18 2 7 2 2" xfId="14923"/>
    <cellStyle name="Normal 18 2 7 2 2 2" xfId="31770"/>
    <cellStyle name="Normal 18 2 7 2 3" xfId="24203"/>
    <cellStyle name="Normal 18 2 7 3" xfId="11114"/>
    <cellStyle name="Normal 18 2 7 3 2" xfId="27989"/>
    <cellStyle name="Normal 18 2 7 4" xfId="20422"/>
    <cellStyle name="Normal 18 2 8" xfId="4980"/>
    <cellStyle name="Normal 18 2 8 2" xfId="13039"/>
    <cellStyle name="Normal 18 2 8 2 2" xfId="29886"/>
    <cellStyle name="Normal 18 2 8 3" xfId="22319"/>
    <cellStyle name="Normal 18 2 9" xfId="8963"/>
    <cellStyle name="Normal 18 2 9 2" xfId="26105"/>
    <cellStyle name="Normal 18 3" xfId="720"/>
    <cellStyle name="Normal 18 3 10" xfId="18559"/>
    <cellStyle name="Normal 18 3 11" xfId="34062"/>
    <cellStyle name="Normal 18 3 2" xfId="1059"/>
    <cellStyle name="Normal 18 3 2 2" xfId="1320"/>
    <cellStyle name="Normal 18 3 2 2 2" xfId="1816"/>
    <cellStyle name="Normal 18 3 2 2 2 2" xfId="2815"/>
    <cellStyle name="Normal 18 3 2 2 2 2 2" xfId="4777"/>
    <cellStyle name="Normal 18 3 2 2 2 2 2 2" xfId="8560"/>
    <cellStyle name="Normal 18 3 2 2 2 2 2 2 2" xfId="16619"/>
    <cellStyle name="Normal 18 3 2 2 2 2 2 2 2 2" xfId="33466"/>
    <cellStyle name="Normal 18 3 2 2 2 2 2 2 3" xfId="25899"/>
    <cellStyle name="Normal 18 3 2 2 2 2 2 3" xfId="12836"/>
    <cellStyle name="Normal 18 3 2 2 2 2 2 3 2" xfId="29685"/>
    <cellStyle name="Normal 18 3 2 2 2 2 2 4" xfId="22118"/>
    <cellStyle name="Normal 18 3 2 2 2 2 3" xfId="6676"/>
    <cellStyle name="Normal 18 3 2 2 2 2 3 2" xfId="14735"/>
    <cellStyle name="Normal 18 3 2 2 2 2 3 2 2" xfId="31582"/>
    <cellStyle name="Normal 18 3 2 2 2 2 3 3" xfId="24015"/>
    <cellStyle name="Normal 18 3 2 2 2 2 4" xfId="10902"/>
    <cellStyle name="Normal 18 3 2 2 2 2 4 2" xfId="27801"/>
    <cellStyle name="Normal 18 3 2 2 2 2 5" xfId="17134"/>
    <cellStyle name="Normal 18 3 2 2 2 2 6" xfId="20233"/>
    <cellStyle name="Normal 18 3 2 2 2 3" xfId="3865"/>
    <cellStyle name="Normal 18 3 2 2 2 3 2" xfId="7648"/>
    <cellStyle name="Normal 18 3 2 2 2 3 2 2" xfId="15707"/>
    <cellStyle name="Normal 18 3 2 2 2 3 2 2 2" xfId="32554"/>
    <cellStyle name="Normal 18 3 2 2 2 3 2 3" xfId="24987"/>
    <cellStyle name="Normal 18 3 2 2 2 3 3" xfId="11924"/>
    <cellStyle name="Normal 18 3 2 2 2 3 3 2" xfId="28773"/>
    <cellStyle name="Normal 18 3 2 2 2 3 4" xfId="21206"/>
    <cellStyle name="Normal 18 3 2 2 2 4" xfId="5764"/>
    <cellStyle name="Normal 18 3 2 2 2 4 2" xfId="13823"/>
    <cellStyle name="Normal 18 3 2 2 2 4 2 2" xfId="30670"/>
    <cellStyle name="Normal 18 3 2 2 2 4 3" xfId="23103"/>
    <cellStyle name="Normal 18 3 2 2 2 5" xfId="9949"/>
    <cellStyle name="Normal 18 3 2 2 2 5 2" xfId="26889"/>
    <cellStyle name="Normal 18 3 2 2 2 6" xfId="17133"/>
    <cellStyle name="Normal 18 3 2 2 2 7" xfId="19321"/>
    <cellStyle name="Normal 18 3 2 2 3" xfId="2362"/>
    <cellStyle name="Normal 18 3 2 2 3 2" xfId="4326"/>
    <cellStyle name="Normal 18 3 2 2 3 2 2" xfId="8109"/>
    <cellStyle name="Normal 18 3 2 2 3 2 2 2" xfId="16168"/>
    <cellStyle name="Normal 18 3 2 2 3 2 2 2 2" xfId="33015"/>
    <cellStyle name="Normal 18 3 2 2 3 2 2 3" xfId="25448"/>
    <cellStyle name="Normal 18 3 2 2 3 2 3" xfId="12385"/>
    <cellStyle name="Normal 18 3 2 2 3 2 3 2" xfId="29234"/>
    <cellStyle name="Normal 18 3 2 2 3 2 4" xfId="21667"/>
    <cellStyle name="Normal 18 3 2 2 3 3" xfId="6225"/>
    <cellStyle name="Normal 18 3 2 2 3 3 2" xfId="14284"/>
    <cellStyle name="Normal 18 3 2 2 3 3 2 2" xfId="31131"/>
    <cellStyle name="Normal 18 3 2 2 3 3 3" xfId="23564"/>
    <cellStyle name="Normal 18 3 2 2 3 4" xfId="10450"/>
    <cellStyle name="Normal 18 3 2 2 3 4 2" xfId="27350"/>
    <cellStyle name="Normal 18 3 2 2 3 5" xfId="17135"/>
    <cellStyle name="Normal 18 3 2 2 3 6" xfId="19782"/>
    <cellStyle name="Normal 18 3 2 2 4" xfId="3414"/>
    <cellStyle name="Normal 18 3 2 2 4 2" xfId="7197"/>
    <cellStyle name="Normal 18 3 2 2 4 2 2" xfId="15256"/>
    <cellStyle name="Normal 18 3 2 2 4 2 2 2" xfId="32103"/>
    <cellStyle name="Normal 18 3 2 2 4 2 3" xfId="24536"/>
    <cellStyle name="Normal 18 3 2 2 4 3" xfId="11473"/>
    <cellStyle name="Normal 18 3 2 2 4 3 2" xfId="28322"/>
    <cellStyle name="Normal 18 3 2 2 4 4" xfId="20755"/>
    <cellStyle name="Normal 18 3 2 2 5" xfId="5313"/>
    <cellStyle name="Normal 18 3 2 2 5 2" xfId="13372"/>
    <cellStyle name="Normal 18 3 2 2 5 2 2" xfId="30219"/>
    <cellStyle name="Normal 18 3 2 2 5 3" xfId="22652"/>
    <cellStyle name="Normal 18 3 2 2 6" xfId="9474"/>
    <cellStyle name="Normal 18 3 2 2 6 2" xfId="26438"/>
    <cellStyle name="Normal 18 3 2 2 7" xfId="17132"/>
    <cellStyle name="Normal 18 3 2 2 8" xfId="18870"/>
    <cellStyle name="Normal 18 3 2 3" xfId="1598"/>
    <cellStyle name="Normal 18 3 2 3 2" xfId="2597"/>
    <cellStyle name="Normal 18 3 2 3 2 2" xfId="4559"/>
    <cellStyle name="Normal 18 3 2 3 2 2 2" xfId="8342"/>
    <cellStyle name="Normal 18 3 2 3 2 2 2 2" xfId="16401"/>
    <cellStyle name="Normal 18 3 2 3 2 2 2 2 2" xfId="33248"/>
    <cellStyle name="Normal 18 3 2 3 2 2 2 3" xfId="25681"/>
    <cellStyle name="Normal 18 3 2 3 2 2 3" xfId="12618"/>
    <cellStyle name="Normal 18 3 2 3 2 2 3 2" xfId="29467"/>
    <cellStyle name="Normal 18 3 2 3 2 2 4" xfId="21900"/>
    <cellStyle name="Normal 18 3 2 3 2 3" xfId="6458"/>
    <cellStyle name="Normal 18 3 2 3 2 3 2" xfId="14517"/>
    <cellStyle name="Normal 18 3 2 3 2 3 2 2" xfId="31364"/>
    <cellStyle name="Normal 18 3 2 3 2 3 3" xfId="23797"/>
    <cellStyle name="Normal 18 3 2 3 2 4" xfId="10684"/>
    <cellStyle name="Normal 18 3 2 3 2 4 2" xfId="27583"/>
    <cellStyle name="Normal 18 3 2 3 2 5" xfId="17137"/>
    <cellStyle name="Normal 18 3 2 3 2 6" xfId="20015"/>
    <cellStyle name="Normal 18 3 2 3 3" xfId="3647"/>
    <cellStyle name="Normal 18 3 2 3 3 2" xfId="7430"/>
    <cellStyle name="Normal 18 3 2 3 3 2 2" xfId="15489"/>
    <cellStyle name="Normal 18 3 2 3 3 2 2 2" xfId="32336"/>
    <cellStyle name="Normal 18 3 2 3 3 2 3" xfId="24769"/>
    <cellStyle name="Normal 18 3 2 3 3 3" xfId="11706"/>
    <cellStyle name="Normal 18 3 2 3 3 3 2" xfId="28555"/>
    <cellStyle name="Normal 18 3 2 3 3 4" xfId="20988"/>
    <cellStyle name="Normal 18 3 2 3 4" xfId="5546"/>
    <cellStyle name="Normal 18 3 2 3 4 2" xfId="13605"/>
    <cellStyle name="Normal 18 3 2 3 4 2 2" xfId="30452"/>
    <cellStyle name="Normal 18 3 2 3 4 3" xfId="22885"/>
    <cellStyle name="Normal 18 3 2 3 5" xfId="9731"/>
    <cellStyle name="Normal 18 3 2 3 5 2" xfId="26671"/>
    <cellStyle name="Normal 18 3 2 3 6" xfId="17136"/>
    <cellStyle name="Normal 18 3 2 3 7" xfId="19103"/>
    <cellStyle name="Normal 18 3 2 4" xfId="2144"/>
    <cellStyle name="Normal 18 3 2 4 2" xfId="4108"/>
    <cellStyle name="Normal 18 3 2 4 2 2" xfId="7891"/>
    <cellStyle name="Normal 18 3 2 4 2 2 2" xfId="15950"/>
    <cellStyle name="Normal 18 3 2 4 2 2 2 2" xfId="32797"/>
    <cellStyle name="Normal 18 3 2 4 2 2 3" xfId="25230"/>
    <cellStyle name="Normal 18 3 2 4 2 3" xfId="12167"/>
    <cellStyle name="Normal 18 3 2 4 2 3 2" xfId="29016"/>
    <cellStyle name="Normal 18 3 2 4 2 4" xfId="21449"/>
    <cellStyle name="Normal 18 3 2 4 3" xfId="6007"/>
    <cellStyle name="Normal 18 3 2 4 3 2" xfId="14066"/>
    <cellStyle name="Normal 18 3 2 4 3 2 2" xfId="30913"/>
    <cellStyle name="Normal 18 3 2 4 3 3" xfId="23346"/>
    <cellStyle name="Normal 18 3 2 4 4" xfId="10232"/>
    <cellStyle name="Normal 18 3 2 4 4 2" xfId="27132"/>
    <cellStyle name="Normal 18 3 2 4 5" xfId="17138"/>
    <cellStyle name="Normal 18 3 2 4 6" xfId="19564"/>
    <cellStyle name="Normal 18 3 2 5" xfId="3196"/>
    <cellStyle name="Normal 18 3 2 5 2" xfId="6979"/>
    <cellStyle name="Normal 18 3 2 5 2 2" xfId="15038"/>
    <cellStyle name="Normal 18 3 2 5 2 2 2" xfId="31885"/>
    <cellStyle name="Normal 18 3 2 5 2 3" xfId="24318"/>
    <cellStyle name="Normal 18 3 2 5 3" xfId="11255"/>
    <cellStyle name="Normal 18 3 2 5 3 2" xfId="28104"/>
    <cellStyle name="Normal 18 3 2 5 4" xfId="20537"/>
    <cellStyle name="Normal 18 3 2 6" xfId="5095"/>
    <cellStyle name="Normal 18 3 2 6 2" xfId="13154"/>
    <cellStyle name="Normal 18 3 2 6 2 2" xfId="30001"/>
    <cellStyle name="Normal 18 3 2 6 3" xfId="22434"/>
    <cellStyle name="Normal 18 3 2 7" xfId="9239"/>
    <cellStyle name="Normal 18 3 2 7 2" xfId="26220"/>
    <cellStyle name="Normal 18 3 2 8" xfId="17131"/>
    <cellStyle name="Normal 18 3 2 9" xfId="18652"/>
    <cellStyle name="Normal 18 3 3" xfId="1228"/>
    <cellStyle name="Normal 18 3 3 2" xfId="1724"/>
    <cellStyle name="Normal 18 3 3 2 2" xfId="2723"/>
    <cellStyle name="Normal 18 3 3 2 2 2" xfId="4685"/>
    <cellStyle name="Normal 18 3 3 2 2 2 2" xfId="8468"/>
    <cellStyle name="Normal 18 3 3 2 2 2 2 2" xfId="16527"/>
    <cellStyle name="Normal 18 3 3 2 2 2 2 2 2" xfId="33374"/>
    <cellStyle name="Normal 18 3 3 2 2 2 2 3" xfId="25807"/>
    <cellStyle name="Normal 18 3 3 2 2 2 3" xfId="12744"/>
    <cellStyle name="Normal 18 3 3 2 2 2 3 2" xfId="29593"/>
    <cellStyle name="Normal 18 3 3 2 2 2 4" xfId="22026"/>
    <cellStyle name="Normal 18 3 3 2 2 3" xfId="6584"/>
    <cellStyle name="Normal 18 3 3 2 2 3 2" xfId="14643"/>
    <cellStyle name="Normal 18 3 3 2 2 3 2 2" xfId="31490"/>
    <cellStyle name="Normal 18 3 3 2 2 3 3" xfId="23923"/>
    <cellStyle name="Normal 18 3 3 2 2 4" xfId="10810"/>
    <cellStyle name="Normal 18 3 3 2 2 4 2" xfId="27709"/>
    <cellStyle name="Normal 18 3 3 2 2 5" xfId="17141"/>
    <cellStyle name="Normal 18 3 3 2 2 6" xfId="20141"/>
    <cellStyle name="Normal 18 3 3 2 3" xfId="3773"/>
    <cellStyle name="Normal 18 3 3 2 3 2" xfId="7556"/>
    <cellStyle name="Normal 18 3 3 2 3 2 2" xfId="15615"/>
    <cellStyle name="Normal 18 3 3 2 3 2 2 2" xfId="32462"/>
    <cellStyle name="Normal 18 3 3 2 3 2 3" xfId="24895"/>
    <cellStyle name="Normal 18 3 3 2 3 3" xfId="11832"/>
    <cellStyle name="Normal 18 3 3 2 3 3 2" xfId="28681"/>
    <cellStyle name="Normal 18 3 3 2 3 4" xfId="21114"/>
    <cellStyle name="Normal 18 3 3 2 4" xfId="5672"/>
    <cellStyle name="Normal 18 3 3 2 4 2" xfId="13731"/>
    <cellStyle name="Normal 18 3 3 2 4 2 2" xfId="30578"/>
    <cellStyle name="Normal 18 3 3 2 4 3" xfId="23011"/>
    <cellStyle name="Normal 18 3 3 2 5" xfId="9857"/>
    <cellStyle name="Normal 18 3 3 2 5 2" xfId="26797"/>
    <cellStyle name="Normal 18 3 3 2 6" xfId="17140"/>
    <cellStyle name="Normal 18 3 3 2 7" xfId="19229"/>
    <cellStyle name="Normal 18 3 3 3" xfId="2270"/>
    <cellStyle name="Normal 18 3 3 3 2" xfId="4234"/>
    <cellStyle name="Normal 18 3 3 3 2 2" xfId="8017"/>
    <cellStyle name="Normal 18 3 3 3 2 2 2" xfId="16076"/>
    <cellStyle name="Normal 18 3 3 3 2 2 2 2" xfId="32923"/>
    <cellStyle name="Normal 18 3 3 3 2 2 3" xfId="25356"/>
    <cellStyle name="Normal 18 3 3 3 2 3" xfId="12293"/>
    <cellStyle name="Normal 18 3 3 3 2 3 2" xfId="29142"/>
    <cellStyle name="Normal 18 3 3 3 2 4" xfId="21575"/>
    <cellStyle name="Normal 18 3 3 3 3" xfId="6133"/>
    <cellStyle name="Normal 18 3 3 3 3 2" xfId="14192"/>
    <cellStyle name="Normal 18 3 3 3 3 2 2" xfId="31039"/>
    <cellStyle name="Normal 18 3 3 3 3 3" xfId="23472"/>
    <cellStyle name="Normal 18 3 3 3 4" xfId="10358"/>
    <cellStyle name="Normal 18 3 3 3 4 2" xfId="27258"/>
    <cellStyle name="Normal 18 3 3 3 5" xfId="17142"/>
    <cellStyle name="Normal 18 3 3 3 6" xfId="19690"/>
    <cellStyle name="Normal 18 3 3 4" xfId="3322"/>
    <cellStyle name="Normal 18 3 3 4 2" xfId="7105"/>
    <cellStyle name="Normal 18 3 3 4 2 2" xfId="15164"/>
    <cellStyle name="Normal 18 3 3 4 2 2 2" xfId="32011"/>
    <cellStyle name="Normal 18 3 3 4 2 3" xfId="24444"/>
    <cellStyle name="Normal 18 3 3 4 3" xfId="11381"/>
    <cellStyle name="Normal 18 3 3 4 3 2" xfId="28230"/>
    <cellStyle name="Normal 18 3 3 4 4" xfId="20663"/>
    <cellStyle name="Normal 18 3 3 5" xfId="5221"/>
    <cellStyle name="Normal 18 3 3 5 2" xfId="13280"/>
    <cellStyle name="Normal 18 3 3 5 2 2" xfId="30127"/>
    <cellStyle name="Normal 18 3 3 5 3" xfId="22560"/>
    <cellStyle name="Normal 18 3 3 6" xfId="9382"/>
    <cellStyle name="Normal 18 3 3 6 2" xfId="26346"/>
    <cellStyle name="Normal 18 3 3 7" xfId="17139"/>
    <cellStyle name="Normal 18 3 3 8" xfId="18778"/>
    <cellStyle name="Normal 18 3 4" xfId="1506"/>
    <cellStyle name="Normal 18 3 4 2" xfId="2505"/>
    <cellStyle name="Normal 18 3 4 2 2" xfId="4467"/>
    <cellStyle name="Normal 18 3 4 2 2 2" xfId="8250"/>
    <cellStyle name="Normal 18 3 4 2 2 2 2" xfId="16309"/>
    <cellStyle name="Normal 18 3 4 2 2 2 2 2" xfId="33156"/>
    <cellStyle name="Normal 18 3 4 2 2 2 3" xfId="25589"/>
    <cellStyle name="Normal 18 3 4 2 2 3" xfId="12526"/>
    <cellStyle name="Normal 18 3 4 2 2 3 2" xfId="29375"/>
    <cellStyle name="Normal 18 3 4 2 2 4" xfId="21808"/>
    <cellStyle name="Normal 18 3 4 2 3" xfId="6366"/>
    <cellStyle name="Normal 18 3 4 2 3 2" xfId="14425"/>
    <cellStyle name="Normal 18 3 4 2 3 2 2" xfId="31272"/>
    <cellStyle name="Normal 18 3 4 2 3 3" xfId="23705"/>
    <cellStyle name="Normal 18 3 4 2 4" xfId="10592"/>
    <cellStyle name="Normal 18 3 4 2 4 2" xfId="27491"/>
    <cellStyle name="Normal 18 3 4 2 5" xfId="17144"/>
    <cellStyle name="Normal 18 3 4 2 6" xfId="19923"/>
    <cellStyle name="Normal 18 3 4 3" xfId="3555"/>
    <cellStyle name="Normal 18 3 4 3 2" xfId="7338"/>
    <cellStyle name="Normal 18 3 4 3 2 2" xfId="15397"/>
    <cellStyle name="Normal 18 3 4 3 2 2 2" xfId="32244"/>
    <cellStyle name="Normal 18 3 4 3 2 3" xfId="24677"/>
    <cellStyle name="Normal 18 3 4 3 3" xfId="11614"/>
    <cellStyle name="Normal 18 3 4 3 3 2" xfId="28463"/>
    <cellStyle name="Normal 18 3 4 3 4" xfId="20896"/>
    <cellStyle name="Normal 18 3 4 4" xfId="5454"/>
    <cellStyle name="Normal 18 3 4 4 2" xfId="13513"/>
    <cellStyle name="Normal 18 3 4 4 2 2" xfId="30360"/>
    <cellStyle name="Normal 18 3 4 4 3" xfId="22793"/>
    <cellStyle name="Normal 18 3 4 5" xfId="9639"/>
    <cellStyle name="Normal 18 3 4 5 2" xfId="26579"/>
    <cellStyle name="Normal 18 3 4 6" xfId="17143"/>
    <cellStyle name="Normal 18 3 4 7" xfId="19011"/>
    <cellStyle name="Normal 18 3 5" xfId="2035"/>
    <cellStyle name="Normal 18 3 5 2" xfId="4016"/>
    <cellStyle name="Normal 18 3 5 2 2" xfId="7799"/>
    <cellStyle name="Normal 18 3 5 2 2 2" xfId="15858"/>
    <cellStyle name="Normal 18 3 5 2 2 2 2" xfId="32705"/>
    <cellStyle name="Normal 18 3 5 2 2 3" xfId="25138"/>
    <cellStyle name="Normal 18 3 5 2 3" xfId="12075"/>
    <cellStyle name="Normal 18 3 5 2 3 2" xfId="28924"/>
    <cellStyle name="Normal 18 3 5 2 4" xfId="21357"/>
    <cellStyle name="Normal 18 3 5 3" xfId="5915"/>
    <cellStyle name="Normal 18 3 5 3 2" xfId="13974"/>
    <cellStyle name="Normal 18 3 5 3 2 2" xfId="30821"/>
    <cellStyle name="Normal 18 3 5 3 3" xfId="23254"/>
    <cellStyle name="Normal 18 3 5 4" xfId="10133"/>
    <cellStyle name="Normal 18 3 5 4 2" xfId="27040"/>
    <cellStyle name="Normal 18 3 5 5" xfId="17145"/>
    <cellStyle name="Normal 18 3 5 6" xfId="19472"/>
    <cellStyle name="Normal 18 3 6" xfId="3074"/>
    <cellStyle name="Normal 18 3 6 2" xfId="6887"/>
    <cellStyle name="Normal 18 3 6 2 2" xfId="14946"/>
    <cellStyle name="Normal 18 3 6 2 2 2" xfId="31793"/>
    <cellStyle name="Normal 18 3 6 2 3" xfId="24226"/>
    <cellStyle name="Normal 18 3 6 3" xfId="11137"/>
    <cellStyle name="Normal 18 3 6 3 2" xfId="28012"/>
    <cellStyle name="Normal 18 3 6 4" xfId="20445"/>
    <cellStyle name="Normal 18 3 7" xfId="5003"/>
    <cellStyle name="Normal 18 3 7 2" xfId="13062"/>
    <cellStyle name="Normal 18 3 7 2 2" xfId="29909"/>
    <cellStyle name="Normal 18 3 7 3" xfId="22342"/>
    <cellStyle name="Normal 18 3 8" xfId="9020"/>
    <cellStyle name="Normal 18 3 8 2" xfId="26128"/>
    <cellStyle name="Normal 18 3 9" xfId="17130"/>
    <cellStyle name="Normal 18 4" xfId="939"/>
    <cellStyle name="Normal 18 4 2" xfId="3119"/>
    <cellStyle name="Normal 18 4 3" xfId="17146"/>
    <cellStyle name="Normal 18 4 4" xfId="34063"/>
    <cellStyle name="Normal 18 5" xfId="1023"/>
    <cellStyle name="Normal 18 5 2" xfId="1284"/>
    <cellStyle name="Normal 18 5 2 2" xfId="1780"/>
    <cellStyle name="Normal 18 5 2 2 2" xfId="2779"/>
    <cellStyle name="Normal 18 5 2 2 2 2" xfId="4741"/>
    <cellStyle name="Normal 18 5 2 2 2 2 2" xfId="8524"/>
    <cellStyle name="Normal 18 5 2 2 2 2 2 2" xfId="16583"/>
    <cellStyle name="Normal 18 5 2 2 2 2 2 2 2" xfId="33430"/>
    <cellStyle name="Normal 18 5 2 2 2 2 2 3" xfId="25863"/>
    <cellStyle name="Normal 18 5 2 2 2 2 3" xfId="12800"/>
    <cellStyle name="Normal 18 5 2 2 2 2 3 2" xfId="29649"/>
    <cellStyle name="Normal 18 5 2 2 2 2 4" xfId="22082"/>
    <cellStyle name="Normal 18 5 2 2 2 3" xfId="6640"/>
    <cellStyle name="Normal 18 5 2 2 2 3 2" xfId="14699"/>
    <cellStyle name="Normal 18 5 2 2 2 3 2 2" xfId="31546"/>
    <cellStyle name="Normal 18 5 2 2 2 3 3" xfId="23979"/>
    <cellStyle name="Normal 18 5 2 2 2 4" xfId="10866"/>
    <cellStyle name="Normal 18 5 2 2 2 4 2" xfId="27765"/>
    <cellStyle name="Normal 18 5 2 2 2 5" xfId="17150"/>
    <cellStyle name="Normal 18 5 2 2 2 6" xfId="20197"/>
    <cellStyle name="Normal 18 5 2 2 3" xfId="3829"/>
    <cellStyle name="Normal 18 5 2 2 3 2" xfId="7612"/>
    <cellStyle name="Normal 18 5 2 2 3 2 2" xfId="15671"/>
    <cellStyle name="Normal 18 5 2 2 3 2 2 2" xfId="32518"/>
    <cellStyle name="Normal 18 5 2 2 3 2 3" xfId="24951"/>
    <cellStyle name="Normal 18 5 2 2 3 3" xfId="11888"/>
    <cellStyle name="Normal 18 5 2 2 3 3 2" xfId="28737"/>
    <cellStyle name="Normal 18 5 2 2 3 4" xfId="21170"/>
    <cellStyle name="Normal 18 5 2 2 4" xfId="5728"/>
    <cellStyle name="Normal 18 5 2 2 4 2" xfId="13787"/>
    <cellStyle name="Normal 18 5 2 2 4 2 2" xfId="30634"/>
    <cellStyle name="Normal 18 5 2 2 4 3" xfId="23067"/>
    <cellStyle name="Normal 18 5 2 2 5" xfId="9913"/>
    <cellStyle name="Normal 18 5 2 2 5 2" xfId="26853"/>
    <cellStyle name="Normal 18 5 2 2 6" xfId="17149"/>
    <cellStyle name="Normal 18 5 2 2 7" xfId="19285"/>
    <cellStyle name="Normal 18 5 2 3" xfId="2326"/>
    <cellStyle name="Normal 18 5 2 3 2" xfId="4290"/>
    <cellStyle name="Normal 18 5 2 3 2 2" xfId="8073"/>
    <cellStyle name="Normal 18 5 2 3 2 2 2" xfId="16132"/>
    <cellStyle name="Normal 18 5 2 3 2 2 2 2" xfId="32979"/>
    <cellStyle name="Normal 18 5 2 3 2 2 3" xfId="25412"/>
    <cellStyle name="Normal 18 5 2 3 2 3" xfId="12349"/>
    <cellStyle name="Normal 18 5 2 3 2 3 2" xfId="29198"/>
    <cellStyle name="Normal 18 5 2 3 2 4" xfId="21631"/>
    <cellStyle name="Normal 18 5 2 3 3" xfId="6189"/>
    <cellStyle name="Normal 18 5 2 3 3 2" xfId="14248"/>
    <cellStyle name="Normal 18 5 2 3 3 2 2" xfId="31095"/>
    <cellStyle name="Normal 18 5 2 3 3 3" xfId="23528"/>
    <cellStyle name="Normal 18 5 2 3 4" xfId="10414"/>
    <cellStyle name="Normal 18 5 2 3 4 2" xfId="27314"/>
    <cellStyle name="Normal 18 5 2 3 5" xfId="17151"/>
    <cellStyle name="Normal 18 5 2 3 6" xfId="19746"/>
    <cellStyle name="Normal 18 5 2 4" xfId="3378"/>
    <cellStyle name="Normal 18 5 2 4 2" xfId="7161"/>
    <cellStyle name="Normal 18 5 2 4 2 2" xfId="15220"/>
    <cellStyle name="Normal 18 5 2 4 2 2 2" xfId="32067"/>
    <cellStyle name="Normal 18 5 2 4 2 3" xfId="24500"/>
    <cellStyle name="Normal 18 5 2 4 3" xfId="11437"/>
    <cellStyle name="Normal 18 5 2 4 3 2" xfId="28286"/>
    <cellStyle name="Normal 18 5 2 4 4" xfId="20719"/>
    <cellStyle name="Normal 18 5 2 5" xfId="5277"/>
    <cellStyle name="Normal 18 5 2 5 2" xfId="13336"/>
    <cellStyle name="Normal 18 5 2 5 2 2" xfId="30183"/>
    <cellStyle name="Normal 18 5 2 5 3" xfId="22616"/>
    <cellStyle name="Normal 18 5 2 6" xfId="9438"/>
    <cellStyle name="Normal 18 5 2 6 2" xfId="26402"/>
    <cellStyle name="Normal 18 5 2 7" xfId="17148"/>
    <cellStyle name="Normal 18 5 2 8" xfId="18834"/>
    <cellStyle name="Normal 18 5 3" xfId="1562"/>
    <cellStyle name="Normal 18 5 3 2" xfId="2561"/>
    <cellStyle name="Normal 18 5 3 2 2" xfId="4523"/>
    <cellStyle name="Normal 18 5 3 2 2 2" xfId="8306"/>
    <cellStyle name="Normal 18 5 3 2 2 2 2" xfId="16365"/>
    <cellStyle name="Normal 18 5 3 2 2 2 2 2" xfId="33212"/>
    <cellStyle name="Normal 18 5 3 2 2 2 3" xfId="25645"/>
    <cellStyle name="Normal 18 5 3 2 2 3" xfId="12582"/>
    <cellStyle name="Normal 18 5 3 2 2 3 2" xfId="29431"/>
    <cellStyle name="Normal 18 5 3 2 2 4" xfId="21864"/>
    <cellStyle name="Normal 18 5 3 2 3" xfId="6422"/>
    <cellStyle name="Normal 18 5 3 2 3 2" xfId="14481"/>
    <cellStyle name="Normal 18 5 3 2 3 2 2" xfId="31328"/>
    <cellStyle name="Normal 18 5 3 2 3 3" xfId="23761"/>
    <cellStyle name="Normal 18 5 3 2 4" xfId="10648"/>
    <cellStyle name="Normal 18 5 3 2 4 2" xfId="27547"/>
    <cellStyle name="Normal 18 5 3 2 5" xfId="17153"/>
    <cellStyle name="Normal 18 5 3 2 6" xfId="19979"/>
    <cellStyle name="Normal 18 5 3 3" xfId="3611"/>
    <cellStyle name="Normal 18 5 3 3 2" xfId="7394"/>
    <cellStyle name="Normal 18 5 3 3 2 2" xfId="15453"/>
    <cellStyle name="Normal 18 5 3 3 2 2 2" xfId="32300"/>
    <cellStyle name="Normal 18 5 3 3 2 3" xfId="24733"/>
    <cellStyle name="Normal 18 5 3 3 3" xfId="11670"/>
    <cellStyle name="Normal 18 5 3 3 3 2" xfId="28519"/>
    <cellStyle name="Normal 18 5 3 3 4" xfId="20952"/>
    <cellStyle name="Normal 18 5 3 4" xfId="5510"/>
    <cellStyle name="Normal 18 5 3 4 2" xfId="13569"/>
    <cellStyle name="Normal 18 5 3 4 2 2" xfId="30416"/>
    <cellStyle name="Normal 18 5 3 4 3" xfId="22849"/>
    <cellStyle name="Normal 18 5 3 5" xfId="9695"/>
    <cellStyle name="Normal 18 5 3 5 2" xfId="26635"/>
    <cellStyle name="Normal 18 5 3 6" xfId="17152"/>
    <cellStyle name="Normal 18 5 3 7" xfId="19067"/>
    <cellStyle name="Normal 18 5 4" xfId="2108"/>
    <cellStyle name="Normal 18 5 4 2" xfId="4072"/>
    <cellStyle name="Normal 18 5 4 2 2" xfId="7855"/>
    <cellStyle name="Normal 18 5 4 2 2 2" xfId="15914"/>
    <cellStyle name="Normal 18 5 4 2 2 2 2" xfId="32761"/>
    <cellStyle name="Normal 18 5 4 2 2 3" xfId="25194"/>
    <cellStyle name="Normal 18 5 4 2 3" xfId="12131"/>
    <cellStyle name="Normal 18 5 4 2 3 2" xfId="28980"/>
    <cellStyle name="Normal 18 5 4 2 4" xfId="21413"/>
    <cellStyle name="Normal 18 5 4 3" xfId="5971"/>
    <cellStyle name="Normal 18 5 4 3 2" xfId="14030"/>
    <cellStyle name="Normal 18 5 4 3 2 2" xfId="30877"/>
    <cellStyle name="Normal 18 5 4 3 3" xfId="23310"/>
    <cellStyle name="Normal 18 5 4 4" xfId="10196"/>
    <cellStyle name="Normal 18 5 4 4 2" xfId="27096"/>
    <cellStyle name="Normal 18 5 4 5" xfId="17154"/>
    <cellStyle name="Normal 18 5 4 6" xfId="19528"/>
    <cellStyle name="Normal 18 5 5" xfId="3160"/>
    <cellStyle name="Normal 18 5 5 2" xfId="6943"/>
    <cellStyle name="Normal 18 5 5 2 2" xfId="15002"/>
    <cellStyle name="Normal 18 5 5 2 2 2" xfId="31849"/>
    <cellStyle name="Normal 18 5 5 2 3" xfId="24282"/>
    <cellStyle name="Normal 18 5 5 3" xfId="11219"/>
    <cellStyle name="Normal 18 5 5 3 2" xfId="28068"/>
    <cellStyle name="Normal 18 5 5 4" xfId="20501"/>
    <cellStyle name="Normal 18 5 6" xfId="5059"/>
    <cellStyle name="Normal 18 5 6 2" xfId="13118"/>
    <cellStyle name="Normal 18 5 6 2 2" xfId="29965"/>
    <cellStyle name="Normal 18 5 6 3" xfId="22398"/>
    <cellStyle name="Normal 18 5 7" xfId="9203"/>
    <cellStyle name="Normal 18 5 7 2" xfId="26184"/>
    <cellStyle name="Normal 18 5 8" xfId="17147"/>
    <cellStyle name="Normal 18 5 9" xfId="18616"/>
    <cellStyle name="Normal 18 6" xfId="1192"/>
    <cellStyle name="Normal 18 6 2" xfId="1688"/>
    <cellStyle name="Normal 18 6 2 2" xfId="2687"/>
    <cellStyle name="Normal 18 6 2 2 2" xfId="4649"/>
    <cellStyle name="Normal 18 6 2 2 2 2" xfId="8432"/>
    <cellStyle name="Normal 18 6 2 2 2 2 2" xfId="16491"/>
    <cellStyle name="Normal 18 6 2 2 2 2 2 2" xfId="33338"/>
    <cellStyle name="Normal 18 6 2 2 2 2 3" xfId="25771"/>
    <cellStyle name="Normal 18 6 2 2 2 3" xfId="12708"/>
    <cellStyle name="Normal 18 6 2 2 2 3 2" xfId="29557"/>
    <cellStyle name="Normal 18 6 2 2 2 4" xfId="21990"/>
    <cellStyle name="Normal 18 6 2 2 3" xfId="6548"/>
    <cellStyle name="Normal 18 6 2 2 3 2" xfId="14607"/>
    <cellStyle name="Normal 18 6 2 2 3 2 2" xfId="31454"/>
    <cellStyle name="Normal 18 6 2 2 3 3" xfId="23887"/>
    <cellStyle name="Normal 18 6 2 2 4" xfId="10774"/>
    <cellStyle name="Normal 18 6 2 2 4 2" xfId="27673"/>
    <cellStyle name="Normal 18 6 2 2 5" xfId="17157"/>
    <cellStyle name="Normal 18 6 2 2 6" xfId="20105"/>
    <cellStyle name="Normal 18 6 2 3" xfId="3737"/>
    <cellStyle name="Normal 18 6 2 3 2" xfId="7520"/>
    <cellStyle name="Normal 18 6 2 3 2 2" xfId="15579"/>
    <cellStyle name="Normal 18 6 2 3 2 2 2" xfId="32426"/>
    <cellStyle name="Normal 18 6 2 3 2 3" xfId="24859"/>
    <cellStyle name="Normal 18 6 2 3 3" xfId="11796"/>
    <cellStyle name="Normal 18 6 2 3 3 2" xfId="28645"/>
    <cellStyle name="Normal 18 6 2 3 4" xfId="21078"/>
    <cellStyle name="Normal 18 6 2 4" xfId="5636"/>
    <cellStyle name="Normal 18 6 2 4 2" xfId="13695"/>
    <cellStyle name="Normal 18 6 2 4 2 2" xfId="30542"/>
    <cellStyle name="Normal 18 6 2 4 3" xfId="22975"/>
    <cellStyle name="Normal 18 6 2 5" xfId="9821"/>
    <cellStyle name="Normal 18 6 2 5 2" xfId="26761"/>
    <cellStyle name="Normal 18 6 2 6" xfId="17156"/>
    <cellStyle name="Normal 18 6 2 7" xfId="19193"/>
    <cellStyle name="Normal 18 6 3" xfId="2234"/>
    <cellStyle name="Normal 18 6 3 2" xfId="4198"/>
    <cellStyle name="Normal 18 6 3 2 2" xfId="7981"/>
    <cellStyle name="Normal 18 6 3 2 2 2" xfId="16040"/>
    <cellStyle name="Normal 18 6 3 2 2 2 2" xfId="32887"/>
    <cellStyle name="Normal 18 6 3 2 2 3" xfId="25320"/>
    <cellStyle name="Normal 18 6 3 2 3" xfId="12257"/>
    <cellStyle name="Normal 18 6 3 2 3 2" xfId="29106"/>
    <cellStyle name="Normal 18 6 3 2 4" xfId="21539"/>
    <cellStyle name="Normal 18 6 3 3" xfId="6097"/>
    <cellStyle name="Normal 18 6 3 3 2" xfId="14156"/>
    <cellStyle name="Normal 18 6 3 3 2 2" xfId="31003"/>
    <cellStyle name="Normal 18 6 3 3 3" xfId="23436"/>
    <cellStyle name="Normal 18 6 3 4" xfId="10322"/>
    <cellStyle name="Normal 18 6 3 4 2" xfId="27222"/>
    <cellStyle name="Normal 18 6 3 5" xfId="17158"/>
    <cellStyle name="Normal 18 6 3 6" xfId="19654"/>
    <cellStyle name="Normal 18 6 4" xfId="3286"/>
    <cellStyle name="Normal 18 6 4 2" xfId="7069"/>
    <cellStyle name="Normal 18 6 4 2 2" xfId="15128"/>
    <cellStyle name="Normal 18 6 4 2 2 2" xfId="31975"/>
    <cellStyle name="Normal 18 6 4 2 3" xfId="24408"/>
    <cellStyle name="Normal 18 6 4 3" xfId="11345"/>
    <cellStyle name="Normal 18 6 4 3 2" xfId="28194"/>
    <cellStyle name="Normal 18 6 4 4" xfId="20627"/>
    <cellStyle name="Normal 18 6 5" xfId="5185"/>
    <cellStyle name="Normal 18 6 5 2" xfId="13244"/>
    <cellStyle name="Normal 18 6 5 2 2" xfId="30091"/>
    <cellStyle name="Normal 18 6 5 3" xfId="22524"/>
    <cellStyle name="Normal 18 6 6" xfId="9346"/>
    <cellStyle name="Normal 18 6 6 2" xfId="26310"/>
    <cellStyle name="Normal 18 6 7" xfId="17155"/>
    <cellStyle name="Normal 18 6 8" xfId="18742"/>
    <cellStyle name="Normal 18 7" xfId="1470"/>
    <cellStyle name="Normal 18 7 2" xfId="2469"/>
    <cellStyle name="Normal 18 7 2 2" xfId="4431"/>
    <cellStyle name="Normal 18 7 2 2 2" xfId="8214"/>
    <cellStyle name="Normal 18 7 2 2 2 2" xfId="16273"/>
    <cellStyle name="Normal 18 7 2 2 2 2 2" xfId="33120"/>
    <cellStyle name="Normal 18 7 2 2 2 3" xfId="25553"/>
    <cellStyle name="Normal 18 7 2 2 3" xfId="12490"/>
    <cellStyle name="Normal 18 7 2 2 3 2" xfId="29339"/>
    <cellStyle name="Normal 18 7 2 2 4" xfId="21772"/>
    <cellStyle name="Normal 18 7 2 3" xfId="6330"/>
    <cellStyle name="Normal 18 7 2 3 2" xfId="14389"/>
    <cellStyle name="Normal 18 7 2 3 2 2" xfId="31236"/>
    <cellStyle name="Normal 18 7 2 3 3" xfId="23669"/>
    <cellStyle name="Normal 18 7 2 4" xfId="10556"/>
    <cellStyle name="Normal 18 7 2 4 2" xfId="27455"/>
    <cellStyle name="Normal 18 7 2 5" xfId="17160"/>
    <cellStyle name="Normal 18 7 2 6" xfId="19887"/>
    <cellStyle name="Normal 18 7 3" xfId="3519"/>
    <cellStyle name="Normal 18 7 3 2" xfId="7302"/>
    <cellStyle name="Normal 18 7 3 2 2" xfId="15361"/>
    <cellStyle name="Normal 18 7 3 2 2 2" xfId="32208"/>
    <cellStyle name="Normal 18 7 3 2 3" xfId="24641"/>
    <cellStyle name="Normal 18 7 3 3" xfId="11578"/>
    <cellStyle name="Normal 18 7 3 3 2" xfId="28427"/>
    <cellStyle name="Normal 18 7 3 4" xfId="20860"/>
    <cellStyle name="Normal 18 7 4" xfId="5418"/>
    <cellStyle name="Normal 18 7 4 2" xfId="13477"/>
    <cellStyle name="Normal 18 7 4 2 2" xfId="30324"/>
    <cellStyle name="Normal 18 7 4 3" xfId="22757"/>
    <cellStyle name="Normal 18 7 5" xfId="9603"/>
    <cellStyle name="Normal 18 7 5 2" xfId="26543"/>
    <cellStyle name="Normal 18 7 6" xfId="17159"/>
    <cellStyle name="Normal 18 7 7" xfId="18975"/>
    <cellStyle name="Normal 18 8" xfId="1993"/>
    <cellStyle name="Normal 18 8 2" xfId="3980"/>
    <cellStyle name="Normal 18 8 2 2" xfId="7763"/>
    <cellStyle name="Normal 18 8 2 2 2" xfId="15822"/>
    <cellStyle name="Normal 18 8 2 2 2 2" xfId="32669"/>
    <cellStyle name="Normal 18 8 2 2 3" xfId="25102"/>
    <cellStyle name="Normal 18 8 2 3" xfId="12039"/>
    <cellStyle name="Normal 18 8 2 3 2" xfId="28888"/>
    <cellStyle name="Normal 18 8 2 4" xfId="21321"/>
    <cellStyle name="Normal 18 8 3" xfId="5879"/>
    <cellStyle name="Normal 18 8 3 2" xfId="13938"/>
    <cellStyle name="Normal 18 8 3 2 2" xfId="30785"/>
    <cellStyle name="Normal 18 8 3 3" xfId="23218"/>
    <cellStyle name="Normal 18 8 4" xfId="10092"/>
    <cellStyle name="Normal 18 8 4 2" xfId="27004"/>
    <cellStyle name="Normal 18 8 5" xfId="17161"/>
    <cellStyle name="Normal 18 8 6" xfId="19436"/>
    <cellStyle name="Normal 18 9" xfId="3038"/>
    <cellStyle name="Normal 18 9 2" xfId="6851"/>
    <cellStyle name="Normal 18 9 2 2" xfId="14910"/>
    <cellStyle name="Normal 18 9 2 2 2" xfId="31757"/>
    <cellStyle name="Normal 18 9 2 3" xfId="24190"/>
    <cellStyle name="Normal 18 9 3" xfId="11101"/>
    <cellStyle name="Normal 18 9 3 2" xfId="27976"/>
    <cellStyle name="Normal 18 9 4" xfId="20409"/>
    <cellStyle name="Normal 180" xfId="2958"/>
    <cellStyle name="Normal 180 2" xfId="4918"/>
    <cellStyle name="Normal 180 2 2" xfId="8701"/>
    <cellStyle name="Normal 180 2 2 2" xfId="16760"/>
    <cellStyle name="Normal 180 2 2 2 2" xfId="33607"/>
    <cellStyle name="Normal 180 2 2 3" xfId="26040"/>
    <cellStyle name="Normal 180 2 3" xfId="12977"/>
    <cellStyle name="Normal 180 2 3 2" xfId="29826"/>
    <cellStyle name="Normal 180 2 4" xfId="22259"/>
    <cellStyle name="Normal 180 3" xfId="6817"/>
    <cellStyle name="Normal 180 3 2" xfId="14876"/>
    <cellStyle name="Normal 180 3 2 2" xfId="31723"/>
    <cellStyle name="Normal 180 3 3" xfId="24156"/>
    <cellStyle name="Normal 180 4" xfId="11044"/>
    <cellStyle name="Normal 180 4 2" xfId="27942"/>
    <cellStyle name="Normal 180 5" xfId="20374"/>
    <cellStyle name="Normal 180 6" xfId="33812"/>
    <cellStyle name="Normal 181" xfId="2959"/>
    <cellStyle name="Normal 181 2" xfId="4919"/>
    <cellStyle name="Normal 181 2 2" xfId="8702"/>
    <cellStyle name="Normal 181 2 2 2" xfId="16761"/>
    <cellStyle name="Normal 181 2 2 2 2" xfId="33608"/>
    <cellStyle name="Normal 181 2 2 3" xfId="26041"/>
    <cellStyle name="Normal 181 2 3" xfId="12978"/>
    <cellStyle name="Normal 181 2 3 2" xfId="29827"/>
    <cellStyle name="Normal 181 2 4" xfId="22260"/>
    <cellStyle name="Normal 181 3" xfId="6818"/>
    <cellStyle name="Normal 181 3 2" xfId="14877"/>
    <cellStyle name="Normal 181 3 2 2" xfId="31724"/>
    <cellStyle name="Normal 181 3 3" xfId="24157"/>
    <cellStyle name="Normal 181 4" xfId="11045"/>
    <cellStyle name="Normal 181 4 2" xfId="27943"/>
    <cellStyle name="Normal 181 5" xfId="20375"/>
    <cellStyle name="Normal 181 6" xfId="33813"/>
    <cellStyle name="Normal 182" xfId="2960"/>
    <cellStyle name="Normal 182 2" xfId="4920"/>
    <cellStyle name="Normal 182 2 2" xfId="8703"/>
    <cellStyle name="Normal 182 2 2 2" xfId="16762"/>
    <cellStyle name="Normal 182 2 2 2 2" xfId="33609"/>
    <cellStyle name="Normal 182 2 2 3" xfId="26042"/>
    <cellStyle name="Normal 182 2 3" xfId="12979"/>
    <cellStyle name="Normal 182 2 3 2" xfId="29828"/>
    <cellStyle name="Normal 182 2 4" xfId="22261"/>
    <cellStyle name="Normal 182 3" xfId="6819"/>
    <cellStyle name="Normal 182 3 2" xfId="14878"/>
    <cellStyle name="Normal 182 3 2 2" xfId="31725"/>
    <cellStyle name="Normal 182 3 3" xfId="24158"/>
    <cellStyle name="Normal 182 4" xfId="11046"/>
    <cellStyle name="Normal 182 4 2" xfId="27944"/>
    <cellStyle name="Normal 182 5" xfId="20376"/>
    <cellStyle name="Normal 182 6" xfId="33814"/>
    <cellStyle name="Normal 183" xfId="2961"/>
    <cellStyle name="Normal 183 2" xfId="6820"/>
    <cellStyle name="Normal 183 2 2" xfId="14879"/>
    <cellStyle name="Normal 183 2 2 2" xfId="31726"/>
    <cellStyle name="Normal 183 2 3" xfId="24159"/>
    <cellStyle name="Normal 183 3" xfId="11047"/>
    <cellStyle name="Normal 183 3 2" xfId="27945"/>
    <cellStyle name="Normal 183 4" xfId="20377"/>
    <cellStyle name="Normal 183 5" xfId="33815"/>
    <cellStyle name="Normal 184" xfId="2962"/>
    <cellStyle name="Normal 184 2" xfId="6821"/>
    <cellStyle name="Normal 184 2 2" xfId="14880"/>
    <cellStyle name="Normal 184 2 2 2" xfId="31727"/>
    <cellStyle name="Normal 184 2 3" xfId="24160"/>
    <cellStyle name="Normal 184 3" xfId="11048"/>
    <cellStyle name="Normal 184 3 2" xfId="27946"/>
    <cellStyle name="Normal 184 4" xfId="20378"/>
    <cellStyle name="Normal 184 5" xfId="33816"/>
    <cellStyle name="Normal 185" xfId="2963"/>
    <cellStyle name="Normal 185 2" xfId="6822"/>
    <cellStyle name="Normal 185 2 2" xfId="14881"/>
    <cellStyle name="Normal 185 2 2 2" xfId="31728"/>
    <cellStyle name="Normal 185 2 3" xfId="24161"/>
    <cellStyle name="Normal 185 3" xfId="11049"/>
    <cellStyle name="Normal 185 3 2" xfId="27947"/>
    <cellStyle name="Normal 185 4" xfId="20379"/>
    <cellStyle name="Normal 185 5" xfId="33817"/>
    <cellStyle name="Normal 186" xfId="2964"/>
    <cellStyle name="Normal 186 2" xfId="6823"/>
    <cellStyle name="Normal 186 2 2" xfId="14882"/>
    <cellStyle name="Normal 186 2 2 2" xfId="31729"/>
    <cellStyle name="Normal 186 2 3" xfId="24162"/>
    <cellStyle name="Normal 186 3" xfId="11050"/>
    <cellStyle name="Normal 186 3 2" xfId="27948"/>
    <cellStyle name="Normal 186 4" xfId="20380"/>
    <cellStyle name="Normal 186 5" xfId="33818"/>
    <cellStyle name="Normal 187" xfId="2965"/>
    <cellStyle name="Normal 187 2" xfId="6824"/>
    <cellStyle name="Normal 187 2 2" xfId="14883"/>
    <cellStyle name="Normal 187 2 2 2" xfId="31730"/>
    <cellStyle name="Normal 187 2 3" xfId="24163"/>
    <cellStyle name="Normal 187 3" xfId="11051"/>
    <cellStyle name="Normal 187 3 2" xfId="27949"/>
    <cellStyle name="Normal 187 4" xfId="20381"/>
    <cellStyle name="Normal 187 5" xfId="33819"/>
    <cellStyle name="Normal 188" xfId="2966"/>
    <cellStyle name="Normal 188 2" xfId="33820"/>
    <cellStyle name="Normal 189" xfId="2987"/>
    <cellStyle name="Normal 189 2" xfId="33821"/>
    <cellStyle name="Normal 19" xfId="565"/>
    <cellStyle name="Normal 19 10" xfId="4968"/>
    <cellStyle name="Normal 19 10 2" xfId="13027"/>
    <cellStyle name="Normal 19 10 2 2" xfId="29874"/>
    <cellStyle name="Normal 19 10 3" xfId="22307"/>
    <cellStyle name="Normal 19 11" xfId="8930"/>
    <cellStyle name="Normal 19 11 2" xfId="26093"/>
    <cellStyle name="Normal 19 12" xfId="17162"/>
    <cellStyle name="Normal 19 13" xfId="18523"/>
    <cellStyle name="Normal 19 14" xfId="34064"/>
    <cellStyle name="Normal 19 2" xfId="621"/>
    <cellStyle name="Normal 19 2 10" xfId="17163"/>
    <cellStyle name="Normal 19 2 11" xfId="18537"/>
    <cellStyle name="Normal 19 2 12" xfId="34065"/>
    <cellStyle name="Normal 19 2 2" xfId="739"/>
    <cellStyle name="Normal 19 2 2 10" xfId="18573"/>
    <cellStyle name="Normal 19 2 2 11" xfId="34066"/>
    <cellStyle name="Normal 19 2 2 2" xfId="1073"/>
    <cellStyle name="Normal 19 2 2 2 2" xfId="1334"/>
    <cellStyle name="Normal 19 2 2 2 2 2" xfId="1830"/>
    <cellStyle name="Normal 19 2 2 2 2 2 2" xfId="2829"/>
    <cellStyle name="Normal 19 2 2 2 2 2 2 2" xfId="4791"/>
    <cellStyle name="Normal 19 2 2 2 2 2 2 2 2" xfId="8574"/>
    <cellStyle name="Normal 19 2 2 2 2 2 2 2 2 2" xfId="16633"/>
    <cellStyle name="Normal 19 2 2 2 2 2 2 2 2 2 2" xfId="33480"/>
    <cellStyle name="Normal 19 2 2 2 2 2 2 2 2 3" xfId="25913"/>
    <cellStyle name="Normal 19 2 2 2 2 2 2 2 3" xfId="12850"/>
    <cellStyle name="Normal 19 2 2 2 2 2 2 2 3 2" xfId="29699"/>
    <cellStyle name="Normal 19 2 2 2 2 2 2 2 4" xfId="22132"/>
    <cellStyle name="Normal 19 2 2 2 2 2 2 3" xfId="6690"/>
    <cellStyle name="Normal 19 2 2 2 2 2 2 3 2" xfId="14749"/>
    <cellStyle name="Normal 19 2 2 2 2 2 2 3 2 2" xfId="31596"/>
    <cellStyle name="Normal 19 2 2 2 2 2 2 3 3" xfId="24029"/>
    <cellStyle name="Normal 19 2 2 2 2 2 2 4" xfId="10916"/>
    <cellStyle name="Normal 19 2 2 2 2 2 2 4 2" xfId="27815"/>
    <cellStyle name="Normal 19 2 2 2 2 2 2 5" xfId="17168"/>
    <cellStyle name="Normal 19 2 2 2 2 2 2 6" xfId="20247"/>
    <cellStyle name="Normal 19 2 2 2 2 2 3" xfId="3879"/>
    <cellStyle name="Normal 19 2 2 2 2 2 3 2" xfId="7662"/>
    <cellStyle name="Normal 19 2 2 2 2 2 3 2 2" xfId="15721"/>
    <cellStyle name="Normal 19 2 2 2 2 2 3 2 2 2" xfId="32568"/>
    <cellStyle name="Normal 19 2 2 2 2 2 3 2 3" xfId="25001"/>
    <cellStyle name="Normal 19 2 2 2 2 2 3 3" xfId="11938"/>
    <cellStyle name="Normal 19 2 2 2 2 2 3 3 2" xfId="28787"/>
    <cellStyle name="Normal 19 2 2 2 2 2 3 4" xfId="21220"/>
    <cellStyle name="Normal 19 2 2 2 2 2 4" xfId="5778"/>
    <cellStyle name="Normal 19 2 2 2 2 2 4 2" xfId="13837"/>
    <cellStyle name="Normal 19 2 2 2 2 2 4 2 2" xfId="30684"/>
    <cellStyle name="Normal 19 2 2 2 2 2 4 3" xfId="23117"/>
    <cellStyle name="Normal 19 2 2 2 2 2 5" xfId="9963"/>
    <cellStyle name="Normal 19 2 2 2 2 2 5 2" xfId="26903"/>
    <cellStyle name="Normal 19 2 2 2 2 2 6" xfId="17167"/>
    <cellStyle name="Normal 19 2 2 2 2 2 7" xfId="19335"/>
    <cellStyle name="Normal 19 2 2 2 2 3" xfId="2376"/>
    <cellStyle name="Normal 19 2 2 2 2 3 2" xfId="4340"/>
    <cellStyle name="Normal 19 2 2 2 2 3 2 2" xfId="8123"/>
    <cellStyle name="Normal 19 2 2 2 2 3 2 2 2" xfId="16182"/>
    <cellStyle name="Normal 19 2 2 2 2 3 2 2 2 2" xfId="33029"/>
    <cellStyle name="Normal 19 2 2 2 2 3 2 2 3" xfId="25462"/>
    <cellStyle name="Normal 19 2 2 2 2 3 2 3" xfId="12399"/>
    <cellStyle name="Normal 19 2 2 2 2 3 2 3 2" xfId="29248"/>
    <cellStyle name="Normal 19 2 2 2 2 3 2 4" xfId="21681"/>
    <cellStyle name="Normal 19 2 2 2 2 3 3" xfId="6239"/>
    <cellStyle name="Normal 19 2 2 2 2 3 3 2" xfId="14298"/>
    <cellStyle name="Normal 19 2 2 2 2 3 3 2 2" xfId="31145"/>
    <cellStyle name="Normal 19 2 2 2 2 3 3 3" xfId="23578"/>
    <cellStyle name="Normal 19 2 2 2 2 3 4" xfId="10464"/>
    <cellStyle name="Normal 19 2 2 2 2 3 4 2" xfId="27364"/>
    <cellStyle name="Normal 19 2 2 2 2 3 5" xfId="17169"/>
    <cellStyle name="Normal 19 2 2 2 2 3 6" xfId="19796"/>
    <cellStyle name="Normal 19 2 2 2 2 4" xfId="3428"/>
    <cellStyle name="Normal 19 2 2 2 2 4 2" xfId="7211"/>
    <cellStyle name="Normal 19 2 2 2 2 4 2 2" xfId="15270"/>
    <cellStyle name="Normal 19 2 2 2 2 4 2 2 2" xfId="32117"/>
    <cellStyle name="Normal 19 2 2 2 2 4 2 3" xfId="24550"/>
    <cellStyle name="Normal 19 2 2 2 2 4 3" xfId="11487"/>
    <cellStyle name="Normal 19 2 2 2 2 4 3 2" xfId="28336"/>
    <cellStyle name="Normal 19 2 2 2 2 4 4" xfId="20769"/>
    <cellStyle name="Normal 19 2 2 2 2 5" xfId="5327"/>
    <cellStyle name="Normal 19 2 2 2 2 5 2" xfId="13386"/>
    <cellStyle name="Normal 19 2 2 2 2 5 2 2" xfId="30233"/>
    <cellStyle name="Normal 19 2 2 2 2 5 3" xfId="22666"/>
    <cellStyle name="Normal 19 2 2 2 2 6" xfId="9488"/>
    <cellStyle name="Normal 19 2 2 2 2 6 2" xfId="26452"/>
    <cellStyle name="Normal 19 2 2 2 2 7" xfId="17166"/>
    <cellStyle name="Normal 19 2 2 2 2 8" xfId="18884"/>
    <cellStyle name="Normal 19 2 2 2 3" xfId="1612"/>
    <cellStyle name="Normal 19 2 2 2 3 2" xfId="2611"/>
    <cellStyle name="Normal 19 2 2 2 3 2 2" xfId="4573"/>
    <cellStyle name="Normal 19 2 2 2 3 2 2 2" xfId="8356"/>
    <cellStyle name="Normal 19 2 2 2 3 2 2 2 2" xfId="16415"/>
    <cellStyle name="Normal 19 2 2 2 3 2 2 2 2 2" xfId="33262"/>
    <cellStyle name="Normal 19 2 2 2 3 2 2 2 3" xfId="25695"/>
    <cellStyle name="Normal 19 2 2 2 3 2 2 3" xfId="12632"/>
    <cellStyle name="Normal 19 2 2 2 3 2 2 3 2" xfId="29481"/>
    <cellStyle name="Normal 19 2 2 2 3 2 2 4" xfId="21914"/>
    <cellStyle name="Normal 19 2 2 2 3 2 3" xfId="6472"/>
    <cellStyle name="Normal 19 2 2 2 3 2 3 2" xfId="14531"/>
    <cellStyle name="Normal 19 2 2 2 3 2 3 2 2" xfId="31378"/>
    <cellStyle name="Normal 19 2 2 2 3 2 3 3" xfId="23811"/>
    <cellStyle name="Normal 19 2 2 2 3 2 4" xfId="10698"/>
    <cellStyle name="Normal 19 2 2 2 3 2 4 2" xfId="27597"/>
    <cellStyle name="Normal 19 2 2 2 3 2 5" xfId="17171"/>
    <cellStyle name="Normal 19 2 2 2 3 2 6" xfId="20029"/>
    <cellStyle name="Normal 19 2 2 2 3 3" xfId="3661"/>
    <cellStyle name="Normal 19 2 2 2 3 3 2" xfId="7444"/>
    <cellStyle name="Normal 19 2 2 2 3 3 2 2" xfId="15503"/>
    <cellStyle name="Normal 19 2 2 2 3 3 2 2 2" xfId="32350"/>
    <cellStyle name="Normal 19 2 2 2 3 3 2 3" xfId="24783"/>
    <cellStyle name="Normal 19 2 2 2 3 3 3" xfId="11720"/>
    <cellStyle name="Normal 19 2 2 2 3 3 3 2" xfId="28569"/>
    <cellStyle name="Normal 19 2 2 2 3 3 4" xfId="21002"/>
    <cellStyle name="Normal 19 2 2 2 3 4" xfId="5560"/>
    <cellStyle name="Normal 19 2 2 2 3 4 2" xfId="13619"/>
    <cellStyle name="Normal 19 2 2 2 3 4 2 2" xfId="30466"/>
    <cellStyle name="Normal 19 2 2 2 3 4 3" xfId="22899"/>
    <cellStyle name="Normal 19 2 2 2 3 5" xfId="9745"/>
    <cellStyle name="Normal 19 2 2 2 3 5 2" xfId="26685"/>
    <cellStyle name="Normal 19 2 2 2 3 6" xfId="17170"/>
    <cellStyle name="Normal 19 2 2 2 3 7" xfId="19117"/>
    <cellStyle name="Normal 19 2 2 2 4" xfId="2158"/>
    <cellStyle name="Normal 19 2 2 2 4 2" xfId="4122"/>
    <cellStyle name="Normal 19 2 2 2 4 2 2" xfId="7905"/>
    <cellStyle name="Normal 19 2 2 2 4 2 2 2" xfId="15964"/>
    <cellStyle name="Normal 19 2 2 2 4 2 2 2 2" xfId="32811"/>
    <cellStyle name="Normal 19 2 2 2 4 2 2 3" xfId="25244"/>
    <cellStyle name="Normal 19 2 2 2 4 2 3" xfId="12181"/>
    <cellStyle name="Normal 19 2 2 2 4 2 3 2" xfId="29030"/>
    <cellStyle name="Normal 19 2 2 2 4 2 4" xfId="21463"/>
    <cellStyle name="Normal 19 2 2 2 4 3" xfId="6021"/>
    <cellStyle name="Normal 19 2 2 2 4 3 2" xfId="14080"/>
    <cellStyle name="Normal 19 2 2 2 4 3 2 2" xfId="30927"/>
    <cellStyle name="Normal 19 2 2 2 4 3 3" xfId="23360"/>
    <cellStyle name="Normal 19 2 2 2 4 4" xfId="10246"/>
    <cellStyle name="Normal 19 2 2 2 4 4 2" xfId="27146"/>
    <cellStyle name="Normal 19 2 2 2 4 5" xfId="17172"/>
    <cellStyle name="Normal 19 2 2 2 4 6" xfId="19578"/>
    <cellStyle name="Normal 19 2 2 2 5" xfId="3210"/>
    <cellStyle name="Normal 19 2 2 2 5 2" xfId="6993"/>
    <cellStyle name="Normal 19 2 2 2 5 2 2" xfId="15052"/>
    <cellStyle name="Normal 19 2 2 2 5 2 2 2" xfId="31899"/>
    <cellStyle name="Normal 19 2 2 2 5 2 3" xfId="24332"/>
    <cellStyle name="Normal 19 2 2 2 5 3" xfId="11269"/>
    <cellStyle name="Normal 19 2 2 2 5 3 2" xfId="28118"/>
    <cellStyle name="Normal 19 2 2 2 5 4" xfId="20551"/>
    <cellStyle name="Normal 19 2 2 2 6" xfId="5109"/>
    <cellStyle name="Normal 19 2 2 2 6 2" xfId="13168"/>
    <cellStyle name="Normal 19 2 2 2 6 2 2" xfId="30015"/>
    <cellStyle name="Normal 19 2 2 2 6 3" xfId="22448"/>
    <cellStyle name="Normal 19 2 2 2 7" xfId="9253"/>
    <cellStyle name="Normal 19 2 2 2 7 2" xfId="26234"/>
    <cellStyle name="Normal 19 2 2 2 8" xfId="17165"/>
    <cellStyle name="Normal 19 2 2 2 9" xfId="18666"/>
    <cellStyle name="Normal 19 2 2 3" xfId="1242"/>
    <cellStyle name="Normal 19 2 2 3 2" xfId="1738"/>
    <cellStyle name="Normal 19 2 2 3 2 2" xfId="2737"/>
    <cellStyle name="Normal 19 2 2 3 2 2 2" xfId="4699"/>
    <cellStyle name="Normal 19 2 2 3 2 2 2 2" xfId="8482"/>
    <cellStyle name="Normal 19 2 2 3 2 2 2 2 2" xfId="16541"/>
    <cellStyle name="Normal 19 2 2 3 2 2 2 2 2 2" xfId="33388"/>
    <cellStyle name="Normal 19 2 2 3 2 2 2 2 3" xfId="25821"/>
    <cellStyle name="Normal 19 2 2 3 2 2 2 3" xfId="12758"/>
    <cellStyle name="Normal 19 2 2 3 2 2 2 3 2" xfId="29607"/>
    <cellStyle name="Normal 19 2 2 3 2 2 2 4" xfId="22040"/>
    <cellStyle name="Normal 19 2 2 3 2 2 3" xfId="6598"/>
    <cellStyle name="Normal 19 2 2 3 2 2 3 2" xfId="14657"/>
    <cellStyle name="Normal 19 2 2 3 2 2 3 2 2" xfId="31504"/>
    <cellStyle name="Normal 19 2 2 3 2 2 3 3" xfId="23937"/>
    <cellStyle name="Normal 19 2 2 3 2 2 4" xfId="10824"/>
    <cellStyle name="Normal 19 2 2 3 2 2 4 2" xfId="27723"/>
    <cellStyle name="Normal 19 2 2 3 2 2 5" xfId="17175"/>
    <cellStyle name="Normal 19 2 2 3 2 2 6" xfId="20155"/>
    <cellStyle name="Normal 19 2 2 3 2 3" xfId="3787"/>
    <cellStyle name="Normal 19 2 2 3 2 3 2" xfId="7570"/>
    <cellStyle name="Normal 19 2 2 3 2 3 2 2" xfId="15629"/>
    <cellStyle name="Normal 19 2 2 3 2 3 2 2 2" xfId="32476"/>
    <cellStyle name="Normal 19 2 2 3 2 3 2 3" xfId="24909"/>
    <cellStyle name="Normal 19 2 2 3 2 3 3" xfId="11846"/>
    <cellStyle name="Normal 19 2 2 3 2 3 3 2" xfId="28695"/>
    <cellStyle name="Normal 19 2 2 3 2 3 4" xfId="21128"/>
    <cellStyle name="Normal 19 2 2 3 2 4" xfId="5686"/>
    <cellStyle name="Normal 19 2 2 3 2 4 2" xfId="13745"/>
    <cellStyle name="Normal 19 2 2 3 2 4 2 2" xfId="30592"/>
    <cellStyle name="Normal 19 2 2 3 2 4 3" xfId="23025"/>
    <cellStyle name="Normal 19 2 2 3 2 5" xfId="9871"/>
    <cellStyle name="Normal 19 2 2 3 2 5 2" xfId="26811"/>
    <cellStyle name="Normal 19 2 2 3 2 6" xfId="17174"/>
    <cellStyle name="Normal 19 2 2 3 2 7" xfId="19243"/>
    <cellStyle name="Normal 19 2 2 3 3" xfId="2284"/>
    <cellStyle name="Normal 19 2 2 3 3 2" xfId="4248"/>
    <cellStyle name="Normal 19 2 2 3 3 2 2" xfId="8031"/>
    <cellStyle name="Normal 19 2 2 3 3 2 2 2" xfId="16090"/>
    <cellStyle name="Normal 19 2 2 3 3 2 2 2 2" xfId="32937"/>
    <cellStyle name="Normal 19 2 2 3 3 2 2 3" xfId="25370"/>
    <cellStyle name="Normal 19 2 2 3 3 2 3" xfId="12307"/>
    <cellStyle name="Normal 19 2 2 3 3 2 3 2" xfId="29156"/>
    <cellStyle name="Normal 19 2 2 3 3 2 4" xfId="21589"/>
    <cellStyle name="Normal 19 2 2 3 3 3" xfId="6147"/>
    <cellStyle name="Normal 19 2 2 3 3 3 2" xfId="14206"/>
    <cellStyle name="Normal 19 2 2 3 3 3 2 2" xfId="31053"/>
    <cellStyle name="Normal 19 2 2 3 3 3 3" xfId="23486"/>
    <cellStyle name="Normal 19 2 2 3 3 4" xfId="10372"/>
    <cellStyle name="Normal 19 2 2 3 3 4 2" xfId="27272"/>
    <cellStyle name="Normal 19 2 2 3 3 5" xfId="17176"/>
    <cellStyle name="Normal 19 2 2 3 3 6" xfId="19704"/>
    <cellStyle name="Normal 19 2 2 3 4" xfId="3336"/>
    <cellStyle name="Normal 19 2 2 3 4 2" xfId="7119"/>
    <cellStyle name="Normal 19 2 2 3 4 2 2" xfId="15178"/>
    <cellStyle name="Normal 19 2 2 3 4 2 2 2" xfId="32025"/>
    <cellStyle name="Normal 19 2 2 3 4 2 3" xfId="24458"/>
    <cellStyle name="Normal 19 2 2 3 4 3" xfId="11395"/>
    <cellStyle name="Normal 19 2 2 3 4 3 2" xfId="28244"/>
    <cellStyle name="Normal 19 2 2 3 4 4" xfId="20677"/>
    <cellStyle name="Normal 19 2 2 3 5" xfId="5235"/>
    <cellStyle name="Normal 19 2 2 3 5 2" xfId="13294"/>
    <cellStyle name="Normal 19 2 2 3 5 2 2" xfId="30141"/>
    <cellStyle name="Normal 19 2 2 3 5 3" xfId="22574"/>
    <cellStyle name="Normal 19 2 2 3 6" xfId="9396"/>
    <cellStyle name="Normal 19 2 2 3 6 2" xfId="26360"/>
    <cellStyle name="Normal 19 2 2 3 7" xfId="17173"/>
    <cellStyle name="Normal 19 2 2 3 8" xfId="18792"/>
    <cellStyle name="Normal 19 2 2 4" xfId="1520"/>
    <cellStyle name="Normal 19 2 2 4 2" xfId="2519"/>
    <cellStyle name="Normal 19 2 2 4 2 2" xfId="4481"/>
    <cellStyle name="Normal 19 2 2 4 2 2 2" xfId="8264"/>
    <cellStyle name="Normal 19 2 2 4 2 2 2 2" xfId="16323"/>
    <cellStyle name="Normal 19 2 2 4 2 2 2 2 2" xfId="33170"/>
    <cellStyle name="Normal 19 2 2 4 2 2 2 3" xfId="25603"/>
    <cellStyle name="Normal 19 2 2 4 2 2 3" xfId="12540"/>
    <cellStyle name="Normal 19 2 2 4 2 2 3 2" xfId="29389"/>
    <cellStyle name="Normal 19 2 2 4 2 2 4" xfId="21822"/>
    <cellStyle name="Normal 19 2 2 4 2 3" xfId="6380"/>
    <cellStyle name="Normal 19 2 2 4 2 3 2" xfId="14439"/>
    <cellStyle name="Normal 19 2 2 4 2 3 2 2" xfId="31286"/>
    <cellStyle name="Normal 19 2 2 4 2 3 3" xfId="23719"/>
    <cellStyle name="Normal 19 2 2 4 2 4" xfId="10606"/>
    <cellStyle name="Normal 19 2 2 4 2 4 2" xfId="27505"/>
    <cellStyle name="Normal 19 2 2 4 2 5" xfId="17178"/>
    <cellStyle name="Normal 19 2 2 4 2 6" xfId="19937"/>
    <cellStyle name="Normal 19 2 2 4 3" xfId="3569"/>
    <cellStyle name="Normal 19 2 2 4 3 2" xfId="7352"/>
    <cellStyle name="Normal 19 2 2 4 3 2 2" xfId="15411"/>
    <cellStyle name="Normal 19 2 2 4 3 2 2 2" xfId="32258"/>
    <cellStyle name="Normal 19 2 2 4 3 2 3" xfId="24691"/>
    <cellStyle name="Normal 19 2 2 4 3 3" xfId="11628"/>
    <cellStyle name="Normal 19 2 2 4 3 3 2" xfId="28477"/>
    <cellStyle name="Normal 19 2 2 4 3 4" xfId="20910"/>
    <cellStyle name="Normal 19 2 2 4 4" xfId="5468"/>
    <cellStyle name="Normal 19 2 2 4 4 2" xfId="13527"/>
    <cellStyle name="Normal 19 2 2 4 4 2 2" xfId="30374"/>
    <cellStyle name="Normal 19 2 2 4 4 3" xfId="22807"/>
    <cellStyle name="Normal 19 2 2 4 5" xfId="9653"/>
    <cellStyle name="Normal 19 2 2 4 5 2" xfId="26593"/>
    <cellStyle name="Normal 19 2 2 4 6" xfId="17177"/>
    <cellStyle name="Normal 19 2 2 4 7" xfId="19025"/>
    <cellStyle name="Normal 19 2 2 5" xfId="2049"/>
    <cellStyle name="Normal 19 2 2 5 2" xfId="4030"/>
    <cellStyle name="Normal 19 2 2 5 2 2" xfId="7813"/>
    <cellStyle name="Normal 19 2 2 5 2 2 2" xfId="15872"/>
    <cellStyle name="Normal 19 2 2 5 2 2 2 2" xfId="32719"/>
    <cellStyle name="Normal 19 2 2 5 2 2 3" xfId="25152"/>
    <cellStyle name="Normal 19 2 2 5 2 3" xfId="12089"/>
    <cellStyle name="Normal 19 2 2 5 2 3 2" xfId="28938"/>
    <cellStyle name="Normal 19 2 2 5 2 4" xfId="21371"/>
    <cellStyle name="Normal 19 2 2 5 3" xfId="5929"/>
    <cellStyle name="Normal 19 2 2 5 3 2" xfId="13988"/>
    <cellStyle name="Normal 19 2 2 5 3 2 2" xfId="30835"/>
    <cellStyle name="Normal 19 2 2 5 3 3" xfId="23268"/>
    <cellStyle name="Normal 19 2 2 5 4" xfId="10147"/>
    <cellStyle name="Normal 19 2 2 5 4 2" xfId="27054"/>
    <cellStyle name="Normal 19 2 2 5 5" xfId="17179"/>
    <cellStyle name="Normal 19 2 2 5 6" xfId="19486"/>
    <cellStyle name="Normal 19 2 2 6" xfId="3088"/>
    <cellStyle name="Normal 19 2 2 6 2" xfId="6901"/>
    <cellStyle name="Normal 19 2 2 6 2 2" xfId="14960"/>
    <cellStyle name="Normal 19 2 2 6 2 2 2" xfId="31807"/>
    <cellStyle name="Normal 19 2 2 6 2 3" xfId="24240"/>
    <cellStyle name="Normal 19 2 2 6 3" xfId="11151"/>
    <cellStyle name="Normal 19 2 2 6 3 2" xfId="28026"/>
    <cellStyle name="Normal 19 2 2 6 4" xfId="20459"/>
    <cellStyle name="Normal 19 2 2 7" xfId="5017"/>
    <cellStyle name="Normal 19 2 2 7 2" xfId="13076"/>
    <cellStyle name="Normal 19 2 2 7 2 2" xfId="29923"/>
    <cellStyle name="Normal 19 2 2 7 3" xfId="22356"/>
    <cellStyle name="Normal 19 2 2 8" xfId="9036"/>
    <cellStyle name="Normal 19 2 2 8 2" xfId="26142"/>
    <cellStyle name="Normal 19 2 2 9" xfId="17164"/>
    <cellStyle name="Normal 19 2 3" xfId="1037"/>
    <cellStyle name="Normal 19 2 3 2" xfId="1298"/>
    <cellStyle name="Normal 19 2 3 2 2" xfId="1794"/>
    <cellStyle name="Normal 19 2 3 2 2 2" xfId="2793"/>
    <cellStyle name="Normal 19 2 3 2 2 2 2" xfId="4755"/>
    <cellStyle name="Normal 19 2 3 2 2 2 2 2" xfId="8538"/>
    <cellStyle name="Normal 19 2 3 2 2 2 2 2 2" xfId="16597"/>
    <cellStyle name="Normal 19 2 3 2 2 2 2 2 2 2" xfId="33444"/>
    <cellStyle name="Normal 19 2 3 2 2 2 2 2 3" xfId="25877"/>
    <cellStyle name="Normal 19 2 3 2 2 2 2 3" xfId="12814"/>
    <cellStyle name="Normal 19 2 3 2 2 2 2 3 2" xfId="29663"/>
    <cellStyle name="Normal 19 2 3 2 2 2 2 4" xfId="22096"/>
    <cellStyle name="Normal 19 2 3 2 2 2 3" xfId="6654"/>
    <cellStyle name="Normal 19 2 3 2 2 2 3 2" xfId="14713"/>
    <cellStyle name="Normal 19 2 3 2 2 2 3 2 2" xfId="31560"/>
    <cellStyle name="Normal 19 2 3 2 2 2 3 3" xfId="23993"/>
    <cellStyle name="Normal 19 2 3 2 2 2 4" xfId="10880"/>
    <cellStyle name="Normal 19 2 3 2 2 2 4 2" xfId="27779"/>
    <cellStyle name="Normal 19 2 3 2 2 2 5" xfId="17183"/>
    <cellStyle name="Normal 19 2 3 2 2 2 6" xfId="20211"/>
    <cellStyle name="Normal 19 2 3 2 2 3" xfId="3843"/>
    <cellStyle name="Normal 19 2 3 2 2 3 2" xfId="7626"/>
    <cellStyle name="Normal 19 2 3 2 2 3 2 2" xfId="15685"/>
    <cellStyle name="Normal 19 2 3 2 2 3 2 2 2" xfId="32532"/>
    <cellStyle name="Normal 19 2 3 2 2 3 2 3" xfId="24965"/>
    <cellStyle name="Normal 19 2 3 2 2 3 3" xfId="11902"/>
    <cellStyle name="Normal 19 2 3 2 2 3 3 2" xfId="28751"/>
    <cellStyle name="Normal 19 2 3 2 2 3 4" xfId="21184"/>
    <cellStyle name="Normal 19 2 3 2 2 4" xfId="5742"/>
    <cellStyle name="Normal 19 2 3 2 2 4 2" xfId="13801"/>
    <cellStyle name="Normal 19 2 3 2 2 4 2 2" xfId="30648"/>
    <cellStyle name="Normal 19 2 3 2 2 4 3" xfId="23081"/>
    <cellStyle name="Normal 19 2 3 2 2 5" xfId="9927"/>
    <cellStyle name="Normal 19 2 3 2 2 5 2" xfId="26867"/>
    <cellStyle name="Normal 19 2 3 2 2 6" xfId="17182"/>
    <cellStyle name="Normal 19 2 3 2 2 7" xfId="19299"/>
    <cellStyle name="Normal 19 2 3 2 3" xfId="2340"/>
    <cellStyle name="Normal 19 2 3 2 3 2" xfId="4304"/>
    <cellStyle name="Normal 19 2 3 2 3 2 2" xfId="8087"/>
    <cellStyle name="Normal 19 2 3 2 3 2 2 2" xfId="16146"/>
    <cellStyle name="Normal 19 2 3 2 3 2 2 2 2" xfId="32993"/>
    <cellStyle name="Normal 19 2 3 2 3 2 2 3" xfId="25426"/>
    <cellStyle name="Normal 19 2 3 2 3 2 3" xfId="12363"/>
    <cellStyle name="Normal 19 2 3 2 3 2 3 2" xfId="29212"/>
    <cellStyle name="Normal 19 2 3 2 3 2 4" xfId="21645"/>
    <cellStyle name="Normal 19 2 3 2 3 3" xfId="6203"/>
    <cellStyle name="Normal 19 2 3 2 3 3 2" xfId="14262"/>
    <cellStyle name="Normal 19 2 3 2 3 3 2 2" xfId="31109"/>
    <cellStyle name="Normal 19 2 3 2 3 3 3" xfId="23542"/>
    <cellStyle name="Normal 19 2 3 2 3 4" xfId="10428"/>
    <cellStyle name="Normal 19 2 3 2 3 4 2" xfId="27328"/>
    <cellStyle name="Normal 19 2 3 2 3 5" xfId="17184"/>
    <cellStyle name="Normal 19 2 3 2 3 6" xfId="19760"/>
    <cellStyle name="Normal 19 2 3 2 4" xfId="3392"/>
    <cellStyle name="Normal 19 2 3 2 4 2" xfId="7175"/>
    <cellStyle name="Normal 19 2 3 2 4 2 2" xfId="15234"/>
    <cellStyle name="Normal 19 2 3 2 4 2 2 2" xfId="32081"/>
    <cellStyle name="Normal 19 2 3 2 4 2 3" xfId="24514"/>
    <cellStyle name="Normal 19 2 3 2 4 3" xfId="11451"/>
    <cellStyle name="Normal 19 2 3 2 4 3 2" xfId="28300"/>
    <cellStyle name="Normal 19 2 3 2 4 4" xfId="20733"/>
    <cellStyle name="Normal 19 2 3 2 5" xfId="5291"/>
    <cellStyle name="Normal 19 2 3 2 5 2" xfId="13350"/>
    <cellStyle name="Normal 19 2 3 2 5 2 2" xfId="30197"/>
    <cellStyle name="Normal 19 2 3 2 5 3" xfId="22630"/>
    <cellStyle name="Normal 19 2 3 2 6" xfId="9452"/>
    <cellStyle name="Normal 19 2 3 2 6 2" xfId="26416"/>
    <cellStyle name="Normal 19 2 3 2 7" xfId="17181"/>
    <cellStyle name="Normal 19 2 3 2 8" xfId="18848"/>
    <cellStyle name="Normal 19 2 3 3" xfId="1576"/>
    <cellStyle name="Normal 19 2 3 3 2" xfId="2575"/>
    <cellStyle name="Normal 19 2 3 3 2 2" xfId="4537"/>
    <cellStyle name="Normal 19 2 3 3 2 2 2" xfId="8320"/>
    <cellStyle name="Normal 19 2 3 3 2 2 2 2" xfId="16379"/>
    <cellStyle name="Normal 19 2 3 3 2 2 2 2 2" xfId="33226"/>
    <cellStyle name="Normal 19 2 3 3 2 2 2 3" xfId="25659"/>
    <cellStyle name="Normal 19 2 3 3 2 2 3" xfId="12596"/>
    <cellStyle name="Normal 19 2 3 3 2 2 3 2" xfId="29445"/>
    <cellStyle name="Normal 19 2 3 3 2 2 4" xfId="21878"/>
    <cellStyle name="Normal 19 2 3 3 2 3" xfId="6436"/>
    <cellStyle name="Normal 19 2 3 3 2 3 2" xfId="14495"/>
    <cellStyle name="Normal 19 2 3 3 2 3 2 2" xfId="31342"/>
    <cellStyle name="Normal 19 2 3 3 2 3 3" xfId="23775"/>
    <cellStyle name="Normal 19 2 3 3 2 4" xfId="10662"/>
    <cellStyle name="Normal 19 2 3 3 2 4 2" xfId="27561"/>
    <cellStyle name="Normal 19 2 3 3 2 5" xfId="17186"/>
    <cellStyle name="Normal 19 2 3 3 2 6" xfId="19993"/>
    <cellStyle name="Normal 19 2 3 3 3" xfId="3625"/>
    <cellStyle name="Normal 19 2 3 3 3 2" xfId="7408"/>
    <cellStyle name="Normal 19 2 3 3 3 2 2" xfId="15467"/>
    <cellStyle name="Normal 19 2 3 3 3 2 2 2" xfId="32314"/>
    <cellStyle name="Normal 19 2 3 3 3 2 3" xfId="24747"/>
    <cellStyle name="Normal 19 2 3 3 3 3" xfId="11684"/>
    <cellStyle name="Normal 19 2 3 3 3 3 2" xfId="28533"/>
    <cellStyle name="Normal 19 2 3 3 3 4" xfId="20966"/>
    <cellStyle name="Normal 19 2 3 3 4" xfId="5524"/>
    <cellStyle name="Normal 19 2 3 3 4 2" xfId="13583"/>
    <cellStyle name="Normal 19 2 3 3 4 2 2" xfId="30430"/>
    <cellStyle name="Normal 19 2 3 3 4 3" xfId="22863"/>
    <cellStyle name="Normal 19 2 3 3 5" xfId="9709"/>
    <cellStyle name="Normal 19 2 3 3 5 2" xfId="26649"/>
    <cellStyle name="Normal 19 2 3 3 6" xfId="17185"/>
    <cellStyle name="Normal 19 2 3 3 7" xfId="19081"/>
    <cellStyle name="Normal 19 2 3 4" xfId="2122"/>
    <cellStyle name="Normal 19 2 3 4 2" xfId="4086"/>
    <cellStyle name="Normal 19 2 3 4 2 2" xfId="7869"/>
    <cellStyle name="Normal 19 2 3 4 2 2 2" xfId="15928"/>
    <cellStyle name="Normal 19 2 3 4 2 2 2 2" xfId="32775"/>
    <cellStyle name="Normal 19 2 3 4 2 2 3" xfId="25208"/>
    <cellStyle name="Normal 19 2 3 4 2 3" xfId="12145"/>
    <cellStyle name="Normal 19 2 3 4 2 3 2" xfId="28994"/>
    <cellStyle name="Normal 19 2 3 4 2 4" xfId="21427"/>
    <cellStyle name="Normal 19 2 3 4 3" xfId="5985"/>
    <cellStyle name="Normal 19 2 3 4 3 2" xfId="14044"/>
    <cellStyle name="Normal 19 2 3 4 3 2 2" xfId="30891"/>
    <cellStyle name="Normal 19 2 3 4 3 3" xfId="23324"/>
    <cellStyle name="Normal 19 2 3 4 4" xfId="10210"/>
    <cellStyle name="Normal 19 2 3 4 4 2" xfId="27110"/>
    <cellStyle name="Normal 19 2 3 4 5" xfId="17187"/>
    <cellStyle name="Normal 19 2 3 4 6" xfId="19542"/>
    <cellStyle name="Normal 19 2 3 5" xfId="3174"/>
    <cellStyle name="Normal 19 2 3 5 2" xfId="6957"/>
    <cellStyle name="Normal 19 2 3 5 2 2" xfId="15016"/>
    <cellStyle name="Normal 19 2 3 5 2 2 2" xfId="31863"/>
    <cellStyle name="Normal 19 2 3 5 2 3" xfId="24296"/>
    <cellStyle name="Normal 19 2 3 5 3" xfId="11233"/>
    <cellStyle name="Normal 19 2 3 5 3 2" xfId="28082"/>
    <cellStyle name="Normal 19 2 3 5 4" xfId="20515"/>
    <cellStyle name="Normal 19 2 3 6" xfId="5073"/>
    <cellStyle name="Normal 19 2 3 6 2" xfId="13132"/>
    <cellStyle name="Normal 19 2 3 6 2 2" xfId="29979"/>
    <cellStyle name="Normal 19 2 3 6 3" xfId="22412"/>
    <cellStyle name="Normal 19 2 3 7" xfId="9217"/>
    <cellStyle name="Normal 19 2 3 7 2" xfId="26198"/>
    <cellStyle name="Normal 19 2 3 8" xfId="17180"/>
    <cellStyle name="Normal 19 2 3 9" xfId="18630"/>
    <cellStyle name="Normal 19 2 4" xfId="1206"/>
    <cellStyle name="Normal 19 2 4 2" xfId="1702"/>
    <cellStyle name="Normal 19 2 4 2 2" xfId="2701"/>
    <cellStyle name="Normal 19 2 4 2 2 2" xfId="4663"/>
    <cellStyle name="Normal 19 2 4 2 2 2 2" xfId="8446"/>
    <cellStyle name="Normal 19 2 4 2 2 2 2 2" xfId="16505"/>
    <cellStyle name="Normal 19 2 4 2 2 2 2 2 2" xfId="33352"/>
    <cellStyle name="Normal 19 2 4 2 2 2 2 3" xfId="25785"/>
    <cellStyle name="Normal 19 2 4 2 2 2 3" xfId="12722"/>
    <cellStyle name="Normal 19 2 4 2 2 2 3 2" xfId="29571"/>
    <cellStyle name="Normal 19 2 4 2 2 2 4" xfId="22004"/>
    <cellStyle name="Normal 19 2 4 2 2 3" xfId="6562"/>
    <cellStyle name="Normal 19 2 4 2 2 3 2" xfId="14621"/>
    <cellStyle name="Normal 19 2 4 2 2 3 2 2" xfId="31468"/>
    <cellStyle name="Normal 19 2 4 2 2 3 3" xfId="23901"/>
    <cellStyle name="Normal 19 2 4 2 2 4" xfId="10788"/>
    <cellStyle name="Normal 19 2 4 2 2 4 2" xfId="27687"/>
    <cellStyle name="Normal 19 2 4 2 2 5" xfId="17190"/>
    <cellStyle name="Normal 19 2 4 2 2 6" xfId="20119"/>
    <cellStyle name="Normal 19 2 4 2 3" xfId="3751"/>
    <cellStyle name="Normal 19 2 4 2 3 2" xfId="7534"/>
    <cellStyle name="Normal 19 2 4 2 3 2 2" xfId="15593"/>
    <cellStyle name="Normal 19 2 4 2 3 2 2 2" xfId="32440"/>
    <cellStyle name="Normal 19 2 4 2 3 2 3" xfId="24873"/>
    <cellStyle name="Normal 19 2 4 2 3 3" xfId="11810"/>
    <cellStyle name="Normal 19 2 4 2 3 3 2" xfId="28659"/>
    <cellStyle name="Normal 19 2 4 2 3 4" xfId="21092"/>
    <cellStyle name="Normal 19 2 4 2 4" xfId="5650"/>
    <cellStyle name="Normal 19 2 4 2 4 2" xfId="13709"/>
    <cellStyle name="Normal 19 2 4 2 4 2 2" xfId="30556"/>
    <cellStyle name="Normal 19 2 4 2 4 3" xfId="22989"/>
    <cellStyle name="Normal 19 2 4 2 5" xfId="9835"/>
    <cellStyle name="Normal 19 2 4 2 5 2" xfId="26775"/>
    <cellStyle name="Normal 19 2 4 2 6" xfId="17189"/>
    <cellStyle name="Normal 19 2 4 2 7" xfId="19207"/>
    <cellStyle name="Normal 19 2 4 3" xfId="2248"/>
    <cellStyle name="Normal 19 2 4 3 2" xfId="4212"/>
    <cellStyle name="Normal 19 2 4 3 2 2" xfId="7995"/>
    <cellStyle name="Normal 19 2 4 3 2 2 2" xfId="16054"/>
    <cellStyle name="Normal 19 2 4 3 2 2 2 2" xfId="32901"/>
    <cellStyle name="Normal 19 2 4 3 2 2 3" xfId="25334"/>
    <cellStyle name="Normal 19 2 4 3 2 3" xfId="12271"/>
    <cellStyle name="Normal 19 2 4 3 2 3 2" xfId="29120"/>
    <cellStyle name="Normal 19 2 4 3 2 4" xfId="21553"/>
    <cellStyle name="Normal 19 2 4 3 3" xfId="6111"/>
    <cellStyle name="Normal 19 2 4 3 3 2" xfId="14170"/>
    <cellStyle name="Normal 19 2 4 3 3 2 2" xfId="31017"/>
    <cellStyle name="Normal 19 2 4 3 3 3" xfId="23450"/>
    <cellStyle name="Normal 19 2 4 3 4" xfId="10336"/>
    <cellStyle name="Normal 19 2 4 3 4 2" xfId="27236"/>
    <cellStyle name="Normal 19 2 4 3 5" xfId="17191"/>
    <cellStyle name="Normal 19 2 4 3 6" xfId="19668"/>
    <cellStyle name="Normal 19 2 4 4" xfId="3300"/>
    <cellStyle name="Normal 19 2 4 4 2" xfId="7083"/>
    <cellStyle name="Normal 19 2 4 4 2 2" xfId="15142"/>
    <cellStyle name="Normal 19 2 4 4 2 2 2" xfId="31989"/>
    <cellStyle name="Normal 19 2 4 4 2 3" xfId="24422"/>
    <cellStyle name="Normal 19 2 4 4 3" xfId="11359"/>
    <cellStyle name="Normal 19 2 4 4 3 2" xfId="28208"/>
    <cellStyle name="Normal 19 2 4 4 4" xfId="20641"/>
    <cellStyle name="Normal 19 2 4 5" xfId="5199"/>
    <cellStyle name="Normal 19 2 4 5 2" xfId="13258"/>
    <cellStyle name="Normal 19 2 4 5 2 2" xfId="30105"/>
    <cellStyle name="Normal 19 2 4 5 3" xfId="22538"/>
    <cellStyle name="Normal 19 2 4 6" xfId="9360"/>
    <cellStyle name="Normal 19 2 4 6 2" xfId="26324"/>
    <cellStyle name="Normal 19 2 4 7" xfId="17188"/>
    <cellStyle name="Normal 19 2 4 8" xfId="18756"/>
    <cellStyle name="Normal 19 2 5" xfId="1484"/>
    <cellStyle name="Normal 19 2 5 2" xfId="2483"/>
    <cellStyle name="Normal 19 2 5 2 2" xfId="4445"/>
    <cellStyle name="Normal 19 2 5 2 2 2" xfId="8228"/>
    <cellStyle name="Normal 19 2 5 2 2 2 2" xfId="16287"/>
    <cellStyle name="Normal 19 2 5 2 2 2 2 2" xfId="33134"/>
    <cellStyle name="Normal 19 2 5 2 2 2 3" xfId="25567"/>
    <cellStyle name="Normal 19 2 5 2 2 3" xfId="12504"/>
    <cellStyle name="Normal 19 2 5 2 2 3 2" xfId="29353"/>
    <cellStyle name="Normal 19 2 5 2 2 4" xfId="21786"/>
    <cellStyle name="Normal 19 2 5 2 3" xfId="6344"/>
    <cellStyle name="Normal 19 2 5 2 3 2" xfId="14403"/>
    <cellStyle name="Normal 19 2 5 2 3 2 2" xfId="31250"/>
    <cellStyle name="Normal 19 2 5 2 3 3" xfId="23683"/>
    <cellStyle name="Normal 19 2 5 2 4" xfId="10570"/>
    <cellStyle name="Normal 19 2 5 2 4 2" xfId="27469"/>
    <cellStyle name="Normal 19 2 5 2 5" xfId="17193"/>
    <cellStyle name="Normal 19 2 5 2 6" xfId="19901"/>
    <cellStyle name="Normal 19 2 5 3" xfId="3533"/>
    <cellStyle name="Normal 19 2 5 3 2" xfId="7316"/>
    <cellStyle name="Normal 19 2 5 3 2 2" xfId="15375"/>
    <cellStyle name="Normal 19 2 5 3 2 2 2" xfId="32222"/>
    <cellStyle name="Normal 19 2 5 3 2 3" xfId="24655"/>
    <cellStyle name="Normal 19 2 5 3 3" xfId="11592"/>
    <cellStyle name="Normal 19 2 5 3 3 2" xfId="28441"/>
    <cellStyle name="Normal 19 2 5 3 4" xfId="20874"/>
    <cellStyle name="Normal 19 2 5 4" xfId="5432"/>
    <cellStyle name="Normal 19 2 5 4 2" xfId="13491"/>
    <cellStyle name="Normal 19 2 5 4 2 2" xfId="30338"/>
    <cellStyle name="Normal 19 2 5 4 3" xfId="22771"/>
    <cellStyle name="Normal 19 2 5 5" xfId="9617"/>
    <cellStyle name="Normal 19 2 5 5 2" xfId="26557"/>
    <cellStyle name="Normal 19 2 5 6" xfId="17192"/>
    <cellStyle name="Normal 19 2 5 7" xfId="18989"/>
    <cellStyle name="Normal 19 2 6" xfId="2009"/>
    <cellStyle name="Normal 19 2 6 2" xfId="3994"/>
    <cellStyle name="Normal 19 2 6 2 2" xfId="7777"/>
    <cellStyle name="Normal 19 2 6 2 2 2" xfId="15836"/>
    <cellStyle name="Normal 19 2 6 2 2 2 2" xfId="32683"/>
    <cellStyle name="Normal 19 2 6 2 2 3" xfId="25116"/>
    <cellStyle name="Normal 19 2 6 2 3" xfId="12053"/>
    <cellStyle name="Normal 19 2 6 2 3 2" xfId="28902"/>
    <cellStyle name="Normal 19 2 6 2 4" xfId="21335"/>
    <cellStyle name="Normal 19 2 6 3" xfId="5893"/>
    <cellStyle name="Normal 19 2 6 3 2" xfId="13952"/>
    <cellStyle name="Normal 19 2 6 3 2 2" xfId="30799"/>
    <cellStyle name="Normal 19 2 6 3 3" xfId="23232"/>
    <cellStyle name="Normal 19 2 6 4" xfId="10108"/>
    <cellStyle name="Normal 19 2 6 4 2" xfId="27018"/>
    <cellStyle name="Normal 19 2 6 5" xfId="17194"/>
    <cellStyle name="Normal 19 2 6 6" xfId="19450"/>
    <cellStyle name="Normal 19 2 7" xfId="3052"/>
    <cellStyle name="Normal 19 2 7 2" xfId="6865"/>
    <cellStyle name="Normal 19 2 7 2 2" xfId="14924"/>
    <cellStyle name="Normal 19 2 7 2 2 2" xfId="31771"/>
    <cellStyle name="Normal 19 2 7 2 3" xfId="24204"/>
    <cellStyle name="Normal 19 2 7 3" xfId="11115"/>
    <cellStyle name="Normal 19 2 7 3 2" xfId="27990"/>
    <cellStyle name="Normal 19 2 7 4" xfId="20423"/>
    <cellStyle name="Normal 19 2 8" xfId="4981"/>
    <cellStyle name="Normal 19 2 8 2" xfId="13040"/>
    <cellStyle name="Normal 19 2 8 2 2" xfId="29887"/>
    <cellStyle name="Normal 19 2 8 3" xfId="22320"/>
    <cellStyle name="Normal 19 2 9" xfId="8964"/>
    <cellStyle name="Normal 19 2 9 2" xfId="26106"/>
    <cellStyle name="Normal 19 3" xfId="721"/>
    <cellStyle name="Normal 19 3 10" xfId="18560"/>
    <cellStyle name="Normal 19 3 11" xfId="34067"/>
    <cellStyle name="Normal 19 3 2" xfId="1060"/>
    <cellStyle name="Normal 19 3 2 2" xfId="1321"/>
    <cellStyle name="Normal 19 3 2 2 2" xfId="1817"/>
    <cellStyle name="Normal 19 3 2 2 2 2" xfId="2816"/>
    <cellStyle name="Normal 19 3 2 2 2 2 2" xfId="4778"/>
    <cellStyle name="Normal 19 3 2 2 2 2 2 2" xfId="8561"/>
    <cellStyle name="Normal 19 3 2 2 2 2 2 2 2" xfId="16620"/>
    <cellStyle name="Normal 19 3 2 2 2 2 2 2 2 2" xfId="33467"/>
    <cellStyle name="Normal 19 3 2 2 2 2 2 2 3" xfId="25900"/>
    <cellStyle name="Normal 19 3 2 2 2 2 2 3" xfId="12837"/>
    <cellStyle name="Normal 19 3 2 2 2 2 2 3 2" xfId="29686"/>
    <cellStyle name="Normal 19 3 2 2 2 2 2 4" xfId="22119"/>
    <cellStyle name="Normal 19 3 2 2 2 2 3" xfId="6677"/>
    <cellStyle name="Normal 19 3 2 2 2 2 3 2" xfId="14736"/>
    <cellStyle name="Normal 19 3 2 2 2 2 3 2 2" xfId="31583"/>
    <cellStyle name="Normal 19 3 2 2 2 2 3 3" xfId="24016"/>
    <cellStyle name="Normal 19 3 2 2 2 2 4" xfId="10903"/>
    <cellStyle name="Normal 19 3 2 2 2 2 4 2" xfId="27802"/>
    <cellStyle name="Normal 19 3 2 2 2 2 5" xfId="17199"/>
    <cellStyle name="Normal 19 3 2 2 2 2 6" xfId="20234"/>
    <cellStyle name="Normal 19 3 2 2 2 3" xfId="3866"/>
    <cellStyle name="Normal 19 3 2 2 2 3 2" xfId="7649"/>
    <cellStyle name="Normal 19 3 2 2 2 3 2 2" xfId="15708"/>
    <cellStyle name="Normal 19 3 2 2 2 3 2 2 2" xfId="32555"/>
    <cellStyle name="Normal 19 3 2 2 2 3 2 3" xfId="24988"/>
    <cellStyle name="Normal 19 3 2 2 2 3 3" xfId="11925"/>
    <cellStyle name="Normal 19 3 2 2 2 3 3 2" xfId="28774"/>
    <cellStyle name="Normal 19 3 2 2 2 3 4" xfId="21207"/>
    <cellStyle name="Normal 19 3 2 2 2 4" xfId="5765"/>
    <cellStyle name="Normal 19 3 2 2 2 4 2" xfId="13824"/>
    <cellStyle name="Normal 19 3 2 2 2 4 2 2" xfId="30671"/>
    <cellStyle name="Normal 19 3 2 2 2 4 3" xfId="23104"/>
    <cellStyle name="Normal 19 3 2 2 2 5" xfId="9950"/>
    <cellStyle name="Normal 19 3 2 2 2 5 2" xfId="26890"/>
    <cellStyle name="Normal 19 3 2 2 2 6" xfId="17198"/>
    <cellStyle name="Normal 19 3 2 2 2 7" xfId="19322"/>
    <cellStyle name="Normal 19 3 2 2 3" xfId="2363"/>
    <cellStyle name="Normal 19 3 2 2 3 2" xfId="4327"/>
    <cellStyle name="Normal 19 3 2 2 3 2 2" xfId="8110"/>
    <cellStyle name="Normal 19 3 2 2 3 2 2 2" xfId="16169"/>
    <cellStyle name="Normal 19 3 2 2 3 2 2 2 2" xfId="33016"/>
    <cellStyle name="Normal 19 3 2 2 3 2 2 3" xfId="25449"/>
    <cellStyle name="Normal 19 3 2 2 3 2 3" xfId="12386"/>
    <cellStyle name="Normal 19 3 2 2 3 2 3 2" xfId="29235"/>
    <cellStyle name="Normal 19 3 2 2 3 2 4" xfId="21668"/>
    <cellStyle name="Normal 19 3 2 2 3 3" xfId="6226"/>
    <cellStyle name="Normal 19 3 2 2 3 3 2" xfId="14285"/>
    <cellStyle name="Normal 19 3 2 2 3 3 2 2" xfId="31132"/>
    <cellStyle name="Normal 19 3 2 2 3 3 3" xfId="23565"/>
    <cellStyle name="Normal 19 3 2 2 3 4" xfId="10451"/>
    <cellStyle name="Normal 19 3 2 2 3 4 2" xfId="27351"/>
    <cellStyle name="Normal 19 3 2 2 3 5" xfId="17200"/>
    <cellStyle name="Normal 19 3 2 2 3 6" xfId="19783"/>
    <cellStyle name="Normal 19 3 2 2 4" xfId="3415"/>
    <cellStyle name="Normal 19 3 2 2 4 2" xfId="7198"/>
    <cellStyle name="Normal 19 3 2 2 4 2 2" xfId="15257"/>
    <cellStyle name="Normal 19 3 2 2 4 2 2 2" xfId="32104"/>
    <cellStyle name="Normal 19 3 2 2 4 2 3" xfId="24537"/>
    <cellStyle name="Normal 19 3 2 2 4 3" xfId="11474"/>
    <cellStyle name="Normal 19 3 2 2 4 3 2" xfId="28323"/>
    <cellStyle name="Normal 19 3 2 2 4 4" xfId="20756"/>
    <cellStyle name="Normal 19 3 2 2 5" xfId="5314"/>
    <cellStyle name="Normal 19 3 2 2 5 2" xfId="13373"/>
    <cellStyle name="Normal 19 3 2 2 5 2 2" xfId="30220"/>
    <cellStyle name="Normal 19 3 2 2 5 3" xfId="22653"/>
    <cellStyle name="Normal 19 3 2 2 6" xfId="9475"/>
    <cellStyle name="Normal 19 3 2 2 6 2" xfId="26439"/>
    <cellStyle name="Normal 19 3 2 2 7" xfId="17197"/>
    <cellStyle name="Normal 19 3 2 2 8" xfId="18871"/>
    <cellStyle name="Normal 19 3 2 3" xfId="1599"/>
    <cellStyle name="Normal 19 3 2 3 2" xfId="2598"/>
    <cellStyle name="Normal 19 3 2 3 2 2" xfId="4560"/>
    <cellStyle name="Normal 19 3 2 3 2 2 2" xfId="8343"/>
    <cellStyle name="Normal 19 3 2 3 2 2 2 2" xfId="16402"/>
    <cellStyle name="Normal 19 3 2 3 2 2 2 2 2" xfId="33249"/>
    <cellStyle name="Normal 19 3 2 3 2 2 2 3" xfId="25682"/>
    <cellStyle name="Normal 19 3 2 3 2 2 3" xfId="12619"/>
    <cellStyle name="Normal 19 3 2 3 2 2 3 2" xfId="29468"/>
    <cellStyle name="Normal 19 3 2 3 2 2 4" xfId="21901"/>
    <cellStyle name="Normal 19 3 2 3 2 3" xfId="6459"/>
    <cellStyle name="Normal 19 3 2 3 2 3 2" xfId="14518"/>
    <cellStyle name="Normal 19 3 2 3 2 3 2 2" xfId="31365"/>
    <cellStyle name="Normal 19 3 2 3 2 3 3" xfId="23798"/>
    <cellStyle name="Normal 19 3 2 3 2 4" xfId="10685"/>
    <cellStyle name="Normal 19 3 2 3 2 4 2" xfId="27584"/>
    <cellStyle name="Normal 19 3 2 3 2 5" xfId="17202"/>
    <cellStyle name="Normal 19 3 2 3 2 6" xfId="20016"/>
    <cellStyle name="Normal 19 3 2 3 3" xfId="3648"/>
    <cellStyle name="Normal 19 3 2 3 3 2" xfId="7431"/>
    <cellStyle name="Normal 19 3 2 3 3 2 2" xfId="15490"/>
    <cellStyle name="Normal 19 3 2 3 3 2 2 2" xfId="32337"/>
    <cellStyle name="Normal 19 3 2 3 3 2 3" xfId="24770"/>
    <cellStyle name="Normal 19 3 2 3 3 3" xfId="11707"/>
    <cellStyle name="Normal 19 3 2 3 3 3 2" xfId="28556"/>
    <cellStyle name="Normal 19 3 2 3 3 4" xfId="20989"/>
    <cellStyle name="Normal 19 3 2 3 4" xfId="5547"/>
    <cellStyle name="Normal 19 3 2 3 4 2" xfId="13606"/>
    <cellStyle name="Normal 19 3 2 3 4 2 2" xfId="30453"/>
    <cellStyle name="Normal 19 3 2 3 4 3" xfId="22886"/>
    <cellStyle name="Normal 19 3 2 3 5" xfId="9732"/>
    <cellStyle name="Normal 19 3 2 3 5 2" xfId="26672"/>
    <cellStyle name="Normal 19 3 2 3 6" xfId="17201"/>
    <cellStyle name="Normal 19 3 2 3 7" xfId="19104"/>
    <cellStyle name="Normal 19 3 2 4" xfId="2145"/>
    <cellStyle name="Normal 19 3 2 4 2" xfId="4109"/>
    <cellStyle name="Normal 19 3 2 4 2 2" xfId="7892"/>
    <cellStyle name="Normal 19 3 2 4 2 2 2" xfId="15951"/>
    <cellStyle name="Normal 19 3 2 4 2 2 2 2" xfId="32798"/>
    <cellStyle name="Normal 19 3 2 4 2 2 3" xfId="25231"/>
    <cellStyle name="Normal 19 3 2 4 2 3" xfId="12168"/>
    <cellStyle name="Normal 19 3 2 4 2 3 2" xfId="29017"/>
    <cellStyle name="Normal 19 3 2 4 2 4" xfId="21450"/>
    <cellStyle name="Normal 19 3 2 4 3" xfId="6008"/>
    <cellStyle name="Normal 19 3 2 4 3 2" xfId="14067"/>
    <cellStyle name="Normal 19 3 2 4 3 2 2" xfId="30914"/>
    <cellStyle name="Normal 19 3 2 4 3 3" xfId="23347"/>
    <cellStyle name="Normal 19 3 2 4 4" xfId="10233"/>
    <cellStyle name="Normal 19 3 2 4 4 2" xfId="27133"/>
    <cellStyle name="Normal 19 3 2 4 5" xfId="17203"/>
    <cellStyle name="Normal 19 3 2 4 6" xfId="19565"/>
    <cellStyle name="Normal 19 3 2 5" xfId="3197"/>
    <cellStyle name="Normal 19 3 2 5 2" xfId="6980"/>
    <cellStyle name="Normal 19 3 2 5 2 2" xfId="15039"/>
    <cellStyle name="Normal 19 3 2 5 2 2 2" xfId="31886"/>
    <cellStyle name="Normal 19 3 2 5 2 3" xfId="24319"/>
    <cellStyle name="Normal 19 3 2 5 3" xfId="11256"/>
    <cellStyle name="Normal 19 3 2 5 3 2" xfId="28105"/>
    <cellStyle name="Normal 19 3 2 5 4" xfId="20538"/>
    <cellStyle name="Normal 19 3 2 6" xfId="5096"/>
    <cellStyle name="Normal 19 3 2 6 2" xfId="13155"/>
    <cellStyle name="Normal 19 3 2 6 2 2" xfId="30002"/>
    <cellStyle name="Normal 19 3 2 6 3" xfId="22435"/>
    <cellStyle name="Normal 19 3 2 7" xfId="9240"/>
    <cellStyle name="Normal 19 3 2 7 2" xfId="26221"/>
    <cellStyle name="Normal 19 3 2 8" xfId="17196"/>
    <cellStyle name="Normal 19 3 2 9" xfId="18653"/>
    <cellStyle name="Normal 19 3 3" xfId="1229"/>
    <cellStyle name="Normal 19 3 3 2" xfId="1725"/>
    <cellStyle name="Normal 19 3 3 2 2" xfId="2724"/>
    <cellStyle name="Normal 19 3 3 2 2 2" xfId="4686"/>
    <cellStyle name="Normal 19 3 3 2 2 2 2" xfId="8469"/>
    <cellStyle name="Normal 19 3 3 2 2 2 2 2" xfId="16528"/>
    <cellStyle name="Normal 19 3 3 2 2 2 2 2 2" xfId="33375"/>
    <cellStyle name="Normal 19 3 3 2 2 2 2 3" xfId="25808"/>
    <cellStyle name="Normal 19 3 3 2 2 2 3" xfId="12745"/>
    <cellStyle name="Normal 19 3 3 2 2 2 3 2" xfId="29594"/>
    <cellStyle name="Normal 19 3 3 2 2 2 4" xfId="22027"/>
    <cellStyle name="Normal 19 3 3 2 2 3" xfId="6585"/>
    <cellStyle name="Normal 19 3 3 2 2 3 2" xfId="14644"/>
    <cellStyle name="Normal 19 3 3 2 2 3 2 2" xfId="31491"/>
    <cellStyle name="Normal 19 3 3 2 2 3 3" xfId="23924"/>
    <cellStyle name="Normal 19 3 3 2 2 4" xfId="10811"/>
    <cellStyle name="Normal 19 3 3 2 2 4 2" xfId="27710"/>
    <cellStyle name="Normal 19 3 3 2 2 5" xfId="17206"/>
    <cellStyle name="Normal 19 3 3 2 2 6" xfId="20142"/>
    <cellStyle name="Normal 19 3 3 2 3" xfId="3774"/>
    <cellStyle name="Normal 19 3 3 2 3 2" xfId="7557"/>
    <cellStyle name="Normal 19 3 3 2 3 2 2" xfId="15616"/>
    <cellStyle name="Normal 19 3 3 2 3 2 2 2" xfId="32463"/>
    <cellStyle name="Normal 19 3 3 2 3 2 3" xfId="24896"/>
    <cellStyle name="Normal 19 3 3 2 3 3" xfId="11833"/>
    <cellStyle name="Normal 19 3 3 2 3 3 2" xfId="28682"/>
    <cellStyle name="Normal 19 3 3 2 3 4" xfId="21115"/>
    <cellStyle name="Normal 19 3 3 2 4" xfId="5673"/>
    <cellStyle name="Normal 19 3 3 2 4 2" xfId="13732"/>
    <cellStyle name="Normal 19 3 3 2 4 2 2" xfId="30579"/>
    <cellStyle name="Normal 19 3 3 2 4 3" xfId="23012"/>
    <cellStyle name="Normal 19 3 3 2 5" xfId="9858"/>
    <cellStyle name="Normal 19 3 3 2 5 2" xfId="26798"/>
    <cellStyle name="Normal 19 3 3 2 6" xfId="17205"/>
    <cellStyle name="Normal 19 3 3 2 7" xfId="19230"/>
    <cellStyle name="Normal 19 3 3 3" xfId="2271"/>
    <cellStyle name="Normal 19 3 3 3 2" xfId="4235"/>
    <cellStyle name="Normal 19 3 3 3 2 2" xfId="8018"/>
    <cellStyle name="Normal 19 3 3 3 2 2 2" xfId="16077"/>
    <cellStyle name="Normal 19 3 3 3 2 2 2 2" xfId="32924"/>
    <cellStyle name="Normal 19 3 3 3 2 2 3" xfId="25357"/>
    <cellStyle name="Normal 19 3 3 3 2 3" xfId="12294"/>
    <cellStyle name="Normal 19 3 3 3 2 3 2" xfId="29143"/>
    <cellStyle name="Normal 19 3 3 3 2 4" xfId="21576"/>
    <cellStyle name="Normal 19 3 3 3 3" xfId="6134"/>
    <cellStyle name="Normal 19 3 3 3 3 2" xfId="14193"/>
    <cellStyle name="Normal 19 3 3 3 3 2 2" xfId="31040"/>
    <cellStyle name="Normal 19 3 3 3 3 3" xfId="23473"/>
    <cellStyle name="Normal 19 3 3 3 4" xfId="10359"/>
    <cellStyle name="Normal 19 3 3 3 4 2" xfId="27259"/>
    <cellStyle name="Normal 19 3 3 3 5" xfId="17207"/>
    <cellStyle name="Normal 19 3 3 3 6" xfId="19691"/>
    <cellStyle name="Normal 19 3 3 4" xfId="3323"/>
    <cellStyle name="Normal 19 3 3 4 2" xfId="7106"/>
    <cellStyle name="Normal 19 3 3 4 2 2" xfId="15165"/>
    <cellStyle name="Normal 19 3 3 4 2 2 2" xfId="32012"/>
    <cellStyle name="Normal 19 3 3 4 2 3" xfId="24445"/>
    <cellStyle name="Normal 19 3 3 4 3" xfId="11382"/>
    <cellStyle name="Normal 19 3 3 4 3 2" xfId="28231"/>
    <cellStyle name="Normal 19 3 3 4 4" xfId="20664"/>
    <cellStyle name="Normal 19 3 3 5" xfId="5222"/>
    <cellStyle name="Normal 19 3 3 5 2" xfId="13281"/>
    <cellStyle name="Normal 19 3 3 5 2 2" xfId="30128"/>
    <cellStyle name="Normal 19 3 3 5 3" xfId="22561"/>
    <cellStyle name="Normal 19 3 3 6" xfId="9383"/>
    <cellStyle name="Normal 19 3 3 6 2" xfId="26347"/>
    <cellStyle name="Normal 19 3 3 7" xfId="17204"/>
    <cellStyle name="Normal 19 3 3 8" xfId="18779"/>
    <cellStyle name="Normal 19 3 4" xfId="1507"/>
    <cellStyle name="Normal 19 3 4 2" xfId="2506"/>
    <cellStyle name="Normal 19 3 4 2 2" xfId="4468"/>
    <cellStyle name="Normal 19 3 4 2 2 2" xfId="8251"/>
    <cellStyle name="Normal 19 3 4 2 2 2 2" xfId="16310"/>
    <cellStyle name="Normal 19 3 4 2 2 2 2 2" xfId="33157"/>
    <cellStyle name="Normal 19 3 4 2 2 2 3" xfId="25590"/>
    <cellStyle name="Normal 19 3 4 2 2 3" xfId="12527"/>
    <cellStyle name="Normal 19 3 4 2 2 3 2" xfId="29376"/>
    <cellStyle name="Normal 19 3 4 2 2 4" xfId="21809"/>
    <cellStyle name="Normal 19 3 4 2 3" xfId="6367"/>
    <cellStyle name="Normal 19 3 4 2 3 2" xfId="14426"/>
    <cellStyle name="Normal 19 3 4 2 3 2 2" xfId="31273"/>
    <cellStyle name="Normal 19 3 4 2 3 3" xfId="23706"/>
    <cellStyle name="Normal 19 3 4 2 4" xfId="10593"/>
    <cellStyle name="Normal 19 3 4 2 4 2" xfId="27492"/>
    <cellStyle name="Normal 19 3 4 2 5" xfId="17209"/>
    <cellStyle name="Normal 19 3 4 2 6" xfId="19924"/>
    <cellStyle name="Normal 19 3 4 3" xfId="3556"/>
    <cellStyle name="Normal 19 3 4 3 2" xfId="7339"/>
    <cellStyle name="Normal 19 3 4 3 2 2" xfId="15398"/>
    <cellStyle name="Normal 19 3 4 3 2 2 2" xfId="32245"/>
    <cellStyle name="Normal 19 3 4 3 2 3" xfId="24678"/>
    <cellStyle name="Normal 19 3 4 3 3" xfId="11615"/>
    <cellStyle name="Normal 19 3 4 3 3 2" xfId="28464"/>
    <cellStyle name="Normal 19 3 4 3 4" xfId="20897"/>
    <cellStyle name="Normal 19 3 4 4" xfId="5455"/>
    <cellStyle name="Normal 19 3 4 4 2" xfId="13514"/>
    <cellStyle name="Normal 19 3 4 4 2 2" xfId="30361"/>
    <cellStyle name="Normal 19 3 4 4 3" xfId="22794"/>
    <cellStyle name="Normal 19 3 4 5" xfId="9640"/>
    <cellStyle name="Normal 19 3 4 5 2" xfId="26580"/>
    <cellStyle name="Normal 19 3 4 6" xfId="17208"/>
    <cellStyle name="Normal 19 3 4 7" xfId="19012"/>
    <cellStyle name="Normal 19 3 5" xfId="2036"/>
    <cellStyle name="Normal 19 3 5 2" xfId="4017"/>
    <cellStyle name="Normal 19 3 5 2 2" xfId="7800"/>
    <cellStyle name="Normal 19 3 5 2 2 2" xfId="15859"/>
    <cellStyle name="Normal 19 3 5 2 2 2 2" xfId="32706"/>
    <cellStyle name="Normal 19 3 5 2 2 3" xfId="25139"/>
    <cellStyle name="Normal 19 3 5 2 3" xfId="12076"/>
    <cellStyle name="Normal 19 3 5 2 3 2" xfId="28925"/>
    <cellStyle name="Normal 19 3 5 2 4" xfId="21358"/>
    <cellStyle name="Normal 19 3 5 3" xfId="5916"/>
    <cellStyle name="Normal 19 3 5 3 2" xfId="13975"/>
    <cellStyle name="Normal 19 3 5 3 2 2" xfId="30822"/>
    <cellStyle name="Normal 19 3 5 3 3" xfId="23255"/>
    <cellStyle name="Normal 19 3 5 4" xfId="10134"/>
    <cellStyle name="Normal 19 3 5 4 2" xfId="27041"/>
    <cellStyle name="Normal 19 3 5 5" xfId="17210"/>
    <cellStyle name="Normal 19 3 5 6" xfId="19473"/>
    <cellStyle name="Normal 19 3 6" xfId="3075"/>
    <cellStyle name="Normal 19 3 6 2" xfId="6888"/>
    <cellStyle name="Normal 19 3 6 2 2" xfId="14947"/>
    <cellStyle name="Normal 19 3 6 2 2 2" xfId="31794"/>
    <cellStyle name="Normal 19 3 6 2 3" xfId="24227"/>
    <cellStyle name="Normal 19 3 6 3" xfId="11138"/>
    <cellStyle name="Normal 19 3 6 3 2" xfId="28013"/>
    <cellStyle name="Normal 19 3 6 4" xfId="20446"/>
    <cellStyle name="Normal 19 3 7" xfId="5004"/>
    <cellStyle name="Normal 19 3 7 2" xfId="13063"/>
    <cellStyle name="Normal 19 3 7 2 2" xfId="29910"/>
    <cellStyle name="Normal 19 3 7 3" xfId="22343"/>
    <cellStyle name="Normal 19 3 8" xfId="9021"/>
    <cellStyle name="Normal 19 3 8 2" xfId="26129"/>
    <cellStyle name="Normal 19 3 9" xfId="17195"/>
    <cellStyle name="Normal 19 4" xfId="940"/>
    <cellStyle name="Normal 19 4 2" xfId="3120"/>
    <cellStyle name="Normal 19 4 3" xfId="17211"/>
    <cellStyle name="Normal 19 4 4" xfId="34068"/>
    <cellStyle name="Normal 19 5" xfId="1024"/>
    <cellStyle name="Normal 19 5 2" xfId="1285"/>
    <cellStyle name="Normal 19 5 2 2" xfId="1781"/>
    <cellStyle name="Normal 19 5 2 2 2" xfId="2780"/>
    <cellStyle name="Normal 19 5 2 2 2 2" xfId="4742"/>
    <cellStyle name="Normal 19 5 2 2 2 2 2" xfId="8525"/>
    <cellStyle name="Normal 19 5 2 2 2 2 2 2" xfId="16584"/>
    <cellStyle name="Normal 19 5 2 2 2 2 2 2 2" xfId="33431"/>
    <cellStyle name="Normal 19 5 2 2 2 2 2 3" xfId="25864"/>
    <cellStyle name="Normal 19 5 2 2 2 2 3" xfId="12801"/>
    <cellStyle name="Normal 19 5 2 2 2 2 3 2" xfId="29650"/>
    <cellStyle name="Normal 19 5 2 2 2 2 4" xfId="22083"/>
    <cellStyle name="Normal 19 5 2 2 2 3" xfId="6641"/>
    <cellStyle name="Normal 19 5 2 2 2 3 2" xfId="14700"/>
    <cellStyle name="Normal 19 5 2 2 2 3 2 2" xfId="31547"/>
    <cellStyle name="Normal 19 5 2 2 2 3 3" xfId="23980"/>
    <cellStyle name="Normal 19 5 2 2 2 4" xfId="10867"/>
    <cellStyle name="Normal 19 5 2 2 2 4 2" xfId="27766"/>
    <cellStyle name="Normal 19 5 2 2 2 5" xfId="17215"/>
    <cellStyle name="Normal 19 5 2 2 2 6" xfId="20198"/>
    <cellStyle name="Normal 19 5 2 2 3" xfId="3830"/>
    <cellStyle name="Normal 19 5 2 2 3 2" xfId="7613"/>
    <cellStyle name="Normal 19 5 2 2 3 2 2" xfId="15672"/>
    <cellStyle name="Normal 19 5 2 2 3 2 2 2" xfId="32519"/>
    <cellStyle name="Normal 19 5 2 2 3 2 3" xfId="24952"/>
    <cellStyle name="Normal 19 5 2 2 3 3" xfId="11889"/>
    <cellStyle name="Normal 19 5 2 2 3 3 2" xfId="28738"/>
    <cellStyle name="Normal 19 5 2 2 3 4" xfId="21171"/>
    <cellStyle name="Normal 19 5 2 2 4" xfId="5729"/>
    <cellStyle name="Normal 19 5 2 2 4 2" xfId="13788"/>
    <cellStyle name="Normal 19 5 2 2 4 2 2" xfId="30635"/>
    <cellStyle name="Normal 19 5 2 2 4 3" xfId="23068"/>
    <cellStyle name="Normal 19 5 2 2 5" xfId="9914"/>
    <cellStyle name="Normal 19 5 2 2 5 2" xfId="26854"/>
    <cellStyle name="Normal 19 5 2 2 6" xfId="17214"/>
    <cellStyle name="Normal 19 5 2 2 7" xfId="19286"/>
    <cellStyle name="Normal 19 5 2 3" xfId="2327"/>
    <cellStyle name="Normal 19 5 2 3 2" xfId="4291"/>
    <cellStyle name="Normal 19 5 2 3 2 2" xfId="8074"/>
    <cellStyle name="Normal 19 5 2 3 2 2 2" xfId="16133"/>
    <cellStyle name="Normal 19 5 2 3 2 2 2 2" xfId="32980"/>
    <cellStyle name="Normal 19 5 2 3 2 2 3" xfId="25413"/>
    <cellStyle name="Normal 19 5 2 3 2 3" xfId="12350"/>
    <cellStyle name="Normal 19 5 2 3 2 3 2" xfId="29199"/>
    <cellStyle name="Normal 19 5 2 3 2 4" xfId="21632"/>
    <cellStyle name="Normal 19 5 2 3 3" xfId="6190"/>
    <cellStyle name="Normal 19 5 2 3 3 2" xfId="14249"/>
    <cellStyle name="Normal 19 5 2 3 3 2 2" xfId="31096"/>
    <cellStyle name="Normal 19 5 2 3 3 3" xfId="23529"/>
    <cellStyle name="Normal 19 5 2 3 4" xfId="10415"/>
    <cellStyle name="Normal 19 5 2 3 4 2" xfId="27315"/>
    <cellStyle name="Normal 19 5 2 3 5" xfId="17216"/>
    <cellStyle name="Normal 19 5 2 3 6" xfId="19747"/>
    <cellStyle name="Normal 19 5 2 4" xfId="3379"/>
    <cellStyle name="Normal 19 5 2 4 2" xfId="7162"/>
    <cellStyle name="Normal 19 5 2 4 2 2" xfId="15221"/>
    <cellStyle name="Normal 19 5 2 4 2 2 2" xfId="32068"/>
    <cellStyle name="Normal 19 5 2 4 2 3" xfId="24501"/>
    <cellStyle name="Normal 19 5 2 4 3" xfId="11438"/>
    <cellStyle name="Normal 19 5 2 4 3 2" xfId="28287"/>
    <cellStyle name="Normal 19 5 2 4 4" xfId="20720"/>
    <cellStyle name="Normal 19 5 2 5" xfId="5278"/>
    <cellStyle name="Normal 19 5 2 5 2" xfId="13337"/>
    <cellStyle name="Normal 19 5 2 5 2 2" xfId="30184"/>
    <cellStyle name="Normal 19 5 2 5 3" xfId="22617"/>
    <cellStyle name="Normal 19 5 2 6" xfId="9439"/>
    <cellStyle name="Normal 19 5 2 6 2" xfId="26403"/>
    <cellStyle name="Normal 19 5 2 7" xfId="17213"/>
    <cellStyle name="Normal 19 5 2 8" xfId="18835"/>
    <cellStyle name="Normal 19 5 3" xfId="1563"/>
    <cellStyle name="Normal 19 5 3 2" xfId="2562"/>
    <cellStyle name="Normal 19 5 3 2 2" xfId="4524"/>
    <cellStyle name="Normal 19 5 3 2 2 2" xfId="8307"/>
    <cellStyle name="Normal 19 5 3 2 2 2 2" xfId="16366"/>
    <cellStyle name="Normal 19 5 3 2 2 2 2 2" xfId="33213"/>
    <cellStyle name="Normal 19 5 3 2 2 2 3" xfId="25646"/>
    <cellStyle name="Normal 19 5 3 2 2 3" xfId="12583"/>
    <cellStyle name="Normal 19 5 3 2 2 3 2" xfId="29432"/>
    <cellStyle name="Normal 19 5 3 2 2 4" xfId="21865"/>
    <cellStyle name="Normal 19 5 3 2 3" xfId="6423"/>
    <cellStyle name="Normal 19 5 3 2 3 2" xfId="14482"/>
    <cellStyle name="Normal 19 5 3 2 3 2 2" xfId="31329"/>
    <cellStyle name="Normal 19 5 3 2 3 3" xfId="23762"/>
    <cellStyle name="Normal 19 5 3 2 4" xfId="10649"/>
    <cellStyle name="Normal 19 5 3 2 4 2" xfId="27548"/>
    <cellStyle name="Normal 19 5 3 2 5" xfId="17218"/>
    <cellStyle name="Normal 19 5 3 2 6" xfId="19980"/>
    <cellStyle name="Normal 19 5 3 3" xfId="3612"/>
    <cellStyle name="Normal 19 5 3 3 2" xfId="7395"/>
    <cellStyle name="Normal 19 5 3 3 2 2" xfId="15454"/>
    <cellStyle name="Normal 19 5 3 3 2 2 2" xfId="32301"/>
    <cellStyle name="Normal 19 5 3 3 2 3" xfId="24734"/>
    <cellStyle name="Normal 19 5 3 3 3" xfId="11671"/>
    <cellStyle name="Normal 19 5 3 3 3 2" xfId="28520"/>
    <cellStyle name="Normal 19 5 3 3 4" xfId="20953"/>
    <cellStyle name="Normal 19 5 3 4" xfId="5511"/>
    <cellStyle name="Normal 19 5 3 4 2" xfId="13570"/>
    <cellStyle name="Normal 19 5 3 4 2 2" xfId="30417"/>
    <cellStyle name="Normal 19 5 3 4 3" xfId="22850"/>
    <cellStyle name="Normal 19 5 3 5" xfId="9696"/>
    <cellStyle name="Normal 19 5 3 5 2" xfId="26636"/>
    <cellStyle name="Normal 19 5 3 6" xfId="17217"/>
    <cellStyle name="Normal 19 5 3 7" xfId="19068"/>
    <cellStyle name="Normal 19 5 4" xfId="2109"/>
    <cellStyle name="Normal 19 5 4 2" xfId="4073"/>
    <cellStyle name="Normal 19 5 4 2 2" xfId="7856"/>
    <cellStyle name="Normal 19 5 4 2 2 2" xfId="15915"/>
    <cellStyle name="Normal 19 5 4 2 2 2 2" xfId="32762"/>
    <cellStyle name="Normal 19 5 4 2 2 3" xfId="25195"/>
    <cellStyle name="Normal 19 5 4 2 3" xfId="12132"/>
    <cellStyle name="Normal 19 5 4 2 3 2" xfId="28981"/>
    <cellStyle name="Normal 19 5 4 2 4" xfId="21414"/>
    <cellStyle name="Normal 19 5 4 3" xfId="5972"/>
    <cellStyle name="Normal 19 5 4 3 2" xfId="14031"/>
    <cellStyle name="Normal 19 5 4 3 2 2" xfId="30878"/>
    <cellStyle name="Normal 19 5 4 3 3" xfId="23311"/>
    <cellStyle name="Normal 19 5 4 4" xfId="10197"/>
    <cellStyle name="Normal 19 5 4 4 2" xfId="27097"/>
    <cellStyle name="Normal 19 5 4 5" xfId="17219"/>
    <cellStyle name="Normal 19 5 4 6" xfId="19529"/>
    <cellStyle name="Normal 19 5 5" xfId="3161"/>
    <cellStyle name="Normal 19 5 5 2" xfId="6944"/>
    <cellStyle name="Normal 19 5 5 2 2" xfId="15003"/>
    <cellStyle name="Normal 19 5 5 2 2 2" xfId="31850"/>
    <cellStyle name="Normal 19 5 5 2 3" xfId="24283"/>
    <cellStyle name="Normal 19 5 5 3" xfId="11220"/>
    <cellStyle name="Normal 19 5 5 3 2" xfId="28069"/>
    <cellStyle name="Normal 19 5 5 4" xfId="20502"/>
    <cellStyle name="Normal 19 5 6" xfId="5060"/>
    <cellStyle name="Normal 19 5 6 2" xfId="13119"/>
    <cellStyle name="Normal 19 5 6 2 2" xfId="29966"/>
    <cellStyle name="Normal 19 5 6 3" xfId="22399"/>
    <cellStyle name="Normal 19 5 7" xfId="9204"/>
    <cellStyle name="Normal 19 5 7 2" xfId="26185"/>
    <cellStyle name="Normal 19 5 8" xfId="17212"/>
    <cellStyle name="Normal 19 5 9" xfId="18617"/>
    <cellStyle name="Normal 19 6" xfId="1193"/>
    <cellStyle name="Normal 19 6 2" xfId="1689"/>
    <cellStyle name="Normal 19 6 2 2" xfId="2688"/>
    <cellStyle name="Normal 19 6 2 2 2" xfId="4650"/>
    <cellStyle name="Normal 19 6 2 2 2 2" xfId="8433"/>
    <cellStyle name="Normal 19 6 2 2 2 2 2" xfId="16492"/>
    <cellStyle name="Normal 19 6 2 2 2 2 2 2" xfId="33339"/>
    <cellStyle name="Normal 19 6 2 2 2 2 3" xfId="25772"/>
    <cellStyle name="Normal 19 6 2 2 2 3" xfId="12709"/>
    <cellStyle name="Normal 19 6 2 2 2 3 2" xfId="29558"/>
    <cellStyle name="Normal 19 6 2 2 2 4" xfId="21991"/>
    <cellStyle name="Normal 19 6 2 2 3" xfId="6549"/>
    <cellStyle name="Normal 19 6 2 2 3 2" xfId="14608"/>
    <cellStyle name="Normal 19 6 2 2 3 2 2" xfId="31455"/>
    <cellStyle name="Normal 19 6 2 2 3 3" xfId="23888"/>
    <cellStyle name="Normal 19 6 2 2 4" xfId="10775"/>
    <cellStyle name="Normal 19 6 2 2 4 2" xfId="27674"/>
    <cellStyle name="Normal 19 6 2 2 5" xfId="17222"/>
    <cellStyle name="Normal 19 6 2 2 6" xfId="20106"/>
    <cellStyle name="Normal 19 6 2 3" xfId="3738"/>
    <cellStyle name="Normal 19 6 2 3 2" xfId="7521"/>
    <cellStyle name="Normal 19 6 2 3 2 2" xfId="15580"/>
    <cellStyle name="Normal 19 6 2 3 2 2 2" xfId="32427"/>
    <cellStyle name="Normal 19 6 2 3 2 3" xfId="24860"/>
    <cellStyle name="Normal 19 6 2 3 3" xfId="11797"/>
    <cellStyle name="Normal 19 6 2 3 3 2" xfId="28646"/>
    <cellStyle name="Normal 19 6 2 3 4" xfId="21079"/>
    <cellStyle name="Normal 19 6 2 4" xfId="5637"/>
    <cellStyle name="Normal 19 6 2 4 2" xfId="13696"/>
    <cellStyle name="Normal 19 6 2 4 2 2" xfId="30543"/>
    <cellStyle name="Normal 19 6 2 4 3" xfId="22976"/>
    <cellStyle name="Normal 19 6 2 5" xfId="9822"/>
    <cellStyle name="Normal 19 6 2 5 2" xfId="26762"/>
    <cellStyle name="Normal 19 6 2 6" xfId="17221"/>
    <cellStyle name="Normal 19 6 2 7" xfId="19194"/>
    <cellStyle name="Normal 19 6 3" xfId="2235"/>
    <cellStyle name="Normal 19 6 3 2" xfId="4199"/>
    <cellStyle name="Normal 19 6 3 2 2" xfId="7982"/>
    <cellStyle name="Normal 19 6 3 2 2 2" xfId="16041"/>
    <cellStyle name="Normal 19 6 3 2 2 2 2" xfId="32888"/>
    <cellStyle name="Normal 19 6 3 2 2 3" xfId="25321"/>
    <cellStyle name="Normal 19 6 3 2 3" xfId="12258"/>
    <cellStyle name="Normal 19 6 3 2 3 2" xfId="29107"/>
    <cellStyle name="Normal 19 6 3 2 4" xfId="21540"/>
    <cellStyle name="Normal 19 6 3 3" xfId="6098"/>
    <cellStyle name="Normal 19 6 3 3 2" xfId="14157"/>
    <cellStyle name="Normal 19 6 3 3 2 2" xfId="31004"/>
    <cellStyle name="Normal 19 6 3 3 3" xfId="23437"/>
    <cellStyle name="Normal 19 6 3 4" xfId="10323"/>
    <cellStyle name="Normal 19 6 3 4 2" xfId="27223"/>
    <cellStyle name="Normal 19 6 3 5" xfId="17223"/>
    <cellStyle name="Normal 19 6 3 6" xfId="19655"/>
    <cellStyle name="Normal 19 6 4" xfId="3287"/>
    <cellStyle name="Normal 19 6 4 2" xfId="7070"/>
    <cellStyle name="Normal 19 6 4 2 2" xfId="15129"/>
    <cellStyle name="Normal 19 6 4 2 2 2" xfId="31976"/>
    <cellStyle name="Normal 19 6 4 2 3" xfId="24409"/>
    <cellStyle name="Normal 19 6 4 3" xfId="11346"/>
    <cellStyle name="Normal 19 6 4 3 2" xfId="28195"/>
    <cellStyle name="Normal 19 6 4 4" xfId="20628"/>
    <cellStyle name="Normal 19 6 5" xfId="5186"/>
    <cellStyle name="Normal 19 6 5 2" xfId="13245"/>
    <cellStyle name="Normal 19 6 5 2 2" xfId="30092"/>
    <cellStyle name="Normal 19 6 5 3" xfId="22525"/>
    <cellStyle name="Normal 19 6 6" xfId="9347"/>
    <cellStyle name="Normal 19 6 6 2" xfId="26311"/>
    <cellStyle name="Normal 19 6 7" xfId="17220"/>
    <cellStyle name="Normal 19 6 8" xfId="18743"/>
    <cellStyle name="Normal 19 7" xfId="1471"/>
    <cellStyle name="Normal 19 7 2" xfId="2470"/>
    <cellStyle name="Normal 19 7 2 2" xfId="4432"/>
    <cellStyle name="Normal 19 7 2 2 2" xfId="8215"/>
    <cellStyle name="Normal 19 7 2 2 2 2" xfId="16274"/>
    <cellStyle name="Normal 19 7 2 2 2 2 2" xfId="33121"/>
    <cellStyle name="Normal 19 7 2 2 2 3" xfId="25554"/>
    <cellStyle name="Normal 19 7 2 2 3" xfId="12491"/>
    <cellStyle name="Normal 19 7 2 2 3 2" xfId="29340"/>
    <cellStyle name="Normal 19 7 2 2 4" xfId="21773"/>
    <cellStyle name="Normal 19 7 2 3" xfId="6331"/>
    <cellStyle name="Normal 19 7 2 3 2" xfId="14390"/>
    <cellStyle name="Normal 19 7 2 3 2 2" xfId="31237"/>
    <cellStyle name="Normal 19 7 2 3 3" xfId="23670"/>
    <cellStyle name="Normal 19 7 2 4" xfId="10557"/>
    <cellStyle name="Normal 19 7 2 4 2" xfId="27456"/>
    <cellStyle name="Normal 19 7 2 5" xfId="17225"/>
    <cellStyle name="Normal 19 7 2 6" xfId="19888"/>
    <cellStyle name="Normal 19 7 3" xfId="3520"/>
    <cellStyle name="Normal 19 7 3 2" xfId="7303"/>
    <cellStyle name="Normal 19 7 3 2 2" xfId="15362"/>
    <cellStyle name="Normal 19 7 3 2 2 2" xfId="32209"/>
    <cellStyle name="Normal 19 7 3 2 3" xfId="24642"/>
    <cellStyle name="Normal 19 7 3 3" xfId="11579"/>
    <cellStyle name="Normal 19 7 3 3 2" xfId="28428"/>
    <cellStyle name="Normal 19 7 3 4" xfId="20861"/>
    <cellStyle name="Normal 19 7 4" xfId="5419"/>
    <cellStyle name="Normal 19 7 4 2" xfId="13478"/>
    <cellStyle name="Normal 19 7 4 2 2" xfId="30325"/>
    <cellStyle name="Normal 19 7 4 3" xfId="22758"/>
    <cellStyle name="Normal 19 7 5" xfId="9604"/>
    <cellStyle name="Normal 19 7 5 2" xfId="26544"/>
    <cellStyle name="Normal 19 7 6" xfId="17224"/>
    <cellStyle name="Normal 19 7 7" xfId="18976"/>
    <cellStyle name="Normal 19 8" xfId="1994"/>
    <cellStyle name="Normal 19 8 2" xfId="3981"/>
    <cellStyle name="Normal 19 8 2 2" xfId="7764"/>
    <cellStyle name="Normal 19 8 2 2 2" xfId="15823"/>
    <cellStyle name="Normal 19 8 2 2 2 2" xfId="32670"/>
    <cellStyle name="Normal 19 8 2 2 3" xfId="25103"/>
    <cellStyle name="Normal 19 8 2 3" xfId="12040"/>
    <cellStyle name="Normal 19 8 2 3 2" xfId="28889"/>
    <cellStyle name="Normal 19 8 2 4" xfId="21322"/>
    <cellStyle name="Normal 19 8 3" xfId="5880"/>
    <cellStyle name="Normal 19 8 3 2" xfId="13939"/>
    <cellStyle name="Normal 19 8 3 2 2" xfId="30786"/>
    <cellStyle name="Normal 19 8 3 3" xfId="23219"/>
    <cellStyle name="Normal 19 8 4" xfId="10093"/>
    <cellStyle name="Normal 19 8 4 2" xfId="27005"/>
    <cellStyle name="Normal 19 8 5" xfId="17226"/>
    <cellStyle name="Normal 19 8 6" xfId="19437"/>
    <cellStyle name="Normal 19 9" xfId="3039"/>
    <cellStyle name="Normal 19 9 2" xfId="6852"/>
    <cellStyle name="Normal 19 9 2 2" xfId="14911"/>
    <cellStyle name="Normal 19 9 2 2 2" xfId="31758"/>
    <cellStyle name="Normal 19 9 2 3" xfId="24191"/>
    <cellStyle name="Normal 19 9 3" xfId="11102"/>
    <cellStyle name="Normal 19 9 3 2" xfId="27977"/>
    <cellStyle name="Normal 19 9 4" xfId="20410"/>
    <cellStyle name="Normal 190" xfId="2986"/>
    <cellStyle name="Normal 190 2" xfId="6843"/>
    <cellStyle name="Normal 190 2 2" xfId="14902"/>
    <cellStyle name="Normal 190 2 2 2" xfId="31749"/>
    <cellStyle name="Normal 190 2 3" xfId="24182"/>
    <cellStyle name="Normal 190 3" xfId="11071"/>
    <cellStyle name="Normal 190 3 2" xfId="27968"/>
    <cellStyle name="Normal 190 4" xfId="20400"/>
    <cellStyle name="Normal 190 5" xfId="33822"/>
    <cellStyle name="Normal 191" xfId="4921"/>
    <cellStyle name="Normal 191 2" xfId="8704"/>
    <cellStyle name="Normal 191 2 2" xfId="16763"/>
    <cellStyle name="Normal 191 2 2 2" xfId="33610"/>
    <cellStyle name="Normal 191 2 3" xfId="26043"/>
    <cellStyle name="Normal 191 3" xfId="12980"/>
    <cellStyle name="Normal 191 3 2" xfId="29829"/>
    <cellStyle name="Normal 191 4" xfId="22262"/>
    <cellStyle name="Normal 191 5" xfId="33823"/>
    <cellStyle name="Normal 192" xfId="4922"/>
    <cellStyle name="Normal 192 2" xfId="8705"/>
    <cellStyle name="Normal 192 2 2" xfId="16764"/>
    <cellStyle name="Normal 192 2 2 2" xfId="33611"/>
    <cellStyle name="Normal 192 2 3" xfId="26044"/>
    <cellStyle name="Normal 192 3" xfId="12981"/>
    <cellStyle name="Normal 192 3 2" xfId="29830"/>
    <cellStyle name="Normal 192 4" xfId="22263"/>
    <cellStyle name="Normal 193" xfId="4923"/>
    <cellStyle name="Normal 193 2" xfId="8706"/>
    <cellStyle name="Normal 193 2 2" xfId="16765"/>
    <cellStyle name="Normal 193 2 2 2" xfId="33612"/>
    <cellStyle name="Normal 193 2 3" xfId="26045"/>
    <cellStyle name="Normal 193 3" xfId="12982"/>
    <cellStyle name="Normal 193 3 2" xfId="29831"/>
    <cellStyle name="Normal 193 4" xfId="22264"/>
    <cellStyle name="Normal 194" xfId="4924"/>
    <cellStyle name="Normal 194 2" xfId="8707"/>
    <cellStyle name="Normal 194 2 2" xfId="16766"/>
    <cellStyle name="Normal 194 2 2 2" xfId="33613"/>
    <cellStyle name="Normal 194 2 3" xfId="26046"/>
    <cellStyle name="Normal 194 3" xfId="12983"/>
    <cellStyle name="Normal 194 3 2" xfId="29832"/>
    <cellStyle name="Normal 194 4" xfId="22265"/>
    <cellStyle name="Normal 195" xfId="4925"/>
    <cellStyle name="Normal 195 2" xfId="8708"/>
    <cellStyle name="Normal 195 2 2" xfId="16767"/>
    <cellStyle name="Normal 195 2 2 2" xfId="33614"/>
    <cellStyle name="Normal 195 2 3" xfId="26047"/>
    <cellStyle name="Normal 195 3" xfId="12984"/>
    <cellStyle name="Normal 195 3 2" xfId="29833"/>
    <cellStyle name="Normal 195 4" xfId="22266"/>
    <cellStyle name="Normal 196" xfId="4926"/>
    <cellStyle name="Normal 196 2" xfId="8709"/>
    <cellStyle name="Normal 196 2 2" xfId="16768"/>
    <cellStyle name="Normal 196 2 2 2" xfId="33615"/>
    <cellStyle name="Normal 196 2 3" xfId="26048"/>
    <cellStyle name="Normal 196 3" xfId="12985"/>
    <cellStyle name="Normal 196 3 2" xfId="29834"/>
    <cellStyle name="Normal 196 4" xfId="22267"/>
    <cellStyle name="Normal 197" xfId="4927"/>
    <cellStyle name="Normal 197 2" xfId="8710"/>
    <cellStyle name="Normal 197 2 2" xfId="16769"/>
    <cellStyle name="Normal 197 2 2 2" xfId="33616"/>
    <cellStyle name="Normal 197 2 3" xfId="26049"/>
    <cellStyle name="Normal 197 3" xfId="12986"/>
    <cellStyle name="Normal 197 3 2" xfId="29835"/>
    <cellStyle name="Normal 197 4" xfId="22268"/>
    <cellStyle name="Normal 198" xfId="4928"/>
    <cellStyle name="Normal 198 2" xfId="8711"/>
    <cellStyle name="Normal 198 2 2" xfId="16770"/>
    <cellStyle name="Normal 198 2 2 2" xfId="33617"/>
    <cellStyle name="Normal 198 2 3" xfId="26050"/>
    <cellStyle name="Normal 198 3" xfId="12987"/>
    <cellStyle name="Normal 198 3 2" xfId="29836"/>
    <cellStyle name="Normal 198 4" xfId="22269"/>
    <cellStyle name="Normal 199" xfId="4929"/>
    <cellStyle name="Normal 199 2" xfId="8712"/>
    <cellStyle name="Normal 199 2 2" xfId="16771"/>
    <cellStyle name="Normal 199 2 2 2" xfId="33618"/>
    <cellStyle name="Normal 199 2 3" xfId="26051"/>
    <cellStyle name="Normal 199 3" xfId="12988"/>
    <cellStyle name="Normal 199 3 2" xfId="29837"/>
    <cellStyle name="Normal 199 4" xfId="22270"/>
    <cellStyle name="Normal 2" xfId="172"/>
    <cellStyle name="Normal 2 10" xfId="33824"/>
    <cellStyle name="Normal 2 11" xfId="33948"/>
    <cellStyle name="Normal 2 12" xfId="439"/>
    <cellStyle name="Normal 2 2" xfId="173"/>
    <cellStyle name="Normal 2 2 2" xfId="760"/>
    <cellStyle name="Normal 2 2 3" xfId="2977"/>
    <cellStyle name="Normal 2 2 3 2" xfId="6834"/>
    <cellStyle name="Normal 2 2 3 2 2" xfId="14893"/>
    <cellStyle name="Normal 2 2 3 2 2 2" xfId="31740"/>
    <cellStyle name="Normal 2 2 3 2 3" xfId="24173"/>
    <cellStyle name="Normal 2 2 3 3" xfId="11062"/>
    <cellStyle name="Normal 2 2 3 3 2" xfId="27959"/>
    <cellStyle name="Normal 2 2 3 4" xfId="20391"/>
    <cellStyle name="Normal 2 2 4" xfId="440"/>
    <cellStyle name="Normal 2 2_Energía" xfId="17227"/>
    <cellStyle name="Normal 2 3" xfId="174"/>
    <cellStyle name="Normal 2 3 2" xfId="17228"/>
    <cellStyle name="Normal 2 3 3" xfId="441"/>
    <cellStyle name="Normal 2 4" xfId="175"/>
    <cellStyle name="Normal 2 4 2" xfId="17229"/>
    <cellStyle name="Normal 2 4 3" xfId="442"/>
    <cellStyle name="Normal 2 5" xfId="443"/>
    <cellStyle name="Normal 2 5 2" xfId="17230"/>
    <cellStyle name="Normal 2 6" xfId="2967"/>
    <cellStyle name="Normal 2 6 2" xfId="6825"/>
    <cellStyle name="Normal 2 6 2 2" xfId="14884"/>
    <cellStyle name="Normal 2 6 2 2 2" xfId="31731"/>
    <cellStyle name="Normal 2 6 2 3" xfId="24164"/>
    <cellStyle name="Normal 2 6 3" xfId="11053"/>
    <cellStyle name="Normal 2 6 3 2" xfId="27950"/>
    <cellStyle name="Normal 2 6 4" xfId="20382"/>
    <cellStyle name="Normal 2 6 5" xfId="33825"/>
    <cellStyle name="Normal 2 7" xfId="33826"/>
    <cellStyle name="Normal 2 8" xfId="33827"/>
    <cellStyle name="Normal 2 9" xfId="33828"/>
    <cellStyle name="Normal 2_Centro1" xfId="17231"/>
    <cellStyle name="Normal 20" xfId="566"/>
    <cellStyle name="Normal 20 10" xfId="4969"/>
    <cellStyle name="Normal 20 10 2" xfId="13028"/>
    <cellStyle name="Normal 20 10 2 2" xfId="29875"/>
    <cellStyle name="Normal 20 10 3" xfId="22308"/>
    <cellStyle name="Normal 20 11" xfId="8931"/>
    <cellStyle name="Normal 20 11 2" xfId="26094"/>
    <cellStyle name="Normal 20 12" xfId="17232"/>
    <cellStyle name="Normal 20 13" xfId="18524"/>
    <cellStyle name="Normal 20 14" xfId="34069"/>
    <cellStyle name="Normal 20 2" xfId="622"/>
    <cellStyle name="Normal 20 2 10" xfId="17233"/>
    <cellStyle name="Normal 20 2 11" xfId="18538"/>
    <cellStyle name="Normal 20 2 12" xfId="34070"/>
    <cellStyle name="Normal 20 2 2" xfId="740"/>
    <cellStyle name="Normal 20 2 2 10" xfId="18574"/>
    <cellStyle name="Normal 20 2 2 11" xfId="34071"/>
    <cellStyle name="Normal 20 2 2 2" xfId="1074"/>
    <cellStyle name="Normal 20 2 2 2 2" xfId="1335"/>
    <cellStyle name="Normal 20 2 2 2 2 2" xfId="1831"/>
    <cellStyle name="Normal 20 2 2 2 2 2 2" xfId="2830"/>
    <cellStyle name="Normal 20 2 2 2 2 2 2 2" xfId="4792"/>
    <cellStyle name="Normal 20 2 2 2 2 2 2 2 2" xfId="8575"/>
    <cellStyle name="Normal 20 2 2 2 2 2 2 2 2 2" xfId="16634"/>
    <cellStyle name="Normal 20 2 2 2 2 2 2 2 2 2 2" xfId="33481"/>
    <cellStyle name="Normal 20 2 2 2 2 2 2 2 2 3" xfId="25914"/>
    <cellStyle name="Normal 20 2 2 2 2 2 2 2 3" xfId="12851"/>
    <cellStyle name="Normal 20 2 2 2 2 2 2 2 3 2" xfId="29700"/>
    <cellStyle name="Normal 20 2 2 2 2 2 2 2 4" xfId="22133"/>
    <cellStyle name="Normal 20 2 2 2 2 2 2 3" xfId="6691"/>
    <cellStyle name="Normal 20 2 2 2 2 2 2 3 2" xfId="14750"/>
    <cellStyle name="Normal 20 2 2 2 2 2 2 3 2 2" xfId="31597"/>
    <cellStyle name="Normal 20 2 2 2 2 2 2 3 3" xfId="24030"/>
    <cellStyle name="Normal 20 2 2 2 2 2 2 4" xfId="10917"/>
    <cellStyle name="Normal 20 2 2 2 2 2 2 4 2" xfId="27816"/>
    <cellStyle name="Normal 20 2 2 2 2 2 2 5" xfId="17238"/>
    <cellStyle name="Normal 20 2 2 2 2 2 2 6" xfId="20248"/>
    <cellStyle name="Normal 20 2 2 2 2 2 3" xfId="3880"/>
    <cellStyle name="Normal 20 2 2 2 2 2 3 2" xfId="7663"/>
    <cellStyle name="Normal 20 2 2 2 2 2 3 2 2" xfId="15722"/>
    <cellStyle name="Normal 20 2 2 2 2 2 3 2 2 2" xfId="32569"/>
    <cellStyle name="Normal 20 2 2 2 2 2 3 2 3" xfId="25002"/>
    <cellStyle name="Normal 20 2 2 2 2 2 3 3" xfId="11939"/>
    <cellStyle name="Normal 20 2 2 2 2 2 3 3 2" xfId="28788"/>
    <cellStyle name="Normal 20 2 2 2 2 2 3 4" xfId="21221"/>
    <cellStyle name="Normal 20 2 2 2 2 2 4" xfId="5779"/>
    <cellStyle name="Normal 20 2 2 2 2 2 4 2" xfId="13838"/>
    <cellStyle name="Normal 20 2 2 2 2 2 4 2 2" xfId="30685"/>
    <cellStyle name="Normal 20 2 2 2 2 2 4 3" xfId="23118"/>
    <cellStyle name="Normal 20 2 2 2 2 2 5" xfId="9964"/>
    <cellStyle name="Normal 20 2 2 2 2 2 5 2" xfId="26904"/>
    <cellStyle name="Normal 20 2 2 2 2 2 6" xfId="17237"/>
    <cellStyle name="Normal 20 2 2 2 2 2 7" xfId="19336"/>
    <cellStyle name="Normal 20 2 2 2 2 3" xfId="2377"/>
    <cellStyle name="Normal 20 2 2 2 2 3 2" xfId="4341"/>
    <cellStyle name="Normal 20 2 2 2 2 3 2 2" xfId="8124"/>
    <cellStyle name="Normal 20 2 2 2 2 3 2 2 2" xfId="16183"/>
    <cellStyle name="Normal 20 2 2 2 2 3 2 2 2 2" xfId="33030"/>
    <cellStyle name="Normal 20 2 2 2 2 3 2 2 3" xfId="25463"/>
    <cellStyle name="Normal 20 2 2 2 2 3 2 3" xfId="12400"/>
    <cellStyle name="Normal 20 2 2 2 2 3 2 3 2" xfId="29249"/>
    <cellStyle name="Normal 20 2 2 2 2 3 2 4" xfId="21682"/>
    <cellStyle name="Normal 20 2 2 2 2 3 3" xfId="6240"/>
    <cellStyle name="Normal 20 2 2 2 2 3 3 2" xfId="14299"/>
    <cellStyle name="Normal 20 2 2 2 2 3 3 2 2" xfId="31146"/>
    <cellStyle name="Normal 20 2 2 2 2 3 3 3" xfId="23579"/>
    <cellStyle name="Normal 20 2 2 2 2 3 4" xfId="10465"/>
    <cellStyle name="Normal 20 2 2 2 2 3 4 2" xfId="27365"/>
    <cellStyle name="Normal 20 2 2 2 2 3 5" xfId="17239"/>
    <cellStyle name="Normal 20 2 2 2 2 3 6" xfId="19797"/>
    <cellStyle name="Normal 20 2 2 2 2 4" xfId="3429"/>
    <cellStyle name="Normal 20 2 2 2 2 4 2" xfId="7212"/>
    <cellStyle name="Normal 20 2 2 2 2 4 2 2" xfId="15271"/>
    <cellStyle name="Normal 20 2 2 2 2 4 2 2 2" xfId="32118"/>
    <cellStyle name="Normal 20 2 2 2 2 4 2 3" xfId="24551"/>
    <cellStyle name="Normal 20 2 2 2 2 4 3" xfId="11488"/>
    <cellStyle name="Normal 20 2 2 2 2 4 3 2" xfId="28337"/>
    <cellStyle name="Normal 20 2 2 2 2 4 4" xfId="20770"/>
    <cellStyle name="Normal 20 2 2 2 2 5" xfId="5328"/>
    <cellStyle name="Normal 20 2 2 2 2 5 2" xfId="13387"/>
    <cellStyle name="Normal 20 2 2 2 2 5 2 2" xfId="30234"/>
    <cellStyle name="Normal 20 2 2 2 2 5 3" xfId="22667"/>
    <cellStyle name="Normal 20 2 2 2 2 6" xfId="9489"/>
    <cellStyle name="Normal 20 2 2 2 2 6 2" xfId="26453"/>
    <cellStyle name="Normal 20 2 2 2 2 7" xfId="17236"/>
    <cellStyle name="Normal 20 2 2 2 2 8" xfId="18885"/>
    <cellStyle name="Normal 20 2 2 2 3" xfId="1613"/>
    <cellStyle name="Normal 20 2 2 2 3 2" xfId="2612"/>
    <cellStyle name="Normal 20 2 2 2 3 2 2" xfId="4574"/>
    <cellStyle name="Normal 20 2 2 2 3 2 2 2" xfId="8357"/>
    <cellStyle name="Normal 20 2 2 2 3 2 2 2 2" xfId="16416"/>
    <cellStyle name="Normal 20 2 2 2 3 2 2 2 2 2" xfId="33263"/>
    <cellStyle name="Normal 20 2 2 2 3 2 2 2 3" xfId="25696"/>
    <cellStyle name="Normal 20 2 2 2 3 2 2 3" xfId="12633"/>
    <cellStyle name="Normal 20 2 2 2 3 2 2 3 2" xfId="29482"/>
    <cellStyle name="Normal 20 2 2 2 3 2 2 4" xfId="21915"/>
    <cellStyle name="Normal 20 2 2 2 3 2 3" xfId="6473"/>
    <cellStyle name="Normal 20 2 2 2 3 2 3 2" xfId="14532"/>
    <cellStyle name="Normal 20 2 2 2 3 2 3 2 2" xfId="31379"/>
    <cellStyle name="Normal 20 2 2 2 3 2 3 3" xfId="23812"/>
    <cellStyle name="Normal 20 2 2 2 3 2 4" xfId="10699"/>
    <cellStyle name="Normal 20 2 2 2 3 2 4 2" xfId="27598"/>
    <cellStyle name="Normal 20 2 2 2 3 2 5" xfId="17241"/>
    <cellStyle name="Normal 20 2 2 2 3 2 6" xfId="20030"/>
    <cellStyle name="Normal 20 2 2 2 3 3" xfId="3662"/>
    <cellStyle name="Normal 20 2 2 2 3 3 2" xfId="7445"/>
    <cellStyle name="Normal 20 2 2 2 3 3 2 2" xfId="15504"/>
    <cellStyle name="Normal 20 2 2 2 3 3 2 2 2" xfId="32351"/>
    <cellStyle name="Normal 20 2 2 2 3 3 2 3" xfId="24784"/>
    <cellStyle name="Normal 20 2 2 2 3 3 3" xfId="11721"/>
    <cellStyle name="Normal 20 2 2 2 3 3 3 2" xfId="28570"/>
    <cellStyle name="Normal 20 2 2 2 3 3 4" xfId="21003"/>
    <cellStyle name="Normal 20 2 2 2 3 4" xfId="5561"/>
    <cellStyle name="Normal 20 2 2 2 3 4 2" xfId="13620"/>
    <cellStyle name="Normal 20 2 2 2 3 4 2 2" xfId="30467"/>
    <cellStyle name="Normal 20 2 2 2 3 4 3" xfId="22900"/>
    <cellStyle name="Normal 20 2 2 2 3 5" xfId="9746"/>
    <cellStyle name="Normal 20 2 2 2 3 5 2" xfId="26686"/>
    <cellStyle name="Normal 20 2 2 2 3 6" xfId="17240"/>
    <cellStyle name="Normal 20 2 2 2 3 7" xfId="19118"/>
    <cellStyle name="Normal 20 2 2 2 4" xfId="2159"/>
    <cellStyle name="Normal 20 2 2 2 4 2" xfId="4123"/>
    <cellStyle name="Normal 20 2 2 2 4 2 2" xfId="7906"/>
    <cellStyle name="Normal 20 2 2 2 4 2 2 2" xfId="15965"/>
    <cellStyle name="Normal 20 2 2 2 4 2 2 2 2" xfId="32812"/>
    <cellStyle name="Normal 20 2 2 2 4 2 2 3" xfId="25245"/>
    <cellStyle name="Normal 20 2 2 2 4 2 3" xfId="12182"/>
    <cellStyle name="Normal 20 2 2 2 4 2 3 2" xfId="29031"/>
    <cellStyle name="Normal 20 2 2 2 4 2 4" xfId="21464"/>
    <cellStyle name="Normal 20 2 2 2 4 3" xfId="6022"/>
    <cellStyle name="Normal 20 2 2 2 4 3 2" xfId="14081"/>
    <cellStyle name="Normal 20 2 2 2 4 3 2 2" xfId="30928"/>
    <cellStyle name="Normal 20 2 2 2 4 3 3" xfId="23361"/>
    <cellStyle name="Normal 20 2 2 2 4 4" xfId="10247"/>
    <cellStyle name="Normal 20 2 2 2 4 4 2" xfId="27147"/>
    <cellStyle name="Normal 20 2 2 2 4 5" xfId="17242"/>
    <cellStyle name="Normal 20 2 2 2 4 6" xfId="19579"/>
    <cellStyle name="Normal 20 2 2 2 5" xfId="3211"/>
    <cellStyle name="Normal 20 2 2 2 5 2" xfId="6994"/>
    <cellStyle name="Normal 20 2 2 2 5 2 2" xfId="15053"/>
    <cellStyle name="Normal 20 2 2 2 5 2 2 2" xfId="31900"/>
    <cellStyle name="Normal 20 2 2 2 5 2 3" xfId="24333"/>
    <cellStyle name="Normal 20 2 2 2 5 3" xfId="11270"/>
    <cellStyle name="Normal 20 2 2 2 5 3 2" xfId="28119"/>
    <cellStyle name="Normal 20 2 2 2 5 4" xfId="20552"/>
    <cellStyle name="Normal 20 2 2 2 6" xfId="5110"/>
    <cellStyle name="Normal 20 2 2 2 6 2" xfId="13169"/>
    <cellStyle name="Normal 20 2 2 2 6 2 2" xfId="30016"/>
    <cellStyle name="Normal 20 2 2 2 6 3" xfId="22449"/>
    <cellStyle name="Normal 20 2 2 2 7" xfId="9254"/>
    <cellStyle name="Normal 20 2 2 2 7 2" xfId="26235"/>
    <cellStyle name="Normal 20 2 2 2 8" xfId="17235"/>
    <cellStyle name="Normal 20 2 2 2 9" xfId="18667"/>
    <cellStyle name="Normal 20 2 2 3" xfId="1243"/>
    <cellStyle name="Normal 20 2 2 3 2" xfId="1739"/>
    <cellStyle name="Normal 20 2 2 3 2 2" xfId="2738"/>
    <cellStyle name="Normal 20 2 2 3 2 2 2" xfId="4700"/>
    <cellStyle name="Normal 20 2 2 3 2 2 2 2" xfId="8483"/>
    <cellStyle name="Normal 20 2 2 3 2 2 2 2 2" xfId="16542"/>
    <cellStyle name="Normal 20 2 2 3 2 2 2 2 2 2" xfId="33389"/>
    <cellStyle name="Normal 20 2 2 3 2 2 2 2 3" xfId="25822"/>
    <cellStyle name="Normal 20 2 2 3 2 2 2 3" xfId="12759"/>
    <cellStyle name="Normal 20 2 2 3 2 2 2 3 2" xfId="29608"/>
    <cellStyle name="Normal 20 2 2 3 2 2 2 4" xfId="22041"/>
    <cellStyle name="Normal 20 2 2 3 2 2 3" xfId="6599"/>
    <cellStyle name="Normal 20 2 2 3 2 2 3 2" xfId="14658"/>
    <cellStyle name="Normal 20 2 2 3 2 2 3 2 2" xfId="31505"/>
    <cellStyle name="Normal 20 2 2 3 2 2 3 3" xfId="23938"/>
    <cellStyle name="Normal 20 2 2 3 2 2 4" xfId="10825"/>
    <cellStyle name="Normal 20 2 2 3 2 2 4 2" xfId="27724"/>
    <cellStyle name="Normal 20 2 2 3 2 2 5" xfId="17245"/>
    <cellStyle name="Normal 20 2 2 3 2 2 6" xfId="20156"/>
    <cellStyle name="Normal 20 2 2 3 2 3" xfId="3788"/>
    <cellStyle name="Normal 20 2 2 3 2 3 2" xfId="7571"/>
    <cellStyle name="Normal 20 2 2 3 2 3 2 2" xfId="15630"/>
    <cellStyle name="Normal 20 2 2 3 2 3 2 2 2" xfId="32477"/>
    <cellStyle name="Normal 20 2 2 3 2 3 2 3" xfId="24910"/>
    <cellStyle name="Normal 20 2 2 3 2 3 3" xfId="11847"/>
    <cellStyle name="Normal 20 2 2 3 2 3 3 2" xfId="28696"/>
    <cellStyle name="Normal 20 2 2 3 2 3 4" xfId="21129"/>
    <cellStyle name="Normal 20 2 2 3 2 4" xfId="5687"/>
    <cellStyle name="Normal 20 2 2 3 2 4 2" xfId="13746"/>
    <cellStyle name="Normal 20 2 2 3 2 4 2 2" xfId="30593"/>
    <cellStyle name="Normal 20 2 2 3 2 4 3" xfId="23026"/>
    <cellStyle name="Normal 20 2 2 3 2 5" xfId="9872"/>
    <cellStyle name="Normal 20 2 2 3 2 5 2" xfId="26812"/>
    <cellStyle name="Normal 20 2 2 3 2 6" xfId="17244"/>
    <cellStyle name="Normal 20 2 2 3 2 7" xfId="19244"/>
    <cellStyle name="Normal 20 2 2 3 3" xfId="2285"/>
    <cellStyle name="Normal 20 2 2 3 3 2" xfId="4249"/>
    <cellStyle name="Normal 20 2 2 3 3 2 2" xfId="8032"/>
    <cellStyle name="Normal 20 2 2 3 3 2 2 2" xfId="16091"/>
    <cellStyle name="Normal 20 2 2 3 3 2 2 2 2" xfId="32938"/>
    <cellStyle name="Normal 20 2 2 3 3 2 2 3" xfId="25371"/>
    <cellStyle name="Normal 20 2 2 3 3 2 3" xfId="12308"/>
    <cellStyle name="Normal 20 2 2 3 3 2 3 2" xfId="29157"/>
    <cellStyle name="Normal 20 2 2 3 3 2 4" xfId="21590"/>
    <cellStyle name="Normal 20 2 2 3 3 3" xfId="6148"/>
    <cellStyle name="Normal 20 2 2 3 3 3 2" xfId="14207"/>
    <cellStyle name="Normal 20 2 2 3 3 3 2 2" xfId="31054"/>
    <cellStyle name="Normal 20 2 2 3 3 3 3" xfId="23487"/>
    <cellStyle name="Normal 20 2 2 3 3 4" xfId="10373"/>
    <cellStyle name="Normal 20 2 2 3 3 4 2" xfId="27273"/>
    <cellStyle name="Normal 20 2 2 3 3 5" xfId="17246"/>
    <cellStyle name="Normal 20 2 2 3 3 6" xfId="19705"/>
    <cellStyle name="Normal 20 2 2 3 4" xfId="3337"/>
    <cellStyle name="Normal 20 2 2 3 4 2" xfId="7120"/>
    <cellStyle name="Normal 20 2 2 3 4 2 2" xfId="15179"/>
    <cellStyle name="Normal 20 2 2 3 4 2 2 2" xfId="32026"/>
    <cellStyle name="Normal 20 2 2 3 4 2 3" xfId="24459"/>
    <cellStyle name="Normal 20 2 2 3 4 3" xfId="11396"/>
    <cellStyle name="Normal 20 2 2 3 4 3 2" xfId="28245"/>
    <cellStyle name="Normal 20 2 2 3 4 4" xfId="20678"/>
    <cellStyle name="Normal 20 2 2 3 5" xfId="5236"/>
    <cellStyle name="Normal 20 2 2 3 5 2" xfId="13295"/>
    <cellStyle name="Normal 20 2 2 3 5 2 2" xfId="30142"/>
    <cellStyle name="Normal 20 2 2 3 5 3" xfId="22575"/>
    <cellStyle name="Normal 20 2 2 3 6" xfId="9397"/>
    <cellStyle name="Normal 20 2 2 3 6 2" xfId="26361"/>
    <cellStyle name="Normal 20 2 2 3 7" xfId="17243"/>
    <cellStyle name="Normal 20 2 2 3 8" xfId="18793"/>
    <cellStyle name="Normal 20 2 2 4" xfId="1521"/>
    <cellStyle name="Normal 20 2 2 4 2" xfId="2520"/>
    <cellStyle name="Normal 20 2 2 4 2 2" xfId="4482"/>
    <cellStyle name="Normal 20 2 2 4 2 2 2" xfId="8265"/>
    <cellStyle name="Normal 20 2 2 4 2 2 2 2" xfId="16324"/>
    <cellStyle name="Normal 20 2 2 4 2 2 2 2 2" xfId="33171"/>
    <cellStyle name="Normal 20 2 2 4 2 2 2 3" xfId="25604"/>
    <cellStyle name="Normal 20 2 2 4 2 2 3" xfId="12541"/>
    <cellStyle name="Normal 20 2 2 4 2 2 3 2" xfId="29390"/>
    <cellStyle name="Normal 20 2 2 4 2 2 4" xfId="21823"/>
    <cellStyle name="Normal 20 2 2 4 2 3" xfId="6381"/>
    <cellStyle name="Normal 20 2 2 4 2 3 2" xfId="14440"/>
    <cellStyle name="Normal 20 2 2 4 2 3 2 2" xfId="31287"/>
    <cellStyle name="Normal 20 2 2 4 2 3 3" xfId="23720"/>
    <cellStyle name="Normal 20 2 2 4 2 4" xfId="10607"/>
    <cellStyle name="Normal 20 2 2 4 2 4 2" xfId="27506"/>
    <cellStyle name="Normal 20 2 2 4 2 5" xfId="17248"/>
    <cellStyle name="Normal 20 2 2 4 2 6" xfId="19938"/>
    <cellStyle name="Normal 20 2 2 4 3" xfId="3570"/>
    <cellStyle name="Normal 20 2 2 4 3 2" xfId="7353"/>
    <cellStyle name="Normal 20 2 2 4 3 2 2" xfId="15412"/>
    <cellStyle name="Normal 20 2 2 4 3 2 2 2" xfId="32259"/>
    <cellStyle name="Normal 20 2 2 4 3 2 3" xfId="24692"/>
    <cellStyle name="Normal 20 2 2 4 3 3" xfId="11629"/>
    <cellStyle name="Normal 20 2 2 4 3 3 2" xfId="28478"/>
    <cellStyle name="Normal 20 2 2 4 3 4" xfId="20911"/>
    <cellStyle name="Normal 20 2 2 4 4" xfId="5469"/>
    <cellStyle name="Normal 20 2 2 4 4 2" xfId="13528"/>
    <cellStyle name="Normal 20 2 2 4 4 2 2" xfId="30375"/>
    <cellStyle name="Normal 20 2 2 4 4 3" xfId="22808"/>
    <cellStyle name="Normal 20 2 2 4 5" xfId="9654"/>
    <cellStyle name="Normal 20 2 2 4 5 2" xfId="26594"/>
    <cellStyle name="Normal 20 2 2 4 6" xfId="17247"/>
    <cellStyle name="Normal 20 2 2 4 7" xfId="19026"/>
    <cellStyle name="Normal 20 2 2 5" xfId="2050"/>
    <cellStyle name="Normal 20 2 2 5 2" xfId="4031"/>
    <cellStyle name="Normal 20 2 2 5 2 2" xfId="7814"/>
    <cellStyle name="Normal 20 2 2 5 2 2 2" xfId="15873"/>
    <cellStyle name="Normal 20 2 2 5 2 2 2 2" xfId="32720"/>
    <cellStyle name="Normal 20 2 2 5 2 2 3" xfId="25153"/>
    <cellStyle name="Normal 20 2 2 5 2 3" xfId="12090"/>
    <cellStyle name="Normal 20 2 2 5 2 3 2" xfId="28939"/>
    <cellStyle name="Normal 20 2 2 5 2 4" xfId="21372"/>
    <cellStyle name="Normal 20 2 2 5 3" xfId="5930"/>
    <cellStyle name="Normal 20 2 2 5 3 2" xfId="13989"/>
    <cellStyle name="Normal 20 2 2 5 3 2 2" xfId="30836"/>
    <cellStyle name="Normal 20 2 2 5 3 3" xfId="23269"/>
    <cellStyle name="Normal 20 2 2 5 4" xfId="10148"/>
    <cellStyle name="Normal 20 2 2 5 4 2" xfId="27055"/>
    <cellStyle name="Normal 20 2 2 5 5" xfId="17249"/>
    <cellStyle name="Normal 20 2 2 5 6" xfId="19487"/>
    <cellStyle name="Normal 20 2 2 6" xfId="3089"/>
    <cellStyle name="Normal 20 2 2 6 2" xfId="6902"/>
    <cellStyle name="Normal 20 2 2 6 2 2" xfId="14961"/>
    <cellStyle name="Normal 20 2 2 6 2 2 2" xfId="31808"/>
    <cellStyle name="Normal 20 2 2 6 2 3" xfId="24241"/>
    <cellStyle name="Normal 20 2 2 6 3" xfId="11152"/>
    <cellStyle name="Normal 20 2 2 6 3 2" xfId="28027"/>
    <cellStyle name="Normal 20 2 2 6 4" xfId="20460"/>
    <cellStyle name="Normal 20 2 2 7" xfId="5018"/>
    <cellStyle name="Normal 20 2 2 7 2" xfId="13077"/>
    <cellStyle name="Normal 20 2 2 7 2 2" xfId="29924"/>
    <cellStyle name="Normal 20 2 2 7 3" xfId="22357"/>
    <cellStyle name="Normal 20 2 2 8" xfId="9037"/>
    <cellStyle name="Normal 20 2 2 8 2" xfId="26143"/>
    <cellStyle name="Normal 20 2 2 9" xfId="17234"/>
    <cellStyle name="Normal 20 2 3" xfId="1038"/>
    <cellStyle name="Normal 20 2 3 2" xfId="1299"/>
    <cellStyle name="Normal 20 2 3 2 2" xfId="1795"/>
    <cellStyle name="Normal 20 2 3 2 2 2" xfId="2794"/>
    <cellStyle name="Normal 20 2 3 2 2 2 2" xfId="4756"/>
    <cellStyle name="Normal 20 2 3 2 2 2 2 2" xfId="8539"/>
    <cellStyle name="Normal 20 2 3 2 2 2 2 2 2" xfId="16598"/>
    <cellStyle name="Normal 20 2 3 2 2 2 2 2 2 2" xfId="33445"/>
    <cellStyle name="Normal 20 2 3 2 2 2 2 2 3" xfId="25878"/>
    <cellStyle name="Normal 20 2 3 2 2 2 2 3" xfId="12815"/>
    <cellStyle name="Normal 20 2 3 2 2 2 2 3 2" xfId="29664"/>
    <cellStyle name="Normal 20 2 3 2 2 2 2 4" xfId="22097"/>
    <cellStyle name="Normal 20 2 3 2 2 2 3" xfId="6655"/>
    <cellStyle name="Normal 20 2 3 2 2 2 3 2" xfId="14714"/>
    <cellStyle name="Normal 20 2 3 2 2 2 3 2 2" xfId="31561"/>
    <cellStyle name="Normal 20 2 3 2 2 2 3 3" xfId="23994"/>
    <cellStyle name="Normal 20 2 3 2 2 2 4" xfId="10881"/>
    <cellStyle name="Normal 20 2 3 2 2 2 4 2" xfId="27780"/>
    <cellStyle name="Normal 20 2 3 2 2 2 5" xfId="17253"/>
    <cellStyle name="Normal 20 2 3 2 2 2 6" xfId="20212"/>
    <cellStyle name="Normal 20 2 3 2 2 3" xfId="3844"/>
    <cellStyle name="Normal 20 2 3 2 2 3 2" xfId="7627"/>
    <cellStyle name="Normal 20 2 3 2 2 3 2 2" xfId="15686"/>
    <cellStyle name="Normal 20 2 3 2 2 3 2 2 2" xfId="32533"/>
    <cellStyle name="Normal 20 2 3 2 2 3 2 3" xfId="24966"/>
    <cellStyle name="Normal 20 2 3 2 2 3 3" xfId="11903"/>
    <cellStyle name="Normal 20 2 3 2 2 3 3 2" xfId="28752"/>
    <cellStyle name="Normal 20 2 3 2 2 3 4" xfId="21185"/>
    <cellStyle name="Normal 20 2 3 2 2 4" xfId="5743"/>
    <cellStyle name="Normal 20 2 3 2 2 4 2" xfId="13802"/>
    <cellStyle name="Normal 20 2 3 2 2 4 2 2" xfId="30649"/>
    <cellStyle name="Normal 20 2 3 2 2 4 3" xfId="23082"/>
    <cellStyle name="Normal 20 2 3 2 2 5" xfId="9928"/>
    <cellStyle name="Normal 20 2 3 2 2 5 2" xfId="26868"/>
    <cellStyle name="Normal 20 2 3 2 2 6" xfId="17252"/>
    <cellStyle name="Normal 20 2 3 2 2 7" xfId="19300"/>
    <cellStyle name="Normal 20 2 3 2 3" xfId="2341"/>
    <cellStyle name="Normal 20 2 3 2 3 2" xfId="4305"/>
    <cellStyle name="Normal 20 2 3 2 3 2 2" xfId="8088"/>
    <cellStyle name="Normal 20 2 3 2 3 2 2 2" xfId="16147"/>
    <cellStyle name="Normal 20 2 3 2 3 2 2 2 2" xfId="32994"/>
    <cellStyle name="Normal 20 2 3 2 3 2 2 3" xfId="25427"/>
    <cellStyle name="Normal 20 2 3 2 3 2 3" xfId="12364"/>
    <cellStyle name="Normal 20 2 3 2 3 2 3 2" xfId="29213"/>
    <cellStyle name="Normal 20 2 3 2 3 2 4" xfId="21646"/>
    <cellStyle name="Normal 20 2 3 2 3 3" xfId="6204"/>
    <cellStyle name="Normal 20 2 3 2 3 3 2" xfId="14263"/>
    <cellStyle name="Normal 20 2 3 2 3 3 2 2" xfId="31110"/>
    <cellStyle name="Normal 20 2 3 2 3 3 3" xfId="23543"/>
    <cellStyle name="Normal 20 2 3 2 3 4" xfId="10429"/>
    <cellStyle name="Normal 20 2 3 2 3 4 2" xfId="27329"/>
    <cellStyle name="Normal 20 2 3 2 3 5" xfId="17254"/>
    <cellStyle name="Normal 20 2 3 2 3 6" xfId="19761"/>
    <cellStyle name="Normal 20 2 3 2 4" xfId="3393"/>
    <cellStyle name="Normal 20 2 3 2 4 2" xfId="7176"/>
    <cellStyle name="Normal 20 2 3 2 4 2 2" xfId="15235"/>
    <cellStyle name="Normal 20 2 3 2 4 2 2 2" xfId="32082"/>
    <cellStyle name="Normal 20 2 3 2 4 2 3" xfId="24515"/>
    <cellStyle name="Normal 20 2 3 2 4 3" xfId="11452"/>
    <cellStyle name="Normal 20 2 3 2 4 3 2" xfId="28301"/>
    <cellStyle name="Normal 20 2 3 2 4 4" xfId="20734"/>
    <cellStyle name="Normal 20 2 3 2 5" xfId="5292"/>
    <cellStyle name="Normal 20 2 3 2 5 2" xfId="13351"/>
    <cellStyle name="Normal 20 2 3 2 5 2 2" xfId="30198"/>
    <cellStyle name="Normal 20 2 3 2 5 3" xfId="22631"/>
    <cellStyle name="Normal 20 2 3 2 6" xfId="9453"/>
    <cellStyle name="Normal 20 2 3 2 6 2" xfId="26417"/>
    <cellStyle name="Normal 20 2 3 2 7" xfId="17251"/>
    <cellStyle name="Normal 20 2 3 2 8" xfId="18849"/>
    <cellStyle name="Normal 20 2 3 3" xfId="1577"/>
    <cellStyle name="Normal 20 2 3 3 2" xfId="2576"/>
    <cellStyle name="Normal 20 2 3 3 2 2" xfId="4538"/>
    <cellStyle name="Normal 20 2 3 3 2 2 2" xfId="8321"/>
    <cellStyle name="Normal 20 2 3 3 2 2 2 2" xfId="16380"/>
    <cellStyle name="Normal 20 2 3 3 2 2 2 2 2" xfId="33227"/>
    <cellStyle name="Normal 20 2 3 3 2 2 2 3" xfId="25660"/>
    <cellStyle name="Normal 20 2 3 3 2 2 3" xfId="12597"/>
    <cellStyle name="Normal 20 2 3 3 2 2 3 2" xfId="29446"/>
    <cellStyle name="Normal 20 2 3 3 2 2 4" xfId="21879"/>
    <cellStyle name="Normal 20 2 3 3 2 3" xfId="6437"/>
    <cellStyle name="Normal 20 2 3 3 2 3 2" xfId="14496"/>
    <cellStyle name="Normal 20 2 3 3 2 3 2 2" xfId="31343"/>
    <cellStyle name="Normal 20 2 3 3 2 3 3" xfId="23776"/>
    <cellStyle name="Normal 20 2 3 3 2 4" xfId="10663"/>
    <cellStyle name="Normal 20 2 3 3 2 4 2" xfId="27562"/>
    <cellStyle name="Normal 20 2 3 3 2 5" xfId="17256"/>
    <cellStyle name="Normal 20 2 3 3 2 6" xfId="19994"/>
    <cellStyle name="Normal 20 2 3 3 3" xfId="3626"/>
    <cellStyle name="Normal 20 2 3 3 3 2" xfId="7409"/>
    <cellStyle name="Normal 20 2 3 3 3 2 2" xfId="15468"/>
    <cellStyle name="Normal 20 2 3 3 3 2 2 2" xfId="32315"/>
    <cellStyle name="Normal 20 2 3 3 3 2 3" xfId="24748"/>
    <cellStyle name="Normal 20 2 3 3 3 3" xfId="11685"/>
    <cellStyle name="Normal 20 2 3 3 3 3 2" xfId="28534"/>
    <cellStyle name="Normal 20 2 3 3 3 4" xfId="20967"/>
    <cellStyle name="Normal 20 2 3 3 4" xfId="5525"/>
    <cellStyle name="Normal 20 2 3 3 4 2" xfId="13584"/>
    <cellStyle name="Normal 20 2 3 3 4 2 2" xfId="30431"/>
    <cellStyle name="Normal 20 2 3 3 4 3" xfId="22864"/>
    <cellStyle name="Normal 20 2 3 3 5" xfId="9710"/>
    <cellStyle name="Normal 20 2 3 3 5 2" xfId="26650"/>
    <cellStyle name="Normal 20 2 3 3 6" xfId="17255"/>
    <cellStyle name="Normal 20 2 3 3 7" xfId="19082"/>
    <cellStyle name="Normal 20 2 3 4" xfId="2123"/>
    <cellStyle name="Normal 20 2 3 4 2" xfId="4087"/>
    <cellStyle name="Normal 20 2 3 4 2 2" xfId="7870"/>
    <cellStyle name="Normal 20 2 3 4 2 2 2" xfId="15929"/>
    <cellStyle name="Normal 20 2 3 4 2 2 2 2" xfId="32776"/>
    <cellStyle name="Normal 20 2 3 4 2 2 3" xfId="25209"/>
    <cellStyle name="Normal 20 2 3 4 2 3" xfId="12146"/>
    <cellStyle name="Normal 20 2 3 4 2 3 2" xfId="28995"/>
    <cellStyle name="Normal 20 2 3 4 2 4" xfId="21428"/>
    <cellStyle name="Normal 20 2 3 4 3" xfId="5986"/>
    <cellStyle name="Normal 20 2 3 4 3 2" xfId="14045"/>
    <cellStyle name="Normal 20 2 3 4 3 2 2" xfId="30892"/>
    <cellStyle name="Normal 20 2 3 4 3 3" xfId="23325"/>
    <cellStyle name="Normal 20 2 3 4 4" xfId="10211"/>
    <cellStyle name="Normal 20 2 3 4 4 2" xfId="27111"/>
    <cellStyle name="Normal 20 2 3 4 5" xfId="17257"/>
    <cellStyle name="Normal 20 2 3 4 6" xfId="19543"/>
    <cellStyle name="Normal 20 2 3 5" xfId="3175"/>
    <cellStyle name="Normal 20 2 3 5 2" xfId="6958"/>
    <cellStyle name="Normal 20 2 3 5 2 2" xfId="15017"/>
    <cellStyle name="Normal 20 2 3 5 2 2 2" xfId="31864"/>
    <cellStyle name="Normal 20 2 3 5 2 3" xfId="24297"/>
    <cellStyle name="Normal 20 2 3 5 3" xfId="11234"/>
    <cellStyle name="Normal 20 2 3 5 3 2" xfId="28083"/>
    <cellStyle name="Normal 20 2 3 5 4" xfId="20516"/>
    <cellStyle name="Normal 20 2 3 6" xfId="5074"/>
    <cellStyle name="Normal 20 2 3 6 2" xfId="13133"/>
    <cellStyle name="Normal 20 2 3 6 2 2" xfId="29980"/>
    <cellStyle name="Normal 20 2 3 6 3" xfId="22413"/>
    <cellStyle name="Normal 20 2 3 7" xfId="9218"/>
    <cellStyle name="Normal 20 2 3 7 2" xfId="26199"/>
    <cellStyle name="Normal 20 2 3 8" xfId="17250"/>
    <cellStyle name="Normal 20 2 3 9" xfId="18631"/>
    <cellStyle name="Normal 20 2 4" xfId="1207"/>
    <cellStyle name="Normal 20 2 4 2" xfId="1703"/>
    <cellStyle name="Normal 20 2 4 2 2" xfId="2702"/>
    <cellStyle name="Normal 20 2 4 2 2 2" xfId="4664"/>
    <cellStyle name="Normal 20 2 4 2 2 2 2" xfId="8447"/>
    <cellStyle name="Normal 20 2 4 2 2 2 2 2" xfId="16506"/>
    <cellStyle name="Normal 20 2 4 2 2 2 2 2 2" xfId="33353"/>
    <cellStyle name="Normal 20 2 4 2 2 2 2 3" xfId="25786"/>
    <cellStyle name="Normal 20 2 4 2 2 2 3" xfId="12723"/>
    <cellStyle name="Normal 20 2 4 2 2 2 3 2" xfId="29572"/>
    <cellStyle name="Normal 20 2 4 2 2 2 4" xfId="22005"/>
    <cellStyle name="Normal 20 2 4 2 2 3" xfId="6563"/>
    <cellStyle name="Normal 20 2 4 2 2 3 2" xfId="14622"/>
    <cellStyle name="Normal 20 2 4 2 2 3 2 2" xfId="31469"/>
    <cellStyle name="Normal 20 2 4 2 2 3 3" xfId="23902"/>
    <cellStyle name="Normal 20 2 4 2 2 4" xfId="10789"/>
    <cellStyle name="Normal 20 2 4 2 2 4 2" xfId="27688"/>
    <cellStyle name="Normal 20 2 4 2 2 5" xfId="17260"/>
    <cellStyle name="Normal 20 2 4 2 2 6" xfId="20120"/>
    <cellStyle name="Normal 20 2 4 2 3" xfId="3752"/>
    <cellStyle name="Normal 20 2 4 2 3 2" xfId="7535"/>
    <cellStyle name="Normal 20 2 4 2 3 2 2" xfId="15594"/>
    <cellStyle name="Normal 20 2 4 2 3 2 2 2" xfId="32441"/>
    <cellStyle name="Normal 20 2 4 2 3 2 3" xfId="24874"/>
    <cellStyle name="Normal 20 2 4 2 3 3" xfId="11811"/>
    <cellStyle name="Normal 20 2 4 2 3 3 2" xfId="28660"/>
    <cellStyle name="Normal 20 2 4 2 3 4" xfId="21093"/>
    <cellStyle name="Normal 20 2 4 2 4" xfId="5651"/>
    <cellStyle name="Normal 20 2 4 2 4 2" xfId="13710"/>
    <cellStyle name="Normal 20 2 4 2 4 2 2" xfId="30557"/>
    <cellStyle name="Normal 20 2 4 2 4 3" xfId="22990"/>
    <cellStyle name="Normal 20 2 4 2 5" xfId="9836"/>
    <cellStyle name="Normal 20 2 4 2 5 2" xfId="26776"/>
    <cellStyle name="Normal 20 2 4 2 6" xfId="17259"/>
    <cellStyle name="Normal 20 2 4 2 7" xfId="19208"/>
    <cellStyle name="Normal 20 2 4 3" xfId="2249"/>
    <cellStyle name="Normal 20 2 4 3 2" xfId="4213"/>
    <cellStyle name="Normal 20 2 4 3 2 2" xfId="7996"/>
    <cellStyle name="Normal 20 2 4 3 2 2 2" xfId="16055"/>
    <cellStyle name="Normal 20 2 4 3 2 2 2 2" xfId="32902"/>
    <cellStyle name="Normal 20 2 4 3 2 2 3" xfId="25335"/>
    <cellStyle name="Normal 20 2 4 3 2 3" xfId="12272"/>
    <cellStyle name="Normal 20 2 4 3 2 3 2" xfId="29121"/>
    <cellStyle name="Normal 20 2 4 3 2 4" xfId="21554"/>
    <cellStyle name="Normal 20 2 4 3 3" xfId="6112"/>
    <cellStyle name="Normal 20 2 4 3 3 2" xfId="14171"/>
    <cellStyle name="Normal 20 2 4 3 3 2 2" xfId="31018"/>
    <cellStyle name="Normal 20 2 4 3 3 3" xfId="23451"/>
    <cellStyle name="Normal 20 2 4 3 4" xfId="10337"/>
    <cellStyle name="Normal 20 2 4 3 4 2" xfId="27237"/>
    <cellStyle name="Normal 20 2 4 3 5" xfId="17261"/>
    <cellStyle name="Normal 20 2 4 3 6" xfId="19669"/>
    <cellStyle name="Normal 20 2 4 4" xfId="3301"/>
    <cellStyle name="Normal 20 2 4 4 2" xfId="7084"/>
    <cellStyle name="Normal 20 2 4 4 2 2" xfId="15143"/>
    <cellStyle name="Normal 20 2 4 4 2 2 2" xfId="31990"/>
    <cellStyle name="Normal 20 2 4 4 2 3" xfId="24423"/>
    <cellStyle name="Normal 20 2 4 4 3" xfId="11360"/>
    <cellStyle name="Normal 20 2 4 4 3 2" xfId="28209"/>
    <cellStyle name="Normal 20 2 4 4 4" xfId="20642"/>
    <cellStyle name="Normal 20 2 4 5" xfId="5200"/>
    <cellStyle name="Normal 20 2 4 5 2" xfId="13259"/>
    <cellStyle name="Normal 20 2 4 5 2 2" xfId="30106"/>
    <cellStyle name="Normal 20 2 4 5 3" xfId="22539"/>
    <cellStyle name="Normal 20 2 4 6" xfId="9361"/>
    <cellStyle name="Normal 20 2 4 6 2" xfId="26325"/>
    <cellStyle name="Normal 20 2 4 7" xfId="17258"/>
    <cellStyle name="Normal 20 2 4 8" xfId="18757"/>
    <cellStyle name="Normal 20 2 5" xfId="1485"/>
    <cellStyle name="Normal 20 2 5 2" xfId="2484"/>
    <cellStyle name="Normal 20 2 5 2 2" xfId="4446"/>
    <cellStyle name="Normal 20 2 5 2 2 2" xfId="8229"/>
    <cellStyle name="Normal 20 2 5 2 2 2 2" xfId="16288"/>
    <cellStyle name="Normal 20 2 5 2 2 2 2 2" xfId="33135"/>
    <cellStyle name="Normal 20 2 5 2 2 2 3" xfId="25568"/>
    <cellStyle name="Normal 20 2 5 2 2 3" xfId="12505"/>
    <cellStyle name="Normal 20 2 5 2 2 3 2" xfId="29354"/>
    <cellStyle name="Normal 20 2 5 2 2 4" xfId="21787"/>
    <cellStyle name="Normal 20 2 5 2 3" xfId="6345"/>
    <cellStyle name="Normal 20 2 5 2 3 2" xfId="14404"/>
    <cellStyle name="Normal 20 2 5 2 3 2 2" xfId="31251"/>
    <cellStyle name="Normal 20 2 5 2 3 3" xfId="23684"/>
    <cellStyle name="Normal 20 2 5 2 4" xfId="10571"/>
    <cellStyle name="Normal 20 2 5 2 4 2" xfId="27470"/>
    <cellStyle name="Normal 20 2 5 2 5" xfId="17263"/>
    <cellStyle name="Normal 20 2 5 2 6" xfId="19902"/>
    <cellStyle name="Normal 20 2 5 3" xfId="3534"/>
    <cellStyle name="Normal 20 2 5 3 2" xfId="7317"/>
    <cellStyle name="Normal 20 2 5 3 2 2" xfId="15376"/>
    <cellStyle name="Normal 20 2 5 3 2 2 2" xfId="32223"/>
    <cellStyle name="Normal 20 2 5 3 2 3" xfId="24656"/>
    <cellStyle name="Normal 20 2 5 3 3" xfId="11593"/>
    <cellStyle name="Normal 20 2 5 3 3 2" xfId="28442"/>
    <cellStyle name="Normal 20 2 5 3 4" xfId="20875"/>
    <cellStyle name="Normal 20 2 5 4" xfId="5433"/>
    <cellStyle name="Normal 20 2 5 4 2" xfId="13492"/>
    <cellStyle name="Normal 20 2 5 4 2 2" xfId="30339"/>
    <cellStyle name="Normal 20 2 5 4 3" xfId="22772"/>
    <cellStyle name="Normal 20 2 5 5" xfId="9618"/>
    <cellStyle name="Normal 20 2 5 5 2" xfId="26558"/>
    <cellStyle name="Normal 20 2 5 6" xfId="17262"/>
    <cellStyle name="Normal 20 2 5 7" xfId="18990"/>
    <cellStyle name="Normal 20 2 6" xfId="2010"/>
    <cellStyle name="Normal 20 2 6 2" xfId="3995"/>
    <cellStyle name="Normal 20 2 6 2 2" xfId="7778"/>
    <cellStyle name="Normal 20 2 6 2 2 2" xfId="15837"/>
    <cellStyle name="Normal 20 2 6 2 2 2 2" xfId="32684"/>
    <cellStyle name="Normal 20 2 6 2 2 3" xfId="25117"/>
    <cellStyle name="Normal 20 2 6 2 3" xfId="12054"/>
    <cellStyle name="Normal 20 2 6 2 3 2" xfId="28903"/>
    <cellStyle name="Normal 20 2 6 2 4" xfId="21336"/>
    <cellStyle name="Normal 20 2 6 3" xfId="5894"/>
    <cellStyle name="Normal 20 2 6 3 2" xfId="13953"/>
    <cellStyle name="Normal 20 2 6 3 2 2" xfId="30800"/>
    <cellStyle name="Normal 20 2 6 3 3" xfId="23233"/>
    <cellStyle name="Normal 20 2 6 4" xfId="10109"/>
    <cellStyle name="Normal 20 2 6 4 2" xfId="27019"/>
    <cellStyle name="Normal 20 2 6 5" xfId="17264"/>
    <cellStyle name="Normal 20 2 6 6" xfId="19451"/>
    <cellStyle name="Normal 20 2 7" xfId="3053"/>
    <cellStyle name="Normal 20 2 7 2" xfId="6866"/>
    <cellStyle name="Normal 20 2 7 2 2" xfId="14925"/>
    <cellStyle name="Normal 20 2 7 2 2 2" xfId="31772"/>
    <cellStyle name="Normal 20 2 7 2 3" xfId="24205"/>
    <cellStyle name="Normal 20 2 7 3" xfId="11116"/>
    <cellStyle name="Normal 20 2 7 3 2" xfId="27991"/>
    <cellStyle name="Normal 20 2 7 4" xfId="20424"/>
    <cellStyle name="Normal 20 2 8" xfId="4982"/>
    <cellStyle name="Normal 20 2 8 2" xfId="13041"/>
    <cellStyle name="Normal 20 2 8 2 2" xfId="29888"/>
    <cellStyle name="Normal 20 2 8 3" xfId="22321"/>
    <cellStyle name="Normal 20 2 9" xfId="8965"/>
    <cellStyle name="Normal 20 2 9 2" xfId="26107"/>
    <cellStyle name="Normal 20 3" xfId="722"/>
    <cellStyle name="Normal 20 3 10" xfId="18561"/>
    <cellStyle name="Normal 20 3 11" xfId="34072"/>
    <cellStyle name="Normal 20 3 2" xfId="1061"/>
    <cellStyle name="Normal 20 3 2 2" xfId="1322"/>
    <cellStyle name="Normal 20 3 2 2 2" xfId="1818"/>
    <cellStyle name="Normal 20 3 2 2 2 2" xfId="2817"/>
    <cellStyle name="Normal 20 3 2 2 2 2 2" xfId="4779"/>
    <cellStyle name="Normal 20 3 2 2 2 2 2 2" xfId="8562"/>
    <cellStyle name="Normal 20 3 2 2 2 2 2 2 2" xfId="16621"/>
    <cellStyle name="Normal 20 3 2 2 2 2 2 2 2 2" xfId="33468"/>
    <cellStyle name="Normal 20 3 2 2 2 2 2 2 3" xfId="25901"/>
    <cellStyle name="Normal 20 3 2 2 2 2 2 3" xfId="12838"/>
    <cellStyle name="Normal 20 3 2 2 2 2 2 3 2" xfId="29687"/>
    <cellStyle name="Normal 20 3 2 2 2 2 2 4" xfId="22120"/>
    <cellStyle name="Normal 20 3 2 2 2 2 3" xfId="6678"/>
    <cellStyle name="Normal 20 3 2 2 2 2 3 2" xfId="14737"/>
    <cellStyle name="Normal 20 3 2 2 2 2 3 2 2" xfId="31584"/>
    <cellStyle name="Normal 20 3 2 2 2 2 3 3" xfId="24017"/>
    <cellStyle name="Normal 20 3 2 2 2 2 4" xfId="10904"/>
    <cellStyle name="Normal 20 3 2 2 2 2 4 2" xfId="27803"/>
    <cellStyle name="Normal 20 3 2 2 2 2 5" xfId="17269"/>
    <cellStyle name="Normal 20 3 2 2 2 2 6" xfId="20235"/>
    <cellStyle name="Normal 20 3 2 2 2 3" xfId="3867"/>
    <cellStyle name="Normal 20 3 2 2 2 3 2" xfId="7650"/>
    <cellStyle name="Normal 20 3 2 2 2 3 2 2" xfId="15709"/>
    <cellStyle name="Normal 20 3 2 2 2 3 2 2 2" xfId="32556"/>
    <cellStyle name="Normal 20 3 2 2 2 3 2 3" xfId="24989"/>
    <cellStyle name="Normal 20 3 2 2 2 3 3" xfId="11926"/>
    <cellStyle name="Normal 20 3 2 2 2 3 3 2" xfId="28775"/>
    <cellStyle name="Normal 20 3 2 2 2 3 4" xfId="21208"/>
    <cellStyle name="Normal 20 3 2 2 2 4" xfId="5766"/>
    <cellStyle name="Normal 20 3 2 2 2 4 2" xfId="13825"/>
    <cellStyle name="Normal 20 3 2 2 2 4 2 2" xfId="30672"/>
    <cellStyle name="Normal 20 3 2 2 2 4 3" xfId="23105"/>
    <cellStyle name="Normal 20 3 2 2 2 5" xfId="9951"/>
    <cellStyle name="Normal 20 3 2 2 2 5 2" xfId="26891"/>
    <cellStyle name="Normal 20 3 2 2 2 6" xfId="17268"/>
    <cellStyle name="Normal 20 3 2 2 2 7" xfId="19323"/>
    <cellStyle name="Normal 20 3 2 2 3" xfId="2364"/>
    <cellStyle name="Normal 20 3 2 2 3 2" xfId="4328"/>
    <cellStyle name="Normal 20 3 2 2 3 2 2" xfId="8111"/>
    <cellStyle name="Normal 20 3 2 2 3 2 2 2" xfId="16170"/>
    <cellStyle name="Normal 20 3 2 2 3 2 2 2 2" xfId="33017"/>
    <cellStyle name="Normal 20 3 2 2 3 2 2 3" xfId="25450"/>
    <cellStyle name="Normal 20 3 2 2 3 2 3" xfId="12387"/>
    <cellStyle name="Normal 20 3 2 2 3 2 3 2" xfId="29236"/>
    <cellStyle name="Normal 20 3 2 2 3 2 4" xfId="21669"/>
    <cellStyle name="Normal 20 3 2 2 3 3" xfId="6227"/>
    <cellStyle name="Normal 20 3 2 2 3 3 2" xfId="14286"/>
    <cellStyle name="Normal 20 3 2 2 3 3 2 2" xfId="31133"/>
    <cellStyle name="Normal 20 3 2 2 3 3 3" xfId="23566"/>
    <cellStyle name="Normal 20 3 2 2 3 4" xfId="10452"/>
    <cellStyle name="Normal 20 3 2 2 3 4 2" xfId="27352"/>
    <cellStyle name="Normal 20 3 2 2 3 5" xfId="17270"/>
    <cellStyle name="Normal 20 3 2 2 3 6" xfId="19784"/>
    <cellStyle name="Normal 20 3 2 2 4" xfId="3416"/>
    <cellStyle name="Normal 20 3 2 2 4 2" xfId="7199"/>
    <cellStyle name="Normal 20 3 2 2 4 2 2" xfId="15258"/>
    <cellStyle name="Normal 20 3 2 2 4 2 2 2" xfId="32105"/>
    <cellStyle name="Normal 20 3 2 2 4 2 3" xfId="24538"/>
    <cellStyle name="Normal 20 3 2 2 4 3" xfId="11475"/>
    <cellStyle name="Normal 20 3 2 2 4 3 2" xfId="28324"/>
    <cellStyle name="Normal 20 3 2 2 4 4" xfId="20757"/>
    <cellStyle name="Normal 20 3 2 2 5" xfId="5315"/>
    <cellStyle name="Normal 20 3 2 2 5 2" xfId="13374"/>
    <cellStyle name="Normal 20 3 2 2 5 2 2" xfId="30221"/>
    <cellStyle name="Normal 20 3 2 2 5 3" xfId="22654"/>
    <cellStyle name="Normal 20 3 2 2 6" xfId="9476"/>
    <cellStyle name="Normal 20 3 2 2 6 2" xfId="26440"/>
    <cellStyle name="Normal 20 3 2 2 7" xfId="17267"/>
    <cellStyle name="Normal 20 3 2 2 8" xfId="18872"/>
    <cellStyle name="Normal 20 3 2 3" xfId="1600"/>
    <cellStyle name="Normal 20 3 2 3 2" xfId="2599"/>
    <cellStyle name="Normal 20 3 2 3 2 2" xfId="4561"/>
    <cellStyle name="Normal 20 3 2 3 2 2 2" xfId="8344"/>
    <cellStyle name="Normal 20 3 2 3 2 2 2 2" xfId="16403"/>
    <cellStyle name="Normal 20 3 2 3 2 2 2 2 2" xfId="33250"/>
    <cellStyle name="Normal 20 3 2 3 2 2 2 3" xfId="25683"/>
    <cellStyle name="Normal 20 3 2 3 2 2 3" xfId="12620"/>
    <cellStyle name="Normal 20 3 2 3 2 2 3 2" xfId="29469"/>
    <cellStyle name="Normal 20 3 2 3 2 2 4" xfId="21902"/>
    <cellStyle name="Normal 20 3 2 3 2 3" xfId="6460"/>
    <cellStyle name="Normal 20 3 2 3 2 3 2" xfId="14519"/>
    <cellStyle name="Normal 20 3 2 3 2 3 2 2" xfId="31366"/>
    <cellStyle name="Normal 20 3 2 3 2 3 3" xfId="23799"/>
    <cellStyle name="Normal 20 3 2 3 2 4" xfId="10686"/>
    <cellStyle name="Normal 20 3 2 3 2 4 2" xfId="27585"/>
    <cellStyle name="Normal 20 3 2 3 2 5" xfId="17272"/>
    <cellStyle name="Normal 20 3 2 3 2 6" xfId="20017"/>
    <cellStyle name="Normal 20 3 2 3 3" xfId="3649"/>
    <cellStyle name="Normal 20 3 2 3 3 2" xfId="7432"/>
    <cellStyle name="Normal 20 3 2 3 3 2 2" xfId="15491"/>
    <cellStyle name="Normal 20 3 2 3 3 2 2 2" xfId="32338"/>
    <cellStyle name="Normal 20 3 2 3 3 2 3" xfId="24771"/>
    <cellStyle name="Normal 20 3 2 3 3 3" xfId="11708"/>
    <cellStyle name="Normal 20 3 2 3 3 3 2" xfId="28557"/>
    <cellStyle name="Normal 20 3 2 3 3 4" xfId="20990"/>
    <cellStyle name="Normal 20 3 2 3 4" xfId="5548"/>
    <cellStyle name="Normal 20 3 2 3 4 2" xfId="13607"/>
    <cellStyle name="Normal 20 3 2 3 4 2 2" xfId="30454"/>
    <cellStyle name="Normal 20 3 2 3 4 3" xfId="22887"/>
    <cellStyle name="Normal 20 3 2 3 5" xfId="9733"/>
    <cellStyle name="Normal 20 3 2 3 5 2" xfId="26673"/>
    <cellStyle name="Normal 20 3 2 3 6" xfId="17271"/>
    <cellStyle name="Normal 20 3 2 3 7" xfId="19105"/>
    <cellStyle name="Normal 20 3 2 4" xfId="2146"/>
    <cellStyle name="Normal 20 3 2 4 2" xfId="4110"/>
    <cellStyle name="Normal 20 3 2 4 2 2" xfId="7893"/>
    <cellStyle name="Normal 20 3 2 4 2 2 2" xfId="15952"/>
    <cellStyle name="Normal 20 3 2 4 2 2 2 2" xfId="32799"/>
    <cellStyle name="Normal 20 3 2 4 2 2 3" xfId="25232"/>
    <cellStyle name="Normal 20 3 2 4 2 3" xfId="12169"/>
    <cellStyle name="Normal 20 3 2 4 2 3 2" xfId="29018"/>
    <cellStyle name="Normal 20 3 2 4 2 4" xfId="21451"/>
    <cellStyle name="Normal 20 3 2 4 3" xfId="6009"/>
    <cellStyle name="Normal 20 3 2 4 3 2" xfId="14068"/>
    <cellStyle name="Normal 20 3 2 4 3 2 2" xfId="30915"/>
    <cellStyle name="Normal 20 3 2 4 3 3" xfId="23348"/>
    <cellStyle name="Normal 20 3 2 4 4" xfId="10234"/>
    <cellStyle name="Normal 20 3 2 4 4 2" xfId="27134"/>
    <cellStyle name="Normal 20 3 2 4 5" xfId="17273"/>
    <cellStyle name="Normal 20 3 2 4 6" xfId="19566"/>
    <cellStyle name="Normal 20 3 2 5" xfId="3198"/>
    <cellStyle name="Normal 20 3 2 5 2" xfId="6981"/>
    <cellStyle name="Normal 20 3 2 5 2 2" xfId="15040"/>
    <cellStyle name="Normal 20 3 2 5 2 2 2" xfId="31887"/>
    <cellStyle name="Normal 20 3 2 5 2 3" xfId="24320"/>
    <cellStyle name="Normal 20 3 2 5 3" xfId="11257"/>
    <cellStyle name="Normal 20 3 2 5 3 2" xfId="28106"/>
    <cellStyle name="Normal 20 3 2 5 4" xfId="20539"/>
    <cellStyle name="Normal 20 3 2 6" xfId="5097"/>
    <cellStyle name="Normal 20 3 2 6 2" xfId="13156"/>
    <cellStyle name="Normal 20 3 2 6 2 2" xfId="30003"/>
    <cellStyle name="Normal 20 3 2 6 3" xfId="22436"/>
    <cellStyle name="Normal 20 3 2 7" xfId="9241"/>
    <cellStyle name="Normal 20 3 2 7 2" xfId="26222"/>
    <cellStyle name="Normal 20 3 2 8" xfId="17266"/>
    <cellStyle name="Normal 20 3 2 9" xfId="18654"/>
    <cellStyle name="Normal 20 3 3" xfId="1230"/>
    <cellStyle name="Normal 20 3 3 2" xfId="1726"/>
    <cellStyle name="Normal 20 3 3 2 2" xfId="2725"/>
    <cellStyle name="Normal 20 3 3 2 2 2" xfId="4687"/>
    <cellStyle name="Normal 20 3 3 2 2 2 2" xfId="8470"/>
    <cellStyle name="Normal 20 3 3 2 2 2 2 2" xfId="16529"/>
    <cellStyle name="Normal 20 3 3 2 2 2 2 2 2" xfId="33376"/>
    <cellStyle name="Normal 20 3 3 2 2 2 2 3" xfId="25809"/>
    <cellStyle name="Normal 20 3 3 2 2 2 3" xfId="12746"/>
    <cellStyle name="Normal 20 3 3 2 2 2 3 2" xfId="29595"/>
    <cellStyle name="Normal 20 3 3 2 2 2 4" xfId="22028"/>
    <cellStyle name="Normal 20 3 3 2 2 3" xfId="6586"/>
    <cellStyle name="Normal 20 3 3 2 2 3 2" xfId="14645"/>
    <cellStyle name="Normal 20 3 3 2 2 3 2 2" xfId="31492"/>
    <cellStyle name="Normal 20 3 3 2 2 3 3" xfId="23925"/>
    <cellStyle name="Normal 20 3 3 2 2 4" xfId="10812"/>
    <cellStyle name="Normal 20 3 3 2 2 4 2" xfId="27711"/>
    <cellStyle name="Normal 20 3 3 2 2 5" xfId="17276"/>
    <cellStyle name="Normal 20 3 3 2 2 6" xfId="20143"/>
    <cellStyle name="Normal 20 3 3 2 3" xfId="3775"/>
    <cellStyle name="Normal 20 3 3 2 3 2" xfId="7558"/>
    <cellStyle name="Normal 20 3 3 2 3 2 2" xfId="15617"/>
    <cellStyle name="Normal 20 3 3 2 3 2 2 2" xfId="32464"/>
    <cellStyle name="Normal 20 3 3 2 3 2 3" xfId="24897"/>
    <cellStyle name="Normal 20 3 3 2 3 3" xfId="11834"/>
    <cellStyle name="Normal 20 3 3 2 3 3 2" xfId="28683"/>
    <cellStyle name="Normal 20 3 3 2 3 4" xfId="21116"/>
    <cellStyle name="Normal 20 3 3 2 4" xfId="5674"/>
    <cellStyle name="Normal 20 3 3 2 4 2" xfId="13733"/>
    <cellStyle name="Normal 20 3 3 2 4 2 2" xfId="30580"/>
    <cellStyle name="Normal 20 3 3 2 4 3" xfId="23013"/>
    <cellStyle name="Normal 20 3 3 2 5" xfId="9859"/>
    <cellStyle name="Normal 20 3 3 2 5 2" xfId="26799"/>
    <cellStyle name="Normal 20 3 3 2 6" xfId="17275"/>
    <cellStyle name="Normal 20 3 3 2 7" xfId="19231"/>
    <cellStyle name="Normal 20 3 3 3" xfId="2272"/>
    <cellStyle name="Normal 20 3 3 3 2" xfId="4236"/>
    <cellStyle name="Normal 20 3 3 3 2 2" xfId="8019"/>
    <cellStyle name="Normal 20 3 3 3 2 2 2" xfId="16078"/>
    <cellStyle name="Normal 20 3 3 3 2 2 2 2" xfId="32925"/>
    <cellStyle name="Normal 20 3 3 3 2 2 3" xfId="25358"/>
    <cellStyle name="Normal 20 3 3 3 2 3" xfId="12295"/>
    <cellStyle name="Normal 20 3 3 3 2 3 2" xfId="29144"/>
    <cellStyle name="Normal 20 3 3 3 2 4" xfId="21577"/>
    <cellStyle name="Normal 20 3 3 3 3" xfId="6135"/>
    <cellStyle name="Normal 20 3 3 3 3 2" xfId="14194"/>
    <cellStyle name="Normal 20 3 3 3 3 2 2" xfId="31041"/>
    <cellStyle name="Normal 20 3 3 3 3 3" xfId="23474"/>
    <cellStyle name="Normal 20 3 3 3 4" xfId="10360"/>
    <cellStyle name="Normal 20 3 3 3 4 2" xfId="27260"/>
    <cellStyle name="Normal 20 3 3 3 5" xfId="17277"/>
    <cellStyle name="Normal 20 3 3 3 6" xfId="19692"/>
    <cellStyle name="Normal 20 3 3 4" xfId="3324"/>
    <cellStyle name="Normal 20 3 3 4 2" xfId="7107"/>
    <cellStyle name="Normal 20 3 3 4 2 2" xfId="15166"/>
    <cellStyle name="Normal 20 3 3 4 2 2 2" xfId="32013"/>
    <cellStyle name="Normal 20 3 3 4 2 3" xfId="24446"/>
    <cellStyle name="Normal 20 3 3 4 3" xfId="11383"/>
    <cellStyle name="Normal 20 3 3 4 3 2" xfId="28232"/>
    <cellStyle name="Normal 20 3 3 4 4" xfId="20665"/>
    <cellStyle name="Normal 20 3 3 5" xfId="5223"/>
    <cellStyle name="Normal 20 3 3 5 2" xfId="13282"/>
    <cellStyle name="Normal 20 3 3 5 2 2" xfId="30129"/>
    <cellStyle name="Normal 20 3 3 5 3" xfId="22562"/>
    <cellStyle name="Normal 20 3 3 6" xfId="9384"/>
    <cellStyle name="Normal 20 3 3 6 2" xfId="26348"/>
    <cellStyle name="Normal 20 3 3 7" xfId="17274"/>
    <cellStyle name="Normal 20 3 3 8" xfId="18780"/>
    <cellStyle name="Normal 20 3 4" xfId="1508"/>
    <cellStyle name="Normal 20 3 4 2" xfId="2507"/>
    <cellStyle name="Normal 20 3 4 2 2" xfId="4469"/>
    <cellStyle name="Normal 20 3 4 2 2 2" xfId="8252"/>
    <cellStyle name="Normal 20 3 4 2 2 2 2" xfId="16311"/>
    <cellStyle name="Normal 20 3 4 2 2 2 2 2" xfId="33158"/>
    <cellStyle name="Normal 20 3 4 2 2 2 3" xfId="25591"/>
    <cellStyle name="Normal 20 3 4 2 2 3" xfId="12528"/>
    <cellStyle name="Normal 20 3 4 2 2 3 2" xfId="29377"/>
    <cellStyle name="Normal 20 3 4 2 2 4" xfId="21810"/>
    <cellStyle name="Normal 20 3 4 2 3" xfId="6368"/>
    <cellStyle name="Normal 20 3 4 2 3 2" xfId="14427"/>
    <cellStyle name="Normal 20 3 4 2 3 2 2" xfId="31274"/>
    <cellStyle name="Normal 20 3 4 2 3 3" xfId="23707"/>
    <cellStyle name="Normal 20 3 4 2 4" xfId="10594"/>
    <cellStyle name="Normal 20 3 4 2 4 2" xfId="27493"/>
    <cellStyle name="Normal 20 3 4 2 5" xfId="17279"/>
    <cellStyle name="Normal 20 3 4 2 6" xfId="19925"/>
    <cellStyle name="Normal 20 3 4 3" xfId="3557"/>
    <cellStyle name="Normal 20 3 4 3 2" xfId="7340"/>
    <cellStyle name="Normal 20 3 4 3 2 2" xfId="15399"/>
    <cellStyle name="Normal 20 3 4 3 2 2 2" xfId="32246"/>
    <cellStyle name="Normal 20 3 4 3 2 3" xfId="24679"/>
    <cellStyle name="Normal 20 3 4 3 3" xfId="11616"/>
    <cellStyle name="Normal 20 3 4 3 3 2" xfId="28465"/>
    <cellStyle name="Normal 20 3 4 3 4" xfId="20898"/>
    <cellStyle name="Normal 20 3 4 4" xfId="5456"/>
    <cellStyle name="Normal 20 3 4 4 2" xfId="13515"/>
    <cellStyle name="Normal 20 3 4 4 2 2" xfId="30362"/>
    <cellStyle name="Normal 20 3 4 4 3" xfId="22795"/>
    <cellStyle name="Normal 20 3 4 5" xfId="9641"/>
    <cellStyle name="Normal 20 3 4 5 2" xfId="26581"/>
    <cellStyle name="Normal 20 3 4 6" xfId="17278"/>
    <cellStyle name="Normal 20 3 4 7" xfId="19013"/>
    <cellStyle name="Normal 20 3 5" xfId="2037"/>
    <cellStyle name="Normal 20 3 5 2" xfId="4018"/>
    <cellStyle name="Normal 20 3 5 2 2" xfId="7801"/>
    <cellStyle name="Normal 20 3 5 2 2 2" xfId="15860"/>
    <cellStyle name="Normal 20 3 5 2 2 2 2" xfId="32707"/>
    <cellStyle name="Normal 20 3 5 2 2 3" xfId="25140"/>
    <cellStyle name="Normal 20 3 5 2 3" xfId="12077"/>
    <cellStyle name="Normal 20 3 5 2 3 2" xfId="28926"/>
    <cellStyle name="Normal 20 3 5 2 4" xfId="21359"/>
    <cellStyle name="Normal 20 3 5 3" xfId="5917"/>
    <cellStyle name="Normal 20 3 5 3 2" xfId="13976"/>
    <cellStyle name="Normal 20 3 5 3 2 2" xfId="30823"/>
    <cellStyle name="Normal 20 3 5 3 3" xfId="23256"/>
    <cellStyle name="Normal 20 3 5 4" xfId="10135"/>
    <cellStyle name="Normal 20 3 5 4 2" xfId="27042"/>
    <cellStyle name="Normal 20 3 5 5" xfId="17280"/>
    <cellStyle name="Normal 20 3 5 6" xfId="19474"/>
    <cellStyle name="Normal 20 3 6" xfId="3076"/>
    <cellStyle name="Normal 20 3 6 2" xfId="6889"/>
    <cellStyle name="Normal 20 3 6 2 2" xfId="14948"/>
    <cellStyle name="Normal 20 3 6 2 2 2" xfId="31795"/>
    <cellStyle name="Normal 20 3 6 2 3" xfId="24228"/>
    <cellStyle name="Normal 20 3 6 3" xfId="11139"/>
    <cellStyle name="Normal 20 3 6 3 2" xfId="28014"/>
    <cellStyle name="Normal 20 3 6 4" xfId="20447"/>
    <cellStyle name="Normal 20 3 7" xfId="5005"/>
    <cellStyle name="Normal 20 3 7 2" xfId="13064"/>
    <cellStyle name="Normal 20 3 7 2 2" xfId="29911"/>
    <cellStyle name="Normal 20 3 7 3" xfId="22344"/>
    <cellStyle name="Normal 20 3 8" xfId="9022"/>
    <cellStyle name="Normal 20 3 8 2" xfId="26130"/>
    <cellStyle name="Normal 20 3 9" xfId="17265"/>
    <cellStyle name="Normal 20 4" xfId="941"/>
    <cellStyle name="Normal 20 4 2" xfId="3121"/>
    <cellStyle name="Normal 20 4 3" xfId="17281"/>
    <cellStyle name="Normal 20 4 4" xfId="34073"/>
    <cellStyle name="Normal 20 5" xfId="1025"/>
    <cellStyle name="Normal 20 5 2" xfId="1286"/>
    <cellStyle name="Normal 20 5 2 2" xfId="1782"/>
    <cellStyle name="Normal 20 5 2 2 2" xfId="2781"/>
    <cellStyle name="Normal 20 5 2 2 2 2" xfId="4743"/>
    <cellStyle name="Normal 20 5 2 2 2 2 2" xfId="8526"/>
    <cellStyle name="Normal 20 5 2 2 2 2 2 2" xfId="16585"/>
    <cellStyle name="Normal 20 5 2 2 2 2 2 2 2" xfId="33432"/>
    <cellStyle name="Normal 20 5 2 2 2 2 2 3" xfId="25865"/>
    <cellStyle name="Normal 20 5 2 2 2 2 3" xfId="12802"/>
    <cellStyle name="Normal 20 5 2 2 2 2 3 2" xfId="29651"/>
    <cellStyle name="Normal 20 5 2 2 2 2 4" xfId="22084"/>
    <cellStyle name="Normal 20 5 2 2 2 3" xfId="6642"/>
    <cellStyle name="Normal 20 5 2 2 2 3 2" xfId="14701"/>
    <cellStyle name="Normal 20 5 2 2 2 3 2 2" xfId="31548"/>
    <cellStyle name="Normal 20 5 2 2 2 3 3" xfId="23981"/>
    <cellStyle name="Normal 20 5 2 2 2 4" xfId="10868"/>
    <cellStyle name="Normal 20 5 2 2 2 4 2" xfId="27767"/>
    <cellStyle name="Normal 20 5 2 2 2 5" xfId="17285"/>
    <cellStyle name="Normal 20 5 2 2 2 6" xfId="20199"/>
    <cellStyle name="Normal 20 5 2 2 3" xfId="3831"/>
    <cellStyle name="Normal 20 5 2 2 3 2" xfId="7614"/>
    <cellStyle name="Normal 20 5 2 2 3 2 2" xfId="15673"/>
    <cellStyle name="Normal 20 5 2 2 3 2 2 2" xfId="32520"/>
    <cellStyle name="Normal 20 5 2 2 3 2 3" xfId="24953"/>
    <cellStyle name="Normal 20 5 2 2 3 3" xfId="11890"/>
    <cellStyle name="Normal 20 5 2 2 3 3 2" xfId="28739"/>
    <cellStyle name="Normal 20 5 2 2 3 4" xfId="21172"/>
    <cellStyle name="Normal 20 5 2 2 4" xfId="5730"/>
    <cellStyle name="Normal 20 5 2 2 4 2" xfId="13789"/>
    <cellStyle name="Normal 20 5 2 2 4 2 2" xfId="30636"/>
    <cellStyle name="Normal 20 5 2 2 4 3" xfId="23069"/>
    <cellStyle name="Normal 20 5 2 2 5" xfId="9915"/>
    <cellStyle name="Normal 20 5 2 2 5 2" xfId="26855"/>
    <cellStyle name="Normal 20 5 2 2 6" xfId="17284"/>
    <cellStyle name="Normal 20 5 2 2 7" xfId="19287"/>
    <cellStyle name="Normal 20 5 2 3" xfId="2328"/>
    <cellStyle name="Normal 20 5 2 3 2" xfId="4292"/>
    <cellStyle name="Normal 20 5 2 3 2 2" xfId="8075"/>
    <cellStyle name="Normal 20 5 2 3 2 2 2" xfId="16134"/>
    <cellStyle name="Normal 20 5 2 3 2 2 2 2" xfId="32981"/>
    <cellStyle name="Normal 20 5 2 3 2 2 3" xfId="25414"/>
    <cellStyle name="Normal 20 5 2 3 2 3" xfId="12351"/>
    <cellStyle name="Normal 20 5 2 3 2 3 2" xfId="29200"/>
    <cellStyle name="Normal 20 5 2 3 2 4" xfId="21633"/>
    <cellStyle name="Normal 20 5 2 3 3" xfId="6191"/>
    <cellStyle name="Normal 20 5 2 3 3 2" xfId="14250"/>
    <cellStyle name="Normal 20 5 2 3 3 2 2" xfId="31097"/>
    <cellStyle name="Normal 20 5 2 3 3 3" xfId="23530"/>
    <cellStyle name="Normal 20 5 2 3 4" xfId="10416"/>
    <cellStyle name="Normal 20 5 2 3 4 2" xfId="27316"/>
    <cellStyle name="Normal 20 5 2 3 5" xfId="17286"/>
    <cellStyle name="Normal 20 5 2 3 6" xfId="19748"/>
    <cellStyle name="Normal 20 5 2 4" xfId="3380"/>
    <cellStyle name="Normal 20 5 2 4 2" xfId="7163"/>
    <cellStyle name="Normal 20 5 2 4 2 2" xfId="15222"/>
    <cellStyle name="Normal 20 5 2 4 2 2 2" xfId="32069"/>
    <cellStyle name="Normal 20 5 2 4 2 3" xfId="24502"/>
    <cellStyle name="Normal 20 5 2 4 3" xfId="11439"/>
    <cellStyle name="Normal 20 5 2 4 3 2" xfId="28288"/>
    <cellStyle name="Normal 20 5 2 4 4" xfId="20721"/>
    <cellStyle name="Normal 20 5 2 5" xfId="5279"/>
    <cellStyle name="Normal 20 5 2 5 2" xfId="13338"/>
    <cellStyle name="Normal 20 5 2 5 2 2" xfId="30185"/>
    <cellStyle name="Normal 20 5 2 5 3" xfId="22618"/>
    <cellStyle name="Normal 20 5 2 6" xfId="9440"/>
    <cellStyle name="Normal 20 5 2 6 2" xfId="26404"/>
    <cellStyle name="Normal 20 5 2 7" xfId="17283"/>
    <cellStyle name="Normal 20 5 2 8" xfId="18836"/>
    <cellStyle name="Normal 20 5 3" xfId="1564"/>
    <cellStyle name="Normal 20 5 3 2" xfId="2563"/>
    <cellStyle name="Normal 20 5 3 2 2" xfId="4525"/>
    <cellStyle name="Normal 20 5 3 2 2 2" xfId="8308"/>
    <cellStyle name="Normal 20 5 3 2 2 2 2" xfId="16367"/>
    <cellStyle name="Normal 20 5 3 2 2 2 2 2" xfId="33214"/>
    <cellStyle name="Normal 20 5 3 2 2 2 3" xfId="25647"/>
    <cellStyle name="Normal 20 5 3 2 2 3" xfId="12584"/>
    <cellStyle name="Normal 20 5 3 2 2 3 2" xfId="29433"/>
    <cellStyle name="Normal 20 5 3 2 2 4" xfId="21866"/>
    <cellStyle name="Normal 20 5 3 2 3" xfId="6424"/>
    <cellStyle name="Normal 20 5 3 2 3 2" xfId="14483"/>
    <cellStyle name="Normal 20 5 3 2 3 2 2" xfId="31330"/>
    <cellStyle name="Normal 20 5 3 2 3 3" xfId="23763"/>
    <cellStyle name="Normal 20 5 3 2 4" xfId="10650"/>
    <cellStyle name="Normal 20 5 3 2 4 2" xfId="27549"/>
    <cellStyle name="Normal 20 5 3 2 5" xfId="17288"/>
    <cellStyle name="Normal 20 5 3 2 6" xfId="19981"/>
    <cellStyle name="Normal 20 5 3 3" xfId="3613"/>
    <cellStyle name="Normal 20 5 3 3 2" xfId="7396"/>
    <cellStyle name="Normal 20 5 3 3 2 2" xfId="15455"/>
    <cellStyle name="Normal 20 5 3 3 2 2 2" xfId="32302"/>
    <cellStyle name="Normal 20 5 3 3 2 3" xfId="24735"/>
    <cellStyle name="Normal 20 5 3 3 3" xfId="11672"/>
    <cellStyle name="Normal 20 5 3 3 3 2" xfId="28521"/>
    <cellStyle name="Normal 20 5 3 3 4" xfId="20954"/>
    <cellStyle name="Normal 20 5 3 4" xfId="5512"/>
    <cellStyle name="Normal 20 5 3 4 2" xfId="13571"/>
    <cellStyle name="Normal 20 5 3 4 2 2" xfId="30418"/>
    <cellStyle name="Normal 20 5 3 4 3" xfId="22851"/>
    <cellStyle name="Normal 20 5 3 5" xfId="9697"/>
    <cellStyle name="Normal 20 5 3 5 2" xfId="26637"/>
    <cellStyle name="Normal 20 5 3 6" xfId="17287"/>
    <cellStyle name="Normal 20 5 3 7" xfId="19069"/>
    <cellStyle name="Normal 20 5 4" xfId="2110"/>
    <cellStyle name="Normal 20 5 4 2" xfId="4074"/>
    <cellStyle name="Normal 20 5 4 2 2" xfId="7857"/>
    <cellStyle name="Normal 20 5 4 2 2 2" xfId="15916"/>
    <cellStyle name="Normal 20 5 4 2 2 2 2" xfId="32763"/>
    <cellStyle name="Normal 20 5 4 2 2 3" xfId="25196"/>
    <cellStyle name="Normal 20 5 4 2 3" xfId="12133"/>
    <cellStyle name="Normal 20 5 4 2 3 2" xfId="28982"/>
    <cellStyle name="Normal 20 5 4 2 4" xfId="21415"/>
    <cellStyle name="Normal 20 5 4 3" xfId="5973"/>
    <cellStyle name="Normal 20 5 4 3 2" xfId="14032"/>
    <cellStyle name="Normal 20 5 4 3 2 2" xfId="30879"/>
    <cellStyle name="Normal 20 5 4 3 3" xfId="23312"/>
    <cellStyle name="Normal 20 5 4 4" xfId="10198"/>
    <cellStyle name="Normal 20 5 4 4 2" xfId="27098"/>
    <cellStyle name="Normal 20 5 4 5" xfId="17289"/>
    <cellStyle name="Normal 20 5 4 6" xfId="19530"/>
    <cellStyle name="Normal 20 5 5" xfId="3162"/>
    <cellStyle name="Normal 20 5 5 2" xfId="6945"/>
    <cellStyle name="Normal 20 5 5 2 2" xfId="15004"/>
    <cellStyle name="Normal 20 5 5 2 2 2" xfId="31851"/>
    <cellStyle name="Normal 20 5 5 2 3" xfId="24284"/>
    <cellStyle name="Normal 20 5 5 3" xfId="11221"/>
    <cellStyle name="Normal 20 5 5 3 2" xfId="28070"/>
    <cellStyle name="Normal 20 5 5 4" xfId="20503"/>
    <cellStyle name="Normal 20 5 6" xfId="5061"/>
    <cellStyle name="Normal 20 5 6 2" xfId="13120"/>
    <cellStyle name="Normal 20 5 6 2 2" xfId="29967"/>
    <cellStyle name="Normal 20 5 6 3" xfId="22400"/>
    <cellStyle name="Normal 20 5 7" xfId="9205"/>
    <cellStyle name="Normal 20 5 7 2" xfId="26186"/>
    <cellStyle name="Normal 20 5 8" xfId="17282"/>
    <cellStyle name="Normal 20 5 9" xfId="18618"/>
    <cellStyle name="Normal 20 6" xfId="1194"/>
    <cellStyle name="Normal 20 6 2" xfId="1690"/>
    <cellStyle name="Normal 20 6 2 2" xfId="2689"/>
    <cellStyle name="Normal 20 6 2 2 2" xfId="4651"/>
    <cellStyle name="Normal 20 6 2 2 2 2" xfId="8434"/>
    <cellStyle name="Normal 20 6 2 2 2 2 2" xfId="16493"/>
    <cellStyle name="Normal 20 6 2 2 2 2 2 2" xfId="33340"/>
    <cellStyle name="Normal 20 6 2 2 2 2 3" xfId="25773"/>
    <cellStyle name="Normal 20 6 2 2 2 3" xfId="12710"/>
    <cellStyle name="Normal 20 6 2 2 2 3 2" xfId="29559"/>
    <cellStyle name="Normal 20 6 2 2 2 4" xfId="21992"/>
    <cellStyle name="Normal 20 6 2 2 3" xfId="6550"/>
    <cellStyle name="Normal 20 6 2 2 3 2" xfId="14609"/>
    <cellStyle name="Normal 20 6 2 2 3 2 2" xfId="31456"/>
    <cellStyle name="Normal 20 6 2 2 3 3" xfId="23889"/>
    <cellStyle name="Normal 20 6 2 2 4" xfId="10776"/>
    <cellStyle name="Normal 20 6 2 2 4 2" xfId="27675"/>
    <cellStyle name="Normal 20 6 2 2 5" xfId="17292"/>
    <cellStyle name="Normal 20 6 2 2 6" xfId="20107"/>
    <cellStyle name="Normal 20 6 2 3" xfId="3739"/>
    <cellStyle name="Normal 20 6 2 3 2" xfId="7522"/>
    <cellStyle name="Normal 20 6 2 3 2 2" xfId="15581"/>
    <cellStyle name="Normal 20 6 2 3 2 2 2" xfId="32428"/>
    <cellStyle name="Normal 20 6 2 3 2 3" xfId="24861"/>
    <cellStyle name="Normal 20 6 2 3 3" xfId="11798"/>
    <cellStyle name="Normal 20 6 2 3 3 2" xfId="28647"/>
    <cellStyle name="Normal 20 6 2 3 4" xfId="21080"/>
    <cellStyle name="Normal 20 6 2 4" xfId="5638"/>
    <cellStyle name="Normal 20 6 2 4 2" xfId="13697"/>
    <cellStyle name="Normal 20 6 2 4 2 2" xfId="30544"/>
    <cellStyle name="Normal 20 6 2 4 3" xfId="22977"/>
    <cellStyle name="Normal 20 6 2 5" xfId="9823"/>
    <cellStyle name="Normal 20 6 2 5 2" xfId="26763"/>
    <cellStyle name="Normal 20 6 2 6" xfId="17291"/>
    <cellStyle name="Normal 20 6 2 7" xfId="19195"/>
    <cellStyle name="Normal 20 6 3" xfId="2236"/>
    <cellStyle name="Normal 20 6 3 2" xfId="4200"/>
    <cellStyle name="Normal 20 6 3 2 2" xfId="7983"/>
    <cellStyle name="Normal 20 6 3 2 2 2" xfId="16042"/>
    <cellStyle name="Normal 20 6 3 2 2 2 2" xfId="32889"/>
    <cellStyle name="Normal 20 6 3 2 2 3" xfId="25322"/>
    <cellStyle name="Normal 20 6 3 2 3" xfId="12259"/>
    <cellStyle name="Normal 20 6 3 2 3 2" xfId="29108"/>
    <cellStyle name="Normal 20 6 3 2 4" xfId="21541"/>
    <cellStyle name="Normal 20 6 3 3" xfId="6099"/>
    <cellStyle name="Normal 20 6 3 3 2" xfId="14158"/>
    <cellStyle name="Normal 20 6 3 3 2 2" xfId="31005"/>
    <cellStyle name="Normal 20 6 3 3 3" xfId="23438"/>
    <cellStyle name="Normal 20 6 3 4" xfId="10324"/>
    <cellStyle name="Normal 20 6 3 4 2" xfId="27224"/>
    <cellStyle name="Normal 20 6 3 5" xfId="17293"/>
    <cellStyle name="Normal 20 6 3 6" xfId="19656"/>
    <cellStyle name="Normal 20 6 4" xfId="3288"/>
    <cellStyle name="Normal 20 6 4 2" xfId="7071"/>
    <cellStyle name="Normal 20 6 4 2 2" xfId="15130"/>
    <cellStyle name="Normal 20 6 4 2 2 2" xfId="31977"/>
    <cellStyle name="Normal 20 6 4 2 3" xfId="24410"/>
    <cellStyle name="Normal 20 6 4 3" xfId="11347"/>
    <cellStyle name="Normal 20 6 4 3 2" xfId="28196"/>
    <cellStyle name="Normal 20 6 4 4" xfId="20629"/>
    <cellStyle name="Normal 20 6 5" xfId="5187"/>
    <cellStyle name="Normal 20 6 5 2" xfId="13246"/>
    <cellStyle name="Normal 20 6 5 2 2" xfId="30093"/>
    <cellStyle name="Normal 20 6 5 3" xfId="22526"/>
    <cellStyle name="Normal 20 6 6" xfId="9348"/>
    <cellStyle name="Normal 20 6 6 2" xfId="26312"/>
    <cellStyle name="Normal 20 6 7" xfId="17290"/>
    <cellStyle name="Normal 20 6 8" xfId="18744"/>
    <cellStyle name="Normal 20 7" xfId="1472"/>
    <cellStyle name="Normal 20 7 2" xfId="2471"/>
    <cellStyle name="Normal 20 7 2 2" xfId="4433"/>
    <cellStyle name="Normal 20 7 2 2 2" xfId="8216"/>
    <cellStyle name="Normal 20 7 2 2 2 2" xfId="16275"/>
    <cellStyle name="Normal 20 7 2 2 2 2 2" xfId="33122"/>
    <cellStyle name="Normal 20 7 2 2 2 3" xfId="25555"/>
    <cellStyle name="Normal 20 7 2 2 3" xfId="12492"/>
    <cellStyle name="Normal 20 7 2 2 3 2" xfId="29341"/>
    <cellStyle name="Normal 20 7 2 2 4" xfId="21774"/>
    <cellStyle name="Normal 20 7 2 3" xfId="6332"/>
    <cellStyle name="Normal 20 7 2 3 2" xfId="14391"/>
    <cellStyle name="Normal 20 7 2 3 2 2" xfId="31238"/>
    <cellStyle name="Normal 20 7 2 3 3" xfId="23671"/>
    <cellStyle name="Normal 20 7 2 4" xfId="10558"/>
    <cellStyle name="Normal 20 7 2 4 2" xfId="27457"/>
    <cellStyle name="Normal 20 7 2 5" xfId="17295"/>
    <cellStyle name="Normal 20 7 2 6" xfId="19889"/>
    <cellStyle name="Normal 20 7 3" xfId="3521"/>
    <cellStyle name="Normal 20 7 3 2" xfId="7304"/>
    <cellStyle name="Normal 20 7 3 2 2" xfId="15363"/>
    <cellStyle name="Normal 20 7 3 2 2 2" xfId="32210"/>
    <cellStyle name="Normal 20 7 3 2 3" xfId="24643"/>
    <cellStyle name="Normal 20 7 3 3" xfId="11580"/>
    <cellStyle name="Normal 20 7 3 3 2" xfId="28429"/>
    <cellStyle name="Normal 20 7 3 4" xfId="20862"/>
    <cellStyle name="Normal 20 7 4" xfId="5420"/>
    <cellStyle name="Normal 20 7 4 2" xfId="13479"/>
    <cellStyle name="Normal 20 7 4 2 2" xfId="30326"/>
    <cellStyle name="Normal 20 7 4 3" xfId="22759"/>
    <cellStyle name="Normal 20 7 5" xfId="9605"/>
    <cellStyle name="Normal 20 7 5 2" xfId="26545"/>
    <cellStyle name="Normal 20 7 6" xfId="17294"/>
    <cellStyle name="Normal 20 7 7" xfId="18977"/>
    <cellStyle name="Normal 20 8" xfId="1995"/>
    <cellStyle name="Normal 20 8 2" xfId="3982"/>
    <cellStyle name="Normal 20 8 2 2" xfId="7765"/>
    <cellStyle name="Normal 20 8 2 2 2" xfId="15824"/>
    <cellStyle name="Normal 20 8 2 2 2 2" xfId="32671"/>
    <cellStyle name="Normal 20 8 2 2 3" xfId="25104"/>
    <cellStyle name="Normal 20 8 2 3" xfId="12041"/>
    <cellStyle name="Normal 20 8 2 3 2" xfId="28890"/>
    <cellStyle name="Normal 20 8 2 4" xfId="21323"/>
    <cellStyle name="Normal 20 8 3" xfId="5881"/>
    <cellStyle name="Normal 20 8 3 2" xfId="13940"/>
    <cellStyle name="Normal 20 8 3 2 2" xfId="30787"/>
    <cellStyle name="Normal 20 8 3 3" xfId="23220"/>
    <cellStyle name="Normal 20 8 4" xfId="10094"/>
    <cellStyle name="Normal 20 8 4 2" xfId="27006"/>
    <cellStyle name="Normal 20 8 5" xfId="17296"/>
    <cellStyle name="Normal 20 8 6" xfId="19438"/>
    <cellStyle name="Normal 20 9" xfId="3040"/>
    <cellStyle name="Normal 20 9 2" xfId="6853"/>
    <cellStyle name="Normal 20 9 2 2" xfId="14912"/>
    <cellStyle name="Normal 20 9 2 2 2" xfId="31759"/>
    <cellStyle name="Normal 20 9 2 3" xfId="24192"/>
    <cellStyle name="Normal 20 9 3" xfId="11103"/>
    <cellStyle name="Normal 20 9 3 2" xfId="27978"/>
    <cellStyle name="Normal 20 9 4" xfId="20411"/>
    <cellStyle name="Normal 200" xfId="4930"/>
    <cellStyle name="Normal 200 2" xfId="8713"/>
    <cellStyle name="Normal 200 2 2" xfId="16772"/>
    <cellStyle name="Normal 200 2 2 2" xfId="33619"/>
    <cellStyle name="Normal 200 2 3" xfId="26052"/>
    <cellStyle name="Normal 200 3" xfId="12989"/>
    <cellStyle name="Normal 200 3 2" xfId="29838"/>
    <cellStyle name="Normal 200 4" xfId="22271"/>
    <cellStyle name="Normal 201" xfId="4931"/>
    <cellStyle name="Normal 201 2" xfId="8714"/>
    <cellStyle name="Normal 201 2 2" xfId="16773"/>
    <cellStyle name="Normal 201 2 2 2" xfId="33620"/>
    <cellStyle name="Normal 201 2 3" xfId="26053"/>
    <cellStyle name="Normal 201 3" xfId="12990"/>
    <cellStyle name="Normal 201 3 2" xfId="29839"/>
    <cellStyle name="Normal 201 4" xfId="22272"/>
    <cellStyle name="Normal 202" xfId="4932"/>
    <cellStyle name="Normal 202 2" xfId="8715"/>
    <cellStyle name="Normal 202 2 2" xfId="16774"/>
    <cellStyle name="Normal 202 2 2 2" xfId="33621"/>
    <cellStyle name="Normal 202 2 3" xfId="26054"/>
    <cellStyle name="Normal 202 3" xfId="12991"/>
    <cellStyle name="Normal 202 3 2" xfId="29840"/>
    <cellStyle name="Normal 202 4" xfId="22273"/>
    <cellStyle name="Normal 203" xfId="4933"/>
    <cellStyle name="Normal 203 2" xfId="8716"/>
    <cellStyle name="Normal 203 2 2" xfId="16775"/>
    <cellStyle name="Normal 203 2 2 2" xfId="33622"/>
    <cellStyle name="Normal 203 2 3" xfId="26055"/>
    <cellStyle name="Normal 203 3" xfId="12992"/>
    <cellStyle name="Normal 203 3 2" xfId="29841"/>
    <cellStyle name="Normal 203 4" xfId="22274"/>
    <cellStyle name="Normal 204" xfId="4934"/>
    <cellStyle name="Normal 204 2" xfId="8717"/>
    <cellStyle name="Normal 204 2 2" xfId="16776"/>
    <cellStyle name="Normal 204 2 2 2" xfId="33623"/>
    <cellStyle name="Normal 204 2 3" xfId="26056"/>
    <cellStyle name="Normal 204 3" xfId="12993"/>
    <cellStyle name="Normal 204 3 2" xfId="29842"/>
    <cellStyle name="Normal 204 4" xfId="22275"/>
    <cellStyle name="Normal 205" xfId="4935"/>
    <cellStyle name="Normal 205 2" xfId="8718"/>
    <cellStyle name="Normal 205 2 2" xfId="16777"/>
    <cellStyle name="Normal 205 2 2 2" xfId="33624"/>
    <cellStyle name="Normal 205 2 3" xfId="26057"/>
    <cellStyle name="Normal 205 3" xfId="12994"/>
    <cellStyle name="Normal 205 3 2" xfId="29843"/>
    <cellStyle name="Normal 205 4" xfId="22276"/>
    <cellStyle name="Normal 206" xfId="4936"/>
    <cellStyle name="Normal 206 2" xfId="8719"/>
    <cellStyle name="Normal 206 2 2" xfId="16778"/>
    <cellStyle name="Normal 206 2 2 2" xfId="33625"/>
    <cellStyle name="Normal 206 2 3" xfId="26058"/>
    <cellStyle name="Normal 206 3" xfId="12995"/>
    <cellStyle name="Normal 206 3 2" xfId="29844"/>
    <cellStyle name="Normal 206 4" xfId="22277"/>
    <cellStyle name="Normal 207" xfId="4937"/>
    <cellStyle name="Normal 207 2" xfId="8720"/>
    <cellStyle name="Normal 207 2 2" xfId="16779"/>
    <cellStyle name="Normal 207 2 2 2" xfId="33626"/>
    <cellStyle name="Normal 207 2 3" xfId="26059"/>
    <cellStyle name="Normal 207 3" xfId="12996"/>
    <cellStyle name="Normal 207 3 2" xfId="29845"/>
    <cellStyle name="Normal 207 4" xfId="22278"/>
    <cellStyle name="Normal 208" xfId="4938"/>
    <cellStyle name="Normal 208 2" xfId="8721"/>
    <cellStyle name="Normal 208 2 2" xfId="16780"/>
    <cellStyle name="Normal 208 2 2 2" xfId="33627"/>
    <cellStyle name="Normal 208 2 3" xfId="26060"/>
    <cellStyle name="Normal 208 3" xfId="12997"/>
    <cellStyle name="Normal 208 3 2" xfId="29846"/>
    <cellStyle name="Normal 208 4" xfId="22279"/>
    <cellStyle name="Normal 209" xfId="4939"/>
    <cellStyle name="Normal 209 2" xfId="8722"/>
    <cellStyle name="Normal 209 2 2" xfId="16781"/>
    <cellStyle name="Normal 209 2 2 2" xfId="33628"/>
    <cellStyle name="Normal 209 2 3" xfId="26061"/>
    <cellStyle name="Normal 209 3" xfId="12998"/>
    <cellStyle name="Normal 209 3 2" xfId="29847"/>
    <cellStyle name="Normal 209 4" xfId="22280"/>
    <cellStyle name="Normal 21" xfId="567"/>
    <cellStyle name="Normal 21 10" xfId="4970"/>
    <cellStyle name="Normal 21 10 2" xfId="13029"/>
    <cellStyle name="Normal 21 10 2 2" xfId="29876"/>
    <cellStyle name="Normal 21 10 3" xfId="22309"/>
    <cellStyle name="Normal 21 11" xfId="8932"/>
    <cellStyle name="Normal 21 11 2" xfId="26095"/>
    <cellStyle name="Normal 21 12" xfId="17297"/>
    <cellStyle name="Normal 21 13" xfId="18525"/>
    <cellStyle name="Normal 21 14" xfId="34074"/>
    <cellStyle name="Normal 21 2" xfId="623"/>
    <cellStyle name="Normal 21 2 10" xfId="17298"/>
    <cellStyle name="Normal 21 2 11" xfId="18539"/>
    <cellStyle name="Normal 21 2 12" xfId="34075"/>
    <cellStyle name="Normal 21 2 2" xfId="741"/>
    <cellStyle name="Normal 21 2 2 10" xfId="18575"/>
    <cellStyle name="Normal 21 2 2 11" xfId="34076"/>
    <cellStyle name="Normal 21 2 2 2" xfId="1075"/>
    <cellStyle name="Normal 21 2 2 2 2" xfId="1336"/>
    <cellStyle name="Normal 21 2 2 2 2 2" xfId="1832"/>
    <cellStyle name="Normal 21 2 2 2 2 2 2" xfId="2831"/>
    <cellStyle name="Normal 21 2 2 2 2 2 2 2" xfId="4793"/>
    <cellStyle name="Normal 21 2 2 2 2 2 2 2 2" xfId="8576"/>
    <cellStyle name="Normal 21 2 2 2 2 2 2 2 2 2" xfId="16635"/>
    <cellStyle name="Normal 21 2 2 2 2 2 2 2 2 2 2" xfId="33482"/>
    <cellStyle name="Normal 21 2 2 2 2 2 2 2 2 3" xfId="25915"/>
    <cellStyle name="Normal 21 2 2 2 2 2 2 2 3" xfId="12852"/>
    <cellStyle name="Normal 21 2 2 2 2 2 2 2 3 2" xfId="29701"/>
    <cellStyle name="Normal 21 2 2 2 2 2 2 2 4" xfId="22134"/>
    <cellStyle name="Normal 21 2 2 2 2 2 2 3" xfId="6692"/>
    <cellStyle name="Normal 21 2 2 2 2 2 2 3 2" xfId="14751"/>
    <cellStyle name="Normal 21 2 2 2 2 2 2 3 2 2" xfId="31598"/>
    <cellStyle name="Normal 21 2 2 2 2 2 2 3 3" xfId="24031"/>
    <cellStyle name="Normal 21 2 2 2 2 2 2 4" xfId="10918"/>
    <cellStyle name="Normal 21 2 2 2 2 2 2 4 2" xfId="27817"/>
    <cellStyle name="Normal 21 2 2 2 2 2 2 5" xfId="17303"/>
    <cellStyle name="Normal 21 2 2 2 2 2 2 6" xfId="20249"/>
    <cellStyle name="Normal 21 2 2 2 2 2 3" xfId="3881"/>
    <cellStyle name="Normal 21 2 2 2 2 2 3 2" xfId="7664"/>
    <cellStyle name="Normal 21 2 2 2 2 2 3 2 2" xfId="15723"/>
    <cellStyle name="Normal 21 2 2 2 2 2 3 2 2 2" xfId="32570"/>
    <cellStyle name="Normal 21 2 2 2 2 2 3 2 3" xfId="25003"/>
    <cellStyle name="Normal 21 2 2 2 2 2 3 3" xfId="11940"/>
    <cellStyle name="Normal 21 2 2 2 2 2 3 3 2" xfId="28789"/>
    <cellStyle name="Normal 21 2 2 2 2 2 3 4" xfId="21222"/>
    <cellStyle name="Normal 21 2 2 2 2 2 4" xfId="5780"/>
    <cellStyle name="Normal 21 2 2 2 2 2 4 2" xfId="13839"/>
    <cellStyle name="Normal 21 2 2 2 2 2 4 2 2" xfId="30686"/>
    <cellStyle name="Normal 21 2 2 2 2 2 4 3" xfId="23119"/>
    <cellStyle name="Normal 21 2 2 2 2 2 5" xfId="9965"/>
    <cellStyle name="Normal 21 2 2 2 2 2 5 2" xfId="26905"/>
    <cellStyle name="Normal 21 2 2 2 2 2 6" xfId="17302"/>
    <cellStyle name="Normal 21 2 2 2 2 2 7" xfId="19337"/>
    <cellStyle name="Normal 21 2 2 2 2 3" xfId="2378"/>
    <cellStyle name="Normal 21 2 2 2 2 3 2" xfId="4342"/>
    <cellStyle name="Normal 21 2 2 2 2 3 2 2" xfId="8125"/>
    <cellStyle name="Normal 21 2 2 2 2 3 2 2 2" xfId="16184"/>
    <cellStyle name="Normal 21 2 2 2 2 3 2 2 2 2" xfId="33031"/>
    <cellStyle name="Normal 21 2 2 2 2 3 2 2 3" xfId="25464"/>
    <cellStyle name="Normal 21 2 2 2 2 3 2 3" xfId="12401"/>
    <cellStyle name="Normal 21 2 2 2 2 3 2 3 2" xfId="29250"/>
    <cellStyle name="Normal 21 2 2 2 2 3 2 4" xfId="21683"/>
    <cellStyle name="Normal 21 2 2 2 2 3 3" xfId="6241"/>
    <cellStyle name="Normal 21 2 2 2 2 3 3 2" xfId="14300"/>
    <cellStyle name="Normal 21 2 2 2 2 3 3 2 2" xfId="31147"/>
    <cellStyle name="Normal 21 2 2 2 2 3 3 3" xfId="23580"/>
    <cellStyle name="Normal 21 2 2 2 2 3 4" xfId="10466"/>
    <cellStyle name="Normal 21 2 2 2 2 3 4 2" xfId="27366"/>
    <cellStyle name="Normal 21 2 2 2 2 3 5" xfId="17304"/>
    <cellStyle name="Normal 21 2 2 2 2 3 6" xfId="19798"/>
    <cellStyle name="Normal 21 2 2 2 2 4" xfId="3430"/>
    <cellStyle name="Normal 21 2 2 2 2 4 2" xfId="7213"/>
    <cellStyle name="Normal 21 2 2 2 2 4 2 2" xfId="15272"/>
    <cellStyle name="Normal 21 2 2 2 2 4 2 2 2" xfId="32119"/>
    <cellStyle name="Normal 21 2 2 2 2 4 2 3" xfId="24552"/>
    <cellStyle name="Normal 21 2 2 2 2 4 3" xfId="11489"/>
    <cellStyle name="Normal 21 2 2 2 2 4 3 2" xfId="28338"/>
    <cellStyle name="Normal 21 2 2 2 2 4 4" xfId="20771"/>
    <cellStyle name="Normal 21 2 2 2 2 5" xfId="5329"/>
    <cellStyle name="Normal 21 2 2 2 2 5 2" xfId="13388"/>
    <cellStyle name="Normal 21 2 2 2 2 5 2 2" xfId="30235"/>
    <cellStyle name="Normal 21 2 2 2 2 5 3" xfId="22668"/>
    <cellStyle name="Normal 21 2 2 2 2 6" xfId="9490"/>
    <cellStyle name="Normal 21 2 2 2 2 6 2" xfId="26454"/>
    <cellStyle name="Normal 21 2 2 2 2 7" xfId="17301"/>
    <cellStyle name="Normal 21 2 2 2 2 8" xfId="18886"/>
    <cellStyle name="Normal 21 2 2 2 3" xfId="1614"/>
    <cellStyle name="Normal 21 2 2 2 3 2" xfId="2613"/>
    <cellStyle name="Normal 21 2 2 2 3 2 2" xfId="4575"/>
    <cellStyle name="Normal 21 2 2 2 3 2 2 2" xfId="8358"/>
    <cellStyle name="Normal 21 2 2 2 3 2 2 2 2" xfId="16417"/>
    <cellStyle name="Normal 21 2 2 2 3 2 2 2 2 2" xfId="33264"/>
    <cellStyle name="Normal 21 2 2 2 3 2 2 2 3" xfId="25697"/>
    <cellStyle name="Normal 21 2 2 2 3 2 2 3" xfId="12634"/>
    <cellStyle name="Normal 21 2 2 2 3 2 2 3 2" xfId="29483"/>
    <cellStyle name="Normal 21 2 2 2 3 2 2 4" xfId="21916"/>
    <cellStyle name="Normal 21 2 2 2 3 2 3" xfId="6474"/>
    <cellStyle name="Normal 21 2 2 2 3 2 3 2" xfId="14533"/>
    <cellStyle name="Normal 21 2 2 2 3 2 3 2 2" xfId="31380"/>
    <cellStyle name="Normal 21 2 2 2 3 2 3 3" xfId="23813"/>
    <cellStyle name="Normal 21 2 2 2 3 2 4" xfId="10700"/>
    <cellStyle name="Normal 21 2 2 2 3 2 4 2" xfId="27599"/>
    <cellStyle name="Normal 21 2 2 2 3 2 5" xfId="17306"/>
    <cellStyle name="Normal 21 2 2 2 3 2 6" xfId="20031"/>
    <cellStyle name="Normal 21 2 2 2 3 3" xfId="3663"/>
    <cellStyle name="Normal 21 2 2 2 3 3 2" xfId="7446"/>
    <cellStyle name="Normal 21 2 2 2 3 3 2 2" xfId="15505"/>
    <cellStyle name="Normal 21 2 2 2 3 3 2 2 2" xfId="32352"/>
    <cellStyle name="Normal 21 2 2 2 3 3 2 3" xfId="24785"/>
    <cellStyle name="Normal 21 2 2 2 3 3 3" xfId="11722"/>
    <cellStyle name="Normal 21 2 2 2 3 3 3 2" xfId="28571"/>
    <cellStyle name="Normal 21 2 2 2 3 3 4" xfId="21004"/>
    <cellStyle name="Normal 21 2 2 2 3 4" xfId="5562"/>
    <cellStyle name="Normal 21 2 2 2 3 4 2" xfId="13621"/>
    <cellStyle name="Normal 21 2 2 2 3 4 2 2" xfId="30468"/>
    <cellStyle name="Normal 21 2 2 2 3 4 3" xfId="22901"/>
    <cellStyle name="Normal 21 2 2 2 3 5" xfId="9747"/>
    <cellStyle name="Normal 21 2 2 2 3 5 2" xfId="26687"/>
    <cellStyle name="Normal 21 2 2 2 3 6" xfId="17305"/>
    <cellStyle name="Normal 21 2 2 2 3 7" xfId="19119"/>
    <cellStyle name="Normal 21 2 2 2 4" xfId="2160"/>
    <cellStyle name="Normal 21 2 2 2 4 2" xfId="4124"/>
    <cellStyle name="Normal 21 2 2 2 4 2 2" xfId="7907"/>
    <cellStyle name="Normal 21 2 2 2 4 2 2 2" xfId="15966"/>
    <cellStyle name="Normal 21 2 2 2 4 2 2 2 2" xfId="32813"/>
    <cellStyle name="Normal 21 2 2 2 4 2 2 3" xfId="25246"/>
    <cellStyle name="Normal 21 2 2 2 4 2 3" xfId="12183"/>
    <cellStyle name="Normal 21 2 2 2 4 2 3 2" xfId="29032"/>
    <cellStyle name="Normal 21 2 2 2 4 2 4" xfId="21465"/>
    <cellStyle name="Normal 21 2 2 2 4 3" xfId="6023"/>
    <cellStyle name="Normal 21 2 2 2 4 3 2" xfId="14082"/>
    <cellStyle name="Normal 21 2 2 2 4 3 2 2" xfId="30929"/>
    <cellStyle name="Normal 21 2 2 2 4 3 3" xfId="23362"/>
    <cellStyle name="Normal 21 2 2 2 4 4" xfId="10248"/>
    <cellStyle name="Normal 21 2 2 2 4 4 2" xfId="27148"/>
    <cellStyle name="Normal 21 2 2 2 4 5" xfId="17307"/>
    <cellStyle name="Normal 21 2 2 2 4 6" xfId="19580"/>
    <cellStyle name="Normal 21 2 2 2 5" xfId="3212"/>
    <cellStyle name="Normal 21 2 2 2 5 2" xfId="6995"/>
    <cellStyle name="Normal 21 2 2 2 5 2 2" xfId="15054"/>
    <cellStyle name="Normal 21 2 2 2 5 2 2 2" xfId="31901"/>
    <cellStyle name="Normal 21 2 2 2 5 2 3" xfId="24334"/>
    <cellStyle name="Normal 21 2 2 2 5 3" xfId="11271"/>
    <cellStyle name="Normal 21 2 2 2 5 3 2" xfId="28120"/>
    <cellStyle name="Normal 21 2 2 2 5 4" xfId="20553"/>
    <cellStyle name="Normal 21 2 2 2 6" xfId="5111"/>
    <cellStyle name="Normal 21 2 2 2 6 2" xfId="13170"/>
    <cellStyle name="Normal 21 2 2 2 6 2 2" xfId="30017"/>
    <cellStyle name="Normal 21 2 2 2 6 3" xfId="22450"/>
    <cellStyle name="Normal 21 2 2 2 7" xfId="9255"/>
    <cellStyle name="Normal 21 2 2 2 7 2" xfId="26236"/>
    <cellStyle name="Normal 21 2 2 2 8" xfId="17300"/>
    <cellStyle name="Normal 21 2 2 2 9" xfId="18668"/>
    <cellStyle name="Normal 21 2 2 3" xfId="1244"/>
    <cellStyle name="Normal 21 2 2 3 2" xfId="1740"/>
    <cellStyle name="Normal 21 2 2 3 2 2" xfId="2739"/>
    <cellStyle name="Normal 21 2 2 3 2 2 2" xfId="4701"/>
    <cellStyle name="Normal 21 2 2 3 2 2 2 2" xfId="8484"/>
    <cellStyle name="Normal 21 2 2 3 2 2 2 2 2" xfId="16543"/>
    <cellStyle name="Normal 21 2 2 3 2 2 2 2 2 2" xfId="33390"/>
    <cellStyle name="Normal 21 2 2 3 2 2 2 2 3" xfId="25823"/>
    <cellStyle name="Normal 21 2 2 3 2 2 2 3" xfId="12760"/>
    <cellStyle name="Normal 21 2 2 3 2 2 2 3 2" xfId="29609"/>
    <cellStyle name="Normal 21 2 2 3 2 2 2 4" xfId="22042"/>
    <cellStyle name="Normal 21 2 2 3 2 2 3" xfId="6600"/>
    <cellStyle name="Normal 21 2 2 3 2 2 3 2" xfId="14659"/>
    <cellStyle name="Normal 21 2 2 3 2 2 3 2 2" xfId="31506"/>
    <cellStyle name="Normal 21 2 2 3 2 2 3 3" xfId="23939"/>
    <cellStyle name="Normal 21 2 2 3 2 2 4" xfId="10826"/>
    <cellStyle name="Normal 21 2 2 3 2 2 4 2" xfId="27725"/>
    <cellStyle name="Normal 21 2 2 3 2 2 5" xfId="17310"/>
    <cellStyle name="Normal 21 2 2 3 2 2 6" xfId="20157"/>
    <cellStyle name="Normal 21 2 2 3 2 3" xfId="3789"/>
    <cellStyle name="Normal 21 2 2 3 2 3 2" xfId="7572"/>
    <cellStyle name="Normal 21 2 2 3 2 3 2 2" xfId="15631"/>
    <cellStyle name="Normal 21 2 2 3 2 3 2 2 2" xfId="32478"/>
    <cellStyle name="Normal 21 2 2 3 2 3 2 3" xfId="24911"/>
    <cellStyle name="Normal 21 2 2 3 2 3 3" xfId="11848"/>
    <cellStyle name="Normal 21 2 2 3 2 3 3 2" xfId="28697"/>
    <cellStyle name="Normal 21 2 2 3 2 3 4" xfId="21130"/>
    <cellStyle name="Normal 21 2 2 3 2 4" xfId="5688"/>
    <cellStyle name="Normal 21 2 2 3 2 4 2" xfId="13747"/>
    <cellStyle name="Normal 21 2 2 3 2 4 2 2" xfId="30594"/>
    <cellStyle name="Normal 21 2 2 3 2 4 3" xfId="23027"/>
    <cellStyle name="Normal 21 2 2 3 2 5" xfId="9873"/>
    <cellStyle name="Normal 21 2 2 3 2 5 2" xfId="26813"/>
    <cellStyle name="Normal 21 2 2 3 2 6" xfId="17309"/>
    <cellStyle name="Normal 21 2 2 3 2 7" xfId="19245"/>
    <cellStyle name="Normal 21 2 2 3 3" xfId="2286"/>
    <cellStyle name="Normal 21 2 2 3 3 2" xfId="4250"/>
    <cellStyle name="Normal 21 2 2 3 3 2 2" xfId="8033"/>
    <cellStyle name="Normal 21 2 2 3 3 2 2 2" xfId="16092"/>
    <cellStyle name="Normal 21 2 2 3 3 2 2 2 2" xfId="32939"/>
    <cellStyle name="Normal 21 2 2 3 3 2 2 3" xfId="25372"/>
    <cellStyle name="Normal 21 2 2 3 3 2 3" xfId="12309"/>
    <cellStyle name="Normal 21 2 2 3 3 2 3 2" xfId="29158"/>
    <cellStyle name="Normal 21 2 2 3 3 2 4" xfId="21591"/>
    <cellStyle name="Normal 21 2 2 3 3 3" xfId="6149"/>
    <cellStyle name="Normal 21 2 2 3 3 3 2" xfId="14208"/>
    <cellStyle name="Normal 21 2 2 3 3 3 2 2" xfId="31055"/>
    <cellStyle name="Normal 21 2 2 3 3 3 3" xfId="23488"/>
    <cellStyle name="Normal 21 2 2 3 3 4" xfId="10374"/>
    <cellStyle name="Normal 21 2 2 3 3 4 2" xfId="27274"/>
    <cellStyle name="Normal 21 2 2 3 3 5" xfId="17311"/>
    <cellStyle name="Normal 21 2 2 3 3 6" xfId="19706"/>
    <cellStyle name="Normal 21 2 2 3 4" xfId="3338"/>
    <cellStyle name="Normal 21 2 2 3 4 2" xfId="7121"/>
    <cellStyle name="Normal 21 2 2 3 4 2 2" xfId="15180"/>
    <cellStyle name="Normal 21 2 2 3 4 2 2 2" xfId="32027"/>
    <cellStyle name="Normal 21 2 2 3 4 2 3" xfId="24460"/>
    <cellStyle name="Normal 21 2 2 3 4 3" xfId="11397"/>
    <cellStyle name="Normal 21 2 2 3 4 3 2" xfId="28246"/>
    <cellStyle name="Normal 21 2 2 3 4 4" xfId="20679"/>
    <cellStyle name="Normal 21 2 2 3 5" xfId="5237"/>
    <cellStyle name="Normal 21 2 2 3 5 2" xfId="13296"/>
    <cellStyle name="Normal 21 2 2 3 5 2 2" xfId="30143"/>
    <cellStyle name="Normal 21 2 2 3 5 3" xfId="22576"/>
    <cellStyle name="Normal 21 2 2 3 6" xfId="9398"/>
    <cellStyle name="Normal 21 2 2 3 6 2" xfId="26362"/>
    <cellStyle name="Normal 21 2 2 3 7" xfId="17308"/>
    <cellStyle name="Normal 21 2 2 3 8" xfId="18794"/>
    <cellStyle name="Normal 21 2 2 4" xfId="1522"/>
    <cellStyle name="Normal 21 2 2 4 2" xfId="2521"/>
    <cellStyle name="Normal 21 2 2 4 2 2" xfId="4483"/>
    <cellStyle name="Normal 21 2 2 4 2 2 2" xfId="8266"/>
    <cellStyle name="Normal 21 2 2 4 2 2 2 2" xfId="16325"/>
    <cellStyle name="Normal 21 2 2 4 2 2 2 2 2" xfId="33172"/>
    <cellStyle name="Normal 21 2 2 4 2 2 2 3" xfId="25605"/>
    <cellStyle name="Normal 21 2 2 4 2 2 3" xfId="12542"/>
    <cellStyle name="Normal 21 2 2 4 2 2 3 2" xfId="29391"/>
    <cellStyle name="Normal 21 2 2 4 2 2 4" xfId="21824"/>
    <cellStyle name="Normal 21 2 2 4 2 3" xfId="6382"/>
    <cellStyle name="Normal 21 2 2 4 2 3 2" xfId="14441"/>
    <cellStyle name="Normal 21 2 2 4 2 3 2 2" xfId="31288"/>
    <cellStyle name="Normal 21 2 2 4 2 3 3" xfId="23721"/>
    <cellStyle name="Normal 21 2 2 4 2 4" xfId="10608"/>
    <cellStyle name="Normal 21 2 2 4 2 4 2" xfId="27507"/>
    <cellStyle name="Normal 21 2 2 4 2 5" xfId="17313"/>
    <cellStyle name="Normal 21 2 2 4 2 6" xfId="19939"/>
    <cellStyle name="Normal 21 2 2 4 3" xfId="3571"/>
    <cellStyle name="Normal 21 2 2 4 3 2" xfId="7354"/>
    <cellStyle name="Normal 21 2 2 4 3 2 2" xfId="15413"/>
    <cellStyle name="Normal 21 2 2 4 3 2 2 2" xfId="32260"/>
    <cellStyle name="Normal 21 2 2 4 3 2 3" xfId="24693"/>
    <cellStyle name="Normal 21 2 2 4 3 3" xfId="11630"/>
    <cellStyle name="Normal 21 2 2 4 3 3 2" xfId="28479"/>
    <cellStyle name="Normal 21 2 2 4 3 4" xfId="20912"/>
    <cellStyle name="Normal 21 2 2 4 4" xfId="5470"/>
    <cellStyle name="Normal 21 2 2 4 4 2" xfId="13529"/>
    <cellStyle name="Normal 21 2 2 4 4 2 2" xfId="30376"/>
    <cellStyle name="Normal 21 2 2 4 4 3" xfId="22809"/>
    <cellStyle name="Normal 21 2 2 4 5" xfId="9655"/>
    <cellStyle name="Normal 21 2 2 4 5 2" xfId="26595"/>
    <cellStyle name="Normal 21 2 2 4 6" xfId="17312"/>
    <cellStyle name="Normal 21 2 2 4 7" xfId="19027"/>
    <cellStyle name="Normal 21 2 2 5" xfId="2051"/>
    <cellStyle name="Normal 21 2 2 5 2" xfId="4032"/>
    <cellStyle name="Normal 21 2 2 5 2 2" xfId="7815"/>
    <cellStyle name="Normal 21 2 2 5 2 2 2" xfId="15874"/>
    <cellStyle name="Normal 21 2 2 5 2 2 2 2" xfId="32721"/>
    <cellStyle name="Normal 21 2 2 5 2 2 3" xfId="25154"/>
    <cellStyle name="Normal 21 2 2 5 2 3" xfId="12091"/>
    <cellStyle name="Normal 21 2 2 5 2 3 2" xfId="28940"/>
    <cellStyle name="Normal 21 2 2 5 2 4" xfId="21373"/>
    <cellStyle name="Normal 21 2 2 5 3" xfId="5931"/>
    <cellStyle name="Normal 21 2 2 5 3 2" xfId="13990"/>
    <cellStyle name="Normal 21 2 2 5 3 2 2" xfId="30837"/>
    <cellStyle name="Normal 21 2 2 5 3 3" xfId="23270"/>
    <cellStyle name="Normal 21 2 2 5 4" xfId="10149"/>
    <cellStyle name="Normal 21 2 2 5 4 2" xfId="27056"/>
    <cellStyle name="Normal 21 2 2 5 5" xfId="17314"/>
    <cellStyle name="Normal 21 2 2 5 6" xfId="19488"/>
    <cellStyle name="Normal 21 2 2 6" xfId="3090"/>
    <cellStyle name="Normal 21 2 2 6 2" xfId="6903"/>
    <cellStyle name="Normal 21 2 2 6 2 2" xfId="14962"/>
    <cellStyle name="Normal 21 2 2 6 2 2 2" xfId="31809"/>
    <cellStyle name="Normal 21 2 2 6 2 3" xfId="24242"/>
    <cellStyle name="Normal 21 2 2 6 3" xfId="11153"/>
    <cellStyle name="Normal 21 2 2 6 3 2" xfId="28028"/>
    <cellStyle name="Normal 21 2 2 6 4" xfId="20461"/>
    <cellStyle name="Normal 21 2 2 7" xfId="5019"/>
    <cellStyle name="Normal 21 2 2 7 2" xfId="13078"/>
    <cellStyle name="Normal 21 2 2 7 2 2" xfId="29925"/>
    <cellStyle name="Normal 21 2 2 7 3" xfId="22358"/>
    <cellStyle name="Normal 21 2 2 8" xfId="9038"/>
    <cellStyle name="Normal 21 2 2 8 2" xfId="26144"/>
    <cellStyle name="Normal 21 2 2 9" xfId="17299"/>
    <cellStyle name="Normal 21 2 3" xfId="1039"/>
    <cellStyle name="Normal 21 2 3 2" xfId="1300"/>
    <cellStyle name="Normal 21 2 3 2 2" xfId="1796"/>
    <cellStyle name="Normal 21 2 3 2 2 2" xfId="2795"/>
    <cellStyle name="Normal 21 2 3 2 2 2 2" xfId="4757"/>
    <cellStyle name="Normal 21 2 3 2 2 2 2 2" xfId="8540"/>
    <cellStyle name="Normal 21 2 3 2 2 2 2 2 2" xfId="16599"/>
    <cellStyle name="Normal 21 2 3 2 2 2 2 2 2 2" xfId="33446"/>
    <cellStyle name="Normal 21 2 3 2 2 2 2 2 3" xfId="25879"/>
    <cellStyle name="Normal 21 2 3 2 2 2 2 3" xfId="12816"/>
    <cellStyle name="Normal 21 2 3 2 2 2 2 3 2" xfId="29665"/>
    <cellStyle name="Normal 21 2 3 2 2 2 2 4" xfId="22098"/>
    <cellStyle name="Normal 21 2 3 2 2 2 3" xfId="6656"/>
    <cellStyle name="Normal 21 2 3 2 2 2 3 2" xfId="14715"/>
    <cellStyle name="Normal 21 2 3 2 2 2 3 2 2" xfId="31562"/>
    <cellStyle name="Normal 21 2 3 2 2 2 3 3" xfId="23995"/>
    <cellStyle name="Normal 21 2 3 2 2 2 4" xfId="10882"/>
    <cellStyle name="Normal 21 2 3 2 2 2 4 2" xfId="27781"/>
    <cellStyle name="Normal 21 2 3 2 2 2 5" xfId="17318"/>
    <cellStyle name="Normal 21 2 3 2 2 2 6" xfId="20213"/>
    <cellStyle name="Normal 21 2 3 2 2 3" xfId="3845"/>
    <cellStyle name="Normal 21 2 3 2 2 3 2" xfId="7628"/>
    <cellStyle name="Normal 21 2 3 2 2 3 2 2" xfId="15687"/>
    <cellStyle name="Normal 21 2 3 2 2 3 2 2 2" xfId="32534"/>
    <cellStyle name="Normal 21 2 3 2 2 3 2 3" xfId="24967"/>
    <cellStyle name="Normal 21 2 3 2 2 3 3" xfId="11904"/>
    <cellStyle name="Normal 21 2 3 2 2 3 3 2" xfId="28753"/>
    <cellStyle name="Normal 21 2 3 2 2 3 4" xfId="21186"/>
    <cellStyle name="Normal 21 2 3 2 2 4" xfId="5744"/>
    <cellStyle name="Normal 21 2 3 2 2 4 2" xfId="13803"/>
    <cellStyle name="Normal 21 2 3 2 2 4 2 2" xfId="30650"/>
    <cellStyle name="Normal 21 2 3 2 2 4 3" xfId="23083"/>
    <cellStyle name="Normal 21 2 3 2 2 5" xfId="9929"/>
    <cellStyle name="Normal 21 2 3 2 2 5 2" xfId="26869"/>
    <cellStyle name="Normal 21 2 3 2 2 6" xfId="17317"/>
    <cellStyle name="Normal 21 2 3 2 2 7" xfId="19301"/>
    <cellStyle name="Normal 21 2 3 2 3" xfId="2342"/>
    <cellStyle name="Normal 21 2 3 2 3 2" xfId="4306"/>
    <cellStyle name="Normal 21 2 3 2 3 2 2" xfId="8089"/>
    <cellStyle name="Normal 21 2 3 2 3 2 2 2" xfId="16148"/>
    <cellStyle name="Normal 21 2 3 2 3 2 2 2 2" xfId="32995"/>
    <cellStyle name="Normal 21 2 3 2 3 2 2 3" xfId="25428"/>
    <cellStyle name="Normal 21 2 3 2 3 2 3" xfId="12365"/>
    <cellStyle name="Normal 21 2 3 2 3 2 3 2" xfId="29214"/>
    <cellStyle name="Normal 21 2 3 2 3 2 4" xfId="21647"/>
    <cellStyle name="Normal 21 2 3 2 3 3" xfId="6205"/>
    <cellStyle name="Normal 21 2 3 2 3 3 2" xfId="14264"/>
    <cellStyle name="Normal 21 2 3 2 3 3 2 2" xfId="31111"/>
    <cellStyle name="Normal 21 2 3 2 3 3 3" xfId="23544"/>
    <cellStyle name="Normal 21 2 3 2 3 4" xfId="10430"/>
    <cellStyle name="Normal 21 2 3 2 3 4 2" xfId="27330"/>
    <cellStyle name="Normal 21 2 3 2 3 5" xfId="17319"/>
    <cellStyle name="Normal 21 2 3 2 3 6" xfId="19762"/>
    <cellStyle name="Normal 21 2 3 2 4" xfId="3394"/>
    <cellStyle name="Normal 21 2 3 2 4 2" xfId="7177"/>
    <cellStyle name="Normal 21 2 3 2 4 2 2" xfId="15236"/>
    <cellStyle name="Normal 21 2 3 2 4 2 2 2" xfId="32083"/>
    <cellStyle name="Normal 21 2 3 2 4 2 3" xfId="24516"/>
    <cellStyle name="Normal 21 2 3 2 4 3" xfId="11453"/>
    <cellStyle name="Normal 21 2 3 2 4 3 2" xfId="28302"/>
    <cellStyle name="Normal 21 2 3 2 4 4" xfId="20735"/>
    <cellStyle name="Normal 21 2 3 2 5" xfId="5293"/>
    <cellStyle name="Normal 21 2 3 2 5 2" xfId="13352"/>
    <cellStyle name="Normal 21 2 3 2 5 2 2" xfId="30199"/>
    <cellStyle name="Normal 21 2 3 2 5 3" xfId="22632"/>
    <cellStyle name="Normal 21 2 3 2 6" xfId="9454"/>
    <cellStyle name="Normal 21 2 3 2 6 2" xfId="26418"/>
    <cellStyle name="Normal 21 2 3 2 7" xfId="17316"/>
    <cellStyle name="Normal 21 2 3 2 8" xfId="18850"/>
    <cellStyle name="Normal 21 2 3 3" xfId="1578"/>
    <cellStyle name="Normal 21 2 3 3 2" xfId="2577"/>
    <cellStyle name="Normal 21 2 3 3 2 2" xfId="4539"/>
    <cellStyle name="Normal 21 2 3 3 2 2 2" xfId="8322"/>
    <cellStyle name="Normal 21 2 3 3 2 2 2 2" xfId="16381"/>
    <cellStyle name="Normal 21 2 3 3 2 2 2 2 2" xfId="33228"/>
    <cellStyle name="Normal 21 2 3 3 2 2 2 3" xfId="25661"/>
    <cellStyle name="Normal 21 2 3 3 2 2 3" xfId="12598"/>
    <cellStyle name="Normal 21 2 3 3 2 2 3 2" xfId="29447"/>
    <cellStyle name="Normal 21 2 3 3 2 2 4" xfId="21880"/>
    <cellStyle name="Normal 21 2 3 3 2 3" xfId="6438"/>
    <cellStyle name="Normal 21 2 3 3 2 3 2" xfId="14497"/>
    <cellStyle name="Normal 21 2 3 3 2 3 2 2" xfId="31344"/>
    <cellStyle name="Normal 21 2 3 3 2 3 3" xfId="23777"/>
    <cellStyle name="Normal 21 2 3 3 2 4" xfId="10664"/>
    <cellStyle name="Normal 21 2 3 3 2 4 2" xfId="27563"/>
    <cellStyle name="Normal 21 2 3 3 2 5" xfId="17321"/>
    <cellStyle name="Normal 21 2 3 3 2 6" xfId="19995"/>
    <cellStyle name="Normal 21 2 3 3 3" xfId="3627"/>
    <cellStyle name="Normal 21 2 3 3 3 2" xfId="7410"/>
    <cellStyle name="Normal 21 2 3 3 3 2 2" xfId="15469"/>
    <cellStyle name="Normal 21 2 3 3 3 2 2 2" xfId="32316"/>
    <cellStyle name="Normal 21 2 3 3 3 2 3" xfId="24749"/>
    <cellStyle name="Normal 21 2 3 3 3 3" xfId="11686"/>
    <cellStyle name="Normal 21 2 3 3 3 3 2" xfId="28535"/>
    <cellStyle name="Normal 21 2 3 3 3 4" xfId="20968"/>
    <cellStyle name="Normal 21 2 3 3 4" xfId="5526"/>
    <cellStyle name="Normal 21 2 3 3 4 2" xfId="13585"/>
    <cellStyle name="Normal 21 2 3 3 4 2 2" xfId="30432"/>
    <cellStyle name="Normal 21 2 3 3 4 3" xfId="22865"/>
    <cellStyle name="Normal 21 2 3 3 5" xfId="9711"/>
    <cellStyle name="Normal 21 2 3 3 5 2" xfId="26651"/>
    <cellStyle name="Normal 21 2 3 3 6" xfId="17320"/>
    <cellStyle name="Normal 21 2 3 3 7" xfId="19083"/>
    <cellStyle name="Normal 21 2 3 4" xfId="2124"/>
    <cellStyle name="Normal 21 2 3 4 2" xfId="4088"/>
    <cellStyle name="Normal 21 2 3 4 2 2" xfId="7871"/>
    <cellStyle name="Normal 21 2 3 4 2 2 2" xfId="15930"/>
    <cellStyle name="Normal 21 2 3 4 2 2 2 2" xfId="32777"/>
    <cellStyle name="Normal 21 2 3 4 2 2 3" xfId="25210"/>
    <cellStyle name="Normal 21 2 3 4 2 3" xfId="12147"/>
    <cellStyle name="Normal 21 2 3 4 2 3 2" xfId="28996"/>
    <cellStyle name="Normal 21 2 3 4 2 4" xfId="21429"/>
    <cellStyle name="Normal 21 2 3 4 3" xfId="5987"/>
    <cellStyle name="Normal 21 2 3 4 3 2" xfId="14046"/>
    <cellStyle name="Normal 21 2 3 4 3 2 2" xfId="30893"/>
    <cellStyle name="Normal 21 2 3 4 3 3" xfId="23326"/>
    <cellStyle name="Normal 21 2 3 4 4" xfId="10212"/>
    <cellStyle name="Normal 21 2 3 4 4 2" xfId="27112"/>
    <cellStyle name="Normal 21 2 3 4 5" xfId="17322"/>
    <cellStyle name="Normal 21 2 3 4 6" xfId="19544"/>
    <cellStyle name="Normal 21 2 3 5" xfId="3176"/>
    <cellStyle name="Normal 21 2 3 5 2" xfId="6959"/>
    <cellStyle name="Normal 21 2 3 5 2 2" xfId="15018"/>
    <cellStyle name="Normal 21 2 3 5 2 2 2" xfId="31865"/>
    <cellStyle name="Normal 21 2 3 5 2 3" xfId="24298"/>
    <cellStyle name="Normal 21 2 3 5 3" xfId="11235"/>
    <cellStyle name="Normal 21 2 3 5 3 2" xfId="28084"/>
    <cellStyle name="Normal 21 2 3 5 4" xfId="20517"/>
    <cellStyle name="Normal 21 2 3 6" xfId="5075"/>
    <cellStyle name="Normal 21 2 3 6 2" xfId="13134"/>
    <cellStyle name="Normal 21 2 3 6 2 2" xfId="29981"/>
    <cellStyle name="Normal 21 2 3 6 3" xfId="22414"/>
    <cellStyle name="Normal 21 2 3 7" xfId="9219"/>
    <cellStyle name="Normal 21 2 3 7 2" xfId="26200"/>
    <cellStyle name="Normal 21 2 3 8" xfId="17315"/>
    <cellStyle name="Normal 21 2 3 9" xfId="18632"/>
    <cellStyle name="Normal 21 2 4" xfId="1208"/>
    <cellStyle name="Normal 21 2 4 2" xfId="1704"/>
    <cellStyle name="Normal 21 2 4 2 2" xfId="2703"/>
    <cellStyle name="Normal 21 2 4 2 2 2" xfId="4665"/>
    <cellStyle name="Normal 21 2 4 2 2 2 2" xfId="8448"/>
    <cellStyle name="Normal 21 2 4 2 2 2 2 2" xfId="16507"/>
    <cellStyle name="Normal 21 2 4 2 2 2 2 2 2" xfId="33354"/>
    <cellStyle name="Normal 21 2 4 2 2 2 2 3" xfId="25787"/>
    <cellStyle name="Normal 21 2 4 2 2 2 3" xfId="12724"/>
    <cellStyle name="Normal 21 2 4 2 2 2 3 2" xfId="29573"/>
    <cellStyle name="Normal 21 2 4 2 2 2 4" xfId="22006"/>
    <cellStyle name="Normal 21 2 4 2 2 3" xfId="6564"/>
    <cellStyle name="Normal 21 2 4 2 2 3 2" xfId="14623"/>
    <cellStyle name="Normal 21 2 4 2 2 3 2 2" xfId="31470"/>
    <cellStyle name="Normal 21 2 4 2 2 3 3" xfId="23903"/>
    <cellStyle name="Normal 21 2 4 2 2 4" xfId="10790"/>
    <cellStyle name="Normal 21 2 4 2 2 4 2" xfId="27689"/>
    <cellStyle name="Normal 21 2 4 2 2 5" xfId="17325"/>
    <cellStyle name="Normal 21 2 4 2 2 6" xfId="20121"/>
    <cellStyle name="Normal 21 2 4 2 3" xfId="3753"/>
    <cellStyle name="Normal 21 2 4 2 3 2" xfId="7536"/>
    <cellStyle name="Normal 21 2 4 2 3 2 2" xfId="15595"/>
    <cellStyle name="Normal 21 2 4 2 3 2 2 2" xfId="32442"/>
    <cellStyle name="Normal 21 2 4 2 3 2 3" xfId="24875"/>
    <cellStyle name="Normal 21 2 4 2 3 3" xfId="11812"/>
    <cellStyle name="Normal 21 2 4 2 3 3 2" xfId="28661"/>
    <cellStyle name="Normal 21 2 4 2 3 4" xfId="21094"/>
    <cellStyle name="Normal 21 2 4 2 4" xfId="5652"/>
    <cellStyle name="Normal 21 2 4 2 4 2" xfId="13711"/>
    <cellStyle name="Normal 21 2 4 2 4 2 2" xfId="30558"/>
    <cellStyle name="Normal 21 2 4 2 4 3" xfId="22991"/>
    <cellStyle name="Normal 21 2 4 2 5" xfId="9837"/>
    <cellStyle name="Normal 21 2 4 2 5 2" xfId="26777"/>
    <cellStyle name="Normal 21 2 4 2 6" xfId="17324"/>
    <cellStyle name="Normal 21 2 4 2 7" xfId="19209"/>
    <cellStyle name="Normal 21 2 4 3" xfId="2250"/>
    <cellStyle name="Normal 21 2 4 3 2" xfId="4214"/>
    <cellStyle name="Normal 21 2 4 3 2 2" xfId="7997"/>
    <cellStyle name="Normal 21 2 4 3 2 2 2" xfId="16056"/>
    <cellStyle name="Normal 21 2 4 3 2 2 2 2" xfId="32903"/>
    <cellStyle name="Normal 21 2 4 3 2 2 3" xfId="25336"/>
    <cellStyle name="Normal 21 2 4 3 2 3" xfId="12273"/>
    <cellStyle name="Normal 21 2 4 3 2 3 2" xfId="29122"/>
    <cellStyle name="Normal 21 2 4 3 2 4" xfId="21555"/>
    <cellStyle name="Normal 21 2 4 3 3" xfId="6113"/>
    <cellStyle name="Normal 21 2 4 3 3 2" xfId="14172"/>
    <cellStyle name="Normal 21 2 4 3 3 2 2" xfId="31019"/>
    <cellStyle name="Normal 21 2 4 3 3 3" xfId="23452"/>
    <cellStyle name="Normal 21 2 4 3 4" xfId="10338"/>
    <cellStyle name="Normal 21 2 4 3 4 2" xfId="27238"/>
    <cellStyle name="Normal 21 2 4 3 5" xfId="17326"/>
    <cellStyle name="Normal 21 2 4 3 6" xfId="19670"/>
    <cellStyle name="Normal 21 2 4 4" xfId="3302"/>
    <cellStyle name="Normal 21 2 4 4 2" xfId="7085"/>
    <cellStyle name="Normal 21 2 4 4 2 2" xfId="15144"/>
    <cellStyle name="Normal 21 2 4 4 2 2 2" xfId="31991"/>
    <cellStyle name="Normal 21 2 4 4 2 3" xfId="24424"/>
    <cellStyle name="Normal 21 2 4 4 3" xfId="11361"/>
    <cellStyle name="Normal 21 2 4 4 3 2" xfId="28210"/>
    <cellStyle name="Normal 21 2 4 4 4" xfId="20643"/>
    <cellStyle name="Normal 21 2 4 5" xfId="5201"/>
    <cellStyle name="Normal 21 2 4 5 2" xfId="13260"/>
    <cellStyle name="Normal 21 2 4 5 2 2" xfId="30107"/>
    <cellStyle name="Normal 21 2 4 5 3" xfId="22540"/>
    <cellStyle name="Normal 21 2 4 6" xfId="9362"/>
    <cellStyle name="Normal 21 2 4 6 2" xfId="26326"/>
    <cellStyle name="Normal 21 2 4 7" xfId="17323"/>
    <cellStyle name="Normal 21 2 4 8" xfId="18758"/>
    <cellStyle name="Normal 21 2 5" xfId="1486"/>
    <cellStyle name="Normal 21 2 5 2" xfId="2485"/>
    <cellStyle name="Normal 21 2 5 2 2" xfId="4447"/>
    <cellStyle name="Normal 21 2 5 2 2 2" xfId="8230"/>
    <cellStyle name="Normal 21 2 5 2 2 2 2" xfId="16289"/>
    <cellStyle name="Normal 21 2 5 2 2 2 2 2" xfId="33136"/>
    <cellStyle name="Normal 21 2 5 2 2 2 3" xfId="25569"/>
    <cellStyle name="Normal 21 2 5 2 2 3" xfId="12506"/>
    <cellStyle name="Normal 21 2 5 2 2 3 2" xfId="29355"/>
    <cellStyle name="Normal 21 2 5 2 2 4" xfId="21788"/>
    <cellStyle name="Normal 21 2 5 2 3" xfId="6346"/>
    <cellStyle name="Normal 21 2 5 2 3 2" xfId="14405"/>
    <cellStyle name="Normal 21 2 5 2 3 2 2" xfId="31252"/>
    <cellStyle name="Normal 21 2 5 2 3 3" xfId="23685"/>
    <cellStyle name="Normal 21 2 5 2 4" xfId="10572"/>
    <cellStyle name="Normal 21 2 5 2 4 2" xfId="27471"/>
    <cellStyle name="Normal 21 2 5 2 5" xfId="17328"/>
    <cellStyle name="Normal 21 2 5 2 6" xfId="19903"/>
    <cellStyle name="Normal 21 2 5 3" xfId="3535"/>
    <cellStyle name="Normal 21 2 5 3 2" xfId="7318"/>
    <cellStyle name="Normal 21 2 5 3 2 2" xfId="15377"/>
    <cellStyle name="Normal 21 2 5 3 2 2 2" xfId="32224"/>
    <cellStyle name="Normal 21 2 5 3 2 3" xfId="24657"/>
    <cellStyle name="Normal 21 2 5 3 3" xfId="11594"/>
    <cellStyle name="Normal 21 2 5 3 3 2" xfId="28443"/>
    <cellStyle name="Normal 21 2 5 3 4" xfId="20876"/>
    <cellStyle name="Normal 21 2 5 4" xfId="5434"/>
    <cellStyle name="Normal 21 2 5 4 2" xfId="13493"/>
    <cellStyle name="Normal 21 2 5 4 2 2" xfId="30340"/>
    <cellStyle name="Normal 21 2 5 4 3" xfId="22773"/>
    <cellStyle name="Normal 21 2 5 5" xfId="9619"/>
    <cellStyle name="Normal 21 2 5 5 2" xfId="26559"/>
    <cellStyle name="Normal 21 2 5 6" xfId="17327"/>
    <cellStyle name="Normal 21 2 5 7" xfId="18991"/>
    <cellStyle name="Normal 21 2 6" xfId="2011"/>
    <cellStyle name="Normal 21 2 6 2" xfId="3996"/>
    <cellStyle name="Normal 21 2 6 2 2" xfId="7779"/>
    <cellStyle name="Normal 21 2 6 2 2 2" xfId="15838"/>
    <cellStyle name="Normal 21 2 6 2 2 2 2" xfId="32685"/>
    <cellStyle name="Normal 21 2 6 2 2 3" xfId="25118"/>
    <cellStyle name="Normal 21 2 6 2 3" xfId="12055"/>
    <cellStyle name="Normal 21 2 6 2 3 2" xfId="28904"/>
    <cellStyle name="Normal 21 2 6 2 4" xfId="21337"/>
    <cellStyle name="Normal 21 2 6 3" xfId="5895"/>
    <cellStyle name="Normal 21 2 6 3 2" xfId="13954"/>
    <cellStyle name="Normal 21 2 6 3 2 2" xfId="30801"/>
    <cellStyle name="Normal 21 2 6 3 3" xfId="23234"/>
    <cellStyle name="Normal 21 2 6 4" xfId="10110"/>
    <cellStyle name="Normal 21 2 6 4 2" xfId="27020"/>
    <cellStyle name="Normal 21 2 6 5" xfId="17329"/>
    <cellStyle name="Normal 21 2 6 6" xfId="19452"/>
    <cellStyle name="Normal 21 2 7" xfId="3054"/>
    <cellStyle name="Normal 21 2 7 2" xfId="6867"/>
    <cellStyle name="Normal 21 2 7 2 2" xfId="14926"/>
    <cellStyle name="Normal 21 2 7 2 2 2" xfId="31773"/>
    <cellStyle name="Normal 21 2 7 2 3" xfId="24206"/>
    <cellStyle name="Normal 21 2 7 3" xfId="11117"/>
    <cellStyle name="Normal 21 2 7 3 2" xfId="27992"/>
    <cellStyle name="Normal 21 2 7 4" xfId="20425"/>
    <cellStyle name="Normal 21 2 8" xfId="4983"/>
    <cellStyle name="Normal 21 2 8 2" xfId="13042"/>
    <cellStyle name="Normal 21 2 8 2 2" xfId="29889"/>
    <cellStyle name="Normal 21 2 8 3" xfId="22322"/>
    <cellStyle name="Normal 21 2 9" xfId="8966"/>
    <cellStyle name="Normal 21 2 9 2" xfId="26108"/>
    <cellStyle name="Normal 21 3" xfId="723"/>
    <cellStyle name="Normal 21 3 10" xfId="18562"/>
    <cellStyle name="Normal 21 3 11" xfId="34077"/>
    <cellStyle name="Normal 21 3 2" xfId="1062"/>
    <cellStyle name="Normal 21 3 2 2" xfId="1323"/>
    <cellStyle name="Normal 21 3 2 2 2" xfId="1819"/>
    <cellStyle name="Normal 21 3 2 2 2 2" xfId="2818"/>
    <cellStyle name="Normal 21 3 2 2 2 2 2" xfId="4780"/>
    <cellStyle name="Normal 21 3 2 2 2 2 2 2" xfId="8563"/>
    <cellStyle name="Normal 21 3 2 2 2 2 2 2 2" xfId="16622"/>
    <cellStyle name="Normal 21 3 2 2 2 2 2 2 2 2" xfId="33469"/>
    <cellStyle name="Normal 21 3 2 2 2 2 2 2 3" xfId="25902"/>
    <cellStyle name="Normal 21 3 2 2 2 2 2 3" xfId="12839"/>
    <cellStyle name="Normal 21 3 2 2 2 2 2 3 2" xfId="29688"/>
    <cellStyle name="Normal 21 3 2 2 2 2 2 4" xfId="22121"/>
    <cellStyle name="Normal 21 3 2 2 2 2 3" xfId="6679"/>
    <cellStyle name="Normal 21 3 2 2 2 2 3 2" xfId="14738"/>
    <cellStyle name="Normal 21 3 2 2 2 2 3 2 2" xfId="31585"/>
    <cellStyle name="Normal 21 3 2 2 2 2 3 3" xfId="24018"/>
    <cellStyle name="Normal 21 3 2 2 2 2 4" xfId="10905"/>
    <cellStyle name="Normal 21 3 2 2 2 2 4 2" xfId="27804"/>
    <cellStyle name="Normal 21 3 2 2 2 2 5" xfId="17334"/>
    <cellStyle name="Normal 21 3 2 2 2 2 6" xfId="20236"/>
    <cellStyle name="Normal 21 3 2 2 2 3" xfId="3868"/>
    <cellStyle name="Normal 21 3 2 2 2 3 2" xfId="7651"/>
    <cellStyle name="Normal 21 3 2 2 2 3 2 2" xfId="15710"/>
    <cellStyle name="Normal 21 3 2 2 2 3 2 2 2" xfId="32557"/>
    <cellStyle name="Normal 21 3 2 2 2 3 2 3" xfId="24990"/>
    <cellStyle name="Normal 21 3 2 2 2 3 3" xfId="11927"/>
    <cellStyle name="Normal 21 3 2 2 2 3 3 2" xfId="28776"/>
    <cellStyle name="Normal 21 3 2 2 2 3 4" xfId="21209"/>
    <cellStyle name="Normal 21 3 2 2 2 4" xfId="5767"/>
    <cellStyle name="Normal 21 3 2 2 2 4 2" xfId="13826"/>
    <cellStyle name="Normal 21 3 2 2 2 4 2 2" xfId="30673"/>
    <cellStyle name="Normal 21 3 2 2 2 4 3" xfId="23106"/>
    <cellStyle name="Normal 21 3 2 2 2 5" xfId="9952"/>
    <cellStyle name="Normal 21 3 2 2 2 5 2" xfId="26892"/>
    <cellStyle name="Normal 21 3 2 2 2 6" xfId="17333"/>
    <cellStyle name="Normal 21 3 2 2 2 7" xfId="19324"/>
    <cellStyle name="Normal 21 3 2 2 3" xfId="2365"/>
    <cellStyle name="Normal 21 3 2 2 3 2" xfId="4329"/>
    <cellStyle name="Normal 21 3 2 2 3 2 2" xfId="8112"/>
    <cellStyle name="Normal 21 3 2 2 3 2 2 2" xfId="16171"/>
    <cellStyle name="Normal 21 3 2 2 3 2 2 2 2" xfId="33018"/>
    <cellStyle name="Normal 21 3 2 2 3 2 2 3" xfId="25451"/>
    <cellStyle name="Normal 21 3 2 2 3 2 3" xfId="12388"/>
    <cellStyle name="Normal 21 3 2 2 3 2 3 2" xfId="29237"/>
    <cellStyle name="Normal 21 3 2 2 3 2 4" xfId="21670"/>
    <cellStyle name="Normal 21 3 2 2 3 3" xfId="6228"/>
    <cellStyle name="Normal 21 3 2 2 3 3 2" xfId="14287"/>
    <cellStyle name="Normal 21 3 2 2 3 3 2 2" xfId="31134"/>
    <cellStyle name="Normal 21 3 2 2 3 3 3" xfId="23567"/>
    <cellStyle name="Normal 21 3 2 2 3 4" xfId="10453"/>
    <cellStyle name="Normal 21 3 2 2 3 4 2" xfId="27353"/>
    <cellStyle name="Normal 21 3 2 2 3 5" xfId="17335"/>
    <cellStyle name="Normal 21 3 2 2 3 6" xfId="19785"/>
    <cellStyle name="Normal 21 3 2 2 4" xfId="3417"/>
    <cellStyle name="Normal 21 3 2 2 4 2" xfId="7200"/>
    <cellStyle name="Normal 21 3 2 2 4 2 2" xfId="15259"/>
    <cellStyle name="Normal 21 3 2 2 4 2 2 2" xfId="32106"/>
    <cellStyle name="Normal 21 3 2 2 4 2 3" xfId="24539"/>
    <cellStyle name="Normal 21 3 2 2 4 3" xfId="11476"/>
    <cellStyle name="Normal 21 3 2 2 4 3 2" xfId="28325"/>
    <cellStyle name="Normal 21 3 2 2 4 4" xfId="20758"/>
    <cellStyle name="Normal 21 3 2 2 5" xfId="5316"/>
    <cellStyle name="Normal 21 3 2 2 5 2" xfId="13375"/>
    <cellStyle name="Normal 21 3 2 2 5 2 2" xfId="30222"/>
    <cellStyle name="Normal 21 3 2 2 5 3" xfId="22655"/>
    <cellStyle name="Normal 21 3 2 2 6" xfId="9477"/>
    <cellStyle name="Normal 21 3 2 2 6 2" xfId="26441"/>
    <cellStyle name="Normal 21 3 2 2 7" xfId="17332"/>
    <cellStyle name="Normal 21 3 2 2 8" xfId="18873"/>
    <cellStyle name="Normal 21 3 2 3" xfId="1601"/>
    <cellStyle name="Normal 21 3 2 3 2" xfId="2600"/>
    <cellStyle name="Normal 21 3 2 3 2 2" xfId="4562"/>
    <cellStyle name="Normal 21 3 2 3 2 2 2" xfId="8345"/>
    <cellStyle name="Normal 21 3 2 3 2 2 2 2" xfId="16404"/>
    <cellStyle name="Normal 21 3 2 3 2 2 2 2 2" xfId="33251"/>
    <cellStyle name="Normal 21 3 2 3 2 2 2 3" xfId="25684"/>
    <cellStyle name="Normal 21 3 2 3 2 2 3" xfId="12621"/>
    <cellStyle name="Normal 21 3 2 3 2 2 3 2" xfId="29470"/>
    <cellStyle name="Normal 21 3 2 3 2 2 4" xfId="21903"/>
    <cellStyle name="Normal 21 3 2 3 2 3" xfId="6461"/>
    <cellStyle name="Normal 21 3 2 3 2 3 2" xfId="14520"/>
    <cellStyle name="Normal 21 3 2 3 2 3 2 2" xfId="31367"/>
    <cellStyle name="Normal 21 3 2 3 2 3 3" xfId="23800"/>
    <cellStyle name="Normal 21 3 2 3 2 4" xfId="10687"/>
    <cellStyle name="Normal 21 3 2 3 2 4 2" xfId="27586"/>
    <cellStyle name="Normal 21 3 2 3 2 5" xfId="17337"/>
    <cellStyle name="Normal 21 3 2 3 2 6" xfId="20018"/>
    <cellStyle name="Normal 21 3 2 3 3" xfId="3650"/>
    <cellStyle name="Normal 21 3 2 3 3 2" xfId="7433"/>
    <cellStyle name="Normal 21 3 2 3 3 2 2" xfId="15492"/>
    <cellStyle name="Normal 21 3 2 3 3 2 2 2" xfId="32339"/>
    <cellStyle name="Normal 21 3 2 3 3 2 3" xfId="24772"/>
    <cellStyle name="Normal 21 3 2 3 3 3" xfId="11709"/>
    <cellStyle name="Normal 21 3 2 3 3 3 2" xfId="28558"/>
    <cellStyle name="Normal 21 3 2 3 3 4" xfId="20991"/>
    <cellStyle name="Normal 21 3 2 3 4" xfId="5549"/>
    <cellStyle name="Normal 21 3 2 3 4 2" xfId="13608"/>
    <cellStyle name="Normal 21 3 2 3 4 2 2" xfId="30455"/>
    <cellStyle name="Normal 21 3 2 3 4 3" xfId="22888"/>
    <cellStyle name="Normal 21 3 2 3 5" xfId="9734"/>
    <cellStyle name="Normal 21 3 2 3 5 2" xfId="26674"/>
    <cellStyle name="Normal 21 3 2 3 6" xfId="17336"/>
    <cellStyle name="Normal 21 3 2 3 7" xfId="19106"/>
    <cellStyle name="Normal 21 3 2 4" xfId="2147"/>
    <cellStyle name="Normal 21 3 2 4 2" xfId="4111"/>
    <cellStyle name="Normal 21 3 2 4 2 2" xfId="7894"/>
    <cellStyle name="Normal 21 3 2 4 2 2 2" xfId="15953"/>
    <cellStyle name="Normal 21 3 2 4 2 2 2 2" xfId="32800"/>
    <cellStyle name="Normal 21 3 2 4 2 2 3" xfId="25233"/>
    <cellStyle name="Normal 21 3 2 4 2 3" xfId="12170"/>
    <cellStyle name="Normal 21 3 2 4 2 3 2" xfId="29019"/>
    <cellStyle name="Normal 21 3 2 4 2 4" xfId="21452"/>
    <cellStyle name="Normal 21 3 2 4 3" xfId="6010"/>
    <cellStyle name="Normal 21 3 2 4 3 2" xfId="14069"/>
    <cellStyle name="Normal 21 3 2 4 3 2 2" xfId="30916"/>
    <cellStyle name="Normal 21 3 2 4 3 3" xfId="23349"/>
    <cellStyle name="Normal 21 3 2 4 4" xfId="10235"/>
    <cellStyle name="Normal 21 3 2 4 4 2" xfId="27135"/>
    <cellStyle name="Normal 21 3 2 4 5" xfId="17338"/>
    <cellStyle name="Normal 21 3 2 4 6" xfId="19567"/>
    <cellStyle name="Normal 21 3 2 5" xfId="3199"/>
    <cellStyle name="Normal 21 3 2 5 2" xfId="6982"/>
    <cellStyle name="Normal 21 3 2 5 2 2" xfId="15041"/>
    <cellStyle name="Normal 21 3 2 5 2 2 2" xfId="31888"/>
    <cellStyle name="Normal 21 3 2 5 2 3" xfId="24321"/>
    <cellStyle name="Normal 21 3 2 5 3" xfId="11258"/>
    <cellStyle name="Normal 21 3 2 5 3 2" xfId="28107"/>
    <cellStyle name="Normal 21 3 2 5 4" xfId="20540"/>
    <cellStyle name="Normal 21 3 2 6" xfId="5098"/>
    <cellStyle name="Normal 21 3 2 6 2" xfId="13157"/>
    <cellStyle name="Normal 21 3 2 6 2 2" xfId="30004"/>
    <cellStyle name="Normal 21 3 2 6 3" xfId="22437"/>
    <cellStyle name="Normal 21 3 2 7" xfId="9242"/>
    <cellStyle name="Normal 21 3 2 7 2" xfId="26223"/>
    <cellStyle name="Normal 21 3 2 8" xfId="17331"/>
    <cellStyle name="Normal 21 3 2 9" xfId="18655"/>
    <cellStyle name="Normal 21 3 3" xfId="1231"/>
    <cellStyle name="Normal 21 3 3 2" xfId="1727"/>
    <cellStyle name="Normal 21 3 3 2 2" xfId="2726"/>
    <cellStyle name="Normal 21 3 3 2 2 2" xfId="4688"/>
    <cellStyle name="Normal 21 3 3 2 2 2 2" xfId="8471"/>
    <cellStyle name="Normal 21 3 3 2 2 2 2 2" xfId="16530"/>
    <cellStyle name="Normal 21 3 3 2 2 2 2 2 2" xfId="33377"/>
    <cellStyle name="Normal 21 3 3 2 2 2 2 3" xfId="25810"/>
    <cellStyle name="Normal 21 3 3 2 2 2 3" xfId="12747"/>
    <cellStyle name="Normal 21 3 3 2 2 2 3 2" xfId="29596"/>
    <cellStyle name="Normal 21 3 3 2 2 2 4" xfId="22029"/>
    <cellStyle name="Normal 21 3 3 2 2 3" xfId="6587"/>
    <cellStyle name="Normal 21 3 3 2 2 3 2" xfId="14646"/>
    <cellStyle name="Normal 21 3 3 2 2 3 2 2" xfId="31493"/>
    <cellStyle name="Normal 21 3 3 2 2 3 3" xfId="23926"/>
    <cellStyle name="Normal 21 3 3 2 2 4" xfId="10813"/>
    <cellStyle name="Normal 21 3 3 2 2 4 2" xfId="27712"/>
    <cellStyle name="Normal 21 3 3 2 2 5" xfId="17341"/>
    <cellStyle name="Normal 21 3 3 2 2 6" xfId="20144"/>
    <cellStyle name="Normal 21 3 3 2 3" xfId="3776"/>
    <cellStyle name="Normal 21 3 3 2 3 2" xfId="7559"/>
    <cellStyle name="Normal 21 3 3 2 3 2 2" xfId="15618"/>
    <cellStyle name="Normal 21 3 3 2 3 2 2 2" xfId="32465"/>
    <cellStyle name="Normal 21 3 3 2 3 2 3" xfId="24898"/>
    <cellStyle name="Normal 21 3 3 2 3 3" xfId="11835"/>
    <cellStyle name="Normal 21 3 3 2 3 3 2" xfId="28684"/>
    <cellStyle name="Normal 21 3 3 2 3 4" xfId="21117"/>
    <cellStyle name="Normal 21 3 3 2 4" xfId="5675"/>
    <cellStyle name="Normal 21 3 3 2 4 2" xfId="13734"/>
    <cellStyle name="Normal 21 3 3 2 4 2 2" xfId="30581"/>
    <cellStyle name="Normal 21 3 3 2 4 3" xfId="23014"/>
    <cellStyle name="Normal 21 3 3 2 5" xfId="9860"/>
    <cellStyle name="Normal 21 3 3 2 5 2" xfId="26800"/>
    <cellStyle name="Normal 21 3 3 2 6" xfId="17340"/>
    <cellStyle name="Normal 21 3 3 2 7" xfId="19232"/>
    <cellStyle name="Normal 21 3 3 3" xfId="2273"/>
    <cellStyle name="Normal 21 3 3 3 2" xfId="4237"/>
    <cellStyle name="Normal 21 3 3 3 2 2" xfId="8020"/>
    <cellStyle name="Normal 21 3 3 3 2 2 2" xfId="16079"/>
    <cellStyle name="Normal 21 3 3 3 2 2 2 2" xfId="32926"/>
    <cellStyle name="Normal 21 3 3 3 2 2 3" xfId="25359"/>
    <cellStyle name="Normal 21 3 3 3 2 3" xfId="12296"/>
    <cellStyle name="Normal 21 3 3 3 2 3 2" xfId="29145"/>
    <cellStyle name="Normal 21 3 3 3 2 4" xfId="21578"/>
    <cellStyle name="Normal 21 3 3 3 3" xfId="6136"/>
    <cellStyle name="Normal 21 3 3 3 3 2" xfId="14195"/>
    <cellStyle name="Normal 21 3 3 3 3 2 2" xfId="31042"/>
    <cellStyle name="Normal 21 3 3 3 3 3" xfId="23475"/>
    <cellStyle name="Normal 21 3 3 3 4" xfId="10361"/>
    <cellStyle name="Normal 21 3 3 3 4 2" xfId="27261"/>
    <cellStyle name="Normal 21 3 3 3 5" xfId="17342"/>
    <cellStyle name="Normal 21 3 3 3 6" xfId="19693"/>
    <cellStyle name="Normal 21 3 3 4" xfId="3325"/>
    <cellStyle name="Normal 21 3 3 4 2" xfId="7108"/>
    <cellStyle name="Normal 21 3 3 4 2 2" xfId="15167"/>
    <cellStyle name="Normal 21 3 3 4 2 2 2" xfId="32014"/>
    <cellStyle name="Normal 21 3 3 4 2 3" xfId="24447"/>
    <cellStyle name="Normal 21 3 3 4 3" xfId="11384"/>
    <cellStyle name="Normal 21 3 3 4 3 2" xfId="28233"/>
    <cellStyle name="Normal 21 3 3 4 4" xfId="20666"/>
    <cellStyle name="Normal 21 3 3 5" xfId="5224"/>
    <cellStyle name="Normal 21 3 3 5 2" xfId="13283"/>
    <cellStyle name="Normal 21 3 3 5 2 2" xfId="30130"/>
    <cellStyle name="Normal 21 3 3 5 3" xfId="22563"/>
    <cellStyle name="Normal 21 3 3 6" xfId="9385"/>
    <cellStyle name="Normal 21 3 3 6 2" xfId="26349"/>
    <cellStyle name="Normal 21 3 3 7" xfId="17339"/>
    <cellStyle name="Normal 21 3 3 8" xfId="18781"/>
    <cellStyle name="Normal 21 3 4" xfId="1509"/>
    <cellStyle name="Normal 21 3 4 2" xfId="2508"/>
    <cellStyle name="Normal 21 3 4 2 2" xfId="4470"/>
    <cellStyle name="Normal 21 3 4 2 2 2" xfId="8253"/>
    <cellStyle name="Normal 21 3 4 2 2 2 2" xfId="16312"/>
    <cellStyle name="Normal 21 3 4 2 2 2 2 2" xfId="33159"/>
    <cellStyle name="Normal 21 3 4 2 2 2 3" xfId="25592"/>
    <cellStyle name="Normal 21 3 4 2 2 3" xfId="12529"/>
    <cellStyle name="Normal 21 3 4 2 2 3 2" xfId="29378"/>
    <cellStyle name="Normal 21 3 4 2 2 4" xfId="21811"/>
    <cellStyle name="Normal 21 3 4 2 3" xfId="6369"/>
    <cellStyle name="Normal 21 3 4 2 3 2" xfId="14428"/>
    <cellStyle name="Normal 21 3 4 2 3 2 2" xfId="31275"/>
    <cellStyle name="Normal 21 3 4 2 3 3" xfId="23708"/>
    <cellStyle name="Normal 21 3 4 2 4" xfId="10595"/>
    <cellStyle name="Normal 21 3 4 2 4 2" xfId="27494"/>
    <cellStyle name="Normal 21 3 4 2 5" xfId="17344"/>
    <cellStyle name="Normal 21 3 4 2 6" xfId="19926"/>
    <cellStyle name="Normal 21 3 4 3" xfId="3558"/>
    <cellStyle name="Normal 21 3 4 3 2" xfId="7341"/>
    <cellStyle name="Normal 21 3 4 3 2 2" xfId="15400"/>
    <cellStyle name="Normal 21 3 4 3 2 2 2" xfId="32247"/>
    <cellStyle name="Normal 21 3 4 3 2 3" xfId="24680"/>
    <cellStyle name="Normal 21 3 4 3 3" xfId="11617"/>
    <cellStyle name="Normal 21 3 4 3 3 2" xfId="28466"/>
    <cellStyle name="Normal 21 3 4 3 4" xfId="20899"/>
    <cellStyle name="Normal 21 3 4 4" xfId="5457"/>
    <cellStyle name="Normal 21 3 4 4 2" xfId="13516"/>
    <cellStyle name="Normal 21 3 4 4 2 2" xfId="30363"/>
    <cellStyle name="Normal 21 3 4 4 3" xfId="22796"/>
    <cellStyle name="Normal 21 3 4 5" xfId="9642"/>
    <cellStyle name="Normal 21 3 4 5 2" xfId="26582"/>
    <cellStyle name="Normal 21 3 4 6" xfId="17343"/>
    <cellStyle name="Normal 21 3 4 7" xfId="19014"/>
    <cellStyle name="Normal 21 3 5" xfId="2038"/>
    <cellStyle name="Normal 21 3 5 2" xfId="4019"/>
    <cellStyle name="Normal 21 3 5 2 2" xfId="7802"/>
    <cellStyle name="Normal 21 3 5 2 2 2" xfId="15861"/>
    <cellStyle name="Normal 21 3 5 2 2 2 2" xfId="32708"/>
    <cellStyle name="Normal 21 3 5 2 2 3" xfId="25141"/>
    <cellStyle name="Normal 21 3 5 2 3" xfId="12078"/>
    <cellStyle name="Normal 21 3 5 2 3 2" xfId="28927"/>
    <cellStyle name="Normal 21 3 5 2 4" xfId="21360"/>
    <cellStyle name="Normal 21 3 5 3" xfId="5918"/>
    <cellStyle name="Normal 21 3 5 3 2" xfId="13977"/>
    <cellStyle name="Normal 21 3 5 3 2 2" xfId="30824"/>
    <cellStyle name="Normal 21 3 5 3 3" xfId="23257"/>
    <cellStyle name="Normal 21 3 5 4" xfId="10136"/>
    <cellStyle name="Normal 21 3 5 4 2" xfId="27043"/>
    <cellStyle name="Normal 21 3 5 5" xfId="17345"/>
    <cellStyle name="Normal 21 3 5 6" xfId="19475"/>
    <cellStyle name="Normal 21 3 6" xfId="3077"/>
    <cellStyle name="Normal 21 3 6 2" xfId="6890"/>
    <cellStyle name="Normal 21 3 6 2 2" xfId="14949"/>
    <cellStyle name="Normal 21 3 6 2 2 2" xfId="31796"/>
    <cellStyle name="Normal 21 3 6 2 3" xfId="24229"/>
    <cellStyle name="Normal 21 3 6 3" xfId="11140"/>
    <cellStyle name="Normal 21 3 6 3 2" xfId="28015"/>
    <cellStyle name="Normal 21 3 6 4" xfId="20448"/>
    <cellStyle name="Normal 21 3 7" xfId="5006"/>
    <cellStyle name="Normal 21 3 7 2" xfId="13065"/>
    <cellStyle name="Normal 21 3 7 2 2" xfId="29912"/>
    <cellStyle name="Normal 21 3 7 3" xfId="22345"/>
    <cellStyle name="Normal 21 3 8" xfId="9023"/>
    <cellStyle name="Normal 21 3 8 2" xfId="26131"/>
    <cellStyle name="Normal 21 3 9" xfId="17330"/>
    <cellStyle name="Normal 21 4" xfId="942"/>
    <cellStyle name="Normal 21 4 2" xfId="3122"/>
    <cellStyle name="Normal 21 4 3" xfId="17346"/>
    <cellStyle name="Normal 21 4 4" xfId="34078"/>
    <cellStyle name="Normal 21 5" xfId="1026"/>
    <cellStyle name="Normal 21 5 2" xfId="1287"/>
    <cellStyle name="Normal 21 5 2 2" xfId="1783"/>
    <cellStyle name="Normal 21 5 2 2 2" xfId="2782"/>
    <cellStyle name="Normal 21 5 2 2 2 2" xfId="4744"/>
    <cellStyle name="Normal 21 5 2 2 2 2 2" xfId="8527"/>
    <cellStyle name="Normal 21 5 2 2 2 2 2 2" xfId="16586"/>
    <cellStyle name="Normal 21 5 2 2 2 2 2 2 2" xfId="33433"/>
    <cellStyle name="Normal 21 5 2 2 2 2 2 3" xfId="25866"/>
    <cellStyle name="Normal 21 5 2 2 2 2 3" xfId="12803"/>
    <cellStyle name="Normal 21 5 2 2 2 2 3 2" xfId="29652"/>
    <cellStyle name="Normal 21 5 2 2 2 2 4" xfId="22085"/>
    <cellStyle name="Normal 21 5 2 2 2 3" xfId="6643"/>
    <cellStyle name="Normal 21 5 2 2 2 3 2" xfId="14702"/>
    <cellStyle name="Normal 21 5 2 2 2 3 2 2" xfId="31549"/>
    <cellStyle name="Normal 21 5 2 2 2 3 3" xfId="23982"/>
    <cellStyle name="Normal 21 5 2 2 2 4" xfId="10869"/>
    <cellStyle name="Normal 21 5 2 2 2 4 2" xfId="27768"/>
    <cellStyle name="Normal 21 5 2 2 2 5" xfId="17350"/>
    <cellStyle name="Normal 21 5 2 2 2 6" xfId="20200"/>
    <cellStyle name="Normal 21 5 2 2 3" xfId="3832"/>
    <cellStyle name="Normal 21 5 2 2 3 2" xfId="7615"/>
    <cellStyle name="Normal 21 5 2 2 3 2 2" xfId="15674"/>
    <cellStyle name="Normal 21 5 2 2 3 2 2 2" xfId="32521"/>
    <cellStyle name="Normal 21 5 2 2 3 2 3" xfId="24954"/>
    <cellStyle name="Normal 21 5 2 2 3 3" xfId="11891"/>
    <cellStyle name="Normal 21 5 2 2 3 3 2" xfId="28740"/>
    <cellStyle name="Normal 21 5 2 2 3 4" xfId="21173"/>
    <cellStyle name="Normal 21 5 2 2 4" xfId="5731"/>
    <cellStyle name="Normal 21 5 2 2 4 2" xfId="13790"/>
    <cellStyle name="Normal 21 5 2 2 4 2 2" xfId="30637"/>
    <cellStyle name="Normal 21 5 2 2 4 3" xfId="23070"/>
    <cellStyle name="Normal 21 5 2 2 5" xfId="9916"/>
    <cellStyle name="Normal 21 5 2 2 5 2" xfId="26856"/>
    <cellStyle name="Normal 21 5 2 2 6" xfId="17349"/>
    <cellStyle name="Normal 21 5 2 2 7" xfId="19288"/>
    <cellStyle name="Normal 21 5 2 3" xfId="2329"/>
    <cellStyle name="Normal 21 5 2 3 2" xfId="4293"/>
    <cellStyle name="Normal 21 5 2 3 2 2" xfId="8076"/>
    <cellStyle name="Normal 21 5 2 3 2 2 2" xfId="16135"/>
    <cellStyle name="Normal 21 5 2 3 2 2 2 2" xfId="32982"/>
    <cellStyle name="Normal 21 5 2 3 2 2 3" xfId="25415"/>
    <cellStyle name="Normal 21 5 2 3 2 3" xfId="12352"/>
    <cellStyle name="Normal 21 5 2 3 2 3 2" xfId="29201"/>
    <cellStyle name="Normal 21 5 2 3 2 4" xfId="21634"/>
    <cellStyle name="Normal 21 5 2 3 3" xfId="6192"/>
    <cellStyle name="Normal 21 5 2 3 3 2" xfId="14251"/>
    <cellStyle name="Normal 21 5 2 3 3 2 2" xfId="31098"/>
    <cellStyle name="Normal 21 5 2 3 3 3" xfId="23531"/>
    <cellStyle name="Normal 21 5 2 3 4" xfId="10417"/>
    <cellStyle name="Normal 21 5 2 3 4 2" xfId="27317"/>
    <cellStyle name="Normal 21 5 2 3 5" xfId="17351"/>
    <cellStyle name="Normal 21 5 2 3 6" xfId="19749"/>
    <cellStyle name="Normal 21 5 2 4" xfId="3381"/>
    <cellStyle name="Normal 21 5 2 4 2" xfId="7164"/>
    <cellStyle name="Normal 21 5 2 4 2 2" xfId="15223"/>
    <cellStyle name="Normal 21 5 2 4 2 2 2" xfId="32070"/>
    <cellStyle name="Normal 21 5 2 4 2 3" xfId="24503"/>
    <cellStyle name="Normal 21 5 2 4 3" xfId="11440"/>
    <cellStyle name="Normal 21 5 2 4 3 2" xfId="28289"/>
    <cellStyle name="Normal 21 5 2 4 4" xfId="20722"/>
    <cellStyle name="Normal 21 5 2 5" xfId="5280"/>
    <cellStyle name="Normal 21 5 2 5 2" xfId="13339"/>
    <cellStyle name="Normal 21 5 2 5 2 2" xfId="30186"/>
    <cellStyle name="Normal 21 5 2 5 3" xfId="22619"/>
    <cellStyle name="Normal 21 5 2 6" xfId="9441"/>
    <cellStyle name="Normal 21 5 2 6 2" xfId="26405"/>
    <cellStyle name="Normal 21 5 2 7" xfId="17348"/>
    <cellStyle name="Normal 21 5 2 8" xfId="18837"/>
    <cellStyle name="Normal 21 5 3" xfId="1565"/>
    <cellStyle name="Normal 21 5 3 2" xfId="2564"/>
    <cellStyle name="Normal 21 5 3 2 2" xfId="4526"/>
    <cellStyle name="Normal 21 5 3 2 2 2" xfId="8309"/>
    <cellStyle name="Normal 21 5 3 2 2 2 2" xfId="16368"/>
    <cellStyle name="Normal 21 5 3 2 2 2 2 2" xfId="33215"/>
    <cellStyle name="Normal 21 5 3 2 2 2 3" xfId="25648"/>
    <cellStyle name="Normal 21 5 3 2 2 3" xfId="12585"/>
    <cellStyle name="Normal 21 5 3 2 2 3 2" xfId="29434"/>
    <cellStyle name="Normal 21 5 3 2 2 4" xfId="21867"/>
    <cellStyle name="Normal 21 5 3 2 3" xfId="6425"/>
    <cellStyle name="Normal 21 5 3 2 3 2" xfId="14484"/>
    <cellStyle name="Normal 21 5 3 2 3 2 2" xfId="31331"/>
    <cellStyle name="Normal 21 5 3 2 3 3" xfId="23764"/>
    <cellStyle name="Normal 21 5 3 2 4" xfId="10651"/>
    <cellStyle name="Normal 21 5 3 2 4 2" xfId="27550"/>
    <cellStyle name="Normal 21 5 3 2 5" xfId="17353"/>
    <cellStyle name="Normal 21 5 3 2 6" xfId="19982"/>
    <cellStyle name="Normal 21 5 3 3" xfId="3614"/>
    <cellStyle name="Normal 21 5 3 3 2" xfId="7397"/>
    <cellStyle name="Normal 21 5 3 3 2 2" xfId="15456"/>
    <cellStyle name="Normal 21 5 3 3 2 2 2" xfId="32303"/>
    <cellStyle name="Normal 21 5 3 3 2 3" xfId="24736"/>
    <cellStyle name="Normal 21 5 3 3 3" xfId="11673"/>
    <cellStyle name="Normal 21 5 3 3 3 2" xfId="28522"/>
    <cellStyle name="Normal 21 5 3 3 4" xfId="20955"/>
    <cellStyle name="Normal 21 5 3 4" xfId="5513"/>
    <cellStyle name="Normal 21 5 3 4 2" xfId="13572"/>
    <cellStyle name="Normal 21 5 3 4 2 2" xfId="30419"/>
    <cellStyle name="Normal 21 5 3 4 3" xfId="22852"/>
    <cellStyle name="Normal 21 5 3 5" xfId="9698"/>
    <cellStyle name="Normal 21 5 3 5 2" xfId="26638"/>
    <cellStyle name="Normal 21 5 3 6" xfId="17352"/>
    <cellStyle name="Normal 21 5 3 7" xfId="19070"/>
    <cellStyle name="Normal 21 5 4" xfId="2111"/>
    <cellStyle name="Normal 21 5 4 2" xfId="4075"/>
    <cellStyle name="Normal 21 5 4 2 2" xfId="7858"/>
    <cellStyle name="Normal 21 5 4 2 2 2" xfId="15917"/>
    <cellStyle name="Normal 21 5 4 2 2 2 2" xfId="32764"/>
    <cellStyle name="Normal 21 5 4 2 2 3" xfId="25197"/>
    <cellStyle name="Normal 21 5 4 2 3" xfId="12134"/>
    <cellStyle name="Normal 21 5 4 2 3 2" xfId="28983"/>
    <cellStyle name="Normal 21 5 4 2 4" xfId="21416"/>
    <cellStyle name="Normal 21 5 4 3" xfId="5974"/>
    <cellStyle name="Normal 21 5 4 3 2" xfId="14033"/>
    <cellStyle name="Normal 21 5 4 3 2 2" xfId="30880"/>
    <cellStyle name="Normal 21 5 4 3 3" xfId="23313"/>
    <cellStyle name="Normal 21 5 4 4" xfId="10199"/>
    <cellStyle name="Normal 21 5 4 4 2" xfId="27099"/>
    <cellStyle name="Normal 21 5 4 5" xfId="17354"/>
    <cellStyle name="Normal 21 5 4 6" xfId="19531"/>
    <cellStyle name="Normal 21 5 5" xfId="3163"/>
    <cellStyle name="Normal 21 5 5 2" xfId="6946"/>
    <cellStyle name="Normal 21 5 5 2 2" xfId="15005"/>
    <cellStyle name="Normal 21 5 5 2 2 2" xfId="31852"/>
    <cellStyle name="Normal 21 5 5 2 3" xfId="24285"/>
    <cellStyle name="Normal 21 5 5 3" xfId="11222"/>
    <cellStyle name="Normal 21 5 5 3 2" xfId="28071"/>
    <cellStyle name="Normal 21 5 5 4" xfId="20504"/>
    <cellStyle name="Normal 21 5 6" xfId="5062"/>
    <cellStyle name="Normal 21 5 6 2" xfId="13121"/>
    <cellStyle name="Normal 21 5 6 2 2" xfId="29968"/>
    <cellStyle name="Normal 21 5 6 3" xfId="22401"/>
    <cellStyle name="Normal 21 5 7" xfId="9206"/>
    <cellStyle name="Normal 21 5 7 2" xfId="26187"/>
    <cellStyle name="Normal 21 5 8" xfId="17347"/>
    <cellStyle name="Normal 21 5 9" xfId="18619"/>
    <cellStyle name="Normal 21 6" xfId="1195"/>
    <cellStyle name="Normal 21 6 2" xfId="1691"/>
    <cellStyle name="Normal 21 6 2 2" xfId="2690"/>
    <cellStyle name="Normal 21 6 2 2 2" xfId="4652"/>
    <cellStyle name="Normal 21 6 2 2 2 2" xfId="8435"/>
    <cellStyle name="Normal 21 6 2 2 2 2 2" xfId="16494"/>
    <cellStyle name="Normal 21 6 2 2 2 2 2 2" xfId="33341"/>
    <cellStyle name="Normal 21 6 2 2 2 2 3" xfId="25774"/>
    <cellStyle name="Normal 21 6 2 2 2 3" xfId="12711"/>
    <cellStyle name="Normal 21 6 2 2 2 3 2" xfId="29560"/>
    <cellStyle name="Normal 21 6 2 2 2 4" xfId="21993"/>
    <cellStyle name="Normal 21 6 2 2 3" xfId="6551"/>
    <cellStyle name="Normal 21 6 2 2 3 2" xfId="14610"/>
    <cellStyle name="Normal 21 6 2 2 3 2 2" xfId="31457"/>
    <cellStyle name="Normal 21 6 2 2 3 3" xfId="23890"/>
    <cellStyle name="Normal 21 6 2 2 4" xfId="10777"/>
    <cellStyle name="Normal 21 6 2 2 4 2" xfId="27676"/>
    <cellStyle name="Normal 21 6 2 2 5" xfId="17357"/>
    <cellStyle name="Normal 21 6 2 2 6" xfId="20108"/>
    <cellStyle name="Normal 21 6 2 3" xfId="3740"/>
    <cellStyle name="Normal 21 6 2 3 2" xfId="7523"/>
    <cellStyle name="Normal 21 6 2 3 2 2" xfId="15582"/>
    <cellStyle name="Normal 21 6 2 3 2 2 2" xfId="32429"/>
    <cellStyle name="Normal 21 6 2 3 2 3" xfId="24862"/>
    <cellStyle name="Normal 21 6 2 3 3" xfId="11799"/>
    <cellStyle name="Normal 21 6 2 3 3 2" xfId="28648"/>
    <cellStyle name="Normal 21 6 2 3 4" xfId="21081"/>
    <cellStyle name="Normal 21 6 2 4" xfId="5639"/>
    <cellStyle name="Normal 21 6 2 4 2" xfId="13698"/>
    <cellStyle name="Normal 21 6 2 4 2 2" xfId="30545"/>
    <cellStyle name="Normal 21 6 2 4 3" xfId="22978"/>
    <cellStyle name="Normal 21 6 2 5" xfId="9824"/>
    <cellStyle name="Normal 21 6 2 5 2" xfId="26764"/>
    <cellStyle name="Normal 21 6 2 6" xfId="17356"/>
    <cellStyle name="Normal 21 6 2 7" xfId="19196"/>
    <cellStyle name="Normal 21 6 3" xfId="2237"/>
    <cellStyle name="Normal 21 6 3 2" xfId="4201"/>
    <cellStyle name="Normal 21 6 3 2 2" xfId="7984"/>
    <cellStyle name="Normal 21 6 3 2 2 2" xfId="16043"/>
    <cellStyle name="Normal 21 6 3 2 2 2 2" xfId="32890"/>
    <cellStyle name="Normal 21 6 3 2 2 3" xfId="25323"/>
    <cellStyle name="Normal 21 6 3 2 3" xfId="12260"/>
    <cellStyle name="Normal 21 6 3 2 3 2" xfId="29109"/>
    <cellStyle name="Normal 21 6 3 2 4" xfId="21542"/>
    <cellStyle name="Normal 21 6 3 3" xfId="6100"/>
    <cellStyle name="Normal 21 6 3 3 2" xfId="14159"/>
    <cellStyle name="Normal 21 6 3 3 2 2" xfId="31006"/>
    <cellStyle name="Normal 21 6 3 3 3" xfId="23439"/>
    <cellStyle name="Normal 21 6 3 4" xfId="10325"/>
    <cellStyle name="Normal 21 6 3 4 2" xfId="27225"/>
    <cellStyle name="Normal 21 6 3 5" xfId="17358"/>
    <cellStyle name="Normal 21 6 3 6" xfId="19657"/>
    <cellStyle name="Normal 21 6 4" xfId="3289"/>
    <cellStyle name="Normal 21 6 4 2" xfId="7072"/>
    <cellStyle name="Normal 21 6 4 2 2" xfId="15131"/>
    <cellStyle name="Normal 21 6 4 2 2 2" xfId="31978"/>
    <cellStyle name="Normal 21 6 4 2 3" xfId="24411"/>
    <cellStyle name="Normal 21 6 4 3" xfId="11348"/>
    <cellStyle name="Normal 21 6 4 3 2" xfId="28197"/>
    <cellStyle name="Normal 21 6 4 4" xfId="20630"/>
    <cellStyle name="Normal 21 6 5" xfId="5188"/>
    <cellStyle name="Normal 21 6 5 2" xfId="13247"/>
    <cellStyle name="Normal 21 6 5 2 2" xfId="30094"/>
    <cellStyle name="Normal 21 6 5 3" xfId="22527"/>
    <cellStyle name="Normal 21 6 6" xfId="9349"/>
    <cellStyle name="Normal 21 6 6 2" xfId="26313"/>
    <cellStyle name="Normal 21 6 7" xfId="17355"/>
    <cellStyle name="Normal 21 6 8" xfId="18745"/>
    <cellStyle name="Normal 21 7" xfId="1473"/>
    <cellStyle name="Normal 21 7 2" xfId="2472"/>
    <cellStyle name="Normal 21 7 2 2" xfId="4434"/>
    <cellStyle name="Normal 21 7 2 2 2" xfId="8217"/>
    <cellStyle name="Normal 21 7 2 2 2 2" xfId="16276"/>
    <cellStyle name="Normal 21 7 2 2 2 2 2" xfId="33123"/>
    <cellStyle name="Normal 21 7 2 2 2 3" xfId="25556"/>
    <cellStyle name="Normal 21 7 2 2 3" xfId="12493"/>
    <cellStyle name="Normal 21 7 2 2 3 2" xfId="29342"/>
    <cellStyle name="Normal 21 7 2 2 4" xfId="21775"/>
    <cellStyle name="Normal 21 7 2 3" xfId="6333"/>
    <cellStyle name="Normal 21 7 2 3 2" xfId="14392"/>
    <cellStyle name="Normal 21 7 2 3 2 2" xfId="31239"/>
    <cellStyle name="Normal 21 7 2 3 3" xfId="23672"/>
    <cellStyle name="Normal 21 7 2 4" xfId="10559"/>
    <cellStyle name="Normal 21 7 2 4 2" xfId="27458"/>
    <cellStyle name="Normal 21 7 2 5" xfId="17360"/>
    <cellStyle name="Normal 21 7 2 6" xfId="19890"/>
    <cellStyle name="Normal 21 7 3" xfId="3522"/>
    <cellStyle name="Normal 21 7 3 2" xfId="7305"/>
    <cellStyle name="Normal 21 7 3 2 2" xfId="15364"/>
    <cellStyle name="Normal 21 7 3 2 2 2" xfId="32211"/>
    <cellStyle name="Normal 21 7 3 2 3" xfId="24644"/>
    <cellStyle name="Normal 21 7 3 3" xfId="11581"/>
    <cellStyle name="Normal 21 7 3 3 2" xfId="28430"/>
    <cellStyle name="Normal 21 7 3 4" xfId="20863"/>
    <cellStyle name="Normal 21 7 4" xfId="5421"/>
    <cellStyle name="Normal 21 7 4 2" xfId="13480"/>
    <cellStyle name="Normal 21 7 4 2 2" xfId="30327"/>
    <cellStyle name="Normal 21 7 4 3" xfId="22760"/>
    <cellStyle name="Normal 21 7 5" xfId="9606"/>
    <cellStyle name="Normal 21 7 5 2" xfId="26546"/>
    <cellStyle name="Normal 21 7 6" xfId="17359"/>
    <cellStyle name="Normal 21 7 7" xfId="18978"/>
    <cellStyle name="Normal 21 8" xfId="1996"/>
    <cellStyle name="Normal 21 8 2" xfId="3983"/>
    <cellStyle name="Normal 21 8 2 2" xfId="7766"/>
    <cellStyle name="Normal 21 8 2 2 2" xfId="15825"/>
    <cellStyle name="Normal 21 8 2 2 2 2" xfId="32672"/>
    <cellStyle name="Normal 21 8 2 2 3" xfId="25105"/>
    <cellStyle name="Normal 21 8 2 3" xfId="12042"/>
    <cellStyle name="Normal 21 8 2 3 2" xfId="28891"/>
    <cellStyle name="Normal 21 8 2 4" xfId="21324"/>
    <cellStyle name="Normal 21 8 3" xfId="5882"/>
    <cellStyle name="Normal 21 8 3 2" xfId="13941"/>
    <cellStyle name="Normal 21 8 3 2 2" xfId="30788"/>
    <cellStyle name="Normal 21 8 3 3" xfId="23221"/>
    <cellStyle name="Normal 21 8 4" xfId="10095"/>
    <cellStyle name="Normal 21 8 4 2" xfId="27007"/>
    <cellStyle name="Normal 21 8 5" xfId="17361"/>
    <cellStyle name="Normal 21 8 6" xfId="19439"/>
    <cellStyle name="Normal 21 9" xfId="3041"/>
    <cellStyle name="Normal 21 9 2" xfId="6854"/>
    <cellStyle name="Normal 21 9 2 2" xfId="14913"/>
    <cellStyle name="Normal 21 9 2 2 2" xfId="31760"/>
    <cellStyle name="Normal 21 9 2 3" xfId="24193"/>
    <cellStyle name="Normal 21 9 3" xfId="11104"/>
    <cellStyle name="Normal 21 9 3 2" xfId="27979"/>
    <cellStyle name="Normal 21 9 4" xfId="20412"/>
    <cellStyle name="Normal 210" xfId="4940"/>
    <cellStyle name="Normal 210 2" xfId="8723"/>
    <cellStyle name="Normal 210 2 2" xfId="16782"/>
    <cellStyle name="Normal 210 2 2 2" xfId="33629"/>
    <cellStyle name="Normal 210 2 3" xfId="26062"/>
    <cellStyle name="Normal 210 3" xfId="12999"/>
    <cellStyle name="Normal 210 3 2" xfId="29848"/>
    <cellStyle name="Normal 210 4" xfId="22281"/>
    <cellStyle name="Normal 211" xfId="4941"/>
    <cellStyle name="Normal 211 2" xfId="8724"/>
    <cellStyle name="Normal 211 2 2" xfId="16783"/>
    <cellStyle name="Normal 211 2 2 2" xfId="33630"/>
    <cellStyle name="Normal 211 2 3" xfId="26063"/>
    <cellStyle name="Normal 211 3" xfId="13000"/>
    <cellStyle name="Normal 211 3 2" xfId="29849"/>
    <cellStyle name="Normal 211 4" xfId="22282"/>
    <cellStyle name="Normal 212" xfId="4942"/>
    <cellStyle name="Normal 212 2" xfId="8725"/>
    <cellStyle name="Normal 212 2 2" xfId="16784"/>
    <cellStyle name="Normal 212 2 2 2" xfId="33631"/>
    <cellStyle name="Normal 212 2 3" xfId="26064"/>
    <cellStyle name="Normal 212 3" xfId="13001"/>
    <cellStyle name="Normal 212 3 2" xfId="29850"/>
    <cellStyle name="Normal 212 4" xfId="22283"/>
    <cellStyle name="Normal 213" xfId="4943"/>
    <cellStyle name="Normal 213 2" xfId="8726"/>
    <cellStyle name="Normal 213 2 2" xfId="16785"/>
    <cellStyle name="Normal 213 2 2 2" xfId="33632"/>
    <cellStyle name="Normal 213 2 3" xfId="26065"/>
    <cellStyle name="Normal 213 3" xfId="13002"/>
    <cellStyle name="Normal 213 3 2" xfId="29851"/>
    <cellStyle name="Normal 213 4" xfId="22284"/>
    <cellStyle name="Normal 214" xfId="4944"/>
    <cellStyle name="Normal 214 2" xfId="8727"/>
    <cellStyle name="Normal 214 2 2" xfId="16786"/>
    <cellStyle name="Normal 214 2 2 2" xfId="33633"/>
    <cellStyle name="Normal 214 2 3" xfId="26066"/>
    <cellStyle name="Normal 214 3" xfId="13003"/>
    <cellStyle name="Normal 214 3 2" xfId="29852"/>
    <cellStyle name="Normal 214 4" xfId="22285"/>
    <cellStyle name="Normal 215" xfId="4945"/>
    <cellStyle name="Normal 215 2" xfId="8728"/>
    <cellStyle name="Normal 215 2 2" xfId="16787"/>
    <cellStyle name="Normal 215 2 2 2" xfId="33634"/>
    <cellStyle name="Normal 215 2 3" xfId="26067"/>
    <cellStyle name="Normal 215 3" xfId="13004"/>
    <cellStyle name="Normal 215 3 2" xfId="29853"/>
    <cellStyle name="Normal 215 4" xfId="22286"/>
    <cellStyle name="Normal 216" xfId="4946"/>
    <cellStyle name="Normal 216 2" xfId="8729"/>
    <cellStyle name="Normal 216 2 2" xfId="16788"/>
    <cellStyle name="Normal 216 2 2 2" xfId="33635"/>
    <cellStyle name="Normal 216 2 3" xfId="26068"/>
    <cellStyle name="Normal 216 3" xfId="13005"/>
    <cellStyle name="Normal 216 3 2" xfId="29854"/>
    <cellStyle name="Normal 216 4" xfId="22287"/>
    <cellStyle name="Normal 217" xfId="4947"/>
    <cellStyle name="Normal 217 2" xfId="8730"/>
    <cellStyle name="Normal 217 2 2" xfId="16789"/>
    <cellStyle name="Normal 217 2 2 2" xfId="33636"/>
    <cellStyle name="Normal 217 2 3" xfId="26069"/>
    <cellStyle name="Normal 217 3" xfId="13006"/>
    <cellStyle name="Normal 217 3 2" xfId="29855"/>
    <cellStyle name="Normal 217 4" xfId="22288"/>
    <cellStyle name="Normal 218" xfId="4948"/>
    <cellStyle name="Normal 218 2" xfId="8731"/>
    <cellStyle name="Normal 218 2 2" xfId="16790"/>
    <cellStyle name="Normal 218 2 2 2" xfId="33637"/>
    <cellStyle name="Normal 218 2 3" xfId="26070"/>
    <cellStyle name="Normal 218 3" xfId="13007"/>
    <cellStyle name="Normal 218 3 2" xfId="29856"/>
    <cellStyle name="Normal 218 4" xfId="22289"/>
    <cellStyle name="Normal 219" xfId="4949"/>
    <cellStyle name="Normal 219 2" xfId="8732"/>
    <cellStyle name="Normal 219 2 2" xfId="16791"/>
    <cellStyle name="Normal 219 2 2 2" xfId="33638"/>
    <cellStyle name="Normal 219 2 3" xfId="26071"/>
    <cellStyle name="Normal 219 3" xfId="13008"/>
    <cellStyle name="Normal 219 3 2" xfId="29857"/>
    <cellStyle name="Normal 219 4" xfId="22290"/>
    <cellStyle name="Normal 22" xfId="568"/>
    <cellStyle name="Normal 22 10" xfId="4971"/>
    <cellStyle name="Normal 22 10 2" xfId="13030"/>
    <cellStyle name="Normal 22 10 2 2" xfId="29877"/>
    <cellStyle name="Normal 22 10 3" xfId="22310"/>
    <cellStyle name="Normal 22 11" xfId="8933"/>
    <cellStyle name="Normal 22 11 2" xfId="26096"/>
    <cellStyle name="Normal 22 12" xfId="17362"/>
    <cellStyle name="Normal 22 13" xfId="18526"/>
    <cellStyle name="Normal 22 14" xfId="34079"/>
    <cellStyle name="Normal 22 2" xfId="624"/>
    <cellStyle name="Normal 22 2 10" xfId="17363"/>
    <cellStyle name="Normal 22 2 11" xfId="18540"/>
    <cellStyle name="Normal 22 2 12" xfId="34080"/>
    <cellStyle name="Normal 22 2 2" xfId="742"/>
    <cellStyle name="Normal 22 2 2 10" xfId="18576"/>
    <cellStyle name="Normal 22 2 2 11" xfId="34081"/>
    <cellStyle name="Normal 22 2 2 2" xfId="1076"/>
    <cellStyle name="Normal 22 2 2 2 2" xfId="1337"/>
    <cellStyle name="Normal 22 2 2 2 2 2" xfId="1833"/>
    <cellStyle name="Normal 22 2 2 2 2 2 2" xfId="2832"/>
    <cellStyle name="Normal 22 2 2 2 2 2 2 2" xfId="4794"/>
    <cellStyle name="Normal 22 2 2 2 2 2 2 2 2" xfId="8577"/>
    <cellStyle name="Normal 22 2 2 2 2 2 2 2 2 2" xfId="16636"/>
    <cellStyle name="Normal 22 2 2 2 2 2 2 2 2 2 2" xfId="33483"/>
    <cellStyle name="Normal 22 2 2 2 2 2 2 2 2 3" xfId="25916"/>
    <cellStyle name="Normal 22 2 2 2 2 2 2 2 3" xfId="12853"/>
    <cellStyle name="Normal 22 2 2 2 2 2 2 2 3 2" xfId="29702"/>
    <cellStyle name="Normal 22 2 2 2 2 2 2 2 4" xfId="22135"/>
    <cellStyle name="Normal 22 2 2 2 2 2 2 3" xfId="6693"/>
    <cellStyle name="Normal 22 2 2 2 2 2 2 3 2" xfId="14752"/>
    <cellStyle name="Normal 22 2 2 2 2 2 2 3 2 2" xfId="31599"/>
    <cellStyle name="Normal 22 2 2 2 2 2 2 3 3" xfId="24032"/>
    <cellStyle name="Normal 22 2 2 2 2 2 2 4" xfId="10919"/>
    <cellStyle name="Normal 22 2 2 2 2 2 2 4 2" xfId="27818"/>
    <cellStyle name="Normal 22 2 2 2 2 2 2 5" xfId="17368"/>
    <cellStyle name="Normal 22 2 2 2 2 2 2 6" xfId="20250"/>
    <cellStyle name="Normal 22 2 2 2 2 2 3" xfId="3882"/>
    <cellStyle name="Normal 22 2 2 2 2 2 3 2" xfId="7665"/>
    <cellStyle name="Normal 22 2 2 2 2 2 3 2 2" xfId="15724"/>
    <cellStyle name="Normal 22 2 2 2 2 2 3 2 2 2" xfId="32571"/>
    <cellStyle name="Normal 22 2 2 2 2 2 3 2 3" xfId="25004"/>
    <cellStyle name="Normal 22 2 2 2 2 2 3 3" xfId="11941"/>
    <cellStyle name="Normal 22 2 2 2 2 2 3 3 2" xfId="28790"/>
    <cellStyle name="Normal 22 2 2 2 2 2 3 4" xfId="21223"/>
    <cellStyle name="Normal 22 2 2 2 2 2 4" xfId="5781"/>
    <cellStyle name="Normal 22 2 2 2 2 2 4 2" xfId="13840"/>
    <cellStyle name="Normal 22 2 2 2 2 2 4 2 2" xfId="30687"/>
    <cellStyle name="Normal 22 2 2 2 2 2 4 3" xfId="23120"/>
    <cellStyle name="Normal 22 2 2 2 2 2 5" xfId="9966"/>
    <cellStyle name="Normal 22 2 2 2 2 2 5 2" xfId="26906"/>
    <cellStyle name="Normal 22 2 2 2 2 2 6" xfId="17367"/>
    <cellStyle name="Normal 22 2 2 2 2 2 7" xfId="19338"/>
    <cellStyle name="Normal 22 2 2 2 2 3" xfId="2379"/>
    <cellStyle name="Normal 22 2 2 2 2 3 2" xfId="4343"/>
    <cellStyle name="Normal 22 2 2 2 2 3 2 2" xfId="8126"/>
    <cellStyle name="Normal 22 2 2 2 2 3 2 2 2" xfId="16185"/>
    <cellStyle name="Normal 22 2 2 2 2 3 2 2 2 2" xfId="33032"/>
    <cellStyle name="Normal 22 2 2 2 2 3 2 2 3" xfId="25465"/>
    <cellStyle name="Normal 22 2 2 2 2 3 2 3" xfId="12402"/>
    <cellStyle name="Normal 22 2 2 2 2 3 2 3 2" xfId="29251"/>
    <cellStyle name="Normal 22 2 2 2 2 3 2 4" xfId="21684"/>
    <cellStyle name="Normal 22 2 2 2 2 3 3" xfId="6242"/>
    <cellStyle name="Normal 22 2 2 2 2 3 3 2" xfId="14301"/>
    <cellStyle name="Normal 22 2 2 2 2 3 3 2 2" xfId="31148"/>
    <cellStyle name="Normal 22 2 2 2 2 3 3 3" xfId="23581"/>
    <cellStyle name="Normal 22 2 2 2 2 3 4" xfId="10467"/>
    <cellStyle name="Normal 22 2 2 2 2 3 4 2" xfId="27367"/>
    <cellStyle name="Normal 22 2 2 2 2 3 5" xfId="17369"/>
    <cellStyle name="Normal 22 2 2 2 2 3 6" xfId="19799"/>
    <cellStyle name="Normal 22 2 2 2 2 4" xfId="3431"/>
    <cellStyle name="Normal 22 2 2 2 2 4 2" xfId="7214"/>
    <cellStyle name="Normal 22 2 2 2 2 4 2 2" xfId="15273"/>
    <cellStyle name="Normal 22 2 2 2 2 4 2 2 2" xfId="32120"/>
    <cellStyle name="Normal 22 2 2 2 2 4 2 3" xfId="24553"/>
    <cellStyle name="Normal 22 2 2 2 2 4 3" xfId="11490"/>
    <cellStyle name="Normal 22 2 2 2 2 4 3 2" xfId="28339"/>
    <cellStyle name="Normal 22 2 2 2 2 4 4" xfId="20772"/>
    <cellStyle name="Normal 22 2 2 2 2 5" xfId="5330"/>
    <cellStyle name="Normal 22 2 2 2 2 5 2" xfId="13389"/>
    <cellStyle name="Normal 22 2 2 2 2 5 2 2" xfId="30236"/>
    <cellStyle name="Normal 22 2 2 2 2 5 3" xfId="22669"/>
    <cellStyle name="Normal 22 2 2 2 2 6" xfId="9491"/>
    <cellStyle name="Normal 22 2 2 2 2 6 2" xfId="26455"/>
    <cellStyle name="Normal 22 2 2 2 2 7" xfId="17366"/>
    <cellStyle name="Normal 22 2 2 2 2 8" xfId="18887"/>
    <cellStyle name="Normal 22 2 2 2 3" xfId="1615"/>
    <cellStyle name="Normal 22 2 2 2 3 2" xfId="2614"/>
    <cellStyle name="Normal 22 2 2 2 3 2 2" xfId="4576"/>
    <cellStyle name="Normal 22 2 2 2 3 2 2 2" xfId="8359"/>
    <cellStyle name="Normal 22 2 2 2 3 2 2 2 2" xfId="16418"/>
    <cellStyle name="Normal 22 2 2 2 3 2 2 2 2 2" xfId="33265"/>
    <cellStyle name="Normal 22 2 2 2 3 2 2 2 3" xfId="25698"/>
    <cellStyle name="Normal 22 2 2 2 3 2 2 3" xfId="12635"/>
    <cellStyle name="Normal 22 2 2 2 3 2 2 3 2" xfId="29484"/>
    <cellStyle name="Normal 22 2 2 2 3 2 2 4" xfId="21917"/>
    <cellStyle name="Normal 22 2 2 2 3 2 3" xfId="6475"/>
    <cellStyle name="Normal 22 2 2 2 3 2 3 2" xfId="14534"/>
    <cellStyle name="Normal 22 2 2 2 3 2 3 2 2" xfId="31381"/>
    <cellStyle name="Normal 22 2 2 2 3 2 3 3" xfId="23814"/>
    <cellStyle name="Normal 22 2 2 2 3 2 4" xfId="10701"/>
    <cellStyle name="Normal 22 2 2 2 3 2 4 2" xfId="27600"/>
    <cellStyle name="Normal 22 2 2 2 3 2 5" xfId="17371"/>
    <cellStyle name="Normal 22 2 2 2 3 2 6" xfId="20032"/>
    <cellStyle name="Normal 22 2 2 2 3 3" xfId="3664"/>
    <cellStyle name="Normal 22 2 2 2 3 3 2" xfId="7447"/>
    <cellStyle name="Normal 22 2 2 2 3 3 2 2" xfId="15506"/>
    <cellStyle name="Normal 22 2 2 2 3 3 2 2 2" xfId="32353"/>
    <cellStyle name="Normal 22 2 2 2 3 3 2 3" xfId="24786"/>
    <cellStyle name="Normal 22 2 2 2 3 3 3" xfId="11723"/>
    <cellStyle name="Normal 22 2 2 2 3 3 3 2" xfId="28572"/>
    <cellStyle name="Normal 22 2 2 2 3 3 4" xfId="21005"/>
    <cellStyle name="Normal 22 2 2 2 3 4" xfId="5563"/>
    <cellStyle name="Normal 22 2 2 2 3 4 2" xfId="13622"/>
    <cellStyle name="Normal 22 2 2 2 3 4 2 2" xfId="30469"/>
    <cellStyle name="Normal 22 2 2 2 3 4 3" xfId="22902"/>
    <cellStyle name="Normal 22 2 2 2 3 5" xfId="9748"/>
    <cellStyle name="Normal 22 2 2 2 3 5 2" xfId="26688"/>
    <cellStyle name="Normal 22 2 2 2 3 6" xfId="17370"/>
    <cellStyle name="Normal 22 2 2 2 3 7" xfId="19120"/>
    <cellStyle name="Normal 22 2 2 2 4" xfId="2161"/>
    <cellStyle name="Normal 22 2 2 2 4 2" xfId="4125"/>
    <cellStyle name="Normal 22 2 2 2 4 2 2" xfId="7908"/>
    <cellStyle name="Normal 22 2 2 2 4 2 2 2" xfId="15967"/>
    <cellStyle name="Normal 22 2 2 2 4 2 2 2 2" xfId="32814"/>
    <cellStyle name="Normal 22 2 2 2 4 2 2 3" xfId="25247"/>
    <cellStyle name="Normal 22 2 2 2 4 2 3" xfId="12184"/>
    <cellStyle name="Normal 22 2 2 2 4 2 3 2" xfId="29033"/>
    <cellStyle name="Normal 22 2 2 2 4 2 4" xfId="21466"/>
    <cellStyle name="Normal 22 2 2 2 4 3" xfId="6024"/>
    <cellStyle name="Normal 22 2 2 2 4 3 2" xfId="14083"/>
    <cellStyle name="Normal 22 2 2 2 4 3 2 2" xfId="30930"/>
    <cellStyle name="Normal 22 2 2 2 4 3 3" xfId="23363"/>
    <cellStyle name="Normal 22 2 2 2 4 4" xfId="10249"/>
    <cellStyle name="Normal 22 2 2 2 4 4 2" xfId="27149"/>
    <cellStyle name="Normal 22 2 2 2 4 5" xfId="17372"/>
    <cellStyle name="Normal 22 2 2 2 4 6" xfId="19581"/>
    <cellStyle name="Normal 22 2 2 2 5" xfId="3213"/>
    <cellStyle name="Normal 22 2 2 2 5 2" xfId="6996"/>
    <cellStyle name="Normal 22 2 2 2 5 2 2" xfId="15055"/>
    <cellStyle name="Normal 22 2 2 2 5 2 2 2" xfId="31902"/>
    <cellStyle name="Normal 22 2 2 2 5 2 3" xfId="24335"/>
    <cellStyle name="Normal 22 2 2 2 5 3" xfId="11272"/>
    <cellStyle name="Normal 22 2 2 2 5 3 2" xfId="28121"/>
    <cellStyle name="Normal 22 2 2 2 5 4" xfId="20554"/>
    <cellStyle name="Normal 22 2 2 2 6" xfId="5112"/>
    <cellStyle name="Normal 22 2 2 2 6 2" xfId="13171"/>
    <cellStyle name="Normal 22 2 2 2 6 2 2" xfId="30018"/>
    <cellStyle name="Normal 22 2 2 2 6 3" xfId="22451"/>
    <cellStyle name="Normal 22 2 2 2 7" xfId="9256"/>
    <cellStyle name="Normal 22 2 2 2 7 2" xfId="26237"/>
    <cellStyle name="Normal 22 2 2 2 8" xfId="17365"/>
    <cellStyle name="Normal 22 2 2 2 9" xfId="18669"/>
    <cellStyle name="Normal 22 2 2 3" xfId="1245"/>
    <cellStyle name="Normal 22 2 2 3 2" xfId="1741"/>
    <cellStyle name="Normal 22 2 2 3 2 2" xfId="2740"/>
    <cellStyle name="Normal 22 2 2 3 2 2 2" xfId="4702"/>
    <cellStyle name="Normal 22 2 2 3 2 2 2 2" xfId="8485"/>
    <cellStyle name="Normal 22 2 2 3 2 2 2 2 2" xfId="16544"/>
    <cellStyle name="Normal 22 2 2 3 2 2 2 2 2 2" xfId="33391"/>
    <cellStyle name="Normal 22 2 2 3 2 2 2 2 3" xfId="25824"/>
    <cellStyle name="Normal 22 2 2 3 2 2 2 3" xfId="12761"/>
    <cellStyle name="Normal 22 2 2 3 2 2 2 3 2" xfId="29610"/>
    <cellStyle name="Normal 22 2 2 3 2 2 2 4" xfId="22043"/>
    <cellStyle name="Normal 22 2 2 3 2 2 3" xfId="6601"/>
    <cellStyle name="Normal 22 2 2 3 2 2 3 2" xfId="14660"/>
    <cellStyle name="Normal 22 2 2 3 2 2 3 2 2" xfId="31507"/>
    <cellStyle name="Normal 22 2 2 3 2 2 3 3" xfId="23940"/>
    <cellStyle name="Normal 22 2 2 3 2 2 4" xfId="10827"/>
    <cellStyle name="Normal 22 2 2 3 2 2 4 2" xfId="27726"/>
    <cellStyle name="Normal 22 2 2 3 2 2 5" xfId="17375"/>
    <cellStyle name="Normal 22 2 2 3 2 2 6" xfId="20158"/>
    <cellStyle name="Normal 22 2 2 3 2 3" xfId="3790"/>
    <cellStyle name="Normal 22 2 2 3 2 3 2" xfId="7573"/>
    <cellStyle name="Normal 22 2 2 3 2 3 2 2" xfId="15632"/>
    <cellStyle name="Normal 22 2 2 3 2 3 2 2 2" xfId="32479"/>
    <cellStyle name="Normal 22 2 2 3 2 3 2 3" xfId="24912"/>
    <cellStyle name="Normal 22 2 2 3 2 3 3" xfId="11849"/>
    <cellStyle name="Normal 22 2 2 3 2 3 3 2" xfId="28698"/>
    <cellStyle name="Normal 22 2 2 3 2 3 4" xfId="21131"/>
    <cellStyle name="Normal 22 2 2 3 2 4" xfId="5689"/>
    <cellStyle name="Normal 22 2 2 3 2 4 2" xfId="13748"/>
    <cellStyle name="Normal 22 2 2 3 2 4 2 2" xfId="30595"/>
    <cellStyle name="Normal 22 2 2 3 2 4 3" xfId="23028"/>
    <cellStyle name="Normal 22 2 2 3 2 5" xfId="9874"/>
    <cellStyle name="Normal 22 2 2 3 2 5 2" xfId="26814"/>
    <cellStyle name="Normal 22 2 2 3 2 6" xfId="17374"/>
    <cellStyle name="Normal 22 2 2 3 2 7" xfId="19246"/>
    <cellStyle name="Normal 22 2 2 3 3" xfId="2287"/>
    <cellStyle name="Normal 22 2 2 3 3 2" xfId="4251"/>
    <cellStyle name="Normal 22 2 2 3 3 2 2" xfId="8034"/>
    <cellStyle name="Normal 22 2 2 3 3 2 2 2" xfId="16093"/>
    <cellStyle name="Normal 22 2 2 3 3 2 2 2 2" xfId="32940"/>
    <cellStyle name="Normal 22 2 2 3 3 2 2 3" xfId="25373"/>
    <cellStyle name="Normal 22 2 2 3 3 2 3" xfId="12310"/>
    <cellStyle name="Normal 22 2 2 3 3 2 3 2" xfId="29159"/>
    <cellStyle name="Normal 22 2 2 3 3 2 4" xfId="21592"/>
    <cellStyle name="Normal 22 2 2 3 3 3" xfId="6150"/>
    <cellStyle name="Normal 22 2 2 3 3 3 2" xfId="14209"/>
    <cellStyle name="Normal 22 2 2 3 3 3 2 2" xfId="31056"/>
    <cellStyle name="Normal 22 2 2 3 3 3 3" xfId="23489"/>
    <cellStyle name="Normal 22 2 2 3 3 4" xfId="10375"/>
    <cellStyle name="Normal 22 2 2 3 3 4 2" xfId="27275"/>
    <cellStyle name="Normal 22 2 2 3 3 5" xfId="17376"/>
    <cellStyle name="Normal 22 2 2 3 3 6" xfId="19707"/>
    <cellStyle name="Normal 22 2 2 3 4" xfId="3339"/>
    <cellStyle name="Normal 22 2 2 3 4 2" xfId="7122"/>
    <cellStyle name="Normal 22 2 2 3 4 2 2" xfId="15181"/>
    <cellStyle name="Normal 22 2 2 3 4 2 2 2" xfId="32028"/>
    <cellStyle name="Normal 22 2 2 3 4 2 3" xfId="24461"/>
    <cellStyle name="Normal 22 2 2 3 4 3" xfId="11398"/>
    <cellStyle name="Normal 22 2 2 3 4 3 2" xfId="28247"/>
    <cellStyle name="Normal 22 2 2 3 4 4" xfId="20680"/>
    <cellStyle name="Normal 22 2 2 3 5" xfId="5238"/>
    <cellStyle name="Normal 22 2 2 3 5 2" xfId="13297"/>
    <cellStyle name="Normal 22 2 2 3 5 2 2" xfId="30144"/>
    <cellStyle name="Normal 22 2 2 3 5 3" xfId="22577"/>
    <cellStyle name="Normal 22 2 2 3 6" xfId="9399"/>
    <cellStyle name="Normal 22 2 2 3 6 2" xfId="26363"/>
    <cellStyle name="Normal 22 2 2 3 7" xfId="17373"/>
    <cellStyle name="Normal 22 2 2 3 8" xfId="18795"/>
    <cellStyle name="Normal 22 2 2 4" xfId="1523"/>
    <cellStyle name="Normal 22 2 2 4 2" xfId="2522"/>
    <cellStyle name="Normal 22 2 2 4 2 2" xfId="4484"/>
    <cellStyle name="Normal 22 2 2 4 2 2 2" xfId="8267"/>
    <cellStyle name="Normal 22 2 2 4 2 2 2 2" xfId="16326"/>
    <cellStyle name="Normal 22 2 2 4 2 2 2 2 2" xfId="33173"/>
    <cellStyle name="Normal 22 2 2 4 2 2 2 3" xfId="25606"/>
    <cellStyle name="Normal 22 2 2 4 2 2 3" xfId="12543"/>
    <cellStyle name="Normal 22 2 2 4 2 2 3 2" xfId="29392"/>
    <cellStyle name="Normal 22 2 2 4 2 2 4" xfId="21825"/>
    <cellStyle name="Normal 22 2 2 4 2 3" xfId="6383"/>
    <cellStyle name="Normal 22 2 2 4 2 3 2" xfId="14442"/>
    <cellStyle name="Normal 22 2 2 4 2 3 2 2" xfId="31289"/>
    <cellStyle name="Normal 22 2 2 4 2 3 3" xfId="23722"/>
    <cellStyle name="Normal 22 2 2 4 2 4" xfId="10609"/>
    <cellStyle name="Normal 22 2 2 4 2 4 2" xfId="27508"/>
    <cellStyle name="Normal 22 2 2 4 2 5" xfId="17378"/>
    <cellStyle name="Normal 22 2 2 4 2 6" xfId="19940"/>
    <cellStyle name="Normal 22 2 2 4 3" xfId="3572"/>
    <cellStyle name="Normal 22 2 2 4 3 2" xfId="7355"/>
    <cellStyle name="Normal 22 2 2 4 3 2 2" xfId="15414"/>
    <cellStyle name="Normal 22 2 2 4 3 2 2 2" xfId="32261"/>
    <cellStyle name="Normal 22 2 2 4 3 2 3" xfId="24694"/>
    <cellStyle name="Normal 22 2 2 4 3 3" xfId="11631"/>
    <cellStyle name="Normal 22 2 2 4 3 3 2" xfId="28480"/>
    <cellStyle name="Normal 22 2 2 4 3 4" xfId="20913"/>
    <cellStyle name="Normal 22 2 2 4 4" xfId="5471"/>
    <cellStyle name="Normal 22 2 2 4 4 2" xfId="13530"/>
    <cellStyle name="Normal 22 2 2 4 4 2 2" xfId="30377"/>
    <cellStyle name="Normal 22 2 2 4 4 3" xfId="22810"/>
    <cellStyle name="Normal 22 2 2 4 5" xfId="9656"/>
    <cellStyle name="Normal 22 2 2 4 5 2" xfId="26596"/>
    <cellStyle name="Normal 22 2 2 4 6" xfId="17377"/>
    <cellStyle name="Normal 22 2 2 4 7" xfId="19028"/>
    <cellStyle name="Normal 22 2 2 5" xfId="2052"/>
    <cellStyle name="Normal 22 2 2 5 2" xfId="4033"/>
    <cellStyle name="Normal 22 2 2 5 2 2" xfId="7816"/>
    <cellStyle name="Normal 22 2 2 5 2 2 2" xfId="15875"/>
    <cellStyle name="Normal 22 2 2 5 2 2 2 2" xfId="32722"/>
    <cellStyle name="Normal 22 2 2 5 2 2 3" xfId="25155"/>
    <cellStyle name="Normal 22 2 2 5 2 3" xfId="12092"/>
    <cellStyle name="Normal 22 2 2 5 2 3 2" xfId="28941"/>
    <cellStyle name="Normal 22 2 2 5 2 4" xfId="21374"/>
    <cellStyle name="Normal 22 2 2 5 3" xfId="5932"/>
    <cellStyle name="Normal 22 2 2 5 3 2" xfId="13991"/>
    <cellStyle name="Normal 22 2 2 5 3 2 2" xfId="30838"/>
    <cellStyle name="Normal 22 2 2 5 3 3" xfId="23271"/>
    <cellStyle name="Normal 22 2 2 5 4" xfId="10150"/>
    <cellStyle name="Normal 22 2 2 5 4 2" xfId="27057"/>
    <cellStyle name="Normal 22 2 2 5 5" xfId="17379"/>
    <cellStyle name="Normal 22 2 2 5 6" xfId="19489"/>
    <cellStyle name="Normal 22 2 2 6" xfId="3091"/>
    <cellStyle name="Normal 22 2 2 6 2" xfId="6904"/>
    <cellStyle name="Normal 22 2 2 6 2 2" xfId="14963"/>
    <cellStyle name="Normal 22 2 2 6 2 2 2" xfId="31810"/>
    <cellStyle name="Normal 22 2 2 6 2 3" xfId="24243"/>
    <cellStyle name="Normal 22 2 2 6 3" xfId="11154"/>
    <cellStyle name="Normal 22 2 2 6 3 2" xfId="28029"/>
    <cellStyle name="Normal 22 2 2 6 4" xfId="20462"/>
    <cellStyle name="Normal 22 2 2 7" xfId="5020"/>
    <cellStyle name="Normal 22 2 2 7 2" xfId="13079"/>
    <cellStyle name="Normal 22 2 2 7 2 2" xfId="29926"/>
    <cellStyle name="Normal 22 2 2 7 3" xfId="22359"/>
    <cellStyle name="Normal 22 2 2 8" xfId="9039"/>
    <cellStyle name="Normal 22 2 2 8 2" xfId="26145"/>
    <cellStyle name="Normal 22 2 2 9" xfId="17364"/>
    <cellStyle name="Normal 22 2 3" xfId="1040"/>
    <cellStyle name="Normal 22 2 3 2" xfId="1301"/>
    <cellStyle name="Normal 22 2 3 2 2" xfId="1797"/>
    <cellStyle name="Normal 22 2 3 2 2 2" xfId="2796"/>
    <cellStyle name="Normal 22 2 3 2 2 2 2" xfId="4758"/>
    <cellStyle name="Normal 22 2 3 2 2 2 2 2" xfId="8541"/>
    <cellStyle name="Normal 22 2 3 2 2 2 2 2 2" xfId="16600"/>
    <cellStyle name="Normal 22 2 3 2 2 2 2 2 2 2" xfId="33447"/>
    <cellStyle name="Normal 22 2 3 2 2 2 2 2 3" xfId="25880"/>
    <cellStyle name="Normal 22 2 3 2 2 2 2 3" xfId="12817"/>
    <cellStyle name="Normal 22 2 3 2 2 2 2 3 2" xfId="29666"/>
    <cellStyle name="Normal 22 2 3 2 2 2 2 4" xfId="22099"/>
    <cellStyle name="Normal 22 2 3 2 2 2 3" xfId="6657"/>
    <cellStyle name="Normal 22 2 3 2 2 2 3 2" xfId="14716"/>
    <cellStyle name="Normal 22 2 3 2 2 2 3 2 2" xfId="31563"/>
    <cellStyle name="Normal 22 2 3 2 2 2 3 3" xfId="23996"/>
    <cellStyle name="Normal 22 2 3 2 2 2 4" xfId="10883"/>
    <cellStyle name="Normal 22 2 3 2 2 2 4 2" xfId="27782"/>
    <cellStyle name="Normal 22 2 3 2 2 2 5" xfId="17383"/>
    <cellStyle name="Normal 22 2 3 2 2 2 6" xfId="20214"/>
    <cellStyle name="Normal 22 2 3 2 2 3" xfId="3846"/>
    <cellStyle name="Normal 22 2 3 2 2 3 2" xfId="7629"/>
    <cellStyle name="Normal 22 2 3 2 2 3 2 2" xfId="15688"/>
    <cellStyle name="Normal 22 2 3 2 2 3 2 2 2" xfId="32535"/>
    <cellStyle name="Normal 22 2 3 2 2 3 2 3" xfId="24968"/>
    <cellStyle name="Normal 22 2 3 2 2 3 3" xfId="11905"/>
    <cellStyle name="Normal 22 2 3 2 2 3 3 2" xfId="28754"/>
    <cellStyle name="Normal 22 2 3 2 2 3 4" xfId="21187"/>
    <cellStyle name="Normal 22 2 3 2 2 4" xfId="5745"/>
    <cellStyle name="Normal 22 2 3 2 2 4 2" xfId="13804"/>
    <cellStyle name="Normal 22 2 3 2 2 4 2 2" xfId="30651"/>
    <cellStyle name="Normal 22 2 3 2 2 4 3" xfId="23084"/>
    <cellStyle name="Normal 22 2 3 2 2 5" xfId="9930"/>
    <cellStyle name="Normal 22 2 3 2 2 5 2" xfId="26870"/>
    <cellStyle name="Normal 22 2 3 2 2 6" xfId="17382"/>
    <cellStyle name="Normal 22 2 3 2 2 7" xfId="19302"/>
    <cellStyle name="Normal 22 2 3 2 3" xfId="2343"/>
    <cellStyle name="Normal 22 2 3 2 3 2" xfId="4307"/>
    <cellStyle name="Normal 22 2 3 2 3 2 2" xfId="8090"/>
    <cellStyle name="Normal 22 2 3 2 3 2 2 2" xfId="16149"/>
    <cellStyle name="Normal 22 2 3 2 3 2 2 2 2" xfId="32996"/>
    <cellStyle name="Normal 22 2 3 2 3 2 2 3" xfId="25429"/>
    <cellStyle name="Normal 22 2 3 2 3 2 3" xfId="12366"/>
    <cellStyle name="Normal 22 2 3 2 3 2 3 2" xfId="29215"/>
    <cellStyle name="Normal 22 2 3 2 3 2 4" xfId="21648"/>
    <cellStyle name="Normal 22 2 3 2 3 3" xfId="6206"/>
    <cellStyle name="Normal 22 2 3 2 3 3 2" xfId="14265"/>
    <cellStyle name="Normal 22 2 3 2 3 3 2 2" xfId="31112"/>
    <cellStyle name="Normal 22 2 3 2 3 3 3" xfId="23545"/>
    <cellStyle name="Normal 22 2 3 2 3 4" xfId="10431"/>
    <cellStyle name="Normal 22 2 3 2 3 4 2" xfId="27331"/>
    <cellStyle name="Normal 22 2 3 2 3 5" xfId="17384"/>
    <cellStyle name="Normal 22 2 3 2 3 6" xfId="19763"/>
    <cellStyle name="Normal 22 2 3 2 4" xfId="3395"/>
    <cellStyle name="Normal 22 2 3 2 4 2" xfId="7178"/>
    <cellStyle name="Normal 22 2 3 2 4 2 2" xfId="15237"/>
    <cellStyle name="Normal 22 2 3 2 4 2 2 2" xfId="32084"/>
    <cellStyle name="Normal 22 2 3 2 4 2 3" xfId="24517"/>
    <cellStyle name="Normal 22 2 3 2 4 3" xfId="11454"/>
    <cellStyle name="Normal 22 2 3 2 4 3 2" xfId="28303"/>
    <cellStyle name="Normal 22 2 3 2 4 4" xfId="20736"/>
    <cellStyle name="Normal 22 2 3 2 5" xfId="5294"/>
    <cellStyle name="Normal 22 2 3 2 5 2" xfId="13353"/>
    <cellStyle name="Normal 22 2 3 2 5 2 2" xfId="30200"/>
    <cellStyle name="Normal 22 2 3 2 5 3" xfId="22633"/>
    <cellStyle name="Normal 22 2 3 2 6" xfId="9455"/>
    <cellStyle name="Normal 22 2 3 2 6 2" xfId="26419"/>
    <cellStyle name="Normal 22 2 3 2 7" xfId="17381"/>
    <cellStyle name="Normal 22 2 3 2 8" xfId="18851"/>
    <cellStyle name="Normal 22 2 3 3" xfId="1579"/>
    <cellStyle name="Normal 22 2 3 3 2" xfId="2578"/>
    <cellStyle name="Normal 22 2 3 3 2 2" xfId="4540"/>
    <cellStyle name="Normal 22 2 3 3 2 2 2" xfId="8323"/>
    <cellStyle name="Normal 22 2 3 3 2 2 2 2" xfId="16382"/>
    <cellStyle name="Normal 22 2 3 3 2 2 2 2 2" xfId="33229"/>
    <cellStyle name="Normal 22 2 3 3 2 2 2 3" xfId="25662"/>
    <cellStyle name="Normal 22 2 3 3 2 2 3" xfId="12599"/>
    <cellStyle name="Normal 22 2 3 3 2 2 3 2" xfId="29448"/>
    <cellStyle name="Normal 22 2 3 3 2 2 4" xfId="21881"/>
    <cellStyle name="Normal 22 2 3 3 2 3" xfId="6439"/>
    <cellStyle name="Normal 22 2 3 3 2 3 2" xfId="14498"/>
    <cellStyle name="Normal 22 2 3 3 2 3 2 2" xfId="31345"/>
    <cellStyle name="Normal 22 2 3 3 2 3 3" xfId="23778"/>
    <cellStyle name="Normal 22 2 3 3 2 4" xfId="10665"/>
    <cellStyle name="Normal 22 2 3 3 2 4 2" xfId="27564"/>
    <cellStyle name="Normal 22 2 3 3 2 5" xfId="17386"/>
    <cellStyle name="Normal 22 2 3 3 2 6" xfId="19996"/>
    <cellStyle name="Normal 22 2 3 3 3" xfId="3628"/>
    <cellStyle name="Normal 22 2 3 3 3 2" xfId="7411"/>
    <cellStyle name="Normal 22 2 3 3 3 2 2" xfId="15470"/>
    <cellStyle name="Normal 22 2 3 3 3 2 2 2" xfId="32317"/>
    <cellStyle name="Normal 22 2 3 3 3 2 3" xfId="24750"/>
    <cellStyle name="Normal 22 2 3 3 3 3" xfId="11687"/>
    <cellStyle name="Normal 22 2 3 3 3 3 2" xfId="28536"/>
    <cellStyle name="Normal 22 2 3 3 3 4" xfId="20969"/>
    <cellStyle name="Normal 22 2 3 3 4" xfId="5527"/>
    <cellStyle name="Normal 22 2 3 3 4 2" xfId="13586"/>
    <cellStyle name="Normal 22 2 3 3 4 2 2" xfId="30433"/>
    <cellStyle name="Normal 22 2 3 3 4 3" xfId="22866"/>
    <cellStyle name="Normal 22 2 3 3 5" xfId="9712"/>
    <cellStyle name="Normal 22 2 3 3 5 2" xfId="26652"/>
    <cellStyle name="Normal 22 2 3 3 6" xfId="17385"/>
    <cellStyle name="Normal 22 2 3 3 7" xfId="19084"/>
    <cellStyle name="Normal 22 2 3 4" xfId="2125"/>
    <cellStyle name="Normal 22 2 3 4 2" xfId="4089"/>
    <cellStyle name="Normal 22 2 3 4 2 2" xfId="7872"/>
    <cellStyle name="Normal 22 2 3 4 2 2 2" xfId="15931"/>
    <cellStyle name="Normal 22 2 3 4 2 2 2 2" xfId="32778"/>
    <cellStyle name="Normal 22 2 3 4 2 2 3" xfId="25211"/>
    <cellStyle name="Normal 22 2 3 4 2 3" xfId="12148"/>
    <cellStyle name="Normal 22 2 3 4 2 3 2" xfId="28997"/>
    <cellStyle name="Normal 22 2 3 4 2 4" xfId="21430"/>
    <cellStyle name="Normal 22 2 3 4 3" xfId="5988"/>
    <cellStyle name="Normal 22 2 3 4 3 2" xfId="14047"/>
    <cellStyle name="Normal 22 2 3 4 3 2 2" xfId="30894"/>
    <cellStyle name="Normal 22 2 3 4 3 3" xfId="23327"/>
    <cellStyle name="Normal 22 2 3 4 4" xfId="10213"/>
    <cellStyle name="Normal 22 2 3 4 4 2" xfId="27113"/>
    <cellStyle name="Normal 22 2 3 4 5" xfId="17387"/>
    <cellStyle name="Normal 22 2 3 4 6" xfId="19545"/>
    <cellStyle name="Normal 22 2 3 5" xfId="3177"/>
    <cellStyle name="Normal 22 2 3 5 2" xfId="6960"/>
    <cellStyle name="Normal 22 2 3 5 2 2" xfId="15019"/>
    <cellStyle name="Normal 22 2 3 5 2 2 2" xfId="31866"/>
    <cellStyle name="Normal 22 2 3 5 2 3" xfId="24299"/>
    <cellStyle name="Normal 22 2 3 5 3" xfId="11236"/>
    <cellStyle name="Normal 22 2 3 5 3 2" xfId="28085"/>
    <cellStyle name="Normal 22 2 3 5 4" xfId="20518"/>
    <cellStyle name="Normal 22 2 3 6" xfId="5076"/>
    <cellStyle name="Normal 22 2 3 6 2" xfId="13135"/>
    <cellStyle name="Normal 22 2 3 6 2 2" xfId="29982"/>
    <cellStyle name="Normal 22 2 3 6 3" xfId="22415"/>
    <cellStyle name="Normal 22 2 3 7" xfId="9220"/>
    <cellStyle name="Normal 22 2 3 7 2" xfId="26201"/>
    <cellStyle name="Normal 22 2 3 8" xfId="17380"/>
    <cellStyle name="Normal 22 2 3 9" xfId="18633"/>
    <cellStyle name="Normal 22 2 4" xfId="1209"/>
    <cellStyle name="Normal 22 2 4 2" xfId="1705"/>
    <cellStyle name="Normal 22 2 4 2 2" xfId="2704"/>
    <cellStyle name="Normal 22 2 4 2 2 2" xfId="4666"/>
    <cellStyle name="Normal 22 2 4 2 2 2 2" xfId="8449"/>
    <cellStyle name="Normal 22 2 4 2 2 2 2 2" xfId="16508"/>
    <cellStyle name="Normal 22 2 4 2 2 2 2 2 2" xfId="33355"/>
    <cellStyle name="Normal 22 2 4 2 2 2 2 3" xfId="25788"/>
    <cellStyle name="Normal 22 2 4 2 2 2 3" xfId="12725"/>
    <cellStyle name="Normal 22 2 4 2 2 2 3 2" xfId="29574"/>
    <cellStyle name="Normal 22 2 4 2 2 2 4" xfId="22007"/>
    <cellStyle name="Normal 22 2 4 2 2 3" xfId="6565"/>
    <cellStyle name="Normal 22 2 4 2 2 3 2" xfId="14624"/>
    <cellStyle name="Normal 22 2 4 2 2 3 2 2" xfId="31471"/>
    <cellStyle name="Normal 22 2 4 2 2 3 3" xfId="23904"/>
    <cellStyle name="Normal 22 2 4 2 2 4" xfId="10791"/>
    <cellStyle name="Normal 22 2 4 2 2 4 2" xfId="27690"/>
    <cellStyle name="Normal 22 2 4 2 2 5" xfId="17390"/>
    <cellStyle name="Normal 22 2 4 2 2 6" xfId="20122"/>
    <cellStyle name="Normal 22 2 4 2 3" xfId="3754"/>
    <cellStyle name="Normal 22 2 4 2 3 2" xfId="7537"/>
    <cellStyle name="Normal 22 2 4 2 3 2 2" xfId="15596"/>
    <cellStyle name="Normal 22 2 4 2 3 2 2 2" xfId="32443"/>
    <cellStyle name="Normal 22 2 4 2 3 2 3" xfId="24876"/>
    <cellStyle name="Normal 22 2 4 2 3 3" xfId="11813"/>
    <cellStyle name="Normal 22 2 4 2 3 3 2" xfId="28662"/>
    <cellStyle name="Normal 22 2 4 2 3 4" xfId="21095"/>
    <cellStyle name="Normal 22 2 4 2 4" xfId="5653"/>
    <cellStyle name="Normal 22 2 4 2 4 2" xfId="13712"/>
    <cellStyle name="Normal 22 2 4 2 4 2 2" xfId="30559"/>
    <cellStyle name="Normal 22 2 4 2 4 3" xfId="22992"/>
    <cellStyle name="Normal 22 2 4 2 5" xfId="9838"/>
    <cellStyle name="Normal 22 2 4 2 5 2" xfId="26778"/>
    <cellStyle name="Normal 22 2 4 2 6" xfId="17389"/>
    <cellStyle name="Normal 22 2 4 2 7" xfId="19210"/>
    <cellStyle name="Normal 22 2 4 3" xfId="2251"/>
    <cellStyle name="Normal 22 2 4 3 2" xfId="4215"/>
    <cellStyle name="Normal 22 2 4 3 2 2" xfId="7998"/>
    <cellStyle name="Normal 22 2 4 3 2 2 2" xfId="16057"/>
    <cellStyle name="Normal 22 2 4 3 2 2 2 2" xfId="32904"/>
    <cellStyle name="Normal 22 2 4 3 2 2 3" xfId="25337"/>
    <cellStyle name="Normal 22 2 4 3 2 3" xfId="12274"/>
    <cellStyle name="Normal 22 2 4 3 2 3 2" xfId="29123"/>
    <cellStyle name="Normal 22 2 4 3 2 4" xfId="21556"/>
    <cellStyle name="Normal 22 2 4 3 3" xfId="6114"/>
    <cellStyle name="Normal 22 2 4 3 3 2" xfId="14173"/>
    <cellStyle name="Normal 22 2 4 3 3 2 2" xfId="31020"/>
    <cellStyle name="Normal 22 2 4 3 3 3" xfId="23453"/>
    <cellStyle name="Normal 22 2 4 3 4" xfId="10339"/>
    <cellStyle name="Normal 22 2 4 3 4 2" xfId="27239"/>
    <cellStyle name="Normal 22 2 4 3 5" xfId="17391"/>
    <cellStyle name="Normal 22 2 4 3 6" xfId="19671"/>
    <cellStyle name="Normal 22 2 4 4" xfId="3303"/>
    <cellStyle name="Normal 22 2 4 4 2" xfId="7086"/>
    <cellStyle name="Normal 22 2 4 4 2 2" xfId="15145"/>
    <cellStyle name="Normal 22 2 4 4 2 2 2" xfId="31992"/>
    <cellStyle name="Normal 22 2 4 4 2 3" xfId="24425"/>
    <cellStyle name="Normal 22 2 4 4 3" xfId="11362"/>
    <cellStyle name="Normal 22 2 4 4 3 2" xfId="28211"/>
    <cellStyle name="Normal 22 2 4 4 4" xfId="20644"/>
    <cellStyle name="Normal 22 2 4 5" xfId="5202"/>
    <cellStyle name="Normal 22 2 4 5 2" xfId="13261"/>
    <cellStyle name="Normal 22 2 4 5 2 2" xfId="30108"/>
    <cellStyle name="Normal 22 2 4 5 3" xfId="22541"/>
    <cellStyle name="Normal 22 2 4 6" xfId="9363"/>
    <cellStyle name="Normal 22 2 4 6 2" xfId="26327"/>
    <cellStyle name="Normal 22 2 4 7" xfId="17388"/>
    <cellStyle name="Normal 22 2 4 8" xfId="18759"/>
    <cellStyle name="Normal 22 2 5" xfId="1487"/>
    <cellStyle name="Normal 22 2 5 2" xfId="2486"/>
    <cellStyle name="Normal 22 2 5 2 2" xfId="4448"/>
    <cellStyle name="Normal 22 2 5 2 2 2" xfId="8231"/>
    <cellStyle name="Normal 22 2 5 2 2 2 2" xfId="16290"/>
    <cellStyle name="Normal 22 2 5 2 2 2 2 2" xfId="33137"/>
    <cellStyle name="Normal 22 2 5 2 2 2 3" xfId="25570"/>
    <cellStyle name="Normal 22 2 5 2 2 3" xfId="12507"/>
    <cellStyle name="Normal 22 2 5 2 2 3 2" xfId="29356"/>
    <cellStyle name="Normal 22 2 5 2 2 4" xfId="21789"/>
    <cellStyle name="Normal 22 2 5 2 3" xfId="6347"/>
    <cellStyle name="Normal 22 2 5 2 3 2" xfId="14406"/>
    <cellStyle name="Normal 22 2 5 2 3 2 2" xfId="31253"/>
    <cellStyle name="Normal 22 2 5 2 3 3" xfId="23686"/>
    <cellStyle name="Normal 22 2 5 2 4" xfId="10573"/>
    <cellStyle name="Normal 22 2 5 2 4 2" xfId="27472"/>
    <cellStyle name="Normal 22 2 5 2 5" xfId="17393"/>
    <cellStyle name="Normal 22 2 5 2 6" xfId="19904"/>
    <cellStyle name="Normal 22 2 5 3" xfId="3536"/>
    <cellStyle name="Normal 22 2 5 3 2" xfId="7319"/>
    <cellStyle name="Normal 22 2 5 3 2 2" xfId="15378"/>
    <cellStyle name="Normal 22 2 5 3 2 2 2" xfId="32225"/>
    <cellStyle name="Normal 22 2 5 3 2 3" xfId="24658"/>
    <cellStyle name="Normal 22 2 5 3 3" xfId="11595"/>
    <cellStyle name="Normal 22 2 5 3 3 2" xfId="28444"/>
    <cellStyle name="Normal 22 2 5 3 4" xfId="20877"/>
    <cellStyle name="Normal 22 2 5 4" xfId="5435"/>
    <cellStyle name="Normal 22 2 5 4 2" xfId="13494"/>
    <cellStyle name="Normal 22 2 5 4 2 2" xfId="30341"/>
    <cellStyle name="Normal 22 2 5 4 3" xfId="22774"/>
    <cellStyle name="Normal 22 2 5 5" xfId="9620"/>
    <cellStyle name="Normal 22 2 5 5 2" xfId="26560"/>
    <cellStyle name="Normal 22 2 5 6" xfId="17392"/>
    <cellStyle name="Normal 22 2 5 7" xfId="18992"/>
    <cellStyle name="Normal 22 2 6" xfId="2012"/>
    <cellStyle name="Normal 22 2 6 2" xfId="3997"/>
    <cellStyle name="Normal 22 2 6 2 2" xfId="7780"/>
    <cellStyle name="Normal 22 2 6 2 2 2" xfId="15839"/>
    <cellStyle name="Normal 22 2 6 2 2 2 2" xfId="32686"/>
    <cellStyle name="Normal 22 2 6 2 2 3" xfId="25119"/>
    <cellStyle name="Normal 22 2 6 2 3" xfId="12056"/>
    <cellStyle name="Normal 22 2 6 2 3 2" xfId="28905"/>
    <cellStyle name="Normal 22 2 6 2 4" xfId="21338"/>
    <cellStyle name="Normal 22 2 6 3" xfId="5896"/>
    <cellStyle name="Normal 22 2 6 3 2" xfId="13955"/>
    <cellStyle name="Normal 22 2 6 3 2 2" xfId="30802"/>
    <cellStyle name="Normal 22 2 6 3 3" xfId="23235"/>
    <cellStyle name="Normal 22 2 6 4" xfId="10111"/>
    <cellStyle name="Normal 22 2 6 4 2" xfId="27021"/>
    <cellStyle name="Normal 22 2 6 5" xfId="17394"/>
    <cellStyle name="Normal 22 2 6 6" xfId="19453"/>
    <cellStyle name="Normal 22 2 7" xfId="3055"/>
    <cellStyle name="Normal 22 2 7 2" xfId="6868"/>
    <cellStyle name="Normal 22 2 7 2 2" xfId="14927"/>
    <cellStyle name="Normal 22 2 7 2 2 2" xfId="31774"/>
    <cellStyle name="Normal 22 2 7 2 3" xfId="24207"/>
    <cellStyle name="Normal 22 2 7 3" xfId="11118"/>
    <cellStyle name="Normal 22 2 7 3 2" xfId="27993"/>
    <cellStyle name="Normal 22 2 7 4" xfId="20426"/>
    <cellStyle name="Normal 22 2 8" xfId="4984"/>
    <cellStyle name="Normal 22 2 8 2" xfId="13043"/>
    <cellStyle name="Normal 22 2 8 2 2" xfId="29890"/>
    <cellStyle name="Normal 22 2 8 3" xfId="22323"/>
    <cellStyle name="Normal 22 2 9" xfId="8967"/>
    <cellStyle name="Normal 22 2 9 2" xfId="26109"/>
    <cellStyle name="Normal 22 3" xfId="724"/>
    <cellStyle name="Normal 22 3 10" xfId="18563"/>
    <cellStyle name="Normal 22 3 11" xfId="34082"/>
    <cellStyle name="Normal 22 3 2" xfId="1063"/>
    <cellStyle name="Normal 22 3 2 2" xfId="1324"/>
    <cellStyle name="Normal 22 3 2 2 2" xfId="1820"/>
    <cellStyle name="Normal 22 3 2 2 2 2" xfId="2819"/>
    <cellStyle name="Normal 22 3 2 2 2 2 2" xfId="4781"/>
    <cellStyle name="Normal 22 3 2 2 2 2 2 2" xfId="8564"/>
    <cellStyle name="Normal 22 3 2 2 2 2 2 2 2" xfId="16623"/>
    <cellStyle name="Normal 22 3 2 2 2 2 2 2 2 2" xfId="33470"/>
    <cellStyle name="Normal 22 3 2 2 2 2 2 2 3" xfId="25903"/>
    <cellStyle name="Normal 22 3 2 2 2 2 2 3" xfId="12840"/>
    <cellStyle name="Normal 22 3 2 2 2 2 2 3 2" xfId="29689"/>
    <cellStyle name="Normal 22 3 2 2 2 2 2 4" xfId="22122"/>
    <cellStyle name="Normal 22 3 2 2 2 2 3" xfId="6680"/>
    <cellStyle name="Normal 22 3 2 2 2 2 3 2" xfId="14739"/>
    <cellStyle name="Normal 22 3 2 2 2 2 3 2 2" xfId="31586"/>
    <cellStyle name="Normal 22 3 2 2 2 2 3 3" xfId="24019"/>
    <cellStyle name="Normal 22 3 2 2 2 2 4" xfId="10906"/>
    <cellStyle name="Normal 22 3 2 2 2 2 4 2" xfId="27805"/>
    <cellStyle name="Normal 22 3 2 2 2 2 5" xfId="17399"/>
    <cellStyle name="Normal 22 3 2 2 2 2 6" xfId="20237"/>
    <cellStyle name="Normal 22 3 2 2 2 3" xfId="3869"/>
    <cellStyle name="Normal 22 3 2 2 2 3 2" xfId="7652"/>
    <cellStyle name="Normal 22 3 2 2 2 3 2 2" xfId="15711"/>
    <cellStyle name="Normal 22 3 2 2 2 3 2 2 2" xfId="32558"/>
    <cellStyle name="Normal 22 3 2 2 2 3 2 3" xfId="24991"/>
    <cellStyle name="Normal 22 3 2 2 2 3 3" xfId="11928"/>
    <cellStyle name="Normal 22 3 2 2 2 3 3 2" xfId="28777"/>
    <cellStyle name="Normal 22 3 2 2 2 3 4" xfId="21210"/>
    <cellStyle name="Normal 22 3 2 2 2 4" xfId="5768"/>
    <cellStyle name="Normal 22 3 2 2 2 4 2" xfId="13827"/>
    <cellStyle name="Normal 22 3 2 2 2 4 2 2" xfId="30674"/>
    <cellStyle name="Normal 22 3 2 2 2 4 3" xfId="23107"/>
    <cellStyle name="Normal 22 3 2 2 2 5" xfId="9953"/>
    <cellStyle name="Normal 22 3 2 2 2 5 2" xfId="26893"/>
    <cellStyle name="Normal 22 3 2 2 2 6" xfId="17398"/>
    <cellStyle name="Normal 22 3 2 2 2 7" xfId="19325"/>
    <cellStyle name="Normal 22 3 2 2 3" xfId="2366"/>
    <cellStyle name="Normal 22 3 2 2 3 2" xfId="4330"/>
    <cellStyle name="Normal 22 3 2 2 3 2 2" xfId="8113"/>
    <cellStyle name="Normal 22 3 2 2 3 2 2 2" xfId="16172"/>
    <cellStyle name="Normal 22 3 2 2 3 2 2 2 2" xfId="33019"/>
    <cellStyle name="Normal 22 3 2 2 3 2 2 3" xfId="25452"/>
    <cellStyle name="Normal 22 3 2 2 3 2 3" xfId="12389"/>
    <cellStyle name="Normal 22 3 2 2 3 2 3 2" xfId="29238"/>
    <cellStyle name="Normal 22 3 2 2 3 2 4" xfId="21671"/>
    <cellStyle name="Normal 22 3 2 2 3 3" xfId="6229"/>
    <cellStyle name="Normal 22 3 2 2 3 3 2" xfId="14288"/>
    <cellStyle name="Normal 22 3 2 2 3 3 2 2" xfId="31135"/>
    <cellStyle name="Normal 22 3 2 2 3 3 3" xfId="23568"/>
    <cellStyle name="Normal 22 3 2 2 3 4" xfId="10454"/>
    <cellStyle name="Normal 22 3 2 2 3 4 2" xfId="27354"/>
    <cellStyle name="Normal 22 3 2 2 3 5" xfId="17400"/>
    <cellStyle name="Normal 22 3 2 2 3 6" xfId="19786"/>
    <cellStyle name="Normal 22 3 2 2 4" xfId="3418"/>
    <cellStyle name="Normal 22 3 2 2 4 2" xfId="7201"/>
    <cellStyle name="Normal 22 3 2 2 4 2 2" xfId="15260"/>
    <cellStyle name="Normal 22 3 2 2 4 2 2 2" xfId="32107"/>
    <cellStyle name="Normal 22 3 2 2 4 2 3" xfId="24540"/>
    <cellStyle name="Normal 22 3 2 2 4 3" xfId="11477"/>
    <cellStyle name="Normal 22 3 2 2 4 3 2" xfId="28326"/>
    <cellStyle name="Normal 22 3 2 2 4 4" xfId="20759"/>
    <cellStyle name="Normal 22 3 2 2 5" xfId="5317"/>
    <cellStyle name="Normal 22 3 2 2 5 2" xfId="13376"/>
    <cellStyle name="Normal 22 3 2 2 5 2 2" xfId="30223"/>
    <cellStyle name="Normal 22 3 2 2 5 3" xfId="22656"/>
    <cellStyle name="Normal 22 3 2 2 6" xfId="9478"/>
    <cellStyle name="Normal 22 3 2 2 6 2" xfId="26442"/>
    <cellStyle name="Normal 22 3 2 2 7" xfId="17397"/>
    <cellStyle name="Normal 22 3 2 2 8" xfId="18874"/>
    <cellStyle name="Normal 22 3 2 3" xfId="1602"/>
    <cellStyle name="Normal 22 3 2 3 2" xfId="2601"/>
    <cellStyle name="Normal 22 3 2 3 2 2" xfId="4563"/>
    <cellStyle name="Normal 22 3 2 3 2 2 2" xfId="8346"/>
    <cellStyle name="Normal 22 3 2 3 2 2 2 2" xfId="16405"/>
    <cellStyle name="Normal 22 3 2 3 2 2 2 2 2" xfId="33252"/>
    <cellStyle name="Normal 22 3 2 3 2 2 2 3" xfId="25685"/>
    <cellStyle name="Normal 22 3 2 3 2 2 3" xfId="12622"/>
    <cellStyle name="Normal 22 3 2 3 2 2 3 2" xfId="29471"/>
    <cellStyle name="Normal 22 3 2 3 2 2 4" xfId="21904"/>
    <cellStyle name="Normal 22 3 2 3 2 3" xfId="6462"/>
    <cellStyle name="Normal 22 3 2 3 2 3 2" xfId="14521"/>
    <cellStyle name="Normal 22 3 2 3 2 3 2 2" xfId="31368"/>
    <cellStyle name="Normal 22 3 2 3 2 3 3" xfId="23801"/>
    <cellStyle name="Normal 22 3 2 3 2 4" xfId="10688"/>
    <cellStyle name="Normal 22 3 2 3 2 4 2" xfId="27587"/>
    <cellStyle name="Normal 22 3 2 3 2 5" xfId="17402"/>
    <cellStyle name="Normal 22 3 2 3 2 6" xfId="20019"/>
    <cellStyle name="Normal 22 3 2 3 3" xfId="3651"/>
    <cellStyle name="Normal 22 3 2 3 3 2" xfId="7434"/>
    <cellStyle name="Normal 22 3 2 3 3 2 2" xfId="15493"/>
    <cellStyle name="Normal 22 3 2 3 3 2 2 2" xfId="32340"/>
    <cellStyle name="Normal 22 3 2 3 3 2 3" xfId="24773"/>
    <cellStyle name="Normal 22 3 2 3 3 3" xfId="11710"/>
    <cellStyle name="Normal 22 3 2 3 3 3 2" xfId="28559"/>
    <cellStyle name="Normal 22 3 2 3 3 4" xfId="20992"/>
    <cellStyle name="Normal 22 3 2 3 4" xfId="5550"/>
    <cellStyle name="Normal 22 3 2 3 4 2" xfId="13609"/>
    <cellStyle name="Normal 22 3 2 3 4 2 2" xfId="30456"/>
    <cellStyle name="Normal 22 3 2 3 4 3" xfId="22889"/>
    <cellStyle name="Normal 22 3 2 3 5" xfId="9735"/>
    <cellStyle name="Normal 22 3 2 3 5 2" xfId="26675"/>
    <cellStyle name="Normal 22 3 2 3 6" xfId="17401"/>
    <cellStyle name="Normal 22 3 2 3 7" xfId="19107"/>
    <cellStyle name="Normal 22 3 2 4" xfId="2148"/>
    <cellStyle name="Normal 22 3 2 4 2" xfId="4112"/>
    <cellStyle name="Normal 22 3 2 4 2 2" xfId="7895"/>
    <cellStyle name="Normal 22 3 2 4 2 2 2" xfId="15954"/>
    <cellStyle name="Normal 22 3 2 4 2 2 2 2" xfId="32801"/>
    <cellStyle name="Normal 22 3 2 4 2 2 3" xfId="25234"/>
    <cellStyle name="Normal 22 3 2 4 2 3" xfId="12171"/>
    <cellStyle name="Normal 22 3 2 4 2 3 2" xfId="29020"/>
    <cellStyle name="Normal 22 3 2 4 2 4" xfId="21453"/>
    <cellStyle name="Normal 22 3 2 4 3" xfId="6011"/>
    <cellStyle name="Normal 22 3 2 4 3 2" xfId="14070"/>
    <cellStyle name="Normal 22 3 2 4 3 2 2" xfId="30917"/>
    <cellStyle name="Normal 22 3 2 4 3 3" xfId="23350"/>
    <cellStyle name="Normal 22 3 2 4 4" xfId="10236"/>
    <cellStyle name="Normal 22 3 2 4 4 2" xfId="27136"/>
    <cellStyle name="Normal 22 3 2 4 5" xfId="17403"/>
    <cellStyle name="Normal 22 3 2 4 6" xfId="19568"/>
    <cellStyle name="Normal 22 3 2 5" xfId="3200"/>
    <cellStyle name="Normal 22 3 2 5 2" xfId="6983"/>
    <cellStyle name="Normal 22 3 2 5 2 2" xfId="15042"/>
    <cellStyle name="Normal 22 3 2 5 2 2 2" xfId="31889"/>
    <cellStyle name="Normal 22 3 2 5 2 3" xfId="24322"/>
    <cellStyle name="Normal 22 3 2 5 3" xfId="11259"/>
    <cellStyle name="Normal 22 3 2 5 3 2" xfId="28108"/>
    <cellStyle name="Normal 22 3 2 5 4" xfId="20541"/>
    <cellStyle name="Normal 22 3 2 6" xfId="5099"/>
    <cellStyle name="Normal 22 3 2 6 2" xfId="13158"/>
    <cellStyle name="Normal 22 3 2 6 2 2" xfId="30005"/>
    <cellStyle name="Normal 22 3 2 6 3" xfId="22438"/>
    <cellStyle name="Normal 22 3 2 7" xfId="9243"/>
    <cellStyle name="Normal 22 3 2 7 2" xfId="26224"/>
    <cellStyle name="Normal 22 3 2 8" xfId="17396"/>
    <cellStyle name="Normal 22 3 2 9" xfId="18656"/>
    <cellStyle name="Normal 22 3 3" xfId="1232"/>
    <cellStyle name="Normal 22 3 3 2" xfId="1728"/>
    <cellStyle name="Normal 22 3 3 2 2" xfId="2727"/>
    <cellStyle name="Normal 22 3 3 2 2 2" xfId="4689"/>
    <cellStyle name="Normal 22 3 3 2 2 2 2" xfId="8472"/>
    <cellStyle name="Normal 22 3 3 2 2 2 2 2" xfId="16531"/>
    <cellStyle name="Normal 22 3 3 2 2 2 2 2 2" xfId="33378"/>
    <cellStyle name="Normal 22 3 3 2 2 2 2 3" xfId="25811"/>
    <cellStyle name="Normal 22 3 3 2 2 2 3" xfId="12748"/>
    <cellStyle name="Normal 22 3 3 2 2 2 3 2" xfId="29597"/>
    <cellStyle name="Normal 22 3 3 2 2 2 4" xfId="22030"/>
    <cellStyle name="Normal 22 3 3 2 2 3" xfId="6588"/>
    <cellStyle name="Normal 22 3 3 2 2 3 2" xfId="14647"/>
    <cellStyle name="Normal 22 3 3 2 2 3 2 2" xfId="31494"/>
    <cellStyle name="Normal 22 3 3 2 2 3 3" xfId="23927"/>
    <cellStyle name="Normal 22 3 3 2 2 4" xfId="10814"/>
    <cellStyle name="Normal 22 3 3 2 2 4 2" xfId="27713"/>
    <cellStyle name="Normal 22 3 3 2 2 5" xfId="17406"/>
    <cellStyle name="Normal 22 3 3 2 2 6" xfId="20145"/>
    <cellStyle name="Normal 22 3 3 2 3" xfId="3777"/>
    <cellStyle name="Normal 22 3 3 2 3 2" xfId="7560"/>
    <cellStyle name="Normal 22 3 3 2 3 2 2" xfId="15619"/>
    <cellStyle name="Normal 22 3 3 2 3 2 2 2" xfId="32466"/>
    <cellStyle name="Normal 22 3 3 2 3 2 3" xfId="24899"/>
    <cellStyle name="Normal 22 3 3 2 3 3" xfId="11836"/>
    <cellStyle name="Normal 22 3 3 2 3 3 2" xfId="28685"/>
    <cellStyle name="Normal 22 3 3 2 3 4" xfId="21118"/>
    <cellStyle name="Normal 22 3 3 2 4" xfId="5676"/>
    <cellStyle name="Normal 22 3 3 2 4 2" xfId="13735"/>
    <cellStyle name="Normal 22 3 3 2 4 2 2" xfId="30582"/>
    <cellStyle name="Normal 22 3 3 2 4 3" xfId="23015"/>
    <cellStyle name="Normal 22 3 3 2 5" xfId="9861"/>
    <cellStyle name="Normal 22 3 3 2 5 2" xfId="26801"/>
    <cellStyle name="Normal 22 3 3 2 6" xfId="17405"/>
    <cellStyle name="Normal 22 3 3 2 7" xfId="19233"/>
    <cellStyle name="Normal 22 3 3 3" xfId="2274"/>
    <cellStyle name="Normal 22 3 3 3 2" xfId="4238"/>
    <cellStyle name="Normal 22 3 3 3 2 2" xfId="8021"/>
    <cellStyle name="Normal 22 3 3 3 2 2 2" xfId="16080"/>
    <cellStyle name="Normal 22 3 3 3 2 2 2 2" xfId="32927"/>
    <cellStyle name="Normal 22 3 3 3 2 2 3" xfId="25360"/>
    <cellStyle name="Normal 22 3 3 3 2 3" xfId="12297"/>
    <cellStyle name="Normal 22 3 3 3 2 3 2" xfId="29146"/>
    <cellStyle name="Normal 22 3 3 3 2 4" xfId="21579"/>
    <cellStyle name="Normal 22 3 3 3 3" xfId="6137"/>
    <cellStyle name="Normal 22 3 3 3 3 2" xfId="14196"/>
    <cellStyle name="Normal 22 3 3 3 3 2 2" xfId="31043"/>
    <cellStyle name="Normal 22 3 3 3 3 3" xfId="23476"/>
    <cellStyle name="Normal 22 3 3 3 4" xfId="10362"/>
    <cellStyle name="Normal 22 3 3 3 4 2" xfId="27262"/>
    <cellStyle name="Normal 22 3 3 3 5" xfId="17407"/>
    <cellStyle name="Normal 22 3 3 3 6" xfId="19694"/>
    <cellStyle name="Normal 22 3 3 4" xfId="3326"/>
    <cellStyle name="Normal 22 3 3 4 2" xfId="7109"/>
    <cellStyle name="Normal 22 3 3 4 2 2" xfId="15168"/>
    <cellStyle name="Normal 22 3 3 4 2 2 2" xfId="32015"/>
    <cellStyle name="Normal 22 3 3 4 2 3" xfId="24448"/>
    <cellStyle name="Normal 22 3 3 4 3" xfId="11385"/>
    <cellStyle name="Normal 22 3 3 4 3 2" xfId="28234"/>
    <cellStyle name="Normal 22 3 3 4 4" xfId="20667"/>
    <cellStyle name="Normal 22 3 3 5" xfId="5225"/>
    <cellStyle name="Normal 22 3 3 5 2" xfId="13284"/>
    <cellStyle name="Normal 22 3 3 5 2 2" xfId="30131"/>
    <cellStyle name="Normal 22 3 3 5 3" xfId="22564"/>
    <cellStyle name="Normal 22 3 3 6" xfId="9386"/>
    <cellStyle name="Normal 22 3 3 6 2" xfId="26350"/>
    <cellStyle name="Normal 22 3 3 7" xfId="17404"/>
    <cellStyle name="Normal 22 3 3 8" xfId="18782"/>
    <cellStyle name="Normal 22 3 4" xfId="1510"/>
    <cellStyle name="Normal 22 3 4 2" xfId="2509"/>
    <cellStyle name="Normal 22 3 4 2 2" xfId="4471"/>
    <cellStyle name="Normal 22 3 4 2 2 2" xfId="8254"/>
    <cellStyle name="Normal 22 3 4 2 2 2 2" xfId="16313"/>
    <cellStyle name="Normal 22 3 4 2 2 2 2 2" xfId="33160"/>
    <cellStyle name="Normal 22 3 4 2 2 2 3" xfId="25593"/>
    <cellStyle name="Normal 22 3 4 2 2 3" xfId="12530"/>
    <cellStyle name="Normal 22 3 4 2 2 3 2" xfId="29379"/>
    <cellStyle name="Normal 22 3 4 2 2 4" xfId="21812"/>
    <cellStyle name="Normal 22 3 4 2 3" xfId="6370"/>
    <cellStyle name="Normal 22 3 4 2 3 2" xfId="14429"/>
    <cellStyle name="Normal 22 3 4 2 3 2 2" xfId="31276"/>
    <cellStyle name="Normal 22 3 4 2 3 3" xfId="23709"/>
    <cellStyle name="Normal 22 3 4 2 4" xfId="10596"/>
    <cellStyle name="Normal 22 3 4 2 4 2" xfId="27495"/>
    <cellStyle name="Normal 22 3 4 2 5" xfId="17409"/>
    <cellStyle name="Normal 22 3 4 2 6" xfId="19927"/>
    <cellStyle name="Normal 22 3 4 3" xfId="3559"/>
    <cellStyle name="Normal 22 3 4 3 2" xfId="7342"/>
    <cellStyle name="Normal 22 3 4 3 2 2" xfId="15401"/>
    <cellStyle name="Normal 22 3 4 3 2 2 2" xfId="32248"/>
    <cellStyle name="Normal 22 3 4 3 2 3" xfId="24681"/>
    <cellStyle name="Normal 22 3 4 3 3" xfId="11618"/>
    <cellStyle name="Normal 22 3 4 3 3 2" xfId="28467"/>
    <cellStyle name="Normal 22 3 4 3 4" xfId="20900"/>
    <cellStyle name="Normal 22 3 4 4" xfId="5458"/>
    <cellStyle name="Normal 22 3 4 4 2" xfId="13517"/>
    <cellStyle name="Normal 22 3 4 4 2 2" xfId="30364"/>
    <cellStyle name="Normal 22 3 4 4 3" xfId="22797"/>
    <cellStyle name="Normal 22 3 4 5" xfId="9643"/>
    <cellStyle name="Normal 22 3 4 5 2" xfId="26583"/>
    <cellStyle name="Normal 22 3 4 6" xfId="17408"/>
    <cellStyle name="Normal 22 3 4 7" xfId="19015"/>
    <cellStyle name="Normal 22 3 5" xfId="2039"/>
    <cellStyle name="Normal 22 3 5 2" xfId="4020"/>
    <cellStyle name="Normal 22 3 5 2 2" xfId="7803"/>
    <cellStyle name="Normal 22 3 5 2 2 2" xfId="15862"/>
    <cellStyle name="Normal 22 3 5 2 2 2 2" xfId="32709"/>
    <cellStyle name="Normal 22 3 5 2 2 3" xfId="25142"/>
    <cellStyle name="Normal 22 3 5 2 3" xfId="12079"/>
    <cellStyle name="Normal 22 3 5 2 3 2" xfId="28928"/>
    <cellStyle name="Normal 22 3 5 2 4" xfId="21361"/>
    <cellStyle name="Normal 22 3 5 3" xfId="5919"/>
    <cellStyle name="Normal 22 3 5 3 2" xfId="13978"/>
    <cellStyle name="Normal 22 3 5 3 2 2" xfId="30825"/>
    <cellStyle name="Normal 22 3 5 3 3" xfId="23258"/>
    <cellStyle name="Normal 22 3 5 4" xfId="10137"/>
    <cellStyle name="Normal 22 3 5 4 2" xfId="27044"/>
    <cellStyle name="Normal 22 3 5 5" xfId="17410"/>
    <cellStyle name="Normal 22 3 5 6" xfId="19476"/>
    <cellStyle name="Normal 22 3 6" xfId="3078"/>
    <cellStyle name="Normal 22 3 6 2" xfId="6891"/>
    <cellStyle name="Normal 22 3 6 2 2" xfId="14950"/>
    <cellStyle name="Normal 22 3 6 2 2 2" xfId="31797"/>
    <cellStyle name="Normal 22 3 6 2 3" xfId="24230"/>
    <cellStyle name="Normal 22 3 6 3" xfId="11141"/>
    <cellStyle name="Normal 22 3 6 3 2" xfId="28016"/>
    <cellStyle name="Normal 22 3 6 4" xfId="20449"/>
    <cellStyle name="Normal 22 3 7" xfId="5007"/>
    <cellStyle name="Normal 22 3 7 2" xfId="13066"/>
    <cellStyle name="Normal 22 3 7 2 2" xfId="29913"/>
    <cellStyle name="Normal 22 3 7 3" xfId="22346"/>
    <cellStyle name="Normal 22 3 8" xfId="9024"/>
    <cellStyle name="Normal 22 3 8 2" xfId="26132"/>
    <cellStyle name="Normal 22 3 9" xfId="17395"/>
    <cellStyle name="Normal 22 4" xfId="943"/>
    <cellStyle name="Normal 22 4 2" xfId="3123"/>
    <cellStyle name="Normal 22 4 3" xfId="17411"/>
    <cellStyle name="Normal 22 4 4" xfId="34083"/>
    <cellStyle name="Normal 22 5" xfId="1027"/>
    <cellStyle name="Normal 22 5 2" xfId="1288"/>
    <cellStyle name="Normal 22 5 2 2" xfId="1784"/>
    <cellStyle name="Normal 22 5 2 2 2" xfId="2783"/>
    <cellStyle name="Normal 22 5 2 2 2 2" xfId="4745"/>
    <cellStyle name="Normal 22 5 2 2 2 2 2" xfId="8528"/>
    <cellStyle name="Normal 22 5 2 2 2 2 2 2" xfId="16587"/>
    <cellStyle name="Normal 22 5 2 2 2 2 2 2 2" xfId="33434"/>
    <cellStyle name="Normal 22 5 2 2 2 2 2 3" xfId="25867"/>
    <cellStyle name="Normal 22 5 2 2 2 2 3" xfId="12804"/>
    <cellStyle name="Normal 22 5 2 2 2 2 3 2" xfId="29653"/>
    <cellStyle name="Normal 22 5 2 2 2 2 4" xfId="22086"/>
    <cellStyle name="Normal 22 5 2 2 2 3" xfId="6644"/>
    <cellStyle name="Normal 22 5 2 2 2 3 2" xfId="14703"/>
    <cellStyle name="Normal 22 5 2 2 2 3 2 2" xfId="31550"/>
    <cellStyle name="Normal 22 5 2 2 2 3 3" xfId="23983"/>
    <cellStyle name="Normal 22 5 2 2 2 4" xfId="10870"/>
    <cellStyle name="Normal 22 5 2 2 2 4 2" xfId="27769"/>
    <cellStyle name="Normal 22 5 2 2 2 5" xfId="17415"/>
    <cellStyle name="Normal 22 5 2 2 2 6" xfId="20201"/>
    <cellStyle name="Normal 22 5 2 2 3" xfId="3833"/>
    <cellStyle name="Normal 22 5 2 2 3 2" xfId="7616"/>
    <cellStyle name="Normal 22 5 2 2 3 2 2" xfId="15675"/>
    <cellStyle name="Normal 22 5 2 2 3 2 2 2" xfId="32522"/>
    <cellStyle name="Normal 22 5 2 2 3 2 3" xfId="24955"/>
    <cellStyle name="Normal 22 5 2 2 3 3" xfId="11892"/>
    <cellStyle name="Normal 22 5 2 2 3 3 2" xfId="28741"/>
    <cellStyle name="Normal 22 5 2 2 3 4" xfId="21174"/>
    <cellStyle name="Normal 22 5 2 2 4" xfId="5732"/>
    <cellStyle name="Normal 22 5 2 2 4 2" xfId="13791"/>
    <cellStyle name="Normal 22 5 2 2 4 2 2" xfId="30638"/>
    <cellStyle name="Normal 22 5 2 2 4 3" xfId="23071"/>
    <cellStyle name="Normal 22 5 2 2 5" xfId="9917"/>
    <cellStyle name="Normal 22 5 2 2 5 2" xfId="26857"/>
    <cellStyle name="Normal 22 5 2 2 6" xfId="17414"/>
    <cellStyle name="Normal 22 5 2 2 7" xfId="19289"/>
    <cellStyle name="Normal 22 5 2 3" xfId="2330"/>
    <cellStyle name="Normal 22 5 2 3 2" xfId="4294"/>
    <cellStyle name="Normal 22 5 2 3 2 2" xfId="8077"/>
    <cellStyle name="Normal 22 5 2 3 2 2 2" xfId="16136"/>
    <cellStyle name="Normal 22 5 2 3 2 2 2 2" xfId="32983"/>
    <cellStyle name="Normal 22 5 2 3 2 2 3" xfId="25416"/>
    <cellStyle name="Normal 22 5 2 3 2 3" xfId="12353"/>
    <cellStyle name="Normal 22 5 2 3 2 3 2" xfId="29202"/>
    <cellStyle name="Normal 22 5 2 3 2 4" xfId="21635"/>
    <cellStyle name="Normal 22 5 2 3 3" xfId="6193"/>
    <cellStyle name="Normal 22 5 2 3 3 2" xfId="14252"/>
    <cellStyle name="Normal 22 5 2 3 3 2 2" xfId="31099"/>
    <cellStyle name="Normal 22 5 2 3 3 3" xfId="23532"/>
    <cellStyle name="Normal 22 5 2 3 4" xfId="10418"/>
    <cellStyle name="Normal 22 5 2 3 4 2" xfId="27318"/>
    <cellStyle name="Normal 22 5 2 3 5" xfId="17416"/>
    <cellStyle name="Normal 22 5 2 3 6" xfId="19750"/>
    <cellStyle name="Normal 22 5 2 4" xfId="3382"/>
    <cellStyle name="Normal 22 5 2 4 2" xfId="7165"/>
    <cellStyle name="Normal 22 5 2 4 2 2" xfId="15224"/>
    <cellStyle name="Normal 22 5 2 4 2 2 2" xfId="32071"/>
    <cellStyle name="Normal 22 5 2 4 2 3" xfId="24504"/>
    <cellStyle name="Normal 22 5 2 4 3" xfId="11441"/>
    <cellStyle name="Normal 22 5 2 4 3 2" xfId="28290"/>
    <cellStyle name="Normal 22 5 2 4 4" xfId="20723"/>
    <cellStyle name="Normal 22 5 2 5" xfId="5281"/>
    <cellStyle name="Normal 22 5 2 5 2" xfId="13340"/>
    <cellStyle name="Normal 22 5 2 5 2 2" xfId="30187"/>
    <cellStyle name="Normal 22 5 2 5 3" xfId="22620"/>
    <cellStyle name="Normal 22 5 2 6" xfId="9442"/>
    <cellStyle name="Normal 22 5 2 6 2" xfId="26406"/>
    <cellStyle name="Normal 22 5 2 7" xfId="17413"/>
    <cellStyle name="Normal 22 5 2 8" xfId="18838"/>
    <cellStyle name="Normal 22 5 3" xfId="1566"/>
    <cellStyle name="Normal 22 5 3 2" xfId="2565"/>
    <cellStyle name="Normal 22 5 3 2 2" xfId="4527"/>
    <cellStyle name="Normal 22 5 3 2 2 2" xfId="8310"/>
    <cellStyle name="Normal 22 5 3 2 2 2 2" xfId="16369"/>
    <cellStyle name="Normal 22 5 3 2 2 2 2 2" xfId="33216"/>
    <cellStyle name="Normal 22 5 3 2 2 2 3" xfId="25649"/>
    <cellStyle name="Normal 22 5 3 2 2 3" xfId="12586"/>
    <cellStyle name="Normal 22 5 3 2 2 3 2" xfId="29435"/>
    <cellStyle name="Normal 22 5 3 2 2 4" xfId="21868"/>
    <cellStyle name="Normal 22 5 3 2 3" xfId="6426"/>
    <cellStyle name="Normal 22 5 3 2 3 2" xfId="14485"/>
    <cellStyle name="Normal 22 5 3 2 3 2 2" xfId="31332"/>
    <cellStyle name="Normal 22 5 3 2 3 3" xfId="23765"/>
    <cellStyle name="Normal 22 5 3 2 4" xfId="10652"/>
    <cellStyle name="Normal 22 5 3 2 4 2" xfId="27551"/>
    <cellStyle name="Normal 22 5 3 2 5" xfId="17418"/>
    <cellStyle name="Normal 22 5 3 2 6" xfId="19983"/>
    <cellStyle name="Normal 22 5 3 3" xfId="3615"/>
    <cellStyle name="Normal 22 5 3 3 2" xfId="7398"/>
    <cellStyle name="Normal 22 5 3 3 2 2" xfId="15457"/>
    <cellStyle name="Normal 22 5 3 3 2 2 2" xfId="32304"/>
    <cellStyle name="Normal 22 5 3 3 2 3" xfId="24737"/>
    <cellStyle name="Normal 22 5 3 3 3" xfId="11674"/>
    <cellStyle name="Normal 22 5 3 3 3 2" xfId="28523"/>
    <cellStyle name="Normal 22 5 3 3 4" xfId="20956"/>
    <cellStyle name="Normal 22 5 3 4" xfId="5514"/>
    <cellStyle name="Normal 22 5 3 4 2" xfId="13573"/>
    <cellStyle name="Normal 22 5 3 4 2 2" xfId="30420"/>
    <cellStyle name="Normal 22 5 3 4 3" xfId="22853"/>
    <cellStyle name="Normal 22 5 3 5" xfId="9699"/>
    <cellStyle name="Normal 22 5 3 5 2" xfId="26639"/>
    <cellStyle name="Normal 22 5 3 6" xfId="17417"/>
    <cellStyle name="Normal 22 5 3 7" xfId="19071"/>
    <cellStyle name="Normal 22 5 4" xfId="2112"/>
    <cellStyle name="Normal 22 5 4 2" xfId="4076"/>
    <cellStyle name="Normal 22 5 4 2 2" xfId="7859"/>
    <cellStyle name="Normal 22 5 4 2 2 2" xfId="15918"/>
    <cellStyle name="Normal 22 5 4 2 2 2 2" xfId="32765"/>
    <cellStyle name="Normal 22 5 4 2 2 3" xfId="25198"/>
    <cellStyle name="Normal 22 5 4 2 3" xfId="12135"/>
    <cellStyle name="Normal 22 5 4 2 3 2" xfId="28984"/>
    <cellStyle name="Normal 22 5 4 2 4" xfId="21417"/>
    <cellStyle name="Normal 22 5 4 3" xfId="5975"/>
    <cellStyle name="Normal 22 5 4 3 2" xfId="14034"/>
    <cellStyle name="Normal 22 5 4 3 2 2" xfId="30881"/>
    <cellStyle name="Normal 22 5 4 3 3" xfId="23314"/>
    <cellStyle name="Normal 22 5 4 4" xfId="10200"/>
    <cellStyle name="Normal 22 5 4 4 2" xfId="27100"/>
    <cellStyle name="Normal 22 5 4 5" xfId="17419"/>
    <cellStyle name="Normal 22 5 4 6" xfId="19532"/>
    <cellStyle name="Normal 22 5 5" xfId="3164"/>
    <cellStyle name="Normal 22 5 5 2" xfId="6947"/>
    <cellStyle name="Normal 22 5 5 2 2" xfId="15006"/>
    <cellStyle name="Normal 22 5 5 2 2 2" xfId="31853"/>
    <cellStyle name="Normal 22 5 5 2 3" xfId="24286"/>
    <cellStyle name="Normal 22 5 5 3" xfId="11223"/>
    <cellStyle name="Normal 22 5 5 3 2" xfId="28072"/>
    <cellStyle name="Normal 22 5 5 4" xfId="20505"/>
    <cellStyle name="Normal 22 5 6" xfId="5063"/>
    <cellStyle name="Normal 22 5 6 2" xfId="13122"/>
    <cellStyle name="Normal 22 5 6 2 2" xfId="29969"/>
    <cellStyle name="Normal 22 5 6 3" xfId="22402"/>
    <cellStyle name="Normal 22 5 7" xfId="9207"/>
    <cellStyle name="Normal 22 5 7 2" xfId="26188"/>
    <cellStyle name="Normal 22 5 8" xfId="17412"/>
    <cellStyle name="Normal 22 5 9" xfId="18620"/>
    <cellStyle name="Normal 22 6" xfId="1196"/>
    <cellStyle name="Normal 22 6 2" xfId="1692"/>
    <cellStyle name="Normal 22 6 2 2" xfId="2691"/>
    <cellStyle name="Normal 22 6 2 2 2" xfId="4653"/>
    <cellStyle name="Normal 22 6 2 2 2 2" xfId="8436"/>
    <cellStyle name="Normal 22 6 2 2 2 2 2" xfId="16495"/>
    <cellStyle name="Normal 22 6 2 2 2 2 2 2" xfId="33342"/>
    <cellStyle name="Normal 22 6 2 2 2 2 3" xfId="25775"/>
    <cellStyle name="Normal 22 6 2 2 2 3" xfId="12712"/>
    <cellStyle name="Normal 22 6 2 2 2 3 2" xfId="29561"/>
    <cellStyle name="Normal 22 6 2 2 2 4" xfId="21994"/>
    <cellStyle name="Normal 22 6 2 2 3" xfId="6552"/>
    <cellStyle name="Normal 22 6 2 2 3 2" xfId="14611"/>
    <cellStyle name="Normal 22 6 2 2 3 2 2" xfId="31458"/>
    <cellStyle name="Normal 22 6 2 2 3 3" xfId="23891"/>
    <cellStyle name="Normal 22 6 2 2 4" xfId="10778"/>
    <cellStyle name="Normal 22 6 2 2 4 2" xfId="27677"/>
    <cellStyle name="Normal 22 6 2 2 5" xfId="17422"/>
    <cellStyle name="Normal 22 6 2 2 6" xfId="20109"/>
    <cellStyle name="Normal 22 6 2 3" xfId="3741"/>
    <cellStyle name="Normal 22 6 2 3 2" xfId="7524"/>
    <cellStyle name="Normal 22 6 2 3 2 2" xfId="15583"/>
    <cellStyle name="Normal 22 6 2 3 2 2 2" xfId="32430"/>
    <cellStyle name="Normal 22 6 2 3 2 3" xfId="24863"/>
    <cellStyle name="Normal 22 6 2 3 3" xfId="11800"/>
    <cellStyle name="Normal 22 6 2 3 3 2" xfId="28649"/>
    <cellStyle name="Normal 22 6 2 3 4" xfId="21082"/>
    <cellStyle name="Normal 22 6 2 4" xfId="5640"/>
    <cellStyle name="Normal 22 6 2 4 2" xfId="13699"/>
    <cellStyle name="Normal 22 6 2 4 2 2" xfId="30546"/>
    <cellStyle name="Normal 22 6 2 4 3" xfId="22979"/>
    <cellStyle name="Normal 22 6 2 5" xfId="9825"/>
    <cellStyle name="Normal 22 6 2 5 2" xfId="26765"/>
    <cellStyle name="Normal 22 6 2 6" xfId="17421"/>
    <cellStyle name="Normal 22 6 2 7" xfId="19197"/>
    <cellStyle name="Normal 22 6 3" xfId="2238"/>
    <cellStyle name="Normal 22 6 3 2" xfId="4202"/>
    <cellStyle name="Normal 22 6 3 2 2" xfId="7985"/>
    <cellStyle name="Normal 22 6 3 2 2 2" xfId="16044"/>
    <cellStyle name="Normal 22 6 3 2 2 2 2" xfId="32891"/>
    <cellStyle name="Normal 22 6 3 2 2 3" xfId="25324"/>
    <cellStyle name="Normal 22 6 3 2 3" xfId="12261"/>
    <cellStyle name="Normal 22 6 3 2 3 2" xfId="29110"/>
    <cellStyle name="Normal 22 6 3 2 4" xfId="21543"/>
    <cellStyle name="Normal 22 6 3 3" xfId="6101"/>
    <cellStyle name="Normal 22 6 3 3 2" xfId="14160"/>
    <cellStyle name="Normal 22 6 3 3 2 2" xfId="31007"/>
    <cellStyle name="Normal 22 6 3 3 3" xfId="23440"/>
    <cellStyle name="Normal 22 6 3 4" xfId="10326"/>
    <cellStyle name="Normal 22 6 3 4 2" xfId="27226"/>
    <cellStyle name="Normal 22 6 3 5" xfId="17423"/>
    <cellStyle name="Normal 22 6 3 6" xfId="19658"/>
    <cellStyle name="Normal 22 6 4" xfId="3290"/>
    <cellStyle name="Normal 22 6 4 2" xfId="7073"/>
    <cellStyle name="Normal 22 6 4 2 2" xfId="15132"/>
    <cellStyle name="Normal 22 6 4 2 2 2" xfId="31979"/>
    <cellStyle name="Normal 22 6 4 2 3" xfId="24412"/>
    <cellStyle name="Normal 22 6 4 3" xfId="11349"/>
    <cellStyle name="Normal 22 6 4 3 2" xfId="28198"/>
    <cellStyle name="Normal 22 6 4 4" xfId="20631"/>
    <cellStyle name="Normal 22 6 5" xfId="5189"/>
    <cellStyle name="Normal 22 6 5 2" xfId="13248"/>
    <cellStyle name="Normal 22 6 5 2 2" xfId="30095"/>
    <cellStyle name="Normal 22 6 5 3" xfId="22528"/>
    <cellStyle name="Normal 22 6 6" xfId="9350"/>
    <cellStyle name="Normal 22 6 6 2" xfId="26314"/>
    <cellStyle name="Normal 22 6 7" xfId="17420"/>
    <cellStyle name="Normal 22 6 8" xfId="18746"/>
    <cellStyle name="Normal 22 7" xfId="1474"/>
    <cellStyle name="Normal 22 7 2" xfId="2473"/>
    <cellStyle name="Normal 22 7 2 2" xfId="4435"/>
    <cellStyle name="Normal 22 7 2 2 2" xfId="8218"/>
    <cellStyle name="Normal 22 7 2 2 2 2" xfId="16277"/>
    <cellStyle name="Normal 22 7 2 2 2 2 2" xfId="33124"/>
    <cellStyle name="Normal 22 7 2 2 2 3" xfId="25557"/>
    <cellStyle name="Normal 22 7 2 2 3" xfId="12494"/>
    <cellStyle name="Normal 22 7 2 2 3 2" xfId="29343"/>
    <cellStyle name="Normal 22 7 2 2 4" xfId="21776"/>
    <cellStyle name="Normal 22 7 2 3" xfId="6334"/>
    <cellStyle name="Normal 22 7 2 3 2" xfId="14393"/>
    <cellStyle name="Normal 22 7 2 3 2 2" xfId="31240"/>
    <cellStyle name="Normal 22 7 2 3 3" xfId="23673"/>
    <cellStyle name="Normal 22 7 2 4" xfId="10560"/>
    <cellStyle name="Normal 22 7 2 4 2" xfId="27459"/>
    <cellStyle name="Normal 22 7 2 5" xfId="17425"/>
    <cellStyle name="Normal 22 7 2 6" xfId="19891"/>
    <cellStyle name="Normal 22 7 3" xfId="3523"/>
    <cellStyle name="Normal 22 7 3 2" xfId="7306"/>
    <cellStyle name="Normal 22 7 3 2 2" xfId="15365"/>
    <cellStyle name="Normal 22 7 3 2 2 2" xfId="32212"/>
    <cellStyle name="Normal 22 7 3 2 3" xfId="24645"/>
    <cellStyle name="Normal 22 7 3 3" xfId="11582"/>
    <cellStyle name="Normal 22 7 3 3 2" xfId="28431"/>
    <cellStyle name="Normal 22 7 3 4" xfId="20864"/>
    <cellStyle name="Normal 22 7 4" xfId="5422"/>
    <cellStyle name="Normal 22 7 4 2" xfId="13481"/>
    <cellStyle name="Normal 22 7 4 2 2" xfId="30328"/>
    <cellStyle name="Normal 22 7 4 3" xfId="22761"/>
    <cellStyle name="Normal 22 7 5" xfId="9607"/>
    <cellStyle name="Normal 22 7 5 2" xfId="26547"/>
    <cellStyle name="Normal 22 7 6" xfId="17424"/>
    <cellStyle name="Normal 22 7 7" xfId="18979"/>
    <cellStyle name="Normal 22 8" xfId="1997"/>
    <cellStyle name="Normal 22 8 2" xfId="3984"/>
    <cellStyle name="Normal 22 8 2 2" xfId="7767"/>
    <cellStyle name="Normal 22 8 2 2 2" xfId="15826"/>
    <cellStyle name="Normal 22 8 2 2 2 2" xfId="32673"/>
    <cellStyle name="Normal 22 8 2 2 3" xfId="25106"/>
    <cellStyle name="Normal 22 8 2 3" xfId="12043"/>
    <cellStyle name="Normal 22 8 2 3 2" xfId="28892"/>
    <cellStyle name="Normal 22 8 2 4" xfId="21325"/>
    <cellStyle name="Normal 22 8 3" xfId="5883"/>
    <cellStyle name="Normal 22 8 3 2" xfId="13942"/>
    <cellStyle name="Normal 22 8 3 2 2" xfId="30789"/>
    <cellStyle name="Normal 22 8 3 3" xfId="23222"/>
    <cellStyle name="Normal 22 8 4" xfId="10096"/>
    <cellStyle name="Normal 22 8 4 2" xfId="27008"/>
    <cellStyle name="Normal 22 8 5" xfId="17426"/>
    <cellStyle name="Normal 22 8 6" xfId="19440"/>
    <cellStyle name="Normal 22 9" xfId="3042"/>
    <cellStyle name="Normal 22 9 2" xfId="6855"/>
    <cellStyle name="Normal 22 9 2 2" xfId="14914"/>
    <cellStyle name="Normal 22 9 2 2 2" xfId="31761"/>
    <cellStyle name="Normal 22 9 2 3" xfId="24194"/>
    <cellStyle name="Normal 22 9 3" xfId="11105"/>
    <cellStyle name="Normal 22 9 3 2" xfId="27980"/>
    <cellStyle name="Normal 22 9 4" xfId="20413"/>
    <cellStyle name="Normal 220" xfId="4950"/>
    <cellStyle name="Normal 220 2" xfId="8733"/>
    <cellStyle name="Normal 220 2 2" xfId="16792"/>
    <cellStyle name="Normal 220 2 2 2" xfId="33639"/>
    <cellStyle name="Normal 220 2 3" xfId="26072"/>
    <cellStyle name="Normal 220 3" xfId="13009"/>
    <cellStyle name="Normal 220 3 2" xfId="29858"/>
    <cellStyle name="Normal 220 4" xfId="22291"/>
    <cellStyle name="Normal 221" xfId="4951"/>
    <cellStyle name="Normal 221 2" xfId="8734"/>
    <cellStyle name="Normal 221 2 2" xfId="16793"/>
    <cellStyle name="Normal 221 2 2 2" xfId="33640"/>
    <cellStyle name="Normal 221 2 3" xfId="26073"/>
    <cellStyle name="Normal 221 3" xfId="13010"/>
    <cellStyle name="Normal 221 3 2" xfId="29859"/>
    <cellStyle name="Normal 221 4" xfId="22292"/>
    <cellStyle name="Normal 222" xfId="4952"/>
    <cellStyle name="Normal 222 2" xfId="8735"/>
    <cellStyle name="Normal 222 2 2" xfId="16794"/>
    <cellStyle name="Normal 222 2 2 2" xfId="33641"/>
    <cellStyle name="Normal 222 2 3" xfId="26074"/>
    <cellStyle name="Normal 222 3" xfId="13011"/>
    <cellStyle name="Normal 222 3 2" xfId="29860"/>
    <cellStyle name="Normal 222 4" xfId="22293"/>
    <cellStyle name="Normal 223" xfId="4953"/>
    <cellStyle name="Normal 223 2" xfId="8736"/>
    <cellStyle name="Normal 223 2 2" xfId="16795"/>
    <cellStyle name="Normal 223 2 2 2" xfId="33642"/>
    <cellStyle name="Normal 223 2 3" xfId="26075"/>
    <cellStyle name="Normal 223 3" xfId="13012"/>
    <cellStyle name="Normal 223 3 2" xfId="29861"/>
    <cellStyle name="Normal 223 4" xfId="22294"/>
    <cellStyle name="Normal 224" xfId="4954"/>
    <cellStyle name="Normal 224 2" xfId="8737"/>
    <cellStyle name="Normal 224 2 2" xfId="16796"/>
    <cellStyle name="Normal 224 2 2 2" xfId="33643"/>
    <cellStyle name="Normal 224 2 3" xfId="26076"/>
    <cellStyle name="Normal 224 3" xfId="13013"/>
    <cellStyle name="Normal 224 3 2" xfId="29862"/>
    <cellStyle name="Normal 224 4" xfId="22295"/>
    <cellStyle name="Normal 225" xfId="4955"/>
    <cellStyle name="Normal 225 2" xfId="8738"/>
    <cellStyle name="Normal 225 2 2" xfId="16797"/>
    <cellStyle name="Normal 225 2 2 2" xfId="33644"/>
    <cellStyle name="Normal 225 2 3" xfId="26077"/>
    <cellStyle name="Normal 225 3" xfId="13014"/>
    <cellStyle name="Normal 225 3 2" xfId="29863"/>
    <cellStyle name="Normal 225 4" xfId="22296"/>
    <cellStyle name="Normal 226" xfId="4956"/>
    <cellStyle name="Normal 226 2" xfId="8739"/>
    <cellStyle name="Normal 226 2 2" xfId="16798"/>
    <cellStyle name="Normal 226 2 2 2" xfId="33645"/>
    <cellStyle name="Normal 226 2 3" xfId="26078"/>
    <cellStyle name="Normal 226 3" xfId="13015"/>
    <cellStyle name="Normal 226 3 2" xfId="29864"/>
    <cellStyle name="Normal 226 4" xfId="22297"/>
    <cellStyle name="Normal 227" xfId="4957"/>
    <cellStyle name="Normal 227 2" xfId="13016"/>
    <cellStyle name="Normal 227 2 2" xfId="29865"/>
    <cellStyle name="Normal 227 3" xfId="22298"/>
    <cellStyle name="Normal 228" xfId="4958"/>
    <cellStyle name="Normal 229" xfId="4962"/>
    <cellStyle name="Normal 23" xfId="570"/>
    <cellStyle name="Normal 23 2" xfId="944"/>
    <cellStyle name="Normal 23 2 2" xfId="3124"/>
    <cellStyle name="Normal 23 2 3" xfId="17427"/>
    <cellStyle name="Normal 23 2 4" xfId="34084"/>
    <cellStyle name="Normal 230" xfId="8740"/>
    <cellStyle name="Normal 230 2" xfId="26079"/>
    <cellStyle name="Normal 231" xfId="8741"/>
    <cellStyle name="Normal 231 2" xfId="26080"/>
    <cellStyle name="Normal 232" xfId="8742"/>
    <cellStyle name="Normal 232 2" xfId="26081"/>
    <cellStyle name="Normal 233" xfId="8743"/>
    <cellStyle name="Normal 233 2" xfId="26082"/>
    <cellStyle name="Normal 234" xfId="8744"/>
    <cellStyle name="Normal 234 2" xfId="26083"/>
    <cellStyle name="Normal 235" xfId="8745"/>
    <cellStyle name="Normal 235 2" xfId="26084"/>
    <cellStyle name="Normal 236" xfId="8746"/>
    <cellStyle name="Normal 237" xfId="18451"/>
    <cellStyle name="Normal 237 2" xfId="33646"/>
    <cellStyle name="Normal 238" xfId="18457"/>
    <cellStyle name="Normal 238 2" xfId="33647"/>
    <cellStyle name="Normal 239" xfId="272"/>
    <cellStyle name="Normal 239 2" xfId="18458"/>
    <cellStyle name="Normal 24" xfId="569"/>
    <cellStyle name="Normal 24 10" xfId="8934"/>
    <cellStyle name="Normal 24 10 2" xfId="26097"/>
    <cellStyle name="Normal 24 11" xfId="17428"/>
    <cellStyle name="Normal 24 12" xfId="18527"/>
    <cellStyle name="Normal 24 13" xfId="34085"/>
    <cellStyle name="Normal 24 2" xfId="725"/>
    <cellStyle name="Normal 24 2 10" xfId="18564"/>
    <cellStyle name="Normal 24 2 11" xfId="34086"/>
    <cellStyle name="Normal 24 2 2" xfId="1064"/>
    <cellStyle name="Normal 24 2 2 2" xfId="1325"/>
    <cellStyle name="Normal 24 2 2 2 2" xfId="1821"/>
    <cellStyle name="Normal 24 2 2 2 2 2" xfId="2820"/>
    <cellStyle name="Normal 24 2 2 2 2 2 2" xfId="4782"/>
    <cellStyle name="Normal 24 2 2 2 2 2 2 2" xfId="8565"/>
    <cellStyle name="Normal 24 2 2 2 2 2 2 2 2" xfId="16624"/>
    <cellStyle name="Normal 24 2 2 2 2 2 2 2 2 2" xfId="33471"/>
    <cellStyle name="Normal 24 2 2 2 2 2 2 2 3" xfId="25904"/>
    <cellStyle name="Normal 24 2 2 2 2 2 2 3" xfId="12841"/>
    <cellStyle name="Normal 24 2 2 2 2 2 2 3 2" xfId="29690"/>
    <cellStyle name="Normal 24 2 2 2 2 2 2 4" xfId="22123"/>
    <cellStyle name="Normal 24 2 2 2 2 2 3" xfId="6681"/>
    <cellStyle name="Normal 24 2 2 2 2 2 3 2" xfId="14740"/>
    <cellStyle name="Normal 24 2 2 2 2 2 3 2 2" xfId="31587"/>
    <cellStyle name="Normal 24 2 2 2 2 2 3 3" xfId="24020"/>
    <cellStyle name="Normal 24 2 2 2 2 2 4" xfId="10907"/>
    <cellStyle name="Normal 24 2 2 2 2 2 4 2" xfId="27806"/>
    <cellStyle name="Normal 24 2 2 2 2 2 5" xfId="17433"/>
    <cellStyle name="Normal 24 2 2 2 2 2 6" xfId="20238"/>
    <cellStyle name="Normal 24 2 2 2 2 3" xfId="3870"/>
    <cellStyle name="Normal 24 2 2 2 2 3 2" xfId="7653"/>
    <cellStyle name="Normal 24 2 2 2 2 3 2 2" xfId="15712"/>
    <cellStyle name="Normal 24 2 2 2 2 3 2 2 2" xfId="32559"/>
    <cellStyle name="Normal 24 2 2 2 2 3 2 3" xfId="24992"/>
    <cellStyle name="Normal 24 2 2 2 2 3 3" xfId="11929"/>
    <cellStyle name="Normal 24 2 2 2 2 3 3 2" xfId="28778"/>
    <cellStyle name="Normal 24 2 2 2 2 3 4" xfId="21211"/>
    <cellStyle name="Normal 24 2 2 2 2 4" xfId="5769"/>
    <cellStyle name="Normal 24 2 2 2 2 4 2" xfId="13828"/>
    <cellStyle name="Normal 24 2 2 2 2 4 2 2" xfId="30675"/>
    <cellStyle name="Normal 24 2 2 2 2 4 3" xfId="23108"/>
    <cellStyle name="Normal 24 2 2 2 2 5" xfId="9954"/>
    <cellStyle name="Normal 24 2 2 2 2 5 2" xfId="26894"/>
    <cellStyle name="Normal 24 2 2 2 2 6" xfId="17432"/>
    <cellStyle name="Normal 24 2 2 2 2 7" xfId="19326"/>
    <cellStyle name="Normal 24 2 2 2 3" xfId="2367"/>
    <cellStyle name="Normal 24 2 2 2 3 2" xfId="4331"/>
    <cellStyle name="Normal 24 2 2 2 3 2 2" xfId="8114"/>
    <cellStyle name="Normal 24 2 2 2 3 2 2 2" xfId="16173"/>
    <cellStyle name="Normal 24 2 2 2 3 2 2 2 2" xfId="33020"/>
    <cellStyle name="Normal 24 2 2 2 3 2 2 3" xfId="25453"/>
    <cellStyle name="Normal 24 2 2 2 3 2 3" xfId="12390"/>
    <cellStyle name="Normal 24 2 2 2 3 2 3 2" xfId="29239"/>
    <cellStyle name="Normal 24 2 2 2 3 2 4" xfId="21672"/>
    <cellStyle name="Normal 24 2 2 2 3 3" xfId="6230"/>
    <cellStyle name="Normal 24 2 2 2 3 3 2" xfId="14289"/>
    <cellStyle name="Normal 24 2 2 2 3 3 2 2" xfId="31136"/>
    <cellStyle name="Normal 24 2 2 2 3 3 3" xfId="23569"/>
    <cellStyle name="Normal 24 2 2 2 3 4" xfId="10455"/>
    <cellStyle name="Normal 24 2 2 2 3 4 2" xfId="27355"/>
    <cellStyle name="Normal 24 2 2 2 3 5" xfId="17434"/>
    <cellStyle name="Normal 24 2 2 2 3 6" xfId="19787"/>
    <cellStyle name="Normal 24 2 2 2 4" xfId="3419"/>
    <cellStyle name="Normal 24 2 2 2 4 2" xfId="7202"/>
    <cellStyle name="Normal 24 2 2 2 4 2 2" xfId="15261"/>
    <cellStyle name="Normal 24 2 2 2 4 2 2 2" xfId="32108"/>
    <cellStyle name="Normal 24 2 2 2 4 2 3" xfId="24541"/>
    <cellStyle name="Normal 24 2 2 2 4 3" xfId="11478"/>
    <cellStyle name="Normal 24 2 2 2 4 3 2" xfId="28327"/>
    <cellStyle name="Normal 24 2 2 2 4 4" xfId="20760"/>
    <cellStyle name="Normal 24 2 2 2 5" xfId="5318"/>
    <cellStyle name="Normal 24 2 2 2 5 2" xfId="13377"/>
    <cellStyle name="Normal 24 2 2 2 5 2 2" xfId="30224"/>
    <cellStyle name="Normal 24 2 2 2 5 3" xfId="22657"/>
    <cellStyle name="Normal 24 2 2 2 6" xfId="9479"/>
    <cellStyle name="Normal 24 2 2 2 6 2" xfId="26443"/>
    <cellStyle name="Normal 24 2 2 2 7" xfId="17431"/>
    <cellStyle name="Normal 24 2 2 2 8" xfId="18875"/>
    <cellStyle name="Normal 24 2 2 3" xfId="1603"/>
    <cellStyle name="Normal 24 2 2 3 2" xfId="2602"/>
    <cellStyle name="Normal 24 2 2 3 2 2" xfId="4564"/>
    <cellStyle name="Normal 24 2 2 3 2 2 2" xfId="8347"/>
    <cellStyle name="Normal 24 2 2 3 2 2 2 2" xfId="16406"/>
    <cellStyle name="Normal 24 2 2 3 2 2 2 2 2" xfId="33253"/>
    <cellStyle name="Normal 24 2 2 3 2 2 2 3" xfId="25686"/>
    <cellStyle name="Normal 24 2 2 3 2 2 3" xfId="12623"/>
    <cellStyle name="Normal 24 2 2 3 2 2 3 2" xfId="29472"/>
    <cellStyle name="Normal 24 2 2 3 2 2 4" xfId="21905"/>
    <cellStyle name="Normal 24 2 2 3 2 3" xfId="6463"/>
    <cellStyle name="Normal 24 2 2 3 2 3 2" xfId="14522"/>
    <cellStyle name="Normal 24 2 2 3 2 3 2 2" xfId="31369"/>
    <cellStyle name="Normal 24 2 2 3 2 3 3" xfId="23802"/>
    <cellStyle name="Normal 24 2 2 3 2 4" xfId="10689"/>
    <cellStyle name="Normal 24 2 2 3 2 4 2" xfId="27588"/>
    <cellStyle name="Normal 24 2 2 3 2 5" xfId="17436"/>
    <cellStyle name="Normal 24 2 2 3 2 6" xfId="20020"/>
    <cellStyle name="Normal 24 2 2 3 3" xfId="3652"/>
    <cellStyle name="Normal 24 2 2 3 3 2" xfId="7435"/>
    <cellStyle name="Normal 24 2 2 3 3 2 2" xfId="15494"/>
    <cellStyle name="Normal 24 2 2 3 3 2 2 2" xfId="32341"/>
    <cellStyle name="Normal 24 2 2 3 3 2 3" xfId="24774"/>
    <cellStyle name="Normal 24 2 2 3 3 3" xfId="11711"/>
    <cellStyle name="Normal 24 2 2 3 3 3 2" xfId="28560"/>
    <cellStyle name="Normal 24 2 2 3 3 4" xfId="20993"/>
    <cellStyle name="Normal 24 2 2 3 4" xfId="5551"/>
    <cellStyle name="Normal 24 2 2 3 4 2" xfId="13610"/>
    <cellStyle name="Normal 24 2 2 3 4 2 2" xfId="30457"/>
    <cellStyle name="Normal 24 2 2 3 4 3" xfId="22890"/>
    <cellStyle name="Normal 24 2 2 3 5" xfId="9736"/>
    <cellStyle name="Normal 24 2 2 3 5 2" xfId="26676"/>
    <cellStyle name="Normal 24 2 2 3 6" xfId="17435"/>
    <cellStyle name="Normal 24 2 2 3 7" xfId="19108"/>
    <cellStyle name="Normal 24 2 2 4" xfId="2149"/>
    <cellStyle name="Normal 24 2 2 4 2" xfId="4113"/>
    <cellStyle name="Normal 24 2 2 4 2 2" xfId="7896"/>
    <cellStyle name="Normal 24 2 2 4 2 2 2" xfId="15955"/>
    <cellStyle name="Normal 24 2 2 4 2 2 2 2" xfId="32802"/>
    <cellStyle name="Normal 24 2 2 4 2 2 3" xfId="25235"/>
    <cellStyle name="Normal 24 2 2 4 2 3" xfId="12172"/>
    <cellStyle name="Normal 24 2 2 4 2 3 2" xfId="29021"/>
    <cellStyle name="Normal 24 2 2 4 2 4" xfId="21454"/>
    <cellStyle name="Normal 24 2 2 4 3" xfId="6012"/>
    <cellStyle name="Normal 24 2 2 4 3 2" xfId="14071"/>
    <cellStyle name="Normal 24 2 2 4 3 2 2" xfId="30918"/>
    <cellStyle name="Normal 24 2 2 4 3 3" xfId="23351"/>
    <cellStyle name="Normal 24 2 2 4 4" xfId="10237"/>
    <cellStyle name="Normal 24 2 2 4 4 2" xfId="27137"/>
    <cellStyle name="Normal 24 2 2 4 5" xfId="17437"/>
    <cellStyle name="Normal 24 2 2 4 6" xfId="19569"/>
    <cellStyle name="Normal 24 2 2 5" xfId="3201"/>
    <cellStyle name="Normal 24 2 2 5 2" xfId="6984"/>
    <cellStyle name="Normal 24 2 2 5 2 2" xfId="15043"/>
    <cellStyle name="Normal 24 2 2 5 2 2 2" xfId="31890"/>
    <cellStyle name="Normal 24 2 2 5 2 3" xfId="24323"/>
    <cellStyle name="Normal 24 2 2 5 3" xfId="11260"/>
    <cellStyle name="Normal 24 2 2 5 3 2" xfId="28109"/>
    <cellStyle name="Normal 24 2 2 5 4" xfId="20542"/>
    <cellStyle name="Normal 24 2 2 6" xfId="5100"/>
    <cellStyle name="Normal 24 2 2 6 2" xfId="13159"/>
    <cellStyle name="Normal 24 2 2 6 2 2" xfId="30006"/>
    <cellStyle name="Normal 24 2 2 6 3" xfId="22439"/>
    <cellStyle name="Normal 24 2 2 7" xfId="9244"/>
    <cellStyle name="Normal 24 2 2 7 2" xfId="26225"/>
    <cellStyle name="Normal 24 2 2 8" xfId="17430"/>
    <cellStyle name="Normal 24 2 2 9" xfId="18657"/>
    <cellStyle name="Normal 24 2 3" xfId="1233"/>
    <cellStyle name="Normal 24 2 3 2" xfId="1729"/>
    <cellStyle name="Normal 24 2 3 2 2" xfId="2728"/>
    <cellStyle name="Normal 24 2 3 2 2 2" xfId="4690"/>
    <cellStyle name="Normal 24 2 3 2 2 2 2" xfId="8473"/>
    <cellStyle name="Normal 24 2 3 2 2 2 2 2" xfId="16532"/>
    <cellStyle name="Normal 24 2 3 2 2 2 2 2 2" xfId="33379"/>
    <cellStyle name="Normal 24 2 3 2 2 2 2 3" xfId="25812"/>
    <cellStyle name="Normal 24 2 3 2 2 2 3" xfId="12749"/>
    <cellStyle name="Normal 24 2 3 2 2 2 3 2" xfId="29598"/>
    <cellStyle name="Normal 24 2 3 2 2 2 4" xfId="22031"/>
    <cellStyle name="Normal 24 2 3 2 2 3" xfId="6589"/>
    <cellStyle name="Normal 24 2 3 2 2 3 2" xfId="14648"/>
    <cellStyle name="Normal 24 2 3 2 2 3 2 2" xfId="31495"/>
    <cellStyle name="Normal 24 2 3 2 2 3 3" xfId="23928"/>
    <cellStyle name="Normal 24 2 3 2 2 4" xfId="10815"/>
    <cellStyle name="Normal 24 2 3 2 2 4 2" xfId="27714"/>
    <cellStyle name="Normal 24 2 3 2 2 5" xfId="17440"/>
    <cellStyle name="Normal 24 2 3 2 2 6" xfId="20146"/>
    <cellStyle name="Normal 24 2 3 2 3" xfId="3778"/>
    <cellStyle name="Normal 24 2 3 2 3 2" xfId="7561"/>
    <cellStyle name="Normal 24 2 3 2 3 2 2" xfId="15620"/>
    <cellStyle name="Normal 24 2 3 2 3 2 2 2" xfId="32467"/>
    <cellStyle name="Normal 24 2 3 2 3 2 3" xfId="24900"/>
    <cellStyle name="Normal 24 2 3 2 3 3" xfId="11837"/>
    <cellStyle name="Normal 24 2 3 2 3 3 2" xfId="28686"/>
    <cellStyle name="Normal 24 2 3 2 3 4" xfId="21119"/>
    <cellStyle name="Normal 24 2 3 2 4" xfId="5677"/>
    <cellStyle name="Normal 24 2 3 2 4 2" xfId="13736"/>
    <cellStyle name="Normal 24 2 3 2 4 2 2" xfId="30583"/>
    <cellStyle name="Normal 24 2 3 2 4 3" xfId="23016"/>
    <cellStyle name="Normal 24 2 3 2 5" xfId="9862"/>
    <cellStyle name="Normal 24 2 3 2 5 2" xfId="26802"/>
    <cellStyle name="Normal 24 2 3 2 6" xfId="17439"/>
    <cellStyle name="Normal 24 2 3 2 7" xfId="19234"/>
    <cellStyle name="Normal 24 2 3 3" xfId="2275"/>
    <cellStyle name="Normal 24 2 3 3 2" xfId="4239"/>
    <cellStyle name="Normal 24 2 3 3 2 2" xfId="8022"/>
    <cellStyle name="Normal 24 2 3 3 2 2 2" xfId="16081"/>
    <cellStyle name="Normal 24 2 3 3 2 2 2 2" xfId="32928"/>
    <cellStyle name="Normal 24 2 3 3 2 2 3" xfId="25361"/>
    <cellStyle name="Normal 24 2 3 3 2 3" xfId="12298"/>
    <cellStyle name="Normal 24 2 3 3 2 3 2" xfId="29147"/>
    <cellStyle name="Normal 24 2 3 3 2 4" xfId="21580"/>
    <cellStyle name="Normal 24 2 3 3 3" xfId="6138"/>
    <cellStyle name="Normal 24 2 3 3 3 2" xfId="14197"/>
    <cellStyle name="Normal 24 2 3 3 3 2 2" xfId="31044"/>
    <cellStyle name="Normal 24 2 3 3 3 3" xfId="23477"/>
    <cellStyle name="Normal 24 2 3 3 4" xfId="10363"/>
    <cellStyle name="Normal 24 2 3 3 4 2" xfId="27263"/>
    <cellStyle name="Normal 24 2 3 3 5" xfId="17441"/>
    <cellStyle name="Normal 24 2 3 3 6" xfId="19695"/>
    <cellStyle name="Normal 24 2 3 4" xfId="3327"/>
    <cellStyle name="Normal 24 2 3 4 2" xfId="7110"/>
    <cellStyle name="Normal 24 2 3 4 2 2" xfId="15169"/>
    <cellStyle name="Normal 24 2 3 4 2 2 2" xfId="32016"/>
    <cellStyle name="Normal 24 2 3 4 2 3" xfId="24449"/>
    <cellStyle name="Normal 24 2 3 4 3" xfId="11386"/>
    <cellStyle name="Normal 24 2 3 4 3 2" xfId="28235"/>
    <cellStyle name="Normal 24 2 3 4 4" xfId="20668"/>
    <cellStyle name="Normal 24 2 3 5" xfId="5226"/>
    <cellStyle name="Normal 24 2 3 5 2" xfId="13285"/>
    <cellStyle name="Normal 24 2 3 5 2 2" xfId="30132"/>
    <cellStyle name="Normal 24 2 3 5 3" xfId="22565"/>
    <cellStyle name="Normal 24 2 3 6" xfId="9387"/>
    <cellStyle name="Normal 24 2 3 6 2" xfId="26351"/>
    <cellStyle name="Normal 24 2 3 7" xfId="17438"/>
    <cellStyle name="Normal 24 2 3 8" xfId="18783"/>
    <cellStyle name="Normal 24 2 4" xfId="1511"/>
    <cellStyle name="Normal 24 2 4 2" xfId="2510"/>
    <cellStyle name="Normal 24 2 4 2 2" xfId="4472"/>
    <cellStyle name="Normal 24 2 4 2 2 2" xfId="8255"/>
    <cellStyle name="Normal 24 2 4 2 2 2 2" xfId="16314"/>
    <cellStyle name="Normal 24 2 4 2 2 2 2 2" xfId="33161"/>
    <cellStyle name="Normal 24 2 4 2 2 2 3" xfId="25594"/>
    <cellStyle name="Normal 24 2 4 2 2 3" xfId="12531"/>
    <cellStyle name="Normal 24 2 4 2 2 3 2" xfId="29380"/>
    <cellStyle name="Normal 24 2 4 2 2 4" xfId="21813"/>
    <cellStyle name="Normal 24 2 4 2 3" xfId="6371"/>
    <cellStyle name="Normal 24 2 4 2 3 2" xfId="14430"/>
    <cellStyle name="Normal 24 2 4 2 3 2 2" xfId="31277"/>
    <cellStyle name="Normal 24 2 4 2 3 3" xfId="23710"/>
    <cellStyle name="Normal 24 2 4 2 4" xfId="10597"/>
    <cellStyle name="Normal 24 2 4 2 4 2" xfId="27496"/>
    <cellStyle name="Normal 24 2 4 2 5" xfId="17443"/>
    <cellStyle name="Normal 24 2 4 2 6" xfId="19928"/>
    <cellStyle name="Normal 24 2 4 3" xfId="3560"/>
    <cellStyle name="Normal 24 2 4 3 2" xfId="7343"/>
    <cellStyle name="Normal 24 2 4 3 2 2" xfId="15402"/>
    <cellStyle name="Normal 24 2 4 3 2 2 2" xfId="32249"/>
    <cellStyle name="Normal 24 2 4 3 2 3" xfId="24682"/>
    <cellStyle name="Normal 24 2 4 3 3" xfId="11619"/>
    <cellStyle name="Normal 24 2 4 3 3 2" xfId="28468"/>
    <cellStyle name="Normal 24 2 4 3 4" xfId="20901"/>
    <cellStyle name="Normal 24 2 4 4" xfId="5459"/>
    <cellStyle name="Normal 24 2 4 4 2" xfId="13518"/>
    <cellStyle name="Normal 24 2 4 4 2 2" xfId="30365"/>
    <cellStyle name="Normal 24 2 4 4 3" xfId="22798"/>
    <cellStyle name="Normal 24 2 4 5" xfId="9644"/>
    <cellStyle name="Normal 24 2 4 5 2" xfId="26584"/>
    <cellStyle name="Normal 24 2 4 6" xfId="17442"/>
    <cellStyle name="Normal 24 2 4 7" xfId="19016"/>
    <cellStyle name="Normal 24 2 5" xfId="2040"/>
    <cellStyle name="Normal 24 2 5 2" xfId="4021"/>
    <cellStyle name="Normal 24 2 5 2 2" xfId="7804"/>
    <cellStyle name="Normal 24 2 5 2 2 2" xfId="15863"/>
    <cellStyle name="Normal 24 2 5 2 2 2 2" xfId="32710"/>
    <cellStyle name="Normal 24 2 5 2 2 3" xfId="25143"/>
    <cellStyle name="Normal 24 2 5 2 3" xfId="12080"/>
    <cellStyle name="Normal 24 2 5 2 3 2" xfId="28929"/>
    <cellStyle name="Normal 24 2 5 2 4" xfId="21362"/>
    <cellStyle name="Normal 24 2 5 3" xfId="5920"/>
    <cellStyle name="Normal 24 2 5 3 2" xfId="13979"/>
    <cellStyle name="Normal 24 2 5 3 2 2" xfId="30826"/>
    <cellStyle name="Normal 24 2 5 3 3" xfId="23259"/>
    <cellStyle name="Normal 24 2 5 4" xfId="10138"/>
    <cellStyle name="Normal 24 2 5 4 2" xfId="27045"/>
    <cellStyle name="Normal 24 2 5 5" xfId="17444"/>
    <cellStyle name="Normal 24 2 5 6" xfId="19477"/>
    <cellStyle name="Normal 24 2 6" xfId="3079"/>
    <cellStyle name="Normal 24 2 6 2" xfId="6892"/>
    <cellStyle name="Normal 24 2 6 2 2" xfId="14951"/>
    <cellStyle name="Normal 24 2 6 2 2 2" xfId="31798"/>
    <cellStyle name="Normal 24 2 6 2 3" xfId="24231"/>
    <cellStyle name="Normal 24 2 6 3" xfId="11142"/>
    <cellStyle name="Normal 24 2 6 3 2" xfId="28017"/>
    <cellStyle name="Normal 24 2 6 4" xfId="20450"/>
    <cellStyle name="Normal 24 2 7" xfId="5008"/>
    <cellStyle name="Normal 24 2 7 2" xfId="13067"/>
    <cellStyle name="Normal 24 2 7 2 2" xfId="29914"/>
    <cellStyle name="Normal 24 2 7 3" xfId="22347"/>
    <cellStyle name="Normal 24 2 8" xfId="9025"/>
    <cellStyle name="Normal 24 2 8 2" xfId="26133"/>
    <cellStyle name="Normal 24 2 9" xfId="17429"/>
    <cellStyle name="Normal 24 3" xfId="945"/>
    <cellStyle name="Normal 24 3 2" xfId="3125"/>
    <cellStyle name="Normal 24 3 3" xfId="17445"/>
    <cellStyle name="Normal 24 3 4" xfId="34087"/>
    <cellStyle name="Normal 24 4" xfId="1028"/>
    <cellStyle name="Normal 24 4 2" xfId="1289"/>
    <cellStyle name="Normal 24 4 2 2" xfId="1785"/>
    <cellStyle name="Normal 24 4 2 2 2" xfId="2784"/>
    <cellStyle name="Normal 24 4 2 2 2 2" xfId="4746"/>
    <cellStyle name="Normal 24 4 2 2 2 2 2" xfId="8529"/>
    <cellStyle name="Normal 24 4 2 2 2 2 2 2" xfId="16588"/>
    <cellStyle name="Normal 24 4 2 2 2 2 2 2 2" xfId="33435"/>
    <cellStyle name="Normal 24 4 2 2 2 2 2 3" xfId="25868"/>
    <cellStyle name="Normal 24 4 2 2 2 2 3" xfId="12805"/>
    <cellStyle name="Normal 24 4 2 2 2 2 3 2" xfId="29654"/>
    <cellStyle name="Normal 24 4 2 2 2 2 4" xfId="22087"/>
    <cellStyle name="Normal 24 4 2 2 2 3" xfId="6645"/>
    <cellStyle name="Normal 24 4 2 2 2 3 2" xfId="14704"/>
    <cellStyle name="Normal 24 4 2 2 2 3 2 2" xfId="31551"/>
    <cellStyle name="Normal 24 4 2 2 2 3 3" xfId="23984"/>
    <cellStyle name="Normal 24 4 2 2 2 4" xfId="10871"/>
    <cellStyle name="Normal 24 4 2 2 2 4 2" xfId="27770"/>
    <cellStyle name="Normal 24 4 2 2 2 5" xfId="17449"/>
    <cellStyle name="Normal 24 4 2 2 2 6" xfId="20202"/>
    <cellStyle name="Normal 24 4 2 2 3" xfId="3834"/>
    <cellStyle name="Normal 24 4 2 2 3 2" xfId="7617"/>
    <cellStyle name="Normal 24 4 2 2 3 2 2" xfId="15676"/>
    <cellStyle name="Normal 24 4 2 2 3 2 2 2" xfId="32523"/>
    <cellStyle name="Normal 24 4 2 2 3 2 3" xfId="24956"/>
    <cellStyle name="Normal 24 4 2 2 3 3" xfId="11893"/>
    <cellStyle name="Normal 24 4 2 2 3 3 2" xfId="28742"/>
    <cellStyle name="Normal 24 4 2 2 3 4" xfId="21175"/>
    <cellStyle name="Normal 24 4 2 2 4" xfId="5733"/>
    <cellStyle name="Normal 24 4 2 2 4 2" xfId="13792"/>
    <cellStyle name="Normal 24 4 2 2 4 2 2" xfId="30639"/>
    <cellStyle name="Normal 24 4 2 2 4 3" xfId="23072"/>
    <cellStyle name="Normal 24 4 2 2 5" xfId="9918"/>
    <cellStyle name="Normal 24 4 2 2 5 2" xfId="26858"/>
    <cellStyle name="Normal 24 4 2 2 6" xfId="17448"/>
    <cellStyle name="Normal 24 4 2 2 7" xfId="19290"/>
    <cellStyle name="Normal 24 4 2 3" xfId="2331"/>
    <cellStyle name="Normal 24 4 2 3 2" xfId="4295"/>
    <cellStyle name="Normal 24 4 2 3 2 2" xfId="8078"/>
    <cellStyle name="Normal 24 4 2 3 2 2 2" xfId="16137"/>
    <cellStyle name="Normal 24 4 2 3 2 2 2 2" xfId="32984"/>
    <cellStyle name="Normal 24 4 2 3 2 2 3" xfId="25417"/>
    <cellStyle name="Normal 24 4 2 3 2 3" xfId="12354"/>
    <cellStyle name="Normal 24 4 2 3 2 3 2" xfId="29203"/>
    <cellStyle name="Normal 24 4 2 3 2 4" xfId="21636"/>
    <cellStyle name="Normal 24 4 2 3 3" xfId="6194"/>
    <cellStyle name="Normal 24 4 2 3 3 2" xfId="14253"/>
    <cellStyle name="Normal 24 4 2 3 3 2 2" xfId="31100"/>
    <cellStyle name="Normal 24 4 2 3 3 3" xfId="23533"/>
    <cellStyle name="Normal 24 4 2 3 4" xfId="10419"/>
    <cellStyle name="Normal 24 4 2 3 4 2" xfId="27319"/>
    <cellStyle name="Normal 24 4 2 3 5" xfId="17450"/>
    <cellStyle name="Normal 24 4 2 3 6" xfId="19751"/>
    <cellStyle name="Normal 24 4 2 4" xfId="3383"/>
    <cellStyle name="Normal 24 4 2 4 2" xfId="7166"/>
    <cellStyle name="Normal 24 4 2 4 2 2" xfId="15225"/>
    <cellStyle name="Normal 24 4 2 4 2 2 2" xfId="32072"/>
    <cellStyle name="Normal 24 4 2 4 2 3" xfId="24505"/>
    <cellStyle name="Normal 24 4 2 4 3" xfId="11442"/>
    <cellStyle name="Normal 24 4 2 4 3 2" xfId="28291"/>
    <cellStyle name="Normal 24 4 2 4 4" xfId="20724"/>
    <cellStyle name="Normal 24 4 2 5" xfId="5282"/>
    <cellStyle name="Normal 24 4 2 5 2" xfId="13341"/>
    <cellStyle name="Normal 24 4 2 5 2 2" xfId="30188"/>
    <cellStyle name="Normal 24 4 2 5 3" xfId="22621"/>
    <cellStyle name="Normal 24 4 2 6" xfId="9443"/>
    <cellStyle name="Normal 24 4 2 6 2" xfId="26407"/>
    <cellStyle name="Normal 24 4 2 7" xfId="17447"/>
    <cellStyle name="Normal 24 4 2 8" xfId="18839"/>
    <cellStyle name="Normal 24 4 3" xfId="1567"/>
    <cellStyle name="Normal 24 4 3 2" xfId="2566"/>
    <cellStyle name="Normal 24 4 3 2 2" xfId="4528"/>
    <cellStyle name="Normal 24 4 3 2 2 2" xfId="8311"/>
    <cellStyle name="Normal 24 4 3 2 2 2 2" xfId="16370"/>
    <cellStyle name="Normal 24 4 3 2 2 2 2 2" xfId="33217"/>
    <cellStyle name="Normal 24 4 3 2 2 2 3" xfId="25650"/>
    <cellStyle name="Normal 24 4 3 2 2 3" xfId="12587"/>
    <cellStyle name="Normal 24 4 3 2 2 3 2" xfId="29436"/>
    <cellStyle name="Normal 24 4 3 2 2 4" xfId="21869"/>
    <cellStyle name="Normal 24 4 3 2 3" xfId="6427"/>
    <cellStyle name="Normal 24 4 3 2 3 2" xfId="14486"/>
    <cellStyle name="Normal 24 4 3 2 3 2 2" xfId="31333"/>
    <cellStyle name="Normal 24 4 3 2 3 3" xfId="23766"/>
    <cellStyle name="Normal 24 4 3 2 4" xfId="10653"/>
    <cellStyle name="Normal 24 4 3 2 4 2" xfId="27552"/>
    <cellStyle name="Normal 24 4 3 2 5" xfId="17452"/>
    <cellStyle name="Normal 24 4 3 2 6" xfId="19984"/>
    <cellStyle name="Normal 24 4 3 3" xfId="3616"/>
    <cellStyle name="Normal 24 4 3 3 2" xfId="7399"/>
    <cellStyle name="Normal 24 4 3 3 2 2" xfId="15458"/>
    <cellStyle name="Normal 24 4 3 3 2 2 2" xfId="32305"/>
    <cellStyle name="Normal 24 4 3 3 2 3" xfId="24738"/>
    <cellStyle name="Normal 24 4 3 3 3" xfId="11675"/>
    <cellStyle name="Normal 24 4 3 3 3 2" xfId="28524"/>
    <cellStyle name="Normal 24 4 3 3 4" xfId="20957"/>
    <cellStyle name="Normal 24 4 3 4" xfId="5515"/>
    <cellStyle name="Normal 24 4 3 4 2" xfId="13574"/>
    <cellStyle name="Normal 24 4 3 4 2 2" xfId="30421"/>
    <cellStyle name="Normal 24 4 3 4 3" xfId="22854"/>
    <cellStyle name="Normal 24 4 3 5" xfId="9700"/>
    <cellStyle name="Normal 24 4 3 5 2" xfId="26640"/>
    <cellStyle name="Normal 24 4 3 6" xfId="17451"/>
    <cellStyle name="Normal 24 4 3 7" xfId="19072"/>
    <cellStyle name="Normal 24 4 4" xfId="2113"/>
    <cellStyle name="Normal 24 4 4 2" xfId="4077"/>
    <cellStyle name="Normal 24 4 4 2 2" xfId="7860"/>
    <cellStyle name="Normal 24 4 4 2 2 2" xfId="15919"/>
    <cellStyle name="Normal 24 4 4 2 2 2 2" xfId="32766"/>
    <cellStyle name="Normal 24 4 4 2 2 3" xfId="25199"/>
    <cellStyle name="Normal 24 4 4 2 3" xfId="12136"/>
    <cellStyle name="Normal 24 4 4 2 3 2" xfId="28985"/>
    <cellStyle name="Normal 24 4 4 2 4" xfId="21418"/>
    <cellStyle name="Normal 24 4 4 3" xfId="5976"/>
    <cellStyle name="Normal 24 4 4 3 2" xfId="14035"/>
    <cellStyle name="Normal 24 4 4 3 2 2" xfId="30882"/>
    <cellStyle name="Normal 24 4 4 3 3" xfId="23315"/>
    <cellStyle name="Normal 24 4 4 4" xfId="10201"/>
    <cellStyle name="Normal 24 4 4 4 2" xfId="27101"/>
    <cellStyle name="Normal 24 4 4 5" xfId="17453"/>
    <cellStyle name="Normal 24 4 4 6" xfId="19533"/>
    <cellStyle name="Normal 24 4 5" xfId="3165"/>
    <cellStyle name="Normal 24 4 5 2" xfId="6948"/>
    <cellStyle name="Normal 24 4 5 2 2" xfId="15007"/>
    <cellStyle name="Normal 24 4 5 2 2 2" xfId="31854"/>
    <cellStyle name="Normal 24 4 5 2 3" xfId="24287"/>
    <cellStyle name="Normal 24 4 5 3" xfId="11224"/>
    <cellStyle name="Normal 24 4 5 3 2" xfId="28073"/>
    <cellStyle name="Normal 24 4 5 4" xfId="20506"/>
    <cellStyle name="Normal 24 4 6" xfId="5064"/>
    <cellStyle name="Normal 24 4 6 2" xfId="13123"/>
    <cellStyle name="Normal 24 4 6 2 2" xfId="29970"/>
    <cellStyle name="Normal 24 4 6 3" xfId="22403"/>
    <cellStyle name="Normal 24 4 7" xfId="9208"/>
    <cellStyle name="Normal 24 4 7 2" xfId="26189"/>
    <cellStyle name="Normal 24 4 8" xfId="17446"/>
    <cellStyle name="Normal 24 4 9" xfId="18621"/>
    <cellStyle name="Normal 24 5" xfId="1197"/>
    <cellStyle name="Normal 24 5 2" xfId="1693"/>
    <cellStyle name="Normal 24 5 2 2" xfId="2692"/>
    <cellStyle name="Normal 24 5 2 2 2" xfId="4654"/>
    <cellStyle name="Normal 24 5 2 2 2 2" xfId="8437"/>
    <cellStyle name="Normal 24 5 2 2 2 2 2" xfId="16496"/>
    <cellStyle name="Normal 24 5 2 2 2 2 2 2" xfId="33343"/>
    <cellStyle name="Normal 24 5 2 2 2 2 3" xfId="25776"/>
    <cellStyle name="Normal 24 5 2 2 2 3" xfId="12713"/>
    <cellStyle name="Normal 24 5 2 2 2 3 2" xfId="29562"/>
    <cellStyle name="Normal 24 5 2 2 2 4" xfId="21995"/>
    <cellStyle name="Normal 24 5 2 2 3" xfId="6553"/>
    <cellStyle name="Normal 24 5 2 2 3 2" xfId="14612"/>
    <cellStyle name="Normal 24 5 2 2 3 2 2" xfId="31459"/>
    <cellStyle name="Normal 24 5 2 2 3 3" xfId="23892"/>
    <cellStyle name="Normal 24 5 2 2 4" xfId="10779"/>
    <cellStyle name="Normal 24 5 2 2 4 2" xfId="27678"/>
    <cellStyle name="Normal 24 5 2 2 5" xfId="17456"/>
    <cellStyle name="Normal 24 5 2 2 6" xfId="20110"/>
    <cellStyle name="Normal 24 5 2 3" xfId="3742"/>
    <cellStyle name="Normal 24 5 2 3 2" xfId="7525"/>
    <cellStyle name="Normal 24 5 2 3 2 2" xfId="15584"/>
    <cellStyle name="Normal 24 5 2 3 2 2 2" xfId="32431"/>
    <cellStyle name="Normal 24 5 2 3 2 3" xfId="24864"/>
    <cellStyle name="Normal 24 5 2 3 3" xfId="11801"/>
    <cellStyle name="Normal 24 5 2 3 3 2" xfId="28650"/>
    <cellStyle name="Normal 24 5 2 3 4" xfId="21083"/>
    <cellStyle name="Normal 24 5 2 4" xfId="5641"/>
    <cellStyle name="Normal 24 5 2 4 2" xfId="13700"/>
    <cellStyle name="Normal 24 5 2 4 2 2" xfId="30547"/>
    <cellStyle name="Normal 24 5 2 4 3" xfId="22980"/>
    <cellStyle name="Normal 24 5 2 5" xfId="9826"/>
    <cellStyle name="Normal 24 5 2 5 2" xfId="26766"/>
    <cellStyle name="Normal 24 5 2 6" xfId="17455"/>
    <cellStyle name="Normal 24 5 2 7" xfId="19198"/>
    <cellStyle name="Normal 24 5 3" xfId="2239"/>
    <cellStyle name="Normal 24 5 3 2" xfId="4203"/>
    <cellStyle name="Normal 24 5 3 2 2" xfId="7986"/>
    <cellStyle name="Normal 24 5 3 2 2 2" xfId="16045"/>
    <cellStyle name="Normal 24 5 3 2 2 2 2" xfId="32892"/>
    <cellStyle name="Normal 24 5 3 2 2 3" xfId="25325"/>
    <cellStyle name="Normal 24 5 3 2 3" xfId="12262"/>
    <cellStyle name="Normal 24 5 3 2 3 2" xfId="29111"/>
    <cellStyle name="Normal 24 5 3 2 4" xfId="21544"/>
    <cellStyle name="Normal 24 5 3 3" xfId="6102"/>
    <cellStyle name="Normal 24 5 3 3 2" xfId="14161"/>
    <cellStyle name="Normal 24 5 3 3 2 2" xfId="31008"/>
    <cellStyle name="Normal 24 5 3 3 3" xfId="23441"/>
    <cellStyle name="Normal 24 5 3 4" xfId="10327"/>
    <cellStyle name="Normal 24 5 3 4 2" xfId="27227"/>
    <cellStyle name="Normal 24 5 3 5" xfId="17457"/>
    <cellStyle name="Normal 24 5 3 6" xfId="19659"/>
    <cellStyle name="Normal 24 5 4" xfId="3291"/>
    <cellStyle name="Normal 24 5 4 2" xfId="7074"/>
    <cellStyle name="Normal 24 5 4 2 2" xfId="15133"/>
    <cellStyle name="Normal 24 5 4 2 2 2" xfId="31980"/>
    <cellStyle name="Normal 24 5 4 2 3" xfId="24413"/>
    <cellStyle name="Normal 24 5 4 3" xfId="11350"/>
    <cellStyle name="Normal 24 5 4 3 2" xfId="28199"/>
    <cellStyle name="Normal 24 5 4 4" xfId="20632"/>
    <cellStyle name="Normal 24 5 5" xfId="5190"/>
    <cellStyle name="Normal 24 5 5 2" xfId="13249"/>
    <cellStyle name="Normal 24 5 5 2 2" xfId="30096"/>
    <cellStyle name="Normal 24 5 5 3" xfId="22529"/>
    <cellStyle name="Normal 24 5 6" xfId="9351"/>
    <cellStyle name="Normal 24 5 6 2" xfId="26315"/>
    <cellStyle name="Normal 24 5 7" xfId="17454"/>
    <cellStyle name="Normal 24 5 8" xfId="18747"/>
    <cellStyle name="Normal 24 6" xfId="1475"/>
    <cellStyle name="Normal 24 6 2" xfId="2474"/>
    <cellStyle name="Normal 24 6 2 2" xfId="4436"/>
    <cellStyle name="Normal 24 6 2 2 2" xfId="8219"/>
    <cellStyle name="Normal 24 6 2 2 2 2" xfId="16278"/>
    <cellStyle name="Normal 24 6 2 2 2 2 2" xfId="33125"/>
    <cellStyle name="Normal 24 6 2 2 2 3" xfId="25558"/>
    <cellStyle name="Normal 24 6 2 2 3" xfId="12495"/>
    <cellStyle name="Normal 24 6 2 2 3 2" xfId="29344"/>
    <cellStyle name="Normal 24 6 2 2 4" xfId="21777"/>
    <cellStyle name="Normal 24 6 2 3" xfId="6335"/>
    <cellStyle name="Normal 24 6 2 3 2" xfId="14394"/>
    <cellStyle name="Normal 24 6 2 3 2 2" xfId="31241"/>
    <cellStyle name="Normal 24 6 2 3 3" xfId="23674"/>
    <cellStyle name="Normal 24 6 2 4" xfId="10561"/>
    <cellStyle name="Normal 24 6 2 4 2" xfId="27460"/>
    <cellStyle name="Normal 24 6 2 5" xfId="17459"/>
    <cellStyle name="Normal 24 6 2 6" xfId="19892"/>
    <cellStyle name="Normal 24 6 3" xfId="3524"/>
    <cellStyle name="Normal 24 6 3 2" xfId="7307"/>
    <cellStyle name="Normal 24 6 3 2 2" xfId="15366"/>
    <cellStyle name="Normal 24 6 3 2 2 2" xfId="32213"/>
    <cellStyle name="Normal 24 6 3 2 3" xfId="24646"/>
    <cellStyle name="Normal 24 6 3 3" xfId="11583"/>
    <cellStyle name="Normal 24 6 3 3 2" xfId="28432"/>
    <cellStyle name="Normal 24 6 3 4" xfId="20865"/>
    <cellStyle name="Normal 24 6 4" xfId="5423"/>
    <cellStyle name="Normal 24 6 4 2" xfId="13482"/>
    <cellStyle name="Normal 24 6 4 2 2" xfId="30329"/>
    <cellStyle name="Normal 24 6 4 3" xfId="22762"/>
    <cellStyle name="Normal 24 6 5" xfId="9608"/>
    <cellStyle name="Normal 24 6 5 2" xfId="26548"/>
    <cellStyle name="Normal 24 6 6" xfId="17458"/>
    <cellStyle name="Normal 24 6 7" xfId="18980"/>
    <cellStyle name="Normal 24 7" xfId="1998"/>
    <cellStyle name="Normal 24 7 2" xfId="3985"/>
    <cellStyle name="Normal 24 7 2 2" xfId="7768"/>
    <cellStyle name="Normal 24 7 2 2 2" xfId="15827"/>
    <cellStyle name="Normal 24 7 2 2 2 2" xfId="32674"/>
    <cellStyle name="Normal 24 7 2 2 3" xfId="25107"/>
    <cellStyle name="Normal 24 7 2 3" xfId="12044"/>
    <cellStyle name="Normal 24 7 2 3 2" xfId="28893"/>
    <cellStyle name="Normal 24 7 2 4" xfId="21326"/>
    <cellStyle name="Normal 24 7 3" xfId="5884"/>
    <cellStyle name="Normal 24 7 3 2" xfId="13943"/>
    <cellStyle name="Normal 24 7 3 2 2" xfId="30790"/>
    <cellStyle name="Normal 24 7 3 3" xfId="23223"/>
    <cellStyle name="Normal 24 7 4" xfId="10097"/>
    <cellStyle name="Normal 24 7 4 2" xfId="27009"/>
    <cellStyle name="Normal 24 7 5" xfId="17460"/>
    <cellStyle name="Normal 24 7 6" xfId="19441"/>
    <cellStyle name="Normal 24 8" xfId="3043"/>
    <cellStyle name="Normal 24 8 2" xfId="6856"/>
    <cellStyle name="Normal 24 8 2 2" xfId="14915"/>
    <cellStyle name="Normal 24 8 2 2 2" xfId="31762"/>
    <cellStyle name="Normal 24 8 2 3" xfId="24195"/>
    <cellStyle name="Normal 24 8 3" xfId="11106"/>
    <cellStyle name="Normal 24 8 3 2" xfId="27981"/>
    <cellStyle name="Normal 24 8 4" xfId="20414"/>
    <cellStyle name="Normal 24 9" xfId="4972"/>
    <cellStyle name="Normal 24 9 2" xfId="13031"/>
    <cellStyle name="Normal 24 9 2 2" xfId="29878"/>
    <cellStyle name="Normal 24 9 3" xfId="22311"/>
    <cellStyle name="Normal 240" xfId="18459"/>
    <cellStyle name="Normal 240 2" xfId="33648"/>
    <cellStyle name="Normal 241" xfId="18460"/>
    <cellStyle name="Normal 241 2" xfId="33649"/>
    <cellStyle name="Normal 242" xfId="18461"/>
    <cellStyle name="Normal 242 2" xfId="33650"/>
    <cellStyle name="Normal 243" xfId="18462"/>
    <cellStyle name="Normal 243 2" xfId="33651"/>
    <cellStyle name="Normal 244" xfId="18463"/>
    <cellStyle name="Normal 244 2" xfId="33652"/>
    <cellStyle name="Normal 245" xfId="18464"/>
    <cellStyle name="Normal 245 2" xfId="33653"/>
    <cellStyle name="Normal 246" xfId="18465"/>
    <cellStyle name="Normal 246 2" xfId="33654"/>
    <cellStyle name="Normal 247" xfId="18466"/>
    <cellStyle name="Normal 247 2" xfId="33655"/>
    <cellStyle name="Normal 248" xfId="18467"/>
    <cellStyle name="Normal 248 2" xfId="33656"/>
    <cellStyle name="Normal 249" xfId="18468"/>
    <cellStyle name="Normal 249 2" xfId="33657"/>
    <cellStyle name="Normal 25" xfId="625"/>
    <cellStyle name="Normal 25 10" xfId="8968"/>
    <cellStyle name="Normal 25 10 2" xfId="26110"/>
    <cellStyle name="Normal 25 11" xfId="17461"/>
    <cellStyle name="Normal 25 12" xfId="18541"/>
    <cellStyle name="Normal 25 13" xfId="34088"/>
    <cellStyle name="Normal 25 2" xfId="743"/>
    <cellStyle name="Normal 25 2 10" xfId="18577"/>
    <cellStyle name="Normal 25 2 11" xfId="34089"/>
    <cellStyle name="Normal 25 2 2" xfId="1077"/>
    <cellStyle name="Normal 25 2 2 2" xfId="1338"/>
    <cellStyle name="Normal 25 2 2 2 2" xfId="1834"/>
    <cellStyle name="Normal 25 2 2 2 2 2" xfId="2833"/>
    <cellStyle name="Normal 25 2 2 2 2 2 2" xfId="4795"/>
    <cellStyle name="Normal 25 2 2 2 2 2 2 2" xfId="8578"/>
    <cellStyle name="Normal 25 2 2 2 2 2 2 2 2" xfId="16637"/>
    <cellStyle name="Normal 25 2 2 2 2 2 2 2 2 2" xfId="33484"/>
    <cellStyle name="Normal 25 2 2 2 2 2 2 2 3" xfId="25917"/>
    <cellStyle name="Normal 25 2 2 2 2 2 2 3" xfId="12854"/>
    <cellStyle name="Normal 25 2 2 2 2 2 2 3 2" xfId="29703"/>
    <cellStyle name="Normal 25 2 2 2 2 2 2 4" xfId="22136"/>
    <cellStyle name="Normal 25 2 2 2 2 2 3" xfId="6694"/>
    <cellStyle name="Normal 25 2 2 2 2 2 3 2" xfId="14753"/>
    <cellStyle name="Normal 25 2 2 2 2 2 3 2 2" xfId="31600"/>
    <cellStyle name="Normal 25 2 2 2 2 2 3 3" xfId="24033"/>
    <cellStyle name="Normal 25 2 2 2 2 2 4" xfId="10920"/>
    <cellStyle name="Normal 25 2 2 2 2 2 4 2" xfId="27819"/>
    <cellStyle name="Normal 25 2 2 2 2 2 5" xfId="17466"/>
    <cellStyle name="Normal 25 2 2 2 2 2 6" xfId="20251"/>
    <cellStyle name="Normal 25 2 2 2 2 3" xfId="3883"/>
    <cellStyle name="Normal 25 2 2 2 2 3 2" xfId="7666"/>
    <cellStyle name="Normal 25 2 2 2 2 3 2 2" xfId="15725"/>
    <cellStyle name="Normal 25 2 2 2 2 3 2 2 2" xfId="32572"/>
    <cellStyle name="Normal 25 2 2 2 2 3 2 3" xfId="25005"/>
    <cellStyle name="Normal 25 2 2 2 2 3 3" xfId="11942"/>
    <cellStyle name="Normal 25 2 2 2 2 3 3 2" xfId="28791"/>
    <cellStyle name="Normal 25 2 2 2 2 3 4" xfId="21224"/>
    <cellStyle name="Normal 25 2 2 2 2 4" xfId="5782"/>
    <cellStyle name="Normal 25 2 2 2 2 4 2" xfId="13841"/>
    <cellStyle name="Normal 25 2 2 2 2 4 2 2" xfId="30688"/>
    <cellStyle name="Normal 25 2 2 2 2 4 3" xfId="23121"/>
    <cellStyle name="Normal 25 2 2 2 2 5" xfId="9967"/>
    <cellStyle name="Normal 25 2 2 2 2 5 2" xfId="26907"/>
    <cellStyle name="Normal 25 2 2 2 2 6" xfId="17465"/>
    <cellStyle name="Normal 25 2 2 2 2 7" xfId="19339"/>
    <cellStyle name="Normal 25 2 2 2 3" xfId="2380"/>
    <cellStyle name="Normal 25 2 2 2 3 2" xfId="4344"/>
    <cellStyle name="Normal 25 2 2 2 3 2 2" xfId="8127"/>
    <cellStyle name="Normal 25 2 2 2 3 2 2 2" xfId="16186"/>
    <cellStyle name="Normal 25 2 2 2 3 2 2 2 2" xfId="33033"/>
    <cellStyle name="Normal 25 2 2 2 3 2 2 3" xfId="25466"/>
    <cellStyle name="Normal 25 2 2 2 3 2 3" xfId="12403"/>
    <cellStyle name="Normal 25 2 2 2 3 2 3 2" xfId="29252"/>
    <cellStyle name="Normal 25 2 2 2 3 2 4" xfId="21685"/>
    <cellStyle name="Normal 25 2 2 2 3 3" xfId="6243"/>
    <cellStyle name="Normal 25 2 2 2 3 3 2" xfId="14302"/>
    <cellStyle name="Normal 25 2 2 2 3 3 2 2" xfId="31149"/>
    <cellStyle name="Normal 25 2 2 2 3 3 3" xfId="23582"/>
    <cellStyle name="Normal 25 2 2 2 3 4" xfId="10468"/>
    <cellStyle name="Normal 25 2 2 2 3 4 2" xfId="27368"/>
    <cellStyle name="Normal 25 2 2 2 3 5" xfId="17467"/>
    <cellStyle name="Normal 25 2 2 2 3 6" xfId="19800"/>
    <cellStyle name="Normal 25 2 2 2 4" xfId="3432"/>
    <cellStyle name="Normal 25 2 2 2 4 2" xfId="7215"/>
    <cellStyle name="Normal 25 2 2 2 4 2 2" xfId="15274"/>
    <cellStyle name="Normal 25 2 2 2 4 2 2 2" xfId="32121"/>
    <cellStyle name="Normal 25 2 2 2 4 2 3" xfId="24554"/>
    <cellStyle name="Normal 25 2 2 2 4 3" xfId="11491"/>
    <cellStyle name="Normal 25 2 2 2 4 3 2" xfId="28340"/>
    <cellStyle name="Normal 25 2 2 2 4 4" xfId="20773"/>
    <cellStyle name="Normal 25 2 2 2 5" xfId="5331"/>
    <cellStyle name="Normal 25 2 2 2 5 2" xfId="13390"/>
    <cellStyle name="Normal 25 2 2 2 5 2 2" xfId="30237"/>
    <cellStyle name="Normal 25 2 2 2 5 3" xfId="22670"/>
    <cellStyle name="Normal 25 2 2 2 6" xfId="9492"/>
    <cellStyle name="Normal 25 2 2 2 6 2" xfId="26456"/>
    <cellStyle name="Normal 25 2 2 2 7" xfId="17464"/>
    <cellStyle name="Normal 25 2 2 2 8" xfId="18888"/>
    <cellStyle name="Normal 25 2 2 3" xfId="1616"/>
    <cellStyle name="Normal 25 2 2 3 2" xfId="2615"/>
    <cellStyle name="Normal 25 2 2 3 2 2" xfId="4577"/>
    <cellStyle name="Normal 25 2 2 3 2 2 2" xfId="8360"/>
    <cellStyle name="Normal 25 2 2 3 2 2 2 2" xfId="16419"/>
    <cellStyle name="Normal 25 2 2 3 2 2 2 2 2" xfId="33266"/>
    <cellStyle name="Normal 25 2 2 3 2 2 2 3" xfId="25699"/>
    <cellStyle name="Normal 25 2 2 3 2 2 3" xfId="12636"/>
    <cellStyle name="Normal 25 2 2 3 2 2 3 2" xfId="29485"/>
    <cellStyle name="Normal 25 2 2 3 2 2 4" xfId="21918"/>
    <cellStyle name="Normal 25 2 2 3 2 3" xfId="6476"/>
    <cellStyle name="Normal 25 2 2 3 2 3 2" xfId="14535"/>
    <cellStyle name="Normal 25 2 2 3 2 3 2 2" xfId="31382"/>
    <cellStyle name="Normal 25 2 2 3 2 3 3" xfId="23815"/>
    <cellStyle name="Normal 25 2 2 3 2 4" xfId="10702"/>
    <cellStyle name="Normal 25 2 2 3 2 4 2" xfId="27601"/>
    <cellStyle name="Normal 25 2 2 3 2 5" xfId="17469"/>
    <cellStyle name="Normal 25 2 2 3 2 6" xfId="20033"/>
    <cellStyle name="Normal 25 2 2 3 3" xfId="3665"/>
    <cellStyle name="Normal 25 2 2 3 3 2" xfId="7448"/>
    <cellStyle name="Normal 25 2 2 3 3 2 2" xfId="15507"/>
    <cellStyle name="Normal 25 2 2 3 3 2 2 2" xfId="32354"/>
    <cellStyle name="Normal 25 2 2 3 3 2 3" xfId="24787"/>
    <cellStyle name="Normal 25 2 2 3 3 3" xfId="11724"/>
    <cellStyle name="Normal 25 2 2 3 3 3 2" xfId="28573"/>
    <cellStyle name="Normal 25 2 2 3 3 4" xfId="21006"/>
    <cellStyle name="Normal 25 2 2 3 4" xfId="5564"/>
    <cellStyle name="Normal 25 2 2 3 4 2" xfId="13623"/>
    <cellStyle name="Normal 25 2 2 3 4 2 2" xfId="30470"/>
    <cellStyle name="Normal 25 2 2 3 4 3" xfId="22903"/>
    <cellStyle name="Normal 25 2 2 3 5" xfId="9749"/>
    <cellStyle name="Normal 25 2 2 3 5 2" xfId="26689"/>
    <cellStyle name="Normal 25 2 2 3 6" xfId="17468"/>
    <cellStyle name="Normal 25 2 2 3 7" xfId="19121"/>
    <cellStyle name="Normal 25 2 2 4" xfId="2162"/>
    <cellStyle name="Normal 25 2 2 4 2" xfId="4126"/>
    <cellStyle name="Normal 25 2 2 4 2 2" xfId="7909"/>
    <cellStyle name="Normal 25 2 2 4 2 2 2" xfId="15968"/>
    <cellStyle name="Normal 25 2 2 4 2 2 2 2" xfId="32815"/>
    <cellStyle name="Normal 25 2 2 4 2 2 3" xfId="25248"/>
    <cellStyle name="Normal 25 2 2 4 2 3" xfId="12185"/>
    <cellStyle name="Normal 25 2 2 4 2 3 2" xfId="29034"/>
    <cellStyle name="Normal 25 2 2 4 2 4" xfId="21467"/>
    <cellStyle name="Normal 25 2 2 4 3" xfId="6025"/>
    <cellStyle name="Normal 25 2 2 4 3 2" xfId="14084"/>
    <cellStyle name="Normal 25 2 2 4 3 2 2" xfId="30931"/>
    <cellStyle name="Normal 25 2 2 4 3 3" xfId="23364"/>
    <cellStyle name="Normal 25 2 2 4 4" xfId="10250"/>
    <cellStyle name="Normal 25 2 2 4 4 2" xfId="27150"/>
    <cellStyle name="Normal 25 2 2 4 5" xfId="17470"/>
    <cellStyle name="Normal 25 2 2 4 6" xfId="19582"/>
    <cellStyle name="Normal 25 2 2 5" xfId="3214"/>
    <cellStyle name="Normal 25 2 2 5 2" xfId="6997"/>
    <cellStyle name="Normal 25 2 2 5 2 2" xfId="15056"/>
    <cellStyle name="Normal 25 2 2 5 2 2 2" xfId="31903"/>
    <cellStyle name="Normal 25 2 2 5 2 3" xfId="24336"/>
    <cellStyle name="Normal 25 2 2 5 3" xfId="11273"/>
    <cellStyle name="Normal 25 2 2 5 3 2" xfId="28122"/>
    <cellStyle name="Normal 25 2 2 5 4" xfId="20555"/>
    <cellStyle name="Normal 25 2 2 6" xfId="5113"/>
    <cellStyle name="Normal 25 2 2 6 2" xfId="13172"/>
    <cellStyle name="Normal 25 2 2 6 2 2" xfId="30019"/>
    <cellStyle name="Normal 25 2 2 6 3" xfId="22452"/>
    <cellStyle name="Normal 25 2 2 7" xfId="9257"/>
    <cellStyle name="Normal 25 2 2 7 2" xfId="26238"/>
    <cellStyle name="Normal 25 2 2 8" xfId="17463"/>
    <cellStyle name="Normal 25 2 2 9" xfId="18670"/>
    <cellStyle name="Normal 25 2 3" xfId="1246"/>
    <cellStyle name="Normal 25 2 3 2" xfId="1742"/>
    <cellStyle name="Normal 25 2 3 2 2" xfId="2741"/>
    <cellStyle name="Normal 25 2 3 2 2 2" xfId="4703"/>
    <cellStyle name="Normal 25 2 3 2 2 2 2" xfId="8486"/>
    <cellStyle name="Normal 25 2 3 2 2 2 2 2" xfId="16545"/>
    <cellStyle name="Normal 25 2 3 2 2 2 2 2 2" xfId="33392"/>
    <cellStyle name="Normal 25 2 3 2 2 2 2 3" xfId="25825"/>
    <cellStyle name="Normal 25 2 3 2 2 2 3" xfId="12762"/>
    <cellStyle name="Normal 25 2 3 2 2 2 3 2" xfId="29611"/>
    <cellStyle name="Normal 25 2 3 2 2 2 4" xfId="22044"/>
    <cellStyle name="Normal 25 2 3 2 2 3" xfId="6602"/>
    <cellStyle name="Normal 25 2 3 2 2 3 2" xfId="14661"/>
    <cellStyle name="Normal 25 2 3 2 2 3 2 2" xfId="31508"/>
    <cellStyle name="Normal 25 2 3 2 2 3 3" xfId="23941"/>
    <cellStyle name="Normal 25 2 3 2 2 4" xfId="10828"/>
    <cellStyle name="Normal 25 2 3 2 2 4 2" xfId="27727"/>
    <cellStyle name="Normal 25 2 3 2 2 5" xfId="17473"/>
    <cellStyle name="Normal 25 2 3 2 2 6" xfId="20159"/>
    <cellStyle name="Normal 25 2 3 2 3" xfId="3791"/>
    <cellStyle name="Normal 25 2 3 2 3 2" xfId="7574"/>
    <cellStyle name="Normal 25 2 3 2 3 2 2" xfId="15633"/>
    <cellStyle name="Normal 25 2 3 2 3 2 2 2" xfId="32480"/>
    <cellStyle name="Normal 25 2 3 2 3 2 3" xfId="24913"/>
    <cellStyle name="Normal 25 2 3 2 3 3" xfId="11850"/>
    <cellStyle name="Normal 25 2 3 2 3 3 2" xfId="28699"/>
    <cellStyle name="Normal 25 2 3 2 3 4" xfId="21132"/>
    <cellStyle name="Normal 25 2 3 2 4" xfId="5690"/>
    <cellStyle name="Normal 25 2 3 2 4 2" xfId="13749"/>
    <cellStyle name="Normal 25 2 3 2 4 2 2" xfId="30596"/>
    <cellStyle name="Normal 25 2 3 2 4 3" xfId="23029"/>
    <cellStyle name="Normal 25 2 3 2 5" xfId="9875"/>
    <cellStyle name="Normal 25 2 3 2 5 2" xfId="26815"/>
    <cellStyle name="Normal 25 2 3 2 6" xfId="17472"/>
    <cellStyle name="Normal 25 2 3 2 7" xfId="19247"/>
    <cellStyle name="Normal 25 2 3 3" xfId="2288"/>
    <cellStyle name="Normal 25 2 3 3 2" xfId="4252"/>
    <cellStyle name="Normal 25 2 3 3 2 2" xfId="8035"/>
    <cellStyle name="Normal 25 2 3 3 2 2 2" xfId="16094"/>
    <cellStyle name="Normal 25 2 3 3 2 2 2 2" xfId="32941"/>
    <cellStyle name="Normal 25 2 3 3 2 2 3" xfId="25374"/>
    <cellStyle name="Normal 25 2 3 3 2 3" xfId="12311"/>
    <cellStyle name="Normal 25 2 3 3 2 3 2" xfId="29160"/>
    <cellStyle name="Normal 25 2 3 3 2 4" xfId="21593"/>
    <cellStyle name="Normal 25 2 3 3 3" xfId="6151"/>
    <cellStyle name="Normal 25 2 3 3 3 2" xfId="14210"/>
    <cellStyle name="Normal 25 2 3 3 3 2 2" xfId="31057"/>
    <cellStyle name="Normal 25 2 3 3 3 3" xfId="23490"/>
    <cellStyle name="Normal 25 2 3 3 4" xfId="10376"/>
    <cellStyle name="Normal 25 2 3 3 4 2" xfId="27276"/>
    <cellStyle name="Normal 25 2 3 3 5" xfId="17474"/>
    <cellStyle name="Normal 25 2 3 3 6" xfId="19708"/>
    <cellStyle name="Normal 25 2 3 4" xfId="3340"/>
    <cellStyle name="Normal 25 2 3 4 2" xfId="7123"/>
    <cellStyle name="Normal 25 2 3 4 2 2" xfId="15182"/>
    <cellStyle name="Normal 25 2 3 4 2 2 2" xfId="32029"/>
    <cellStyle name="Normal 25 2 3 4 2 3" xfId="24462"/>
    <cellStyle name="Normal 25 2 3 4 3" xfId="11399"/>
    <cellStyle name="Normal 25 2 3 4 3 2" xfId="28248"/>
    <cellStyle name="Normal 25 2 3 4 4" xfId="20681"/>
    <cellStyle name="Normal 25 2 3 5" xfId="5239"/>
    <cellStyle name="Normal 25 2 3 5 2" xfId="13298"/>
    <cellStyle name="Normal 25 2 3 5 2 2" xfId="30145"/>
    <cellStyle name="Normal 25 2 3 5 3" xfId="22578"/>
    <cellStyle name="Normal 25 2 3 6" xfId="9400"/>
    <cellStyle name="Normal 25 2 3 6 2" xfId="26364"/>
    <cellStyle name="Normal 25 2 3 7" xfId="17471"/>
    <cellStyle name="Normal 25 2 3 8" xfId="18796"/>
    <cellStyle name="Normal 25 2 4" xfId="1524"/>
    <cellStyle name="Normal 25 2 4 2" xfId="2523"/>
    <cellStyle name="Normal 25 2 4 2 2" xfId="4485"/>
    <cellStyle name="Normal 25 2 4 2 2 2" xfId="8268"/>
    <cellStyle name="Normal 25 2 4 2 2 2 2" xfId="16327"/>
    <cellStyle name="Normal 25 2 4 2 2 2 2 2" xfId="33174"/>
    <cellStyle name="Normal 25 2 4 2 2 2 3" xfId="25607"/>
    <cellStyle name="Normal 25 2 4 2 2 3" xfId="12544"/>
    <cellStyle name="Normal 25 2 4 2 2 3 2" xfId="29393"/>
    <cellStyle name="Normal 25 2 4 2 2 4" xfId="21826"/>
    <cellStyle name="Normal 25 2 4 2 3" xfId="6384"/>
    <cellStyle name="Normal 25 2 4 2 3 2" xfId="14443"/>
    <cellStyle name="Normal 25 2 4 2 3 2 2" xfId="31290"/>
    <cellStyle name="Normal 25 2 4 2 3 3" xfId="23723"/>
    <cellStyle name="Normal 25 2 4 2 4" xfId="10610"/>
    <cellStyle name="Normal 25 2 4 2 4 2" xfId="27509"/>
    <cellStyle name="Normal 25 2 4 2 5" xfId="17476"/>
    <cellStyle name="Normal 25 2 4 2 6" xfId="19941"/>
    <cellStyle name="Normal 25 2 4 3" xfId="3573"/>
    <cellStyle name="Normal 25 2 4 3 2" xfId="7356"/>
    <cellStyle name="Normal 25 2 4 3 2 2" xfId="15415"/>
    <cellStyle name="Normal 25 2 4 3 2 2 2" xfId="32262"/>
    <cellStyle name="Normal 25 2 4 3 2 3" xfId="24695"/>
    <cellStyle name="Normal 25 2 4 3 3" xfId="11632"/>
    <cellStyle name="Normal 25 2 4 3 3 2" xfId="28481"/>
    <cellStyle name="Normal 25 2 4 3 4" xfId="20914"/>
    <cellStyle name="Normal 25 2 4 4" xfId="5472"/>
    <cellStyle name="Normal 25 2 4 4 2" xfId="13531"/>
    <cellStyle name="Normal 25 2 4 4 2 2" xfId="30378"/>
    <cellStyle name="Normal 25 2 4 4 3" xfId="22811"/>
    <cellStyle name="Normal 25 2 4 5" xfId="9657"/>
    <cellStyle name="Normal 25 2 4 5 2" xfId="26597"/>
    <cellStyle name="Normal 25 2 4 6" xfId="17475"/>
    <cellStyle name="Normal 25 2 4 7" xfId="19029"/>
    <cellStyle name="Normal 25 2 5" xfId="2053"/>
    <cellStyle name="Normal 25 2 5 2" xfId="4034"/>
    <cellStyle name="Normal 25 2 5 2 2" xfId="7817"/>
    <cellStyle name="Normal 25 2 5 2 2 2" xfId="15876"/>
    <cellStyle name="Normal 25 2 5 2 2 2 2" xfId="32723"/>
    <cellStyle name="Normal 25 2 5 2 2 3" xfId="25156"/>
    <cellStyle name="Normal 25 2 5 2 3" xfId="12093"/>
    <cellStyle name="Normal 25 2 5 2 3 2" xfId="28942"/>
    <cellStyle name="Normal 25 2 5 2 4" xfId="21375"/>
    <cellStyle name="Normal 25 2 5 3" xfId="5933"/>
    <cellStyle name="Normal 25 2 5 3 2" xfId="13992"/>
    <cellStyle name="Normal 25 2 5 3 2 2" xfId="30839"/>
    <cellStyle name="Normal 25 2 5 3 3" xfId="23272"/>
    <cellStyle name="Normal 25 2 5 4" xfId="10151"/>
    <cellStyle name="Normal 25 2 5 4 2" xfId="27058"/>
    <cellStyle name="Normal 25 2 5 5" xfId="17477"/>
    <cellStyle name="Normal 25 2 5 6" xfId="19490"/>
    <cellStyle name="Normal 25 2 6" xfId="3092"/>
    <cellStyle name="Normal 25 2 6 2" xfId="6905"/>
    <cellStyle name="Normal 25 2 6 2 2" xfId="14964"/>
    <cellStyle name="Normal 25 2 6 2 2 2" xfId="31811"/>
    <cellStyle name="Normal 25 2 6 2 3" xfId="24244"/>
    <cellStyle name="Normal 25 2 6 3" xfId="11155"/>
    <cellStyle name="Normal 25 2 6 3 2" xfId="28030"/>
    <cellStyle name="Normal 25 2 6 4" xfId="20463"/>
    <cellStyle name="Normal 25 2 7" xfId="5021"/>
    <cellStyle name="Normal 25 2 7 2" xfId="13080"/>
    <cellStyle name="Normal 25 2 7 2 2" xfId="29927"/>
    <cellStyle name="Normal 25 2 7 3" xfId="22360"/>
    <cellStyle name="Normal 25 2 8" xfId="9040"/>
    <cellStyle name="Normal 25 2 8 2" xfId="26146"/>
    <cellStyle name="Normal 25 2 9" xfId="17462"/>
    <cellStyle name="Normal 25 3" xfId="946"/>
    <cellStyle name="Normal 25 3 2" xfId="3126"/>
    <cellStyle name="Normal 25 3 3" xfId="17478"/>
    <cellStyle name="Normal 25 3 4" xfId="34090"/>
    <cellStyle name="Normal 25 4" xfId="1041"/>
    <cellStyle name="Normal 25 4 2" xfId="1302"/>
    <cellStyle name="Normal 25 4 2 2" xfId="1798"/>
    <cellStyle name="Normal 25 4 2 2 2" xfId="2797"/>
    <cellStyle name="Normal 25 4 2 2 2 2" xfId="4759"/>
    <cellStyle name="Normal 25 4 2 2 2 2 2" xfId="8542"/>
    <cellStyle name="Normal 25 4 2 2 2 2 2 2" xfId="16601"/>
    <cellStyle name="Normal 25 4 2 2 2 2 2 2 2" xfId="33448"/>
    <cellStyle name="Normal 25 4 2 2 2 2 2 3" xfId="25881"/>
    <cellStyle name="Normal 25 4 2 2 2 2 3" xfId="12818"/>
    <cellStyle name="Normal 25 4 2 2 2 2 3 2" xfId="29667"/>
    <cellStyle name="Normal 25 4 2 2 2 2 4" xfId="22100"/>
    <cellStyle name="Normal 25 4 2 2 2 3" xfId="6658"/>
    <cellStyle name="Normal 25 4 2 2 2 3 2" xfId="14717"/>
    <cellStyle name="Normal 25 4 2 2 2 3 2 2" xfId="31564"/>
    <cellStyle name="Normal 25 4 2 2 2 3 3" xfId="23997"/>
    <cellStyle name="Normal 25 4 2 2 2 4" xfId="10884"/>
    <cellStyle name="Normal 25 4 2 2 2 4 2" xfId="27783"/>
    <cellStyle name="Normal 25 4 2 2 2 5" xfId="17482"/>
    <cellStyle name="Normal 25 4 2 2 2 6" xfId="20215"/>
    <cellStyle name="Normal 25 4 2 2 3" xfId="3847"/>
    <cellStyle name="Normal 25 4 2 2 3 2" xfId="7630"/>
    <cellStyle name="Normal 25 4 2 2 3 2 2" xfId="15689"/>
    <cellStyle name="Normal 25 4 2 2 3 2 2 2" xfId="32536"/>
    <cellStyle name="Normal 25 4 2 2 3 2 3" xfId="24969"/>
    <cellStyle name="Normal 25 4 2 2 3 3" xfId="11906"/>
    <cellStyle name="Normal 25 4 2 2 3 3 2" xfId="28755"/>
    <cellStyle name="Normal 25 4 2 2 3 4" xfId="21188"/>
    <cellStyle name="Normal 25 4 2 2 4" xfId="5746"/>
    <cellStyle name="Normal 25 4 2 2 4 2" xfId="13805"/>
    <cellStyle name="Normal 25 4 2 2 4 2 2" xfId="30652"/>
    <cellStyle name="Normal 25 4 2 2 4 3" xfId="23085"/>
    <cellStyle name="Normal 25 4 2 2 5" xfId="9931"/>
    <cellStyle name="Normal 25 4 2 2 5 2" xfId="26871"/>
    <cellStyle name="Normal 25 4 2 2 6" xfId="17481"/>
    <cellStyle name="Normal 25 4 2 2 7" xfId="19303"/>
    <cellStyle name="Normal 25 4 2 3" xfId="2344"/>
    <cellStyle name="Normal 25 4 2 3 2" xfId="4308"/>
    <cellStyle name="Normal 25 4 2 3 2 2" xfId="8091"/>
    <cellStyle name="Normal 25 4 2 3 2 2 2" xfId="16150"/>
    <cellStyle name="Normal 25 4 2 3 2 2 2 2" xfId="32997"/>
    <cellStyle name="Normal 25 4 2 3 2 2 3" xfId="25430"/>
    <cellStyle name="Normal 25 4 2 3 2 3" xfId="12367"/>
    <cellStyle name="Normal 25 4 2 3 2 3 2" xfId="29216"/>
    <cellStyle name="Normal 25 4 2 3 2 4" xfId="21649"/>
    <cellStyle name="Normal 25 4 2 3 3" xfId="6207"/>
    <cellStyle name="Normal 25 4 2 3 3 2" xfId="14266"/>
    <cellStyle name="Normal 25 4 2 3 3 2 2" xfId="31113"/>
    <cellStyle name="Normal 25 4 2 3 3 3" xfId="23546"/>
    <cellStyle name="Normal 25 4 2 3 4" xfId="10432"/>
    <cellStyle name="Normal 25 4 2 3 4 2" xfId="27332"/>
    <cellStyle name="Normal 25 4 2 3 5" xfId="17483"/>
    <cellStyle name="Normal 25 4 2 3 6" xfId="19764"/>
    <cellStyle name="Normal 25 4 2 4" xfId="3396"/>
    <cellStyle name="Normal 25 4 2 4 2" xfId="7179"/>
    <cellStyle name="Normal 25 4 2 4 2 2" xfId="15238"/>
    <cellStyle name="Normal 25 4 2 4 2 2 2" xfId="32085"/>
    <cellStyle name="Normal 25 4 2 4 2 3" xfId="24518"/>
    <cellStyle name="Normal 25 4 2 4 3" xfId="11455"/>
    <cellStyle name="Normal 25 4 2 4 3 2" xfId="28304"/>
    <cellStyle name="Normal 25 4 2 4 4" xfId="20737"/>
    <cellStyle name="Normal 25 4 2 5" xfId="5295"/>
    <cellStyle name="Normal 25 4 2 5 2" xfId="13354"/>
    <cellStyle name="Normal 25 4 2 5 2 2" xfId="30201"/>
    <cellStyle name="Normal 25 4 2 5 3" xfId="22634"/>
    <cellStyle name="Normal 25 4 2 6" xfId="9456"/>
    <cellStyle name="Normal 25 4 2 6 2" xfId="26420"/>
    <cellStyle name="Normal 25 4 2 7" xfId="17480"/>
    <cellStyle name="Normal 25 4 2 8" xfId="18852"/>
    <cellStyle name="Normal 25 4 3" xfId="1580"/>
    <cellStyle name="Normal 25 4 3 2" xfId="2579"/>
    <cellStyle name="Normal 25 4 3 2 2" xfId="4541"/>
    <cellStyle name="Normal 25 4 3 2 2 2" xfId="8324"/>
    <cellStyle name="Normal 25 4 3 2 2 2 2" xfId="16383"/>
    <cellStyle name="Normal 25 4 3 2 2 2 2 2" xfId="33230"/>
    <cellStyle name="Normal 25 4 3 2 2 2 3" xfId="25663"/>
    <cellStyle name="Normal 25 4 3 2 2 3" xfId="12600"/>
    <cellStyle name="Normal 25 4 3 2 2 3 2" xfId="29449"/>
    <cellStyle name="Normal 25 4 3 2 2 4" xfId="21882"/>
    <cellStyle name="Normal 25 4 3 2 3" xfId="6440"/>
    <cellStyle name="Normal 25 4 3 2 3 2" xfId="14499"/>
    <cellStyle name="Normal 25 4 3 2 3 2 2" xfId="31346"/>
    <cellStyle name="Normal 25 4 3 2 3 3" xfId="23779"/>
    <cellStyle name="Normal 25 4 3 2 4" xfId="10666"/>
    <cellStyle name="Normal 25 4 3 2 4 2" xfId="27565"/>
    <cellStyle name="Normal 25 4 3 2 5" xfId="17485"/>
    <cellStyle name="Normal 25 4 3 2 6" xfId="19997"/>
    <cellStyle name="Normal 25 4 3 3" xfId="3629"/>
    <cellStyle name="Normal 25 4 3 3 2" xfId="7412"/>
    <cellStyle name="Normal 25 4 3 3 2 2" xfId="15471"/>
    <cellStyle name="Normal 25 4 3 3 2 2 2" xfId="32318"/>
    <cellStyle name="Normal 25 4 3 3 2 3" xfId="24751"/>
    <cellStyle name="Normal 25 4 3 3 3" xfId="11688"/>
    <cellStyle name="Normal 25 4 3 3 3 2" xfId="28537"/>
    <cellStyle name="Normal 25 4 3 3 4" xfId="20970"/>
    <cellStyle name="Normal 25 4 3 4" xfId="5528"/>
    <cellStyle name="Normal 25 4 3 4 2" xfId="13587"/>
    <cellStyle name="Normal 25 4 3 4 2 2" xfId="30434"/>
    <cellStyle name="Normal 25 4 3 4 3" xfId="22867"/>
    <cellStyle name="Normal 25 4 3 5" xfId="9713"/>
    <cellStyle name="Normal 25 4 3 5 2" xfId="26653"/>
    <cellStyle name="Normal 25 4 3 6" xfId="17484"/>
    <cellStyle name="Normal 25 4 3 7" xfId="19085"/>
    <cellStyle name="Normal 25 4 4" xfId="2126"/>
    <cellStyle name="Normal 25 4 4 2" xfId="4090"/>
    <cellStyle name="Normal 25 4 4 2 2" xfId="7873"/>
    <cellStyle name="Normal 25 4 4 2 2 2" xfId="15932"/>
    <cellStyle name="Normal 25 4 4 2 2 2 2" xfId="32779"/>
    <cellStyle name="Normal 25 4 4 2 2 3" xfId="25212"/>
    <cellStyle name="Normal 25 4 4 2 3" xfId="12149"/>
    <cellStyle name="Normal 25 4 4 2 3 2" xfId="28998"/>
    <cellStyle name="Normal 25 4 4 2 4" xfId="21431"/>
    <cellStyle name="Normal 25 4 4 3" xfId="5989"/>
    <cellStyle name="Normal 25 4 4 3 2" xfId="14048"/>
    <cellStyle name="Normal 25 4 4 3 2 2" xfId="30895"/>
    <cellStyle name="Normal 25 4 4 3 3" xfId="23328"/>
    <cellStyle name="Normal 25 4 4 4" xfId="10214"/>
    <cellStyle name="Normal 25 4 4 4 2" xfId="27114"/>
    <cellStyle name="Normal 25 4 4 5" xfId="17486"/>
    <cellStyle name="Normal 25 4 4 6" xfId="19546"/>
    <cellStyle name="Normal 25 4 5" xfId="3178"/>
    <cellStyle name="Normal 25 4 5 2" xfId="6961"/>
    <cellStyle name="Normal 25 4 5 2 2" xfId="15020"/>
    <cellStyle name="Normal 25 4 5 2 2 2" xfId="31867"/>
    <cellStyle name="Normal 25 4 5 2 3" xfId="24300"/>
    <cellStyle name="Normal 25 4 5 3" xfId="11237"/>
    <cellStyle name="Normal 25 4 5 3 2" xfId="28086"/>
    <cellStyle name="Normal 25 4 5 4" xfId="20519"/>
    <cellStyle name="Normal 25 4 6" xfId="5077"/>
    <cellStyle name="Normal 25 4 6 2" xfId="13136"/>
    <cellStyle name="Normal 25 4 6 2 2" xfId="29983"/>
    <cellStyle name="Normal 25 4 6 3" xfId="22416"/>
    <cellStyle name="Normal 25 4 7" xfId="9221"/>
    <cellStyle name="Normal 25 4 7 2" xfId="26202"/>
    <cellStyle name="Normal 25 4 8" xfId="17479"/>
    <cellStyle name="Normal 25 4 9" xfId="18634"/>
    <cellStyle name="Normal 25 5" xfId="1210"/>
    <cellStyle name="Normal 25 5 2" xfId="1706"/>
    <cellStyle name="Normal 25 5 2 2" xfId="2705"/>
    <cellStyle name="Normal 25 5 2 2 2" xfId="4667"/>
    <cellStyle name="Normal 25 5 2 2 2 2" xfId="8450"/>
    <cellStyle name="Normal 25 5 2 2 2 2 2" xfId="16509"/>
    <cellStyle name="Normal 25 5 2 2 2 2 2 2" xfId="33356"/>
    <cellStyle name="Normal 25 5 2 2 2 2 3" xfId="25789"/>
    <cellStyle name="Normal 25 5 2 2 2 3" xfId="12726"/>
    <cellStyle name="Normal 25 5 2 2 2 3 2" xfId="29575"/>
    <cellStyle name="Normal 25 5 2 2 2 4" xfId="22008"/>
    <cellStyle name="Normal 25 5 2 2 3" xfId="6566"/>
    <cellStyle name="Normal 25 5 2 2 3 2" xfId="14625"/>
    <cellStyle name="Normal 25 5 2 2 3 2 2" xfId="31472"/>
    <cellStyle name="Normal 25 5 2 2 3 3" xfId="23905"/>
    <cellStyle name="Normal 25 5 2 2 4" xfId="10792"/>
    <cellStyle name="Normal 25 5 2 2 4 2" xfId="27691"/>
    <cellStyle name="Normal 25 5 2 2 5" xfId="17489"/>
    <cellStyle name="Normal 25 5 2 2 6" xfId="20123"/>
    <cellStyle name="Normal 25 5 2 3" xfId="3755"/>
    <cellStyle name="Normal 25 5 2 3 2" xfId="7538"/>
    <cellStyle name="Normal 25 5 2 3 2 2" xfId="15597"/>
    <cellStyle name="Normal 25 5 2 3 2 2 2" xfId="32444"/>
    <cellStyle name="Normal 25 5 2 3 2 3" xfId="24877"/>
    <cellStyle name="Normal 25 5 2 3 3" xfId="11814"/>
    <cellStyle name="Normal 25 5 2 3 3 2" xfId="28663"/>
    <cellStyle name="Normal 25 5 2 3 4" xfId="21096"/>
    <cellStyle name="Normal 25 5 2 4" xfId="5654"/>
    <cellStyle name="Normal 25 5 2 4 2" xfId="13713"/>
    <cellStyle name="Normal 25 5 2 4 2 2" xfId="30560"/>
    <cellStyle name="Normal 25 5 2 4 3" xfId="22993"/>
    <cellStyle name="Normal 25 5 2 5" xfId="9839"/>
    <cellStyle name="Normal 25 5 2 5 2" xfId="26779"/>
    <cellStyle name="Normal 25 5 2 6" xfId="17488"/>
    <cellStyle name="Normal 25 5 2 7" xfId="19211"/>
    <cellStyle name="Normal 25 5 3" xfId="2252"/>
    <cellStyle name="Normal 25 5 3 2" xfId="4216"/>
    <cellStyle name="Normal 25 5 3 2 2" xfId="7999"/>
    <cellStyle name="Normal 25 5 3 2 2 2" xfId="16058"/>
    <cellStyle name="Normal 25 5 3 2 2 2 2" xfId="32905"/>
    <cellStyle name="Normal 25 5 3 2 2 3" xfId="25338"/>
    <cellStyle name="Normal 25 5 3 2 3" xfId="12275"/>
    <cellStyle name="Normal 25 5 3 2 3 2" xfId="29124"/>
    <cellStyle name="Normal 25 5 3 2 4" xfId="21557"/>
    <cellStyle name="Normal 25 5 3 3" xfId="6115"/>
    <cellStyle name="Normal 25 5 3 3 2" xfId="14174"/>
    <cellStyle name="Normal 25 5 3 3 2 2" xfId="31021"/>
    <cellStyle name="Normal 25 5 3 3 3" xfId="23454"/>
    <cellStyle name="Normal 25 5 3 4" xfId="10340"/>
    <cellStyle name="Normal 25 5 3 4 2" xfId="27240"/>
    <cellStyle name="Normal 25 5 3 5" xfId="17490"/>
    <cellStyle name="Normal 25 5 3 6" xfId="19672"/>
    <cellStyle name="Normal 25 5 4" xfId="3304"/>
    <cellStyle name="Normal 25 5 4 2" xfId="7087"/>
    <cellStyle name="Normal 25 5 4 2 2" xfId="15146"/>
    <cellStyle name="Normal 25 5 4 2 2 2" xfId="31993"/>
    <cellStyle name="Normal 25 5 4 2 3" xfId="24426"/>
    <cellStyle name="Normal 25 5 4 3" xfId="11363"/>
    <cellStyle name="Normal 25 5 4 3 2" xfId="28212"/>
    <cellStyle name="Normal 25 5 4 4" xfId="20645"/>
    <cellStyle name="Normal 25 5 5" xfId="5203"/>
    <cellStyle name="Normal 25 5 5 2" xfId="13262"/>
    <cellStyle name="Normal 25 5 5 2 2" xfId="30109"/>
    <cellStyle name="Normal 25 5 5 3" xfId="22542"/>
    <cellStyle name="Normal 25 5 6" xfId="9364"/>
    <cellStyle name="Normal 25 5 6 2" xfId="26328"/>
    <cellStyle name="Normal 25 5 7" xfId="17487"/>
    <cellStyle name="Normal 25 5 8" xfId="18760"/>
    <cellStyle name="Normal 25 6" xfId="1488"/>
    <cellStyle name="Normal 25 6 2" xfId="2487"/>
    <cellStyle name="Normal 25 6 2 2" xfId="4449"/>
    <cellStyle name="Normal 25 6 2 2 2" xfId="8232"/>
    <cellStyle name="Normal 25 6 2 2 2 2" xfId="16291"/>
    <cellStyle name="Normal 25 6 2 2 2 2 2" xfId="33138"/>
    <cellStyle name="Normal 25 6 2 2 2 3" xfId="25571"/>
    <cellStyle name="Normal 25 6 2 2 3" xfId="12508"/>
    <cellStyle name="Normal 25 6 2 2 3 2" xfId="29357"/>
    <cellStyle name="Normal 25 6 2 2 4" xfId="21790"/>
    <cellStyle name="Normal 25 6 2 3" xfId="6348"/>
    <cellStyle name="Normal 25 6 2 3 2" xfId="14407"/>
    <cellStyle name="Normal 25 6 2 3 2 2" xfId="31254"/>
    <cellStyle name="Normal 25 6 2 3 3" xfId="23687"/>
    <cellStyle name="Normal 25 6 2 4" xfId="10574"/>
    <cellStyle name="Normal 25 6 2 4 2" xfId="27473"/>
    <cellStyle name="Normal 25 6 2 5" xfId="17492"/>
    <cellStyle name="Normal 25 6 2 6" xfId="19905"/>
    <cellStyle name="Normal 25 6 3" xfId="3537"/>
    <cellStyle name="Normal 25 6 3 2" xfId="7320"/>
    <cellStyle name="Normal 25 6 3 2 2" xfId="15379"/>
    <cellStyle name="Normal 25 6 3 2 2 2" xfId="32226"/>
    <cellStyle name="Normal 25 6 3 2 3" xfId="24659"/>
    <cellStyle name="Normal 25 6 3 3" xfId="11596"/>
    <cellStyle name="Normal 25 6 3 3 2" xfId="28445"/>
    <cellStyle name="Normal 25 6 3 4" xfId="20878"/>
    <cellStyle name="Normal 25 6 4" xfId="5436"/>
    <cellStyle name="Normal 25 6 4 2" xfId="13495"/>
    <cellStyle name="Normal 25 6 4 2 2" xfId="30342"/>
    <cellStyle name="Normal 25 6 4 3" xfId="22775"/>
    <cellStyle name="Normal 25 6 5" xfId="9621"/>
    <cellStyle name="Normal 25 6 5 2" xfId="26561"/>
    <cellStyle name="Normal 25 6 6" xfId="17491"/>
    <cellStyle name="Normal 25 6 7" xfId="18993"/>
    <cellStyle name="Normal 25 7" xfId="2013"/>
    <cellStyle name="Normal 25 7 2" xfId="3998"/>
    <cellStyle name="Normal 25 7 2 2" xfId="7781"/>
    <cellStyle name="Normal 25 7 2 2 2" xfId="15840"/>
    <cellStyle name="Normal 25 7 2 2 2 2" xfId="32687"/>
    <cellStyle name="Normal 25 7 2 2 3" xfId="25120"/>
    <cellStyle name="Normal 25 7 2 3" xfId="12057"/>
    <cellStyle name="Normal 25 7 2 3 2" xfId="28906"/>
    <cellStyle name="Normal 25 7 2 4" xfId="21339"/>
    <cellStyle name="Normal 25 7 3" xfId="5897"/>
    <cellStyle name="Normal 25 7 3 2" xfId="13956"/>
    <cellStyle name="Normal 25 7 3 2 2" xfId="30803"/>
    <cellStyle name="Normal 25 7 3 3" xfId="23236"/>
    <cellStyle name="Normal 25 7 4" xfId="10112"/>
    <cellStyle name="Normal 25 7 4 2" xfId="27022"/>
    <cellStyle name="Normal 25 7 5" xfId="17493"/>
    <cellStyle name="Normal 25 7 6" xfId="19454"/>
    <cellStyle name="Normal 25 8" xfId="3056"/>
    <cellStyle name="Normal 25 8 2" xfId="6869"/>
    <cellStyle name="Normal 25 8 2 2" xfId="14928"/>
    <cellStyle name="Normal 25 8 2 2 2" xfId="31775"/>
    <cellStyle name="Normal 25 8 2 3" xfId="24208"/>
    <cellStyle name="Normal 25 8 3" xfId="11119"/>
    <cellStyle name="Normal 25 8 3 2" xfId="27994"/>
    <cellStyle name="Normal 25 8 4" xfId="20427"/>
    <cellStyle name="Normal 25 9" xfId="4985"/>
    <cellStyle name="Normal 25 9 2" xfId="13044"/>
    <cellStyle name="Normal 25 9 2 2" xfId="29891"/>
    <cellStyle name="Normal 25 9 3" xfId="22324"/>
    <cellStyle name="Normal 250" xfId="18470"/>
    <cellStyle name="Normal 251" xfId="18469"/>
    <cellStyle name="Normal 252" xfId="269"/>
    <cellStyle name="Normal 253" xfId="33658"/>
    <cellStyle name="Normal 254" xfId="33659"/>
    <cellStyle name="Normal 255" xfId="33660"/>
    <cellStyle name="Normal 256" xfId="33661"/>
    <cellStyle name="Normal 257" xfId="33662"/>
    <cellStyle name="Normal 258" xfId="33663"/>
    <cellStyle name="Normal 259" xfId="33664"/>
    <cellStyle name="Normal 26" xfId="626"/>
    <cellStyle name="Normal 26 10" xfId="8969"/>
    <cellStyle name="Normal 26 10 2" xfId="26111"/>
    <cellStyle name="Normal 26 11" xfId="17494"/>
    <cellStyle name="Normal 26 12" xfId="18542"/>
    <cellStyle name="Normal 26 13" xfId="34091"/>
    <cellStyle name="Normal 26 2" xfId="744"/>
    <cellStyle name="Normal 26 2 10" xfId="18578"/>
    <cellStyle name="Normal 26 2 11" xfId="34092"/>
    <cellStyle name="Normal 26 2 2" xfId="1078"/>
    <cellStyle name="Normal 26 2 2 2" xfId="1339"/>
    <cellStyle name="Normal 26 2 2 2 2" xfId="1835"/>
    <cellStyle name="Normal 26 2 2 2 2 2" xfId="2834"/>
    <cellStyle name="Normal 26 2 2 2 2 2 2" xfId="4796"/>
    <cellStyle name="Normal 26 2 2 2 2 2 2 2" xfId="8579"/>
    <cellStyle name="Normal 26 2 2 2 2 2 2 2 2" xfId="16638"/>
    <cellStyle name="Normal 26 2 2 2 2 2 2 2 2 2" xfId="33485"/>
    <cellStyle name="Normal 26 2 2 2 2 2 2 2 3" xfId="25918"/>
    <cellStyle name="Normal 26 2 2 2 2 2 2 3" xfId="12855"/>
    <cellStyle name="Normal 26 2 2 2 2 2 2 3 2" xfId="29704"/>
    <cellStyle name="Normal 26 2 2 2 2 2 2 4" xfId="22137"/>
    <cellStyle name="Normal 26 2 2 2 2 2 3" xfId="6695"/>
    <cellStyle name="Normal 26 2 2 2 2 2 3 2" xfId="14754"/>
    <cellStyle name="Normal 26 2 2 2 2 2 3 2 2" xfId="31601"/>
    <cellStyle name="Normal 26 2 2 2 2 2 3 3" xfId="24034"/>
    <cellStyle name="Normal 26 2 2 2 2 2 4" xfId="10921"/>
    <cellStyle name="Normal 26 2 2 2 2 2 4 2" xfId="27820"/>
    <cellStyle name="Normal 26 2 2 2 2 2 5" xfId="17499"/>
    <cellStyle name="Normal 26 2 2 2 2 2 6" xfId="20252"/>
    <cellStyle name="Normal 26 2 2 2 2 3" xfId="3884"/>
    <cellStyle name="Normal 26 2 2 2 2 3 2" xfId="7667"/>
    <cellStyle name="Normal 26 2 2 2 2 3 2 2" xfId="15726"/>
    <cellStyle name="Normal 26 2 2 2 2 3 2 2 2" xfId="32573"/>
    <cellStyle name="Normal 26 2 2 2 2 3 2 3" xfId="25006"/>
    <cellStyle name="Normal 26 2 2 2 2 3 3" xfId="11943"/>
    <cellStyle name="Normal 26 2 2 2 2 3 3 2" xfId="28792"/>
    <cellStyle name="Normal 26 2 2 2 2 3 4" xfId="21225"/>
    <cellStyle name="Normal 26 2 2 2 2 4" xfId="5783"/>
    <cellStyle name="Normal 26 2 2 2 2 4 2" xfId="13842"/>
    <cellStyle name="Normal 26 2 2 2 2 4 2 2" xfId="30689"/>
    <cellStyle name="Normal 26 2 2 2 2 4 3" xfId="23122"/>
    <cellStyle name="Normal 26 2 2 2 2 5" xfId="9968"/>
    <cellStyle name="Normal 26 2 2 2 2 5 2" xfId="26908"/>
    <cellStyle name="Normal 26 2 2 2 2 6" xfId="17498"/>
    <cellStyle name="Normal 26 2 2 2 2 7" xfId="19340"/>
    <cellStyle name="Normal 26 2 2 2 3" xfId="2381"/>
    <cellStyle name="Normal 26 2 2 2 3 2" xfId="4345"/>
    <cellStyle name="Normal 26 2 2 2 3 2 2" xfId="8128"/>
    <cellStyle name="Normal 26 2 2 2 3 2 2 2" xfId="16187"/>
    <cellStyle name="Normal 26 2 2 2 3 2 2 2 2" xfId="33034"/>
    <cellStyle name="Normal 26 2 2 2 3 2 2 3" xfId="25467"/>
    <cellStyle name="Normal 26 2 2 2 3 2 3" xfId="12404"/>
    <cellStyle name="Normal 26 2 2 2 3 2 3 2" xfId="29253"/>
    <cellStyle name="Normal 26 2 2 2 3 2 4" xfId="21686"/>
    <cellStyle name="Normal 26 2 2 2 3 3" xfId="6244"/>
    <cellStyle name="Normal 26 2 2 2 3 3 2" xfId="14303"/>
    <cellStyle name="Normal 26 2 2 2 3 3 2 2" xfId="31150"/>
    <cellStyle name="Normal 26 2 2 2 3 3 3" xfId="23583"/>
    <cellStyle name="Normal 26 2 2 2 3 4" xfId="10469"/>
    <cellStyle name="Normal 26 2 2 2 3 4 2" xfId="27369"/>
    <cellStyle name="Normal 26 2 2 2 3 5" xfId="17500"/>
    <cellStyle name="Normal 26 2 2 2 3 6" xfId="19801"/>
    <cellStyle name="Normal 26 2 2 2 4" xfId="3433"/>
    <cellStyle name="Normal 26 2 2 2 4 2" xfId="7216"/>
    <cellStyle name="Normal 26 2 2 2 4 2 2" xfId="15275"/>
    <cellStyle name="Normal 26 2 2 2 4 2 2 2" xfId="32122"/>
    <cellStyle name="Normal 26 2 2 2 4 2 3" xfId="24555"/>
    <cellStyle name="Normal 26 2 2 2 4 3" xfId="11492"/>
    <cellStyle name="Normal 26 2 2 2 4 3 2" xfId="28341"/>
    <cellStyle name="Normal 26 2 2 2 4 4" xfId="20774"/>
    <cellStyle name="Normal 26 2 2 2 5" xfId="5332"/>
    <cellStyle name="Normal 26 2 2 2 5 2" xfId="13391"/>
    <cellStyle name="Normal 26 2 2 2 5 2 2" xfId="30238"/>
    <cellStyle name="Normal 26 2 2 2 5 3" xfId="22671"/>
    <cellStyle name="Normal 26 2 2 2 6" xfId="9493"/>
    <cellStyle name="Normal 26 2 2 2 6 2" xfId="26457"/>
    <cellStyle name="Normal 26 2 2 2 7" xfId="17497"/>
    <cellStyle name="Normal 26 2 2 2 8" xfId="18889"/>
    <cellStyle name="Normal 26 2 2 3" xfId="1617"/>
    <cellStyle name="Normal 26 2 2 3 2" xfId="2616"/>
    <cellStyle name="Normal 26 2 2 3 2 2" xfId="4578"/>
    <cellStyle name="Normal 26 2 2 3 2 2 2" xfId="8361"/>
    <cellStyle name="Normal 26 2 2 3 2 2 2 2" xfId="16420"/>
    <cellStyle name="Normal 26 2 2 3 2 2 2 2 2" xfId="33267"/>
    <cellStyle name="Normal 26 2 2 3 2 2 2 3" xfId="25700"/>
    <cellStyle name="Normal 26 2 2 3 2 2 3" xfId="12637"/>
    <cellStyle name="Normal 26 2 2 3 2 2 3 2" xfId="29486"/>
    <cellStyle name="Normal 26 2 2 3 2 2 4" xfId="21919"/>
    <cellStyle name="Normal 26 2 2 3 2 3" xfId="6477"/>
    <cellStyle name="Normal 26 2 2 3 2 3 2" xfId="14536"/>
    <cellStyle name="Normal 26 2 2 3 2 3 2 2" xfId="31383"/>
    <cellStyle name="Normal 26 2 2 3 2 3 3" xfId="23816"/>
    <cellStyle name="Normal 26 2 2 3 2 4" xfId="10703"/>
    <cellStyle name="Normal 26 2 2 3 2 4 2" xfId="27602"/>
    <cellStyle name="Normal 26 2 2 3 2 5" xfId="17502"/>
    <cellStyle name="Normal 26 2 2 3 2 6" xfId="20034"/>
    <cellStyle name="Normal 26 2 2 3 3" xfId="3666"/>
    <cellStyle name="Normal 26 2 2 3 3 2" xfId="7449"/>
    <cellStyle name="Normal 26 2 2 3 3 2 2" xfId="15508"/>
    <cellStyle name="Normal 26 2 2 3 3 2 2 2" xfId="32355"/>
    <cellStyle name="Normal 26 2 2 3 3 2 3" xfId="24788"/>
    <cellStyle name="Normal 26 2 2 3 3 3" xfId="11725"/>
    <cellStyle name="Normal 26 2 2 3 3 3 2" xfId="28574"/>
    <cellStyle name="Normal 26 2 2 3 3 4" xfId="21007"/>
    <cellStyle name="Normal 26 2 2 3 4" xfId="5565"/>
    <cellStyle name="Normal 26 2 2 3 4 2" xfId="13624"/>
    <cellStyle name="Normal 26 2 2 3 4 2 2" xfId="30471"/>
    <cellStyle name="Normal 26 2 2 3 4 3" xfId="22904"/>
    <cellStyle name="Normal 26 2 2 3 5" xfId="9750"/>
    <cellStyle name="Normal 26 2 2 3 5 2" xfId="26690"/>
    <cellStyle name="Normal 26 2 2 3 6" xfId="17501"/>
    <cellStyle name="Normal 26 2 2 3 7" xfId="19122"/>
    <cellStyle name="Normal 26 2 2 4" xfId="2163"/>
    <cellStyle name="Normal 26 2 2 4 2" xfId="4127"/>
    <cellStyle name="Normal 26 2 2 4 2 2" xfId="7910"/>
    <cellStyle name="Normal 26 2 2 4 2 2 2" xfId="15969"/>
    <cellStyle name="Normal 26 2 2 4 2 2 2 2" xfId="32816"/>
    <cellStyle name="Normal 26 2 2 4 2 2 3" xfId="25249"/>
    <cellStyle name="Normal 26 2 2 4 2 3" xfId="12186"/>
    <cellStyle name="Normal 26 2 2 4 2 3 2" xfId="29035"/>
    <cellStyle name="Normal 26 2 2 4 2 4" xfId="21468"/>
    <cellStyle name="Normal 26 2 2 4 3" xfId="6026"/>
    <cellStyle name="Normal 26 2 2 4 3 2" xfId="14085"/>
    <cellStyle name="Normal 26 2 2 4 3 2 2" xfId="30932"/>
    <cellStyle name="Normal 26 2 2 4 3 3" xfId="23365"/>
    <cellStyle name="Normal 26 2 2 4 4" xfId="10251"/>
    <cellStyle name="Normal 26 2 2 4 4 2" xfId="27151"/>
    <cellStyle name="Normal 26 2 2 4 5" xfId="17503"/>
    <cellStyle name="Normal 26 2 2 4 6" xfId="19583"/>
    <cellStyle name="Normal 26 2 2 5" xfId="3215"/>
    <cellStyle name="Normal 26 2 2 5 2" xfId="6998"/>
    <cellStyle name="Normal 26 2 2 5 2 2" xfId="15057"/>
    <cellStyle name="Normal 26 2 2 5 2 2 2" xfId="31904"/>
    <cellStyle name="Normal 26 2 2 5 2 3" xfId="24337"/>
    <cellStyle name="Normal 26 2 2 5 3" xfId="11274"/>
    <cellStyle name="Normal 26 2 2 5 3 2" xfId="28123"/>
    <cellStyle name="Normal 26 2 2 5 4" xfId="20556"/>
    <cellStyle name="Normal 26 2 2 6" xfId="5114"/>
    <cellStyle name="Normal 26 2 2 6 2" xfId="13173"/>
    <cellStyle name="Normal 26 2 2 6 2 2" xfId="30020"/>
    <cellStyle name="Normal 26 2 2 6 3" xfId="22453"/>
    <cellStyle name="Normal 26 2 2 7" xfId="9258"/>
    <cellStyle name="Normal 26 2 2 7 2" xfId="26239"/>
    <cellStyle name="Normal 26 2 2 8" xfId="17496"/>
    <cellStyle name="Normal 26 2 2 9" xfId="18671"/>
    <cellStyle name="Normal 26 2 3" xfId="1247"/>
    <cellStyle name="Normal 26 2 3 2" xfId="1743"/>
    <cellStyle name="Normal 26 2 3 2 2" xfId="2742"/>
    <cellStyle name="Normal 26 2 3 2 2 2" xfId="4704"/>
    <cellStyle name="Normal 26 2 3 2 2 2 2" xfId="8487"/>
    <cellStyle name="Normal 26 2 3 2 2 2 2 2" xfId="16546"/>
    <cellStyle name="Normal 26 2 3 2 2 2 2 2 2" xfId="33393"/>
    <cellStyle name="Normal 26 2 3 2 2 2 2 3" xfId="25826"/>
    <cellStyle name="Normal 26 2 3 2 2 2 3" xfId="12763"/>
    <cellStyle name="Normal 26 2 3 2 2 2 3 2" xfId="29612"/>
    <cellStyle name="Normal 26 2 3 2 2 2 4" xfId="22045"/>
    <cellStyle name="Normal 26 2 3 2 2 3" xfId="6603"/>
    <cellStyle name="Normal 26 2 3 2 2 3 2" xfId="14662"/>
    <cellStyle name="Normal 26 2 3 2 2 3 2 2" xfId="31509"/>
    <cellStyle name="Normal 26 2 3 2 2 3 3" xfId="23942"/>
    <cellStyle name="Normal 26 2 3 2 2 4" xfId="10829"/>
    <cellStyle name="Normal 26 2 3 2 2 4 2" xfId="27728"/>
    <cellStyle name="Normal 26 2 3 2 2 5" xfId="17506"/>
    <cellStyle name="Normal 26 2 3 2 2 6" xfId="20160"/>
    <cellStyle name="Normal 26 2 3 2 3" xfId="3792"/>
    <cellStyle name="Normal 26 2 3 2 3 2" xfId="7575"/>
    <cellStyle name="Normal 26 2 3 2 3 2 2" xfId="15634"/>
    <cellStyle name="Normal 26 2 3 2 3 2 2 2" xfId="32481"/>
    <cellStyle name="Normal 26 2 3 2 3 2 3" xfId="24914"/>
    <cellStyle name="Normal 26 2 3 2 3 3" xfId="11851"/>
    <cellStyle name="Normal 26 2 3 2 3 3 2" xfId="28700"/>
    <cellStyle name="Normal 26 2 3 2 3 4" xfId="21133"/>
    <cellStyle name="Normal 26 2 3 2 4" xfId="5691"/>
    <cellStyle name="Normal 26 2 3 2 4 2" xfId="13750"/>
    <cellStyle name="Normal 26 2 3 2 4 2 2" xfId="30597"/>
    <cellStyle name="Normal 26 2 3 2 4 3" xfId="23030"/>
    <cellStyle name="Normal 26 2 3 2 5" xfId="9876"/>
    <cellStyle name="Normal 26 2 3 2 5 2" xfId="26816"/>
    <cellStyle name="Normal 26 2 3 2 6" xfId="17505"/>
    <cellStyle name="Normal 26 2 3 2 7" xfId="19248"/>
    <cellStyle name="Normal 26 2 3 3" xfId="2289"/>
    <cellStyle name="Normal 26 2 3 3 2" xfId="4253"/>
    <cellStyle name="Normal 26 2 3 3 2 2" xfId="8036"/>
    <cellStyle name="Normal 26 2 3 3 2 2 2" xfId="16095"/>
    <cellStyle name="Normal 26 2 3 3 2 2 2 2" xfId="32942"/>
    <cellStyle name="Normal 26 2 3 3 2 2 3" xfId="25375"/>
    <cellStyle name="Normal 26 2 3 3 2 3" xfId="12312"/>
    <cellStyle name="Normal 26 2 3 3 2 3 2" xfId="29161"/>
    <cellStyle name="Normal 26 2 3 3 2 4" xfId="21594"/>
    <cellStyle name="Normal 26 2 3 3 3" xfId="6152"/>
    <cellStyle name="Normal 26 2 3 3 3 2" xfId="14211"/>
    <cellStyle name="Normal 26 2 3 3 3 2 2" xfId="31058"/>
    <cellStyle name="Normal 26 2 3 3 3 3" xfId="23491"/>
    <cellStyle name="Normal 26 2 3 3 4" xfId="10377"/>
    <cellStyle name="Normal 26 2 3 3 4 2" xfId="27277"/>
    <cellStyle name="Normal 26 2 3 3 5" xfId="17507"/>
    <cellStyle name="Normal 26 2 3 3 6" xfId="19709"/>
    <cellStyle name="Normal 26 2 3 4" xfId="3341"/>
    <cellStyle name="Normal 26 2 3 4 2" xfId="7124"/>
    <cellStyle name="Normal 26 2 3 4 2 2" xfId="15183"/>
    <cellStyle name="Normal 26 2 3 4 2 2 2" xfId="32030"/>
    <cellStyle name="Normal 26 2 3 4 2 3" xfId="24463"/>
    <cellStyle name="Normal 26 2 3 4 3" xfId="11400"/>
    <cellStyle name="Normal 26 2 3 4 3 2" xfId="28249"/>
    <cellStyle name="Normal 26 2 3 4 4" xfId="20682"/>
    <cellStyle name="Normal 26 2 3 5" xfId="5240"/>
    <cellStyle name="Normal 26 2 3 5 2" xfId="13299"/>
    <cellStyle name="Normal 26 2 3 5 2 2" xfId="30146"/>
    <cellStyle name="Normal 26 2 3 5 3" xfId="22579"/>
    <cellStyle name="Normal 26 2 3 6" xfId="9401"/>
    <cellStyle name="Normal 26 2 3 6 2" xfId="26365"/>
    <cellStyle name="Normal 26 2 3 7" xfId="17504"/>
    <cellStyle name="Normal 26 2 3 8" xfId="18797"/>
    <cellStyle name="Normal 26 2 4" xfId="1525"/>
    <cellStyle name="Normal 26 2 4 2" xfId="2524"/>
    <cellStyle name="Normal 26 2 4 2 2" xfId="4486"/>
    <cellStyle name="Normal 26 2 4 2 2 2" xfId="8269"/>
    <cellStyle name="Normal 26 2 4 2 2 2 2" xfId="16328"/>
    <cellStyle name="Normal 26 2 4 2 2 2 2 2" xfId="33175"/>
    <cellStyle name="Normal 26 2 4 2 2 2 3" xfId="25608"/>
    <cellStyle name="Normal 26 2 4 2 2 3" xfId="12545"/>
    <cellStyle name="Normal 26 2 4 2 2 3 2" xfId="29394"/>
    <cellStyle name="Normal 26 2 4 2 2 4" xfId="21827"/>
    <cellStyle name="Normal 26 2 4 2 3" xfId="6385"/>
    <cellStyle name="Normal 26 2 4 2 3 2" xfId="14444"/>
    <cellStyle name="Normal 26 2 4 2 3 2 2" xfId="31291"/>
    <cellStyle name="Normal 26 2 4 2 3 3" xfId="23724"/>
    <cellStyle name="Normal 26 2 4 2 4" xfId="10611"/>
    <cellStyle name="Normal 26 2 4 2 4 2" xfId="27510"/>
    <cellStyle name="Normal 26 2 4 2 5" xfId="17509"/>
    <cellStyle name="Normal 26 2 4 2 6" xfId="19942"/>
    <cellStyle name="Normal 26 2 4 3" xfId="3574"/>
    <cellStyle name="Normal 26 2 4 3 2" xfId="7357"/>
    <cellStyle name="Normal 26 2 4 3 2 2" xfId="15416"/>
    <cellStyle name="Normal 26 2 4 3 2 2 2" xfId="32263"/>
    <cellStyle name="Normal 26 2 4 3 2 3" xfId="24696"/>
    <cellStyle name="Normal 26 2 4 3 3" xfId="11633"/>
    <cellStyle name="Normal 26 2 4 3 3 2" xfId="28482"/>
    <cellStyle name="Normal 26 2 4 3 4" xfId="20915"/>
    <cellStyle name="Normal 26 2 4 4" xfId="5473"/>
    <cellStyle name="Normal 26 2 4 4 2" xfId="13532"/>
    <cellStyle name="Normal 26 2 4 4 2 2" xfId="30379"/>
    <cellStyle name="Normal 26 2 4 4 3" xfId="22812"/>
    <cellStyle name="Normal 26 2 4 5" xfId="9658"/>
    <cellStyle name="Normal 26 2 4 5 2" xfId="26598"/>
    <cellStyle name="Normal 26 2 4 6" xfId="17508"/>
    <cellStyle name="Normal 26 2 4 7" xfId="19030"/>
    <cellStyle name="Normal 26 2 5" xfId="2054"/>
    <cellStyle name="Normal 26 2 5 2" xfId="4035"/>
    <cellStyle name="Normal 26 2 5 2 2" xfId="7818"/>
    <cellStyle name="Normal 26 2 5 2 2 2" xfId="15877"/>
    <cellStyle name="Normal 26 2 5 2 2 2 2" xfId="32724"/>
    <cellStyle name="Normal 26 2 5 2 2 3" xfId="25157"/>
    <cellStyle name="Normal 26 2 5 2 3" xfId="12094"/>
    <cellStyle name="Normal 26 2 5 2 3 2" xfId="28943"/>
    <cellStyle name="Normal 26 2 5 2 4" xfId="21376"/>
    <cellStyle name="Normal 26 2 5 3" xfId="5934"/>
    <cellStyle name="Normal 26 2 5 3 2" xfId="13993"/>
    <cellStyle name="Normal 26 2 5 3 2 2" xfId="30840"/>
    <cellStyle name="Normal 26 2 5 3 3" xfId="23273"/>
    <cellStyle name="Normal 26 2 5 4" xfId="10152"/>
    <cellStyle name="Normal 26 2 5 4 2" xfId="27059"/>
    <cellStyle name="Normal 26 2 5 5" xfId="17510"/>
    <cellStyle name="Normal 26 2 5 6" xfId="19491"/>
    <cellStyle name="Normal 26 2 6" xfId="3093"/>
    <cellStyle name="Normal 26 2 6 2" xfId="6906"/>
    <cellStyle name="Normal 26 2 6 2 2" xfId="14965"/>
    <cellStyle name="Normal 26 2 6 2 2 2" xfId="31812"/>
    <cellStyle name="Normal 26 2 6 2 3" xfId="24245"/>
    <cellStyle name="Normal 26 2 6 3" xfId="11156"/>
    <cellStyle name="Normal 26 2 6 3 2" xfId="28031"/>
    <cellStyle name="Normal 26 2 6 4" xfId="20464"/>
    <cellStyle name="Normal 26 2 7" xfId="5022"/>
    <cellStyle name="Normal 26 2 7 2" xfId="13081"/>
    <cellStyle name="Normal 26 2 7 2 2" xfId="29928"/>
    <cellStyle name="Normal 26 2 7 3" xfId="22361"/>
    <cellStyle name="Normal 26 2 8" xfId="9041"/>
    <cellStyle name="Normal 26 2 8 2" xfId="26147"/>
    <cellStyle name="Normal 26 2 9" xfId="17495"/>
    <cellStyle name="Normal 26 3" xfId="947"/>
    <cellStyle name="Normal 26 3 2" xfId="3127"/>
    <cellStyle name="Normal 26 3 3" xfId="17511"/>
    <cellStyle name="Normal 26 3 4" xfId="34093"/>
    <cellStyle name="Normal 26 4" xfId="1042"/>
    <cellStyle name="Normal 26 4 2" xfId="1303"/>
    <cellStyle name="Normal 26 4 2 2" xfId="1799"/>
    <cellStyle name="Normal 26 4 2 2 2" xfId="2798"/>
    <cellStyle name="Normal 26 4 2 2 2 2" xfId="4760"/>
    <cellStyle name="Normal 26 4 2 2 2 2 2" xfId="8543"/>
    <cellStyle name="Normal 26 4 2 2 2 2 2 2" xfId="16602"/>
    <cellStyle name="Normal 26 4 2 2 2 2 2 2 2" xfId="33449"/>
    <cellStyle name="Normal 26 4 2 2 2 2 2 3" xfId="25882"/>
    <cellStyle name="Normal 26 4 2 2 2 2 3" xfId="12819"/>
    <cellStyle name="Normal 26 4 2 2 2 2 3 2" xfId="29668"/>
    <cellStyle name="Normal 26 4 2 2 2 2 4" xfId="22101"/>
    <cellStyle name="Normal 26 4 2 2 2 3" xfId="6659"/>
    <cellStyle name="Normal 26 4 2 2 2 3 2" xfId="14718"/>
    <cellStyle name="Normal 26 4 2 2 2 3 2 2" xfId="31565"/>
    <cellStyle name="Normal 26 4 2 2 2 3 3" xfId="23998"/>
    <cellStyle name="Normal 26 4 2 2 2 4" xfId="10885"/>
    <cellStyle name="Normal 26 4 2 2 2 4 2" xfId="27784"/>
    <cellStyle name="Normal 26 4 2 2 2 5" xfId="17515"/>
    <cellStyle name="Normal 26 4 2 2 2 6" xfId="20216"/>
    <cellStyle name="Normal 26 4 2 2 3" xfId="3848"/>
    <cellStyle name="Normal 26 4 2 2 3 2" xfId="7631"/>
    <cellStyle name="Normal 26 4 2 2 3 2 2" xfId="15690"/>
    <cellStyle name="Normal 26 4 2 2 3 2 2 2" xfId="32537"/>
    <cellStyle name="Normal 26 4 2 2 3 2 3" xfId="24970"/>
    <cellStyle name="Normal 26 4 2 2 3 3" xfId="11907"/>
    <cellStyle name="Normal 26 4 2 2 3 3 2" xfId="28756"/>
    <cellStyle name="Normal 26 4 2 2 3 4" xfId="21189"/>
    <cellStyle name="Normal 26 4 2 2 4" xfId="5747"/>
    <cellStyle name="Normal 26 4 2 2 4 2" xfId="13806"/>
    <cellStyle name="Normal 26 4 2 2 4 2 2" xfId="30653"/>
    <cellStyle name="Normal 26 4 2 2 4 3" xfId="23086"/>
    <cellStyle name="Normal 26 4 2 2 5" xfId="9932"/>
    <cellStyle name="Normal 26 4 2 2 5 2" xfId="26872"/>
    <cellStyle name="Normal 26 4 2 2 6" xfId="17514"/>
    <cellStyle name="Normal 26 4 2 2 7" xfId="19304"/>
    <cellStyle name="Normal 26 4 2 3" xfId="2345"/>
    <cellStyle name="Normal 26 4 2 3 2" xfId="4309"/>
    <cellStyle name="Normal 26 4 2 3 2 2" xfId="8092"/>
    <cellStyle name="Normal 26 4 2 3 2 2 2" xfId="16151"/>
    <cellStyle name="Normal 26 4 2 3 2 2 2 2" xfId="32998"/>
    <cellStyle name="Normal 26 4 2 3 2 2 3" xfId="25431"/>
    <cellStyle name="Normal 26 4 2 3 2 3" xfId="12368"/>
    <cellStyle name="Normal 26 4 2 3 2 3 2" xfId="29217"/>
    <cellStyle name="Normal 26 4 2 3 2 4" xfId="21650"/>
    <cellStyle name="Normal 26 4 2 3 3" xfId="6208"/>
    <cellStyle name="Normal 26 4 2 3 3 2" xfId="14267"/>
    <cellStyle name="Normal 26 4 2 3 3 2 2" xfId="31114"/>
    <cellStyle name="Normal 26 4 2 3 3 3" xfId="23547"/>
    <cellStyle name="Normal 26 4 2 3 4" xfId="10433"/>
    <cellStyle name="Normal 26 4 2 3 4 2" xfId="27333"/>
    <cellStyle name="Normal 26 4 2 3 5" xfId="17516"/>
    <cellStyle name="Normal 26 4 2 3 6" xfId="19765"/>
    <cellStyle name="Normal 26 4 2 4" xfId="3397"/>
    <cellStyle name="Normal 26 4 2 4 2" xfId="7180"/>
    <cellStyle name="Normal 26 4 2 4 2 2" xfId="15239"/>
    <cellStyle name="Normal 26 4 2 4 2 2 2" xfId="32086"/>
    <cellStyle name="Normal 26 4 2 4 2 3" xfId="24519"/>
    <cellStyle name="Normal 26 4 2 4 3" xfId="11456"/>
    <cellStyle name="Normal 26 4 2 4 3 2" xfId="28305"/>
    <cellStyle name="Normal 26 4 2 4 4" xfId="20738"/>
    <cellStyle name="Normal 26 4 2 5" xfId="5296"/>
    <cellStyle name="Normal 26 4 2 5 2" xfId="13355"/>
    <cellStyle name="Normal 26 4 2 5 2 2" xfId="30202"/>
    <cellStyle name="Normal 26 4 2 5 3" xfId="22635"/>
    <cellStyle name="Normal 26 4 2 6" xfId="9457"/>
    <cellStyle name="Normal 26 4 2 6 2" xfId="26421"/>
    <cellStyle name="Normal 26 4 2 7" xfId="17513"/>
    <cellStyle name="Normal 26 4 2 8" xfId="18853"/>
    <cellStyle name="Normal 26 4 3" xfId="1581"/>
    <cellStyle name="Normal 26 4 3 2" xfId="2580"/>
    <cellStyle name="Normal 26 4 3 2 2" xfId="4542"/>
    <cellStyle name="Normal 26 4 3 2 2 2" xfId="8325"/>
    <cellStyle name="Normal 26 4 3 2 2 2 2" xfId="16384"/>
    <cellStyle name="Normal 26 4 3 2 2 2 2 2" xfId="33231"/>
    <cellStyle name="Normal 26 4 3 2 2 2 3" xfId="25664"/>
    <cellStyle name="Normal 26 4 3 2 2 3" xfId="12601"/>
    <cellStyle name="Normal 26 4 3 2 2 3 2" xfId="29450"/>
    <cellStyle name="Normal 26 4 3 2 2 4" xfId="21883"/>
    <cellStyle name="Normal 26 4 3 2 3" xfId="6441"/>
    <cellStyle name="Normal 26 4 3 2 3 2" xfId="14500"/>
    <cellStyle name="Normal 26 4 3 2 3 2 2" xfId="31347"/>
    <cellStyle name="Normal 26 4 3 2 3 3" xfId="23780"/>
    <cellStyle name="Normal 26 4 3 2 4" xfId="10667"/>
    <cellStyle name="Normal 26 4 3 2 4 2" xfId="27566"/>
    <cellStyle name="Normal 26 4 3 2 5" xfId="17518"/>
    <cellStyle name="Normal 26 4 3 2 6" xfId="19998"/>
    <cellStyle name="Normal 26 4 3 3" xfId="3630"/>
    <cellStyle name="Normal 26 4 3 3 2" xfId="7413"/>
    <cellStyle name="Normal 26 4 3 3 2 2" xfId="15472"/>
    <cellStyle name="Normal 26 4 3 3 2 2 2" xfId="32319"/>
    <cellStyle name="Normal 26 4 3 3 2 3" xfId="24752"/>
    <cellStyle name="Normal 26 4 3 3 3" xfId="11689"/>
    <cellStyle name="Normal 26 4 3 3 3 2" xfId="28538"/>
    <cellStyle name="Normal 26 4 3 3 4" xfId="20971"/>
    <cellStyle name="Normal 26 4 3 4" xfId="5529"/>
    <cellStyle name="Normal 26 4 3 4 2" xfId="13588"/>
    <cellStyle name="Normal 26 4 3 4 2 2" xfId="30435"/>
    <cellStyle name="Normal 26 4 3 4 3" xfId="22868"/>
    <cellStyle name="Normal 26 4 3 5" xfId="9714"/>
    <cellStyle name="Normal 26 4 3 5 2" xfId="26654"/>
    <cellStyle name="Normal 26 4 3 6" xfId="17517"/>
    <cellStyle name="Normal 26 4 3 7" xfId="19086"/>
    <cellStyle name="Normal 26 4 4" xfId="2127"/>
    <cellStyle name="Normal 26 4 4 2" xfId="4091"/>
    <cellStyle name="Normal 26 4 4 2 2" xfId="7874"/>
    <cellStyle name="Normal 26 4 4 2 2 2" xfId="15933"/>
    <cellStyle name="Normal 26 4 4 2 2 2 2" xfId="32780"/>
    <cellStyle name="Normal 26 4 4 2 2 3" xfId="25213"/>
    <cellStyle name="Normal 26 4 4 2 3" xfId="12150"/>
    <cellStyle name="Normal 26 4 4 2 3 2" xfId="28999"/>
    <cellStyle name="Normal 26 4 4 2 4" xfId="21432"/>
    <cellStyle name="Normal 26 4 4 3" xfId="5990"/>
    <cellStyle name="Normal 26 4 4 3 2" xfId="14049"/>
    <cellStyle name="Normal 26 4 4 3 2 2" xfId="30896"/>
    <cellStyle name="Normal 26 4 4 3 3" xfId="23329"/>
    <cellStyle name="Normal 26 4 4 4" xfId="10215"/>
    <cellStyle name="Normal 26 4 4 4 2" xfId="27115"/>
    <cellStyle name="Normal 26 4 4 5" xfId="17519"/>
    <cellStyle name="Normal 26 4 4 6" xfId="19547"/>
    <cellStyle name="Normal 26 4 5" xfId="3179"/>
    <cellStyle name="Normal 26 4 5 2" xfId="6962"/>
    <cellStyle name="Normal 26 4 5 2 2" xfId="15021"/>
    <cellStyle name="Normal 26 4 5 2 2 2" xfId="31868"/>
    <cellStyle name="Normal 26 4 5 2 3" xfId="24301"/>
    <cellStyle name="Normal 26 4 5 3" xfId="11238"/>
    <cellStyle name="Normal 26 4 5 3 2" xfId="28087"/>
    <cellStyle name="Normal 26 4 5 4" xfId="20520"/>
    <cellStyle name="Normal 26 4 6" xfId="5078"/>
    <cellStyle name="Normal 26 4 6 2" xfId="13137"/>
    <cellStyle name="Normal 26 4 6 2 2" xfId="29984"/>
    <cellStyle name="Normal 26 4 6 3" xfId="22417"/>
    <cellStyle name="Normal 26 4 7" xfId="9222"/>
    <cellStyle name="Normal 26 4 7 2" xfId="26203"/>
    <cellStyle name="Normal 26 4 8" xfId="17512"/>
    <cellStyle name="Normal 26 4 9" xfId="18635"/>
    <cellStyle name="Normal 26 5" xfId="1211"/>
    <cellStyle name="Normal 26 5 2" xfId="1707"/>
    <cellStyle name="Normal 26 5 2 2" xfId="2706"/>
    <cellStyle name="Normal 26 5 2 2 2" xfId="4668"/>
    <cellStyle name="Normal 26 5 2 2 2 2" xfId="8451"/>
    <cellStyle name="Normal 26 5 2 2 2 2 2" xfId="16510"/>
    <cellStyle name="Normal 26 5 2 2 2 2 2 2" xfId="33357"/>
    <cellStyle name="Normal 26 5 2 2 2 2 3" xfId="25790"/>
    <cellStyle name="Normal 26 5 2 2 2 3" xfId="12727"/>
    <cellStyle name="Normal 26 5 2 2 2 3 2" xfId="29576"/>
    <cellStyle name="Normal 26 5 2 2 2 4" xfId="22009"/>
    <cellStyle name="Normal 26 5 2 2 3" xfId="6567"/>
    <cellStyle name="Normal 26 5 2 2 3 2" xfId="14626"/>
    <cellStyle name="Normal 26 5 2 2 3 2 2" xfId="31473"/>
    <cellStyle name="Normal 26 5 2 2 3 3" xfId="23906"/>
    <cellStyle name="Normal 26 5 2 2 4" xfId="10793"/>
    <cellStyle name="Normal 26 5 2 2 4 2" xfId="27692"/>
    <cellStyle name="Normal 26 5 2 2 5" xfId="17522"/>
    <cellStyle name="Normal 26 5 2 2 6" xfId="20124"/>
    <cellStyle name="Normal 26 5 2 3" xfId="3756"/>
    <cellStyle name="Normal 26 5 2 3 2" xfId="7539"/>
    <cellStyle name="Normal 26 5 2 3 2 2" xfId="15598"/>
    <cellStyle name="Normal 26 5 2 3 2 2 2" xfId="32445"/>
    <cellStyle name="Normal 26 5 2 3 2 3" xfId="24878"/>
    <cellStyle name="Normal 26 5 2 3 3" xfId="11815"/>
    <cellStyle name="Normal 26 5 2 3 3 2" xfId="28664"/>
    <cellStyle name="Normal 26 5 2 3 4" xfId="21097"/>
    <cellStyle name="Normal 26 5 2 4" xfId="5655"/>
    <cellStyle name="Normal 26 5 2 4 2" xfId="13714"/>
    <cellStyle name="Normal 26 5 2 4 2 2" xfId="30561"/>
    <cellStyle name="Normal 26 5 2 4 3" xfId="22994"/>
    <cellStyle name="Normal 26 5 2 5" xfId="9840"/>
    <cellStyle name="Normal 26 5 2 5 2" xfId="26780"/>
    <cellStyle name="Normal 26 5 2 6" xfId="17521"/>
    <cellStyle name="Normal 26 5 2 7" xfId="19212"/>
    <cellStyle name="Normal 26 5 3" xfId="2253"/>
    <cellStyle name="Normal 26 5 3 2" xfId="4217"/>
    <cellStyle name="Normal 26 5 3 2 2" xfId="8000"/>
    <cellStyle name="Normal 26 5 3 2 2 2" xfId="16059"/>
    <cellStyle name="Normal 26 5 3 2 2 2 2" xfId="32906"/>
    <cellStyle name="Normal 26 5 3 2 2 3" xfId="25339"/>
    <cellStyle name="Normal 26 5 3 2 3" xfId="12276"/>
    <cellStyle name="Normal 26 5 3 2 3 2" xfId="29125"/>
    <cellStyle name="Normal 26 5 3 2 4" xfId="21558"/>
    <cellStyle name="Normal 26 5 3 3" xfId="6116"/>
    <cellStyle name="Normal 26 5 3 3 2" xfId="14175"/>
    <cellStyle name="Normal 26 5 3 3 2 2" xfId="31022"/>
    <cellStyle name="Normal 26 5 3 3 3" xfId="23455"/>
    <cellStyle name="Normal 26 5 3 4" xfId="10341"/>
    <cellStyle name="Normal 26 5 3 4 2" xfId="27241"/>
    <cellStyle name="Normal 26 5 3 5" xfId="17523"/>
    <cellStyle name="Normal 26 5 3 6" xfId="19673"/>
    <cellStyle name="Normal 26 5 4" xfId="3305"/>
    <cellStyle name="Normal 26 5 4 2" xfId="7088"/>
    <cellStyle name="Normal 26 5 4 2 2" xfId="15147"/>
    <cellStyle name="Normal 26 5 4 2 2 2" xfId="31994"/>
    <cellStyle name="Normal 26 5 4 2 3" xfId="24427"/>
    <cellStyle name="Normal 26 5 4 3" xfId="11364"/>
    <cellStyle name="Normal 26 5 4 3 2" xfId="28213"/>
    <cellStyle name="Normal 26 5 4 4" xfId="20646"/>
    <cellStyle name="Normal 26 5 5" xfId="5204"/>
    <cellStyle name="Normal 26 5 5 2" xfId="13263"/>
    <cellStyle name="Normal 26 5 5 2 2" xfId="30110"/>
    <cellStyle name="Normal 26 5 5 3" xfId="22543"/>
    <cellStyle name="Normal 26 5 6" xfId="9365"/>
    <cellStyle name="Normal 26 5 6 2" xfId="26329"/>
    <cellStyle name="Normal 26 5 7" xfId="17520"/>
    <cellStyle name="Normal 26 5 8" xfId="18761"/>
    <cellStyle name="Normal 26 6" xfId="1489"/>
    <cellStyle name="Normal 26 6 2" xfId="2488"/>
    <cellStyle name="Normal 26 6 2 2" xfId="4450"/>
    <cellStyle name="Normal 26 6 2 2 2" xfId="8233"/>
    <cellStyle name="Normal 26 6 2 2 2 2" xfId="16292"/>
    <cellStyle name="Normal 26 6 2 2 2 2 2" xfId="33139"/>
    <cellStyle name="Normal 26 6 2 2 2 3" xfId="25572"/>
    <cellStyle name="Normal 26 6 2 2 3" xfId="12509"/>
    <cellStyle name="Normal 26 6 2 2 3 2" xfId="29358"/>
    <cellStyle name="Normal 26 6 2 2 4" xfId="21791"/>
    <cellStyle name="Normal 26 6 2 3" xfId="6349"/>
    <cellStyle name="Normal 26 6 2 3 2" xfId="14408"/>
    <cellStyle name="Normal 26 6 2 3 2 2" xfId="31255"/>
    <cellStyle name="Normal 26 6 2 3 3" xfId="23688"/>
    <cellStyle name="Normal 26 6 2 4" xfId="10575"/>
    <cellStyle name="Normal 26 6 2 4 2" xfId="27474"/>
    <cellStyle name="Normal 26 6 2 5" xfId="17525"/>
    <cellStyle name="Normal 26 6 2 6" xfId="19906"/>
    <cellStyle name="Normal 26 6 3" xfId="3538"/>
    <cellStyle name="Normal 26 6 3 2" xfId="7321"/>
    <cellStyle name="Normal 26 6 3 2 2" xfId="15380"/>
    <cellStyle name="Normal 26 6 3 2 2 2" xfId="32227"/>
    <cellStyle name="Normal 26 6 3 2 3" xfId="24660"/>
    <cellStyle name="Normal 26 6 3 3" xfId="11597"/>
    <cellStyle name="Normal 26 6 3 3 2" xfId="28446"/>
    <cellStyle name="Normal 26 6 3 4" xfId="20879"/>
    <cellStyle name="Normal 26 6 4" xfId="5437"/>
    <cellStyle name="Normal 26 6 4 2" xfId="13496"/>
    <cellStyle name="Normal 26 6 4 2 2" xfId="30343"/>
    <cellStyle name="Normal 26 6 4 3" xfId="22776"/>
    <cellStyle name="Normal 26 6 5" xfId="9622"/>
    <cellStyle name="Normal 26 6 5 2" xfId="26562"/>
    <cellStyle name="Normal 26 6 6" xfId="17524"/>
    <cellStyle name="Normal 26 6 7" xfId="18994"/>
    <cellStyle name="Normal 26 7" xfId="2014"/>
    <cellStyle name="Normal 26 7 2" xfId="3999"/>
    <cellStyle name="Normal 26 7 2 2" xfId="7782"/>
    <cellStyle name="Normal 26 7 2 2 2" xfId="15841"/>
    <cellStyle name="Normal 26 7 2 2 2 2" xfId="32688"/>
    <cellStyle name="Normal 26 7 2 2 3" xfId="25121"/>
    <cellStyle name="Normal 26 7 2 3" xfId="12058"/>
    <cellStyle name="Normal 26 7 2 3 2" xfId="28907"/>
    <cellStyle name="Normal 26 7 2 4" xfId="21340"/>
    <cellStyle name="Normal 26 7 3" xfId="5898"/>
    <cellStyle name="Normal 26 7 3 2" xfId="13957"/>
    <cellStyle name="Normal 26 7 3 2 2" xfId="30804"/>
    <cellStyle name="Normal 26 7 3 3" xfId="23237"/>
    <cellStyle name="Normal 26 7 4" xfId="10113"/>
    <cellStyle name="Normal 26 7 4 2" xfId="27023"/>
    <cellStyle name="Normal 26 7 5" xfId="17526"/>
    <cellStyle name="Normal 26 7 6" xfId="19455"/>
    <cellStyle name="Normal 26 8" xfId="3057"/>
    <cellStyle name="Normal 26 8 2" xfId="6870"/>
    <cellStyle name="Normal 26 8 2 2" xfId="14929"/>
    <cellStyle name="Normal 26 8 2 2 2" xfId="31776"/>
    <cellStyle name="Normal 26 8 2 3" xfId="24209"/>
    <cellStyle name="Normal 26 8 3" xfId="11120"/>
    <cellStyle name="Normal 26 8 3 2" xfId="27995"/>
    <cellStyle name="Normal 26 8 4" xfId="20428"/>
    <cellStyle name="Normal 26 9" xfId="4986"/>
    <cellStyle name="Normal 26 9 2" xfId="13045"/>
    <cellStyle name="Normal 26 9 2 2" xfId="29892"/>
    <cellStyle name="Normal 26 9 3" xfId="22325"/>
    <cellStyle name="Normal 260" xfId="33665"/>
    <cellStyle name="Normal 261" xfId="33666"/>
    <cellStyle name="Normal 262" xfId="33667"/>
    <cellStyle name="Normal 263" xfId="33668"/>
    <cellStyle name="Normal 264" xfId="33669"/>
    <cellStyle name="Normal 265" xfId="33670"/>
    <cellStyle name="Normal 266" xfId="33671"/>
    <cellStyle name="Normal 267" xfId="33672"/>
    <cellStyle name="Normal 268" xfId="33673"/>
    <cellStyle name="Normal 269" xfId="33674"/>
    <cellStyle name="Normal 27" xfId="627"/>
    <cellStyle name="Normal 27 10" xfId="8970"/>
    <cellStyle name="Normal 27 10 2" xfId="26112"/>
    <cellStyle name="Normal 27 11" xfId="17527"/>
    <cellStyle name="Normal 27 12" xfId="18543"/>
    <cellStyle name="Normal 27 13" xfId="34094"/>
    <cellStyle name="Normal 27 2" xfId="745"/>
    <cellStyle name="Normal 27 2 10" xfId="18579"/>
    <cellStyle name="Normal 27 2 11" xfId="34095"/>
    <cellStyle name="Normal 27 2 2" xfId="1079"/>
    <cellStyle name="Normal 27 2 2 2" xfId="1340"/>
    <cellStyle name="Normal 27 2 2 2 2" xfId="1836"/>
    <cellStyle name="Normal 27 2 2 2 2 2" xfId="2835"/>
    <cellStyle name="Normal 27 2 2 2 2 2 2" xfId="4797"/>
    <cellStyle name="Normal 27 2 2 2 2 2 2 2" xfId="8580"/>
    <cellStyle name="Normal 27 2 2 2 2 2 2 2 2" xfId="16639"/>
    <cellStyle name="Normal 27 2 2 2 2 2 2 2 2 2" xfId="33486"/>
    <cellStyle name="Normal 27 2 2 2 2 2 2 2 3" xfId="25919"/>
    <cellStyle name="Normal 27 2 2 2 2 2 2 3" xfId="12856"/>
    <cellStyle name="Normal 27 2 2 2 2 2 2 3 2" xfId="29705"/>
    <cellStyle name="Normal 27 2 2 2 2 2 2 4" xfId="22138"/>
    <cellStyle name="Normal 27 2 2 2 2 2 3" xfId="6696"/>
    <cellStyle name="Normal 27 2 2 2 2 2 3 2" xfId="14755"/>
    <cellStyle name="Normal 27 2 2 2 2 2 3 2 2" xfId="31602"/>
    <cellStyle name="Normal 27 2 2 2 2 2 3 3" xfId="24035"/>
    <cellStyle name="Normal 27 2 2 2 2 2 4" xfId="10922"/>
    <cellStyle name="Normal 27 2 2 2 2 2 4 2" xfId="27821"/>
    <cellStyle name="Normal 27 2 2 2 2 2 5" xfId="17532"/>
    <cellStyle name="Normal 27 2 2 2 2 2 6" xfId="20253"/>
    <cellStyle name="Normal 27 2 2 2 2 3" xfId="3885"/>
    <cellStyle name="Normal 27 2 2 2 2 3 2" xfId="7668"/>
    <cellStyle name="Normal 27 2 2 2 2 3 2 2" xfId="15727"/>
    <cellStyle name="Normal 27 2 2 2 2 3 2 2 2" xfId="32574"/>
    <cellStyle name="Normal 27 2 2 2 2 3 2 3" xfId="25007"/>
    <cellStyle name="Normal 27 2 2 2 2 3 3" xfId="11944"/>
    <cellStyle name="Normal 27 2 2 2 2 3 3 2" xfId="28793"/>
    <cellStyle name="Normal 27 2 2 2 2 3 4" xfId="21226"/>
    <cellStyle name="Normal 27 2 2 2 2 4" xfId="5784"/>
    <cellStyle name="Normal 27 2 2 2 2 4 2" xfId="13843"/>
    <cellStyle name="Normal 27 2 2 2 2 4 2 2" xfId="30690"/>
    <cellStyle name="Normal 27 2 2 2 2 4 3" xfId="23123"/>
    <cellStyle name="Normal 27 2 2 2 2 5" xfId="9969"/>
    <cellStyle name="Normal 27 2 2 2 2 5 2" xfId="26909"/>
    <cellStyle name="Normal 27 2 2 2 2 6" xfId="17531"/>
    <cellStyle name="Normal 27 2 2 2 2 7" xfId="19341"/>
    <cellStyle name="Normal 27 2 2 2 3" xfId="2382"/>
    <cellStyle name="Normal 27 2 2 2 3 2" xfId="4346"/>
    <cellStyle name="Normal 27 2 2 2 3 2 2" xfId="8129"/>
    <cellStyle name="Normal 27 2 2 2 3 2 2 2" xfId="16188"/>
    <cellStyle name="Normal 27 2 2 2 3 2 2 2 2" xfId="33035"/>
    <cellStyle name="Normal 27 2 2 2 3 2 2 3" xfId="25468"/>
    <cellStyle name="Normal 27 2 2 2 3 2 3" xfId="12405"/>
    <cellStyle name="Normal 27 2 2 2 3 2 3 2" xfId="29254"/>
    <cellStyle name="Normal 27 2 2 2 3 2 4" xfId="21687"/>
    <cellStyle name="Normal 27 2 2 2 3 3" xfId="6245"/>
    <cellStyle name="Normal 27 2 2 2 3 3 2" xfId="14304"/>
    <cellStyle name="Normal 27 2 2 2 3 3 2 2" xfId="31151"/>
    <cellStyle name="Normal 27 2 2 2 3 3 3" xfId="23584"/>
    <cellStyle name="Normal 27 2 2 2 3 4" xfId="10470"/>
    <cellStyle name="Normal 27 2 2 2 3 4 2" xfId="27370"/>
    <cellStyle name="Normal 27 2 2 2 3 5" xfId="17533"/>
    <cellStyle name="Normal 27 2 2 2 3 6" xfId="19802"/>
    <cellStyle name="Normal 27 2 2 2 4" xfId="3434"/>
    <cellStyle name="Normal 27 2 2 2 4 2" xfId="7217"/>
    <cellStyle name="Normal 27 2 2 2 4 2 2" xfId="15276"/>
    <cellStyle name="Normal 27 2 2 2 4 2 2 2" xfId="32123"/>
    <cellStyle name="Normal 27 2 2 2 4 2 3" xfId="24556"/>
    <cellStyle name="Normal 27 2 2 2 4 3" xfId="11493"/>
    <cellStyle name="Normal 27 2 2 2 4 3 2" xfId="28342"/>
    <cellStyle name="Normal 27 2 2 2 4 4" xfId="20775"/>
    <cellStyle name="Normal 27 2 2 2 5" xfId="5333"/>
    <cellStyle name="Normal 27 2 2 2 5 2" xfId="13392"/>
    <cellStyle name="Normal 27 2 2 2 5 2 2" xfId="30239"/>
    <cellStyle name="Normal 27 2 2 2 5 3" xfId="22672"/>
    <cellStyle name="Normal 27 2 2 2 6" xfId="9494"/>
    <cellStyle name="Normal 27 2 2 2 6 2" xfId="26458"/>
    <cellStyle name="Normal 27 2 2 2 7" xfId="17530"/>
    <cellStyle name="Normal 27 2 2 2 8" xfId="18890"/>
    <cellStyle name="Normal 27 2 2 3" xfId="1618"/>
    <cellStyle name="Normal 27 2 2 3 2" xfId="2617"/>
    <cellStyle name="Normal 27 2 2 3 2 2" xfId="4579"/>
    <cellStyle name="Normal 27 2 2 3 2 2 2" xfId="8362"/>
    <cellStyle name="Normal 27 2 2 3 2 2 2 2" xfId="16421"/>
    <cellStyle name="Normal 27 2 2 3 2 2 2 2 2" xfId="33268"/>
    <cellStyle name="Normal 27 2 2 3 2 2 2 3" xfId="25701"/>
    <cellStyle name="Normal 27 2 2 3 2 2 3" xfId="12638"/>
    <cellStyle name="Normal 27 2 2 3 2 2 3 2" xfId="29487"/>
    <cellStyle name="Normal 27 2 2 3 2 2 4" xfId="21920"/>
    <cellStyle name="Normal 27 2 2 3 2 3" xfId="6478"/>
    <cellStyle name="Normal 27 2 2 3 2 3 2" xfId="14537"/>
    <cellStyle name="Normal 27 2 2 3 2 3 2 2" xfId="31384"/>
    <cellStyle name="Normal 27 2 2 3 2 3 3" xfId="23817"/>
    <cellStyle name="Normal 27 2 2 3 2 4" xfId="10704"/>
    <cellStyle name="Normal 27 2 2 3 2 4 2" xfId="27603"/>
    <cellStyle name="Normal 27 2 2 3 2 5" xfId="17535"/>
    <cellStyle name="Normal 27 2 2 3 2 6" xfId="20035"/>
    <cellStyle name="Normal 27 2 2 3 3" xfId="3667"/>
    <cellStyle name="Normal 27 2 2 3 3 2" xfId="7450"/>
    <cellStyle name="Normal 27 2 2 3 3 2 2" xfId="15509"/>
    <cellStyle name="Normal 27 2 2 3 3 2 2 2" xfId="32356"/>
    <cellStyle name="Normal 27 2 2 3 3 2 3" xfId="24789"/>
    <cellStyle name="Normal 27 2 2 3 3 3" xfId="11726"/>
    <cellStyle name="Normal 27 2 2 3 3 3 2" xfId="28575"/>
    <cellStyle name="Normal 27 2 2 3 3 4" xfId="21008"/>
    <cellStyle name="Normal 27 2 2 3 4" xfId="5566"/>
    <cellStyle name="Normal 27 2 2 3 4 2" xfId="13625"/>
    <cellStyle name="Normal 27 2 2 3 4 2 2" xfId="30472"/>
    <cellStyle name="Normal 27 2 2 3 4 3" xfId="22905"/>
    <cellStyle name="Normal 27 2 2 3 5" xfId="9751"/>
    <cellStyle name="Normal 27 2 2 3 5 2" xfId="26691"/>
    <cellStyle name="Normal 27 2 2 3 6" xfId="17534"/>
    <cellStyle name="Normal 27 2 2 3 7" xfId="19123"/>
    <cellStyle name="Normal 27 2 2 4" xfId="2164"/>
    <cellStyle name="Normal 27 2 2 4 2" xfId="4128"/>
    <cellStyle name="Normal 27 2 2 4 2 2" xfId="7911"/>
    <cellStyle name="Normal 27 2 2 4 2 2 2" xfId="15970"/>
    <cellStyle name="Normal 27 2 2 4 2 2 2 2" xfId="32817"/>
    <cellStyle name="Normal 27 2 2 4 2 2 3" xfId="25250"/>
    <cellStyle name="Normal 27 2 2 4 2 3" xfId="12187"/>
    <cellStyle name="Normal 27 2 2 4 2 3 2" xfId="29036"/>
    <cellStyle name="Normal 27 2 2 4 2 4" xfId="21469"/>
    <cellStyle name="Normal 27 2 2 4 3" xfId="6027"/>
    <cellStyle name="Normal 27 2 2 4 3 2" xfId="14086"/>
    <cellStyle name="Normal 27 2 2 4 3 2 2" xfId="30933"/>
    <cellStyle name="Normal 27 2 2 4 3 3" xfId="23366"/>
    <cellStyle name="Normal 27 2 2 4 4" xfId="10252"/>
    <cellStyle name="Normal 27 2 2 4 4 2" xfId="27152"/>
    <cellStyle name="Normal 27 2 2 4 5" xfId="17536"/>
    <cellStyle name="Normal 27 2 2 4 6" xfId="19584"/>
    <cellStyle name="Normal 27 2 2 5" xfId="3216"/>
    <cellStyle name="Normal 27 2 2 5 2" xfId="6999"/>
    <cellStyle name="Normal 27 2 2 5 2 2" xfId="15058"/>
    <cellStyle name="Normal 27 2 2 5 2 2 2" xfId="31905"/>
    <cellStyle name="Normal 27 2 2 5 2 3" xfId="24338"/>
    <cellStyle name="Normal 27 2 2 5 3" xfId="11275"/>
    <cellStyle name="Normal 27 2 2 5 3 2" xfId="28124"/>
    <cellStyle name="Normal 27 2 2 5 4" xfId="20557"/>
    <cellStyle name="Normal 27 2 2 6" xfId="5115"/>
    <cellStyle name="Normal 27 2 2 6 2" xfId="13174"/>
    <cellStyle name="Normal 27 2 2 6 2 2" xfId="30021"/>
    <cellStyle name="Normal 27 2 2 6 3" xfId="22454"/>
    <cellStyle name="Normal 27 2 2 7" xfId="9259"/>
    <cellStyle name="Normal 27 2 2 7 2" xfId="26240"/>
    <cellStyle name="Normal 27 2 2 8" xfId="17529"/>
    <cellStyle name="Normal 27 2 2 9" xfId="18672"/>
    <cellStyle name="Normal 27 2 3" xfId="1248"/>
    <cellStyle name="Normal 27 2 3 2" xfId="1744"/>
    <cellStyle name="Normal 27 2 3 2 2" xfId="2743"/>
    <cellStyle name="Normal 27 2 3 2 2 2" xfId="4705"/>
    <cellStyle name="Normal 27 2 3 2 2 2 2" xfId="8488"/>
    <cellStyle name="Normal 27 2 3 2 2 2 2 2" xfId="16547"/>
    <cellStyle name="Normal 27 2 3 2 2 2 2 2 2" xfId="33394"/>
    <cellStyle name="Normal 27 2 3 2 2 2 2 3" xfId="25827"/>
    <cellStyle name="Normal 27 2 3 2 2 2 3" xfId="12764"/>
    <cellStyle name="Normal 27 2 3 2 2 2 3 2" xfId="29613"/>
    <cellStyle name="Normal 27 2 3 2 2 2 4" xfId="22046"/>
    <cellStyle name="Normal 27 2 3 2 2 3" xfId="6604"/>
    <cellStyle name="Normal 27 2 3 2 2 3 2" xfId="14663"/>
    <cellStyle name="Normal 27 2 3 2 2 3 2 2" xfId="31510"/>
    <cellStyle name="Normal 27 2 3 2 2 3 3" xfId="23943"/>
    <cellStyle name="Normal 27 2 3 2 2 4" xfId="10830"/>
    <cellStyle name="Normal 27 2 3 2 2 4 2" xfId="27729"/>
    <cellStyle name="Normal 27 2 3 2 2 5" xfId="17539"/>
    <cellStyle name="Normal 27 2 3 2 2 6" xfId="20161"/>
    <cellStyle name="Normal 27 2 3 2 3" xfId="3793"/>
    <cellStyle name="Normal 27 2 3 2 3 2" xfId="7576"/>
    <cellStyle name="Normal 27 2 3 2 3 2 2" xfId="15635"/>
    <cellStyle name="Normal 27 2 3 2 3 2 2 2" xfId="32482"/>
    <cellStyle name="Normal 27 2 3 2 3 2 3" xfId="24915"/>
    <cellStyle name="Normal 27 2 3 2 3 3" xfId="11852"/>
    <cellStyle name="Normal 27 2 3 2 3 3 2" xfId="28701"/>
    <cellStyle name="Normal 27 2 3 2 3 4" xfId="21134"/>
    <cellStyle name="Normal 27 2 3 2 4" xfId="5692"/>
    <cellStyle name="Normal 27 2 3 2 4 2" xfId="13751"/>
    <cellStyle name="Normal 27 2 3 2 4 2 2" xfId="30598"/>
    <cellStyle name="Normal 27 2 3 2 4 3" xfId="23031"/>
    <cellStyle name="Normal 27 2 3 2 5" xfId="9877"/>
    <cellStyle name="Normal 27 2 3 2 5 2" xfId="26817"/>
    <cellStyle name="Normal 27 2 3 2 6" xfId="17538"/>
    <cellStyle name="Normal 27 2 3 2 7" xfId="19249"/>
    <cellStyle name="Normal 27 2 3 3" xfId="2290"/>
    <cellStyle name="Normal 27 2 3 3 2" xfId="4254"/>
    <cellStyle name="Normal 27 2 3 3 2 2" xfId="8037"/>
    <cellStyle name="Normal 27 2 3 3 2 2 2" xfId="16096"/>
    <cellStyle name="Normal 27 2 3 3 2 2 2 2" xfId="32943"/>
    <cellStyle name="Normal 27 2 3 3 2 2 3" xfId="25376"/>
    <cellStyle name="Normal 27 2 3 3 2 3" xfId="12313"/>
    <cellStyle name="Normal 27 2 3 3 2 3 2" xfId="29162"/>
    <cellStyle name="Normal 27 2 3 3 2 4" xfId="21595"/>
    <cellStyle name="Normal 27 2 3 3 3" xfId="6153"/>
    <cellStyle name="Normal 27 2 3 3 3 2" xfId="14212"/>
    <cellStyle name="Normal 27 2 3 3 3 2 2" xfId="31059"/>
    <cellStyle name="Normal 27 2 3 3 3 3" xfId="23492"/>
    <cellStyle name="Normal 27 2 3 3 4" xfId="10378"/>
    <cellStyle name="Normal 27 2 3 3 4 2" xfId="27278"/>
    <cellStyle name="Normal 27 2 3 3 5" xfId="17540"/>
    <cellStyle name="Normal 27 2 3 3 6" xfId="19710"/>
    <cellStyle name="Normal 27 2 3 4" xfId="3342"/>
    <cellStyle name="Normal 27 2 3 4 2" xfId="7125"/>
    <cellStyle name="Normal 27 2 3 4 2 2" xfId="15184"/>
    <cellStyle name="Normal 27 2 3 4 2 2 2" xfId="32031"/>
    <cellStyle name="Normal 27 2 3 4 2 3" xfId="24464"/>
    <cellStyle name="Normal 27 2 3 4 3" xfId="11401"/>
    <cellStyle name="Normal 27 2 3 4 3 2" xfId="28250"/>
    <cellStyle name="Normal 27 2 3 4 4" xfId="20683"/>
    <cellStyle name="Normal 27 2 3 5" xfId="5241"/>
    <cellStyle name="Normal 27 2 3 5 2" xfId="13300"/>
    <cellStyle name="Normal 27 2 3 5 2 2" xfId="30147"/>
    <cellStyle name="Normal 27 2 3 5 3" xfId="22580"/>
    <cellStyle name="Normal 27 2 3 6" xfId="9402"/>
    <cellStyle name="Normal 27 2 3 6 2" xfId="26366"/>
    <cellStyle name="Normal 27 2 3 7" xfId="17537"/>
    <cellStyle name="Normal 27 2 3 8" xfId="18798"/>
    <cellStyle name="Normal 27 2 4" xfId="1526"/>
    <cellStyle name="Normal 27 2 4 2" xfId="2525"/>
    <cellStyle name="Normal 27 2 4 2 2" xfId="4487"/>
    <cellStyle name="Normal 27 2 4 2 2 2" xfId="8270"/>
    <cellStyle name="Normal 27 2 4 2 2 2 2" xfId="16329"/>
    <cellStyle name="Normal 27 2 4 2 2 2 2 2" xfId="33176"/>
    <cellStyle name="Normal 27 2 4 2 2 2 3" xfId="25609"/>
    <cellStyle name="Normal 27 2 4 2 2 3" xfId="12546"/>
    <cellStyle name="Normal 27 2 4 2 2 3 2" xfId="29395"/>
    <cellStyle name="Normal 27 2 4 2 2 4" xfId="21828"/>
    <cellStyle name="Normal 27 2 4 2 3" xfId="6386"/>
    <cellStyle name="Normal 27 2 4 2 3 2" xfId="14445"/>
    <cellStyle name="Normal 27 2 4 2 3 2 2" xfId="31292"/>
    <cellStyle name="Normal 27 2 4 2 3 3" xfId="23725"/>
    <cellStyle name="Normal 27 2 4 2 4" xfId="10612"/>
    <cellStyle name="Normal 27 2 4 2 4 2" xfId="27511"/>
    <cellStyle name="Normal 27 2 4 2 5" xfId="17542"/>
    <cellStyle name="Normal 27 2 4 2 6" xfId="19943"/>
    <cellStyle name="Normal 27 2 4 3" xfId="3575"/>
    <cellStyle name="Normal 27 2 4 3 2" xfId="7358"/>
    <cellStyle name="Normal 27 2 4 3 2 2" xfId="15417"/>
    <cellStyle name="Normal 27 2 4 3 2 2 2" xfId="32264"/>
    <cellStyle name="Normal 27 2 4 3 2 3" xfId="24697"/>
    <cellStyle name="Normal 27 2 4 3 3" xfId="11634"/>
    <cellStyle name="Normal 27 2 4 3 3 2" xfId="28483"/>
    <cellStyle name="Normal 27 2 4 3 4" xfId="20916"/>
    <cellStyle name="Normal 27 2 4 4" xfId="5474"/>
    <cellStyle name="Normal 27 2 4 4 2" xfId="13533"/>
    <cellStyle name="Normal 27 2 4 4 2 2" xfId="30380"/>
    <cellStyle name="Normal 27 2 4 4 3" xfId="22813"/>
    <cellStyle name="Normal 27 2 4 5" xfId="9659"/>
    <cellStyle name="Normal 27 2 4 5 2" xfId="26599"/>
    <cellStyle name="Normal 27 2 4 6" xfId="17541"/>
    <cellStyle name="Normal 27 2 4 7" xfId="19031"/>
    <cellStyle name="Normal 27 2 5" xfId="2055"/>
    <cellStyle name="Normal 27 2 5 2" xfId="4036"/>
    <cellStyle name="Normal 27 2 5 2 2" xfId="7819"/>
    <cellStyle name="Normal 27 2 5 2 2 2" xfId="15878"/>
    <cellStyle name="Normal 27 2 5 2 2 2 2" xfId="32725"/>
    <cellStyle name="Normal 27 2 5 2 2 3" xfId="25158"/>
    <cellStyle name="Normal 27 2 5 2 3" xfId="12095"/>
    <cellStyle name="Normal 27 2 5 2 3 2" xfId="28944"/>
    <cellStyle name="Normal 27 2 5 2 4" xfId="21377"/>
    <cellStyle name="Normal 27 2 5 3" xfId="5935"/>
    <cellStyle name="Normal 27 2 5 3 2" xfId="13994"/>
    <cellStyle name="Normal 27 2 5 3 2 2" xfId="30841"/>
    <cellStyle name="Normal 27 2 5 3 3" xfId="23274"/>
    <cellStyle name="Normal 27 2 5 4" xfId="10153"/>
    <cellStyle name="Normal 27 2 5 4 2" xfId="27060"/>
    <cellStyle name="Normal 27 2 5 5" xfId="17543"/>
    <cellStyle name="Normal 27 2 5 6" xfId="19492"/>
    <cellStyle name="Normal 27 2 6" xfId="3094"/>
    <cellStyle name="Normal 27 2 6 2" xfId="6907"/>
    <cellStyle name="Normal 27 2 6 2 2" xfId="14966"/>
    <cellStyle name="Normal 27 2 6 2 2 2" xfId="31813"/>
    <cellStyle name="Normal 27 2 6 2 3" xfId="24246"/>
    <cellStyle name="Normal 27 2 6 3" xfId="11157"/>
    <cellStyle name="Normal 27 2 6 3 2" xfId="28032"/>
    <cellStyle name="Normal 27 2 6 4" xfId="20465"/>
    <cellStyle name="Normal 27 2 7" xfId="5023"/>
    <cellStyle name="Normal 27 2 7 2" xfId="13082"/>
    <cellStyle name="Normal 27 2 7 2 2" xfId="29929"/>
    <cellStyle name="Normal 27 2 7 3" xfId="22362"/>
    <cellStyle name="Normal 27 2 8" xfId="9042"/>
    <cellStyle name="Normal 27 2 8 2" xfId="26148"/>
    <cellStyle name="Normal 27 2 9" xfId="17528"/>
    <cellStyle name="Normal 27 3" xfId="948"/>
    <cellStyle name="Normal 27 3 2" xfId="3128"/>
    <cellStyle name="Normal 27 3 3" xfId="17544"/>
    <cellStyle name="Normal 27 3 4" xfId="34096"/>
    <cellStyle name="Normal 27 4" xfId="1043"/>
    <cellStyle name="Normal 27 4 2" xfId="1304"/>
    <cellStyle name="Normal 27 4 2 2" xfId="1800"/>
    <cellStyle name="Normal 27 4 2 2 2" xfId="2799"/>
    <cellStyle name="Normal 27 4 2 2 2 2" xfId="4761"/>
    <cellStyle name="Normal 27 4 2 2 2 2 2" xfId="8544"/>
    <cellStyle name="Normal 27 4 2 2 2 2 2 2" xfId="16603"/>
    <cellStyle name="Normal 27 4 2 2 2 2 2 2 2" xfId="33450"/>
    <cellStyle name="Normal 27 4 2 2 2 2 2 3" xfId="25883"/>
    <cellStyle name="Normal 27 4 2 2 2 2 3" xfId="12820"/>
    <cellStyle name="Normal 27 4 2 2 2 2 3 2" xfId="29669"/>
    <cellStyle name="Normal 27 4 2 2 2 2 4" xfId="22102"/>
    <cellStyle name="Normal 27 4 2 2 2 3" xfId="6660"/>
    <cellStyle name="Normal 27 4 2 2 2 3 2" xfId="14719"/>
    <cellStyle name="Normal 27 4 2 2 2 3 2 2" xfId="31566"/>
    <cellStyle name="Normal 27 4 2 2 2 3 3" xfId="23999"/>
    <cellStyle name="Normal 27 4 2 2 2 4" xfId="10886"/>
    <cellStyle name="Normal 27 4 2 2 2 4 2" xfId="27785"/>
    <cellStyle name="Normal 27 4 2 2 2 5" xfId="17548"/>
    <cellStyle name="Normal 27 4 2 2 2 6" xfId="20217"/>
    <cellStyle name="Normal 27 4 2 2 3" xfId="3849"/>
    <cellStyle name="Normal 27 4 2 2 3 2" xfId="7632"/>
    <cellStyle name="Normal 27 4 2 2 3 2 2" xfId="15691"/>
    <cellStyle name="Normal 27 4 2 2 3 2 2 2" xfId="32538"/>
    <cellStyle name="Normal 27 4 2 2 3 2 3" xfId="24971"/>
    <cellStyle name="Normal 27 4 2 2 3 3" xfId="11908"/>
    <cellStyle name="Normal 27 4 2 2 3 3 2" xfId="28757"/>
    <cellStyle name="Normal 27 4 2 2 3 4" xfId="21190"/>
    <cellStyle name="Normal 27 4 2 2 4" xfId="5748"/>
    <cellStyle name="Normal 27 4 2 2 4 2" xfId="13807"/>
    <cellStyle name="Normal 27 4 2 2 4 2 2" xfId="30654"/>
    <cellStyle name="Normal 27 4 2 2 4 3" xfId="23087"/>
    <cellStyle name="Normal 27 4 2 2 5" xfId="9933"/>
    <cellStyle name="Normal 27 4 2 2 5 2" xfId="26873"/>
    <cellStyle name="Normal 27 4 2 2 6" xfId="17547"/>
    <cellStyle name="Normal 27 4 2 2 7" xfId="19305"/>
    <cellStyle name="Normal 27 4 2 3" xfId="2346"/>
    <cellStyle name="Normal 27 4 2 3 2" xfId="4310"/>
    <cellStyle name="Normal 27 4 2 3 2 2" xfId="8093"/>
    <cellStyle name="Normal 27 4 2 3 2 2 2" xfId="16152"/>
    <cellStyle name="Normal 27 4 2 3 2 2 2 2" xfId="32999"/>
    <cellStyle name="Normal 27 4 2 3 2 2 3" xfId="25432"/>
    <cellStyle name="Normal 27 4 2 3 2 3" xfId="12369"/>
    <cellStyle name="Normal 27 4 2 3 2 3 2" xfId="29218"/>
    <cellStyle name="Normal 27 4 2 3 2 4" xfId="21651"/>
    <cellStyle name="Normal 27 4 2 3 3" xfId="6209"/>
    <cellStyle name="Normal 27 4 2 3 3 2" xfId="14268"/>
    <cellStyle name="Normal 27 4 2 3 3 2 2" xfId="31115"/>
    <cellStyle name="Normal 27 4 2 3 3 3" xfId="23548"/>
    <cellStyle name="Normal 27 4 2 3 4" xfId="10434"/>
    <cellStyle name="Normal 27 4 2 3 4 2" xfId="27334"/>
    <cellStyle name="Normal 27 4 2 3 5" xfId="17549"/>
    <cellStyle name="Normal 27 4 2 3 6" xfId="19766"/>
    <cellStyle name="Normal 27 4 2 4" xfId="3398"/>
    <cellStyle name="Normal 27 4 2 4 2" xfId="7181"/>
    <cellStyle name="Normal 27 4 2 4 2 2" xfId="15240"/>
    <cellStyle name="Normal 27 4 2 4 2 2 2" xfId="32087"/>
    <cellStyle name="Normal 27 4 2 4 2 3" xfId="24520"/>
    <cellStyle name="Normal 27 4 2 4 3" xfId="11457"/>
    <cellStyle name="Normal 27 4 2 4 3 2" xfId="28306"/>
    <cellStyle name="Normal 27 4 2 4 4" xfId="20739"/>
    <cellStyle name="Normal 27 4 2 5" xfId="5297"/>
    <cellStyle name="Normal 27 4 2 5 2" xfId="13356"/>
    <cellStyle name="Normal 27 4 2 5 2 2" xfId="30203"/>
    <cellStyle name="Normal 27 4 2 5 3" xfId="22636"/>
    <cellStyle name="Normal 27 4 2 6" xfId="9458"/>
    <cellStyle name="Normal 27 4 2 6 2" xfId="26422"/>
    <cellStyle name="Normal 27 4 2 7" xfId="17546"/>
    <cellStyle name="Normal 27 4 2 8" xfId="18854"/>
    <cellStyle name="Normal 27 4 3" xfId="1582"/>
    <cellStyle name="Normal 27 4 3 2" xfId="2581"/>
    <cellStyle name="Normal 27 4 3 2 2" xfId="4543"/>
    <cellStyle name="Normal 27 4 3 2 2 2" xfId="8326"/>
    <cellStyle name="Normal 27 4 3 2 2 2 2" xfId="16385"/>
    <cellStyle name="Normal 27 4 3 2 2 2 2 2" xfId="33232"/>
    <cellStyle name="Normal 27 4 3 2 2 2 3" xfId="25665"/>
    <cellStyle name="Normal 27 4 3 2 2 3" xfId="12602"/>
    <cellStyle name="Normal 27 4 3 2 2 3 2" xfId="29451"/>
    <cellStyle name="Normal 27 4 3 2 2 4" xfId="21884"/>
    <cellStyle name="Normal 27 4 3 2 3" xfId="6442"/>
    <cellStyle name="Normal 27 4 3 2 3 2" xfId="14501"/>
    <cellStyle name="Normal 27 4 3 2 3 2 2" xfId="31348"/>
    <cellStyle name="Normal 27 4 3 2 3 3" xfId="23781"/>
    <cellStyle name="Normal 27 4 3 2 4" xfId="10668"/>
    <cellStyle name="Normal 27 4 3 2 4 2" xfId="27567"/>
    <cellStyle name="Normal 27 4 3 2 5" xfId="17551"/>
    <cellStyle name="Normal 27 4 3 2 6" xfId="19999"/>
    <cellStyle name="Normal 27 4 3 3" xfId="3631"/>
    <cellStyle name="Normal 27 4 3 3 2" xfId="7414"/>
    <cellStyle name="Normal 27 4 3 3 2 2" xfId="15473"/>
    <cellStyle name="Normal 27 4 3 3 2 2 2" xfId="32320"/>
    <cellStyle name="Normal 27 4 3 3 2 3" xfId="24753"/>
    <cellStyle name="Normal 27 4 3 3 3" xfId="11690"/>
    <cellStyle name="Normal 27 4 3 3 3 2" xfId="28539"/>
    <cellStyle name="Normal 27 4 3 3 4" xfId="20972"/>
    <cellStyle name="Normal 27 4 3 4" xfId="5530"/>
    <cellStyle name="Normal 27 4 3 4 2" xfId="13589"/>
    <cellStyle name="Normal 27 4 3 4 2 2" xfId="30436"/>
    <cellStyle name="Normal 27 4 3 4 3" xfId="22869"/>
    <cellStyle name="Normal 27 4 3 5" xfId="9715"/>
    <cellStyle name="Normal 27 4 3 5 2" xfId="26655"/>
    <cellStyle name="Normal 27 4 3 6" xfId="17550"/>
    <cellStyle name="Normal 27 4 3 7" xfId="19087"/>
    <cellStyle name="Normal 27 4 4" xfId="2128"/>
    <cellStyle name="Normal 27 4 4 2" xfId="4092"/>
    <cellStyle name="Normal 27 4 4 2 2" xfId="7875"/>
    <cellStyle name="Normal 27 4 4 2 2 2" xfId="15934"/>
    <cellStyle name="Normal 27 4 4 2 2 2 2" xfId="32781"/>
    <cellStyle name="Normal 27 4 4 2 2 3" xfId="25214"/>
    <cellStyle name="Normal 27 4 4 2 3" xfId="12151"/>
    <cellStyle name="Normal 27 4 4 2 3 2" xfId="29000"/>
    <cellStyle name="Normal 27 4 4 2 4" xfId="21433"/>
    <cellStyle name="Normal 27 4 4 3" xfId="5991"/>
    <cellStyle name="Normal 27 4 4 3 2" xfId="14050"/>
    <cellStyle name="Normal 27 4 4 3 2 2" xfId="30897"/>
    <cellStyle name="Normal 27 4 4 3 3" xfId="23330"/>
    <cellStyle name="Normal 27 4 4 4" xfId="10216"/>
    <cellStyle name="Normal 27 4 4 4 2" xfId="27116"/>
    <cellStyle name="Normal 27 4 4 5" xfId="17552"/>
    <cellStyle name="Normal 27 4 4 6" xfId="19548"/>
    <cellStyle name="Normal 27 4 5" xfId="3180"/>
    <cellStyle name="Normal 27 4 5 2" xfId="6963"/>
    <cellStyle name="Normal 27 4 5 2 2" xfId="15022"/>
    <cellStyle name="Normal 27 4 5 2 2 2" xfId="31869"/>
    <cellStyle name="Normal 27 4 5 2 3" xfId="24302"/>
    <cellStyle name="Normal 27 4 5 3" xfId="11239"/>
    <cellStyle name="Normal 27 4 5 3 2" xfId="28088"/>
    <cellStyle name="Normal 27 4 5 4" xfId="20521"/>
    <cellStyle name="Normal 27 4 6" xfId="5079"/>
    <cellStyle name="Normal 27 4 6 2" xfId="13138"/>
    <cellStyle name="Normal 27 4 6 2 2" xfId="29985"/>
    <cellStyle name="Normal 27 4 6 3" xfId="22418"/>
    <cellStyle name="Normal 27 4 7" xfId="9223"/>
    <cellStyle name="Normal 27 4 7 2" xfId="26204"/>
    <cellStyle name="Normal 27 4 8" xfId="17545"/>
    <cellStyle name="Normal 27 4 9" xfId="18636"/>
    <cellStyle name="Normal 27 5" xfId="1212"/>
    <cellStyle name="Normal 27 5 2" xfId="1708"/>
    <cellStyle name="Normal 27 5 2 2" xfId="2707"/>
    <cellStyle name="Normal 27 5 2 2 2" xfId="4669"/>
    <cellStyle name="Normal 27 5 2 2 2 2" xfId="8452"/>
    <cellStyle name="Normal 27 5 2 2 2 2 2" xfId="16511"/>
    <cellStyle name="Normal 27 5 2 2 2 2 2 2" xfId="33358"/>
    <cellStyle name="Normal 27 5 2 2 2 2 3" xfId="25791"/>
    <cellStyle name="Normal 27 5 2 2 2 3" xfId="12728"/>
    <cellStyle name="Normal 27 5 2 2 2 3 2" xfId="29577"/>
    <cellStyle name="Normal 27 5 2 2 2 4" xfId="22010"/>
    <cellStyle name="Normal 27 5 2 2 3" xfId="6568"/>
    <cellStyle name="Normal 27 5 2 2 3 2" xfId="14627"/>
    <cellStyle name="Normal 27 5 2 2 3 2 2" xfId="31474"/>
    <cellStyle name="Normal 27 5 2 2 3 3" xfId="23907"/>
    <cellStyle name="Normal 27 5 2 2 4" xfId="10794"/>
    <cellStyle name="Normal 27 5 2 2 4 2" xfId="27693"/>
    <cellStyle name="Normal 27 5 2 2 5" xfId="17555"/>
    <cellStyle name="Normal 27 5 2 2 6" xfId="20125"/>
    <cellStyle name="Normal 27 5 2 3" xfId="3757"/>
    <cellStyle name="Normal 27 5 2 3 2" xfId="7540"/>
    <cellStyle name="Normal 27 5 2 3 2 2" xfId="15599"/>
    <cellStyle name="Normal 27 5 2 3 2 2 2" xfId="32446"/>
    <cellStyle name="Normal 27 5 2 3 2 3" xfId="24879"/>
    <cellStyle name="Normal 27 5 2 3 3" xfId="11816"/>
    <cellStyle name="Normal 27 5 2 3 3 2" xfId="28665"/>
    <cellStyle name="Normal 27 5 2 3 4" xfId="21098"/>
    <cellStyle name="Normal 27 5 2 4" xfId="5656"/>
    <cellStyle name="Normal 27 5 2 4 2" xfId="13715"/>
    <cellStyle name="Normal 27 5 2 4 2 2" xfId="30562"/>
    <cellStyle name="Normal 27 5 2 4 3" xfId="22995"/>
    <cellStyle name="Normal 27 5 2 5" xfId="9841"/>
    <cellStyle name="Normal 27 5 2 5 2" xfId="26781"/>
    <cellStyle name="Normal 27 5 2 6" xfId="17554"/>
    <cellStyle name="Normal 27 5 2 7" xfId="19213"/>
    <cellStyle name="Normal 27 5 3" xfId="2254"/>
    <cellStyle name="Normal 27 5 3 2" xfId="4218"/>
    <cellStyle name="Normal 27 5 3 2 2" xfId="8001"/>
    <cellStyle name="Normal 27 5 3 2 2 2" xfId="16060"/>
    <cellStyle name="Normal 27 5 3 2 2 2 2" xfId="32907"/>
    <cellStyle name="Normal 27 5 3 2 2 3" xfId="25340"/>
    <cellStyle name="Normal 27 5 3 2 3" xfId="12277"/>
    <cellStyle name="Normal 27 5 3 2 3 2" xfId="29126"/>
    <cellStyle name="Normal 27 5 3 2 4" xfId="21559"/>
    <cellStyle name="Normal 27 5 3 3" xfId="6117"/>
    <cellStyle name="Normal 27 5 3 3 2" xfId="14176"/>
    <cellStyle name="Normal 27 5 3 3 2 2" xfId="31023"/>
    <cellStyle name="Normal 27 5 3 3 3" xfId="23456"/>
    <cellStyle name="Normal 27 5 3 4" xfId="10342"/>
    <cellStyle name="Normal 27 5 3 4 2" xfId="27242"/>
    <cellStyle name="Normal 27 5 3 5" xfId="17556"/>
    <cellStyle name="Normal 27 5 3 6" xfId="19674"/>
    <cellStyle name="Normal 27 5 4" xfId="3306"/>
    <cellStyle name="Normal 27 5 4 2" xfId="7089"/>
    <cellStyle name="Normal 27 5 4 2 2" xfId="15148"/>
    <cellStyle name="Normal 27 5 4 2 2 2" xfId="31995"/>
    <cellStyle name="Normal 27 5 4 2 3" xfId="24428"/>
    <cellStyle name="Normal 27 5 4 3" xfId="11365"/>
    <cellStyle name="Normal 27 5 4 3 2" xfId="28214"/>
    <cellStyle name="Normal 27 5 4 4" xfId="20647"/>
    <cellStyle name="Normal 27 5 5" xfId="5205"/>
    <cellStyle name="Normal 27 5 5 2" xfId="13264"/>
    <cellStyle name="Normal 27 5 5 2 2" xfId="30111"/>
    <cellStyle name="Normal 27 5 5 3" xfId="22544"/>
    <cellStyle name="Normal 27 5 6" xfId="9366"/>
    <cellStyle name="Normal 27 5 6 2" xfId="26330"/>
    <cellStyle name="Normal 27 5 7" xfId="17553"/>
    <cellStyle name="Normal 27 5 8" xfId="18762"/>
    <cellStyle name="Normal 27 6" xfId="1490"/>
    <cellStyle name="Normal 27 6 2" xfId="2489"/>
    <cellStyle name="Normal 27 6 2 2" xfId="4451"/>
    <cellStyle name="Normal 27 6 2 2 2" xfId="8234"/>
    <cellStyle name="Normal 27 6 2 2 2 2" xfId="16293"/>
    <cellStyle name="Normal 27 6 2 2 2 2 2" xfId="33140"/>
    <cellStyle name="Normal 27 6 2 2 2 3" xfId="25573"/>
    <cellStyle name="Normal 27 6 2 2 3" xfId="12510"/>
    <cellStyle name="Normal 27 6 2 2 3 2" xfId="29359"/>
    <cellStyle name="Normal 27 6 2 2 4" xfId="21792"/>
    <cellStyle name="Normal 27 6 2 3" xfId="6350"/>
    <cellStyle name="Normal 27 6 2 3 2" xfId="14409"/>
    <cellStyle name="Normal 27 6 2 3 2 2" xfId="31256"/>
    <cellStyle name="Normal 27 6 2 3 3" xfId="23689"/>
    <cellStyle name="Normal 27 6 2 4" xfId="10576"/>
    <cellStyle name="Normal 27 6 2 4 2" xfId="27475"/>
    <cellStyle name="Normal 27 6 2 5" xfId="17558"/>
    <cellStyle name="Normal 27 6 2 6" xfId="19907"/>
    <cellStyle name="Normal 27 6 3" xfId="3539"/>
    <cellStyle name="Normal 27 6 3 2" xfId="7322"/>
    <cellStyle name="Normal 27 6 3 2 2" xfId="15381"/>
    <cellStyle name="Normal 27 6 3 2 2 2" xfId="32228"/>
    <cellStyle name="Normal 27 6 3 2 3" xfId="24661"/>
    <cellStyle name="Normal 27 6 3 3" xfId="11598"/>
    <cellStyle name="Normal 27 6 3 3 2" xfId="28447"/>
    <cellStyle name="Normal 27 6 3 4" xfId="20880"/>
    <cellStyle name="Normal 27 6 4" xfId="5438"/>
    <cellStyle name="Normal 27 6 4 2" xfId="13497"/>
    <cellStyle name="Normal 27 6 4 2 2" xfId="30344"/>
    <cellStyle name="Normal 27 6 4 3" xfId="22777"/>
    <cellStyle name="Normal 27 6 5" xfId="9623"/>
    <cellStyle name="Normal 27 6 5 2" xfId="26563"/>
    <cellStyle name="Normal 27 6 6" xfId="17557"/>
    <cellStyle name="Normal 27 6 7" xfId="18995"/>
    <cellStyle name="Normal 27 7" xfId="2015"/>
    <cellStyle name="Normal 27 7 2" xfId="4000"/>
    <cellStyle name="Normal 27 7 2 2" xfId="7783"/>
    <cellStyle name="Normal 27 7 2 2 2" xfId="15842"/>
    <cellStyle name="Normal 27 7 2 2 2 2" xfId="32689"/>
    <cellStyle name="Normal 27 7 2 2 3" xfId="25122"/>
    <cellStyle name="Normal 27 7 2 3" xfId="12059"/>
    <cellStyle name="Normal 27 7 2 3 2" xfId="28908"/>
    <cellStyle name="Normal 27 7 2 4" xfId="21341"/>
    <cellStyle name="Normal 27 7 3" xfId="5899"/>
    <cellStyle name="Normal 27 7 3 2" xfId="13958"/>
    <cellStyle name="Normal 27 7 3 2 2" xfId="30805"/>
    <cellStyle name="Normal 27 7 3 3" xfId="23238"/>
    <cellStyle name="Normal 27 7 4" xfId="10114"/>
    <cellStyle name="Normal 27 7 4 2" xfId="27024"/>
    <cellStyle name="Normal 27 7 5" xfId="17559"/>
    <cellStyle name="Normal 27 7 6" xfId="19456"/>
    <cellStyle name="Normal 27 8" xfId="3058"/>
    <cellStyle name="Normal 27 8 2" xfId="6871"/>
    <cellStyle name="Normal 27 8 2 2" xfId="14930"/>
    <cellStyle name="Normal 27 8 2 2 2" xfId="31777"/>
    <cellStyle name="Normal 27 8 2 3" xfId="24210"/>
    <cellStyle name="Normal 27 8 3" xfId="11121"/>
    <cellStyle name="Normal 27 8 3 2" xfId="27996"/>
    <cellStyle name="Normal 27 8 4" xfId="20429"/>
    <cellStyle name="Normal 27 9" xfId="4987"/>
    <cellStyle name="Normal 27 9 2" xfId="13046"/>
    <cellStyle name="Normal 27 9 2 2" xfId="29893"/>
    <cellStyle name="Normal 27 9 3" xfId="22326"/>
    <cellStyle name="Normal 270" xfId="33675"/>
    <cellStyle name="Normal 271" xfId="33676"/>
    <cellStyle name="Normal 272" xfId="33677"/>
    <cellStyle name="Normal 273" xfId="33678"/>
    <cellStyle name="Normal 274" xfId="33679"/>
    <cellStyle name="Normal 275" xfId="33680"/>
    <cellStyle name="Normal 276" xfId="33681"/>
    <cellStyle name="Normal 277" xfId="33682"/>
    <cellStyle name="Normal 278" xfId="33683"/>
    <cellStyle name="Normal 279" xfId="33684"/>
    <cellStyle name="Normal 28" xfId="628"/>
    <cellStyle name="Normal 28 10" xfId="8971"/>
    <cellStyle name="Normal 28 10 2" xfId="26113"/>
    <cellStyle name="Normal 28 11" xfId="17560"/>
    <cellStyle name="Normal 28 12" xfId="18544"/>
    <cellStyle name="Normal 28 13" xfId="34097"/>
    <cellStyle name="Normal 28 2" xfId="746"/>
    <cellStyle name="Normal 28 2 10" xfId="18580"/>
    <cellStyle name="Normal 28 2 11" xfId="34098"/>
    <cellStyle name="Normal 28 2 2" xfId="1080"/>
    <cellStyle name="Normal 28 2 2 2" xfId="1341"/>
    <cellStyle name="Normal 28 2 2 2 2" xfId="1837"/>
    <cellStyle name="Normal 28 2 2 2 2 2" xfId="2836"/>
    <cellStyle name="Normal 28 2 2 2 2 2 2" xfId="4798"/>
    <cellStyle name="Normal 28 2 2 2 2 2 2 2" xfId="8581"/>
    <cellStyle name="Normal 28 2 2 2 2 2 2 2 2" xfId="16640"/>
    <cellStyle name="Normal 28 2 2 2 2 2 2 2 2 2" xfId="33487"/>
    <cellStyle name="Normal 28 2 2 2 2 2 2 2 3" xfId="25920"/>
    <cellStyle name="Normal 28 2 2 2 2 2 2 3" xfId="12857"/>
    <cellStyle name="Normal 28 2 2 2 2 2 2 3 2" xfId="29706"/>
    <cellStyle name="Normal 28 2 2 2 2 2 2 4" xfId="22139"/>
    <cellStyle name="Normal 28 2 2 2 2 2 3" xfId="6697"/>
    <cellStyle name="Normal 28 2 2 2 2 2 3 2" xfId="14756"/>
    <cellStyle name="Normal 28 2 2 2 2 2 3 2 2" xfId="31603"/>
    <cellStyle name="Normal 28 2 2 2 2 2 3 3" xfId="24036"/>
    <cellStyle name="Normal 28 2 2 2 2 2 4" xfId="10923"/>
    <cellStyle name="Normal 28 2 2 2 2 2 4 2" xfId="27822"/>
    <cellStyle name="Normal 28 2 2 2 2 2 5" xfId="17565"/>
    <cellStyle name="Normal 28 2 2 2 2 2 6" xfId="20254"/>
    <cellStyle name="Normal 28 2 2 2 2 3" xfId="3886"/>
    <cellStyle name="Normal 28 2 2 2 2 3 2" xfId="7669"/>
    <cellStyle name="Normal 28 2 2 2 2 3 2 2" xfId="15728"/>
    <cellStyle name="Normal 28 2 2 2 2 3 2 2 2" xfId="32575"/>
    <cellStyle name="Normal 28 2 2 2 2 3 2 3" xfId="25008"/>
    <cellStyle name="Normal 28 2 2 2 2 3 3" xfId="11945"/>
    <cellStyle name="Normal 28 2 2 2 2 3 3 2" xfId="28794"/>
    <cellStyle name="Normal 28 2 2 2 2 3 4" xfId="21227"/>
    <cellStyle name="Normal 28 2 2 2 2 4" xfId="5785"/>
    <cellStyle name="Normal 28 2 2 2 2 4 2" xfId="13844"/>
    <cellStyle name="Normal 28 2 2 2 2 4 2 2" xfId="30691"/>
    <cellStyle name="Normal 28 2 2 2 2 4 3" xfId="23124"/>
    <cellStyle name="Normal 28 2 2 2 2 5" xfId="9970"/>
    <cellStyle name="Normal 28 2 2 2 2 5 2" xfId="26910"/>
    <cellStyle name="Normal 28 2 2 2 2 6" xfId="17564"/>
    <cellStyle name="Normal 28 2 2 2 2 7" xfId="19342"/>
    <cellStyle name="Normal 28 2 2 2 3" xfId="2383"/>
    <cellStyle name="Normal 28 2 2 2 3 2" xfId="4347"/>
    <cellStyle name="Normal 28 2 2 2 3 2 2" xfId="8130"/>
    <cellStyle name="Normal 28 2 2 2 3 2 2 2" xfId="16189"/>
    <cellStyle name="Normal 28 2 2 2 3 2 2 2 2" xfId="33036"/>
    <cellStyle name="Normal 28 2 2 2 3 2 2 3" xfId="25469"/>
    <cellStyle name="Normal 28 2 2 2 3 2 3" xfId="12406"/>
    <cellStyle name="Normal 28 2 2 2 3 2 3 2" xfId="29255"/>
    <cellStyle name="Normal 28 2 2 2 3 2 4" xfId="21688"/>
    <cellStyle name="Normal 28 2 2 2 3 3" xfId="6246"/>
    <cellStyle name="Normal 28 2 2 2 3 3 2" xfId="14305"/>
    <cellStyle name="Normal 28 2 2 2 3 3 2 2" xfId="31152"/>
    <cellStyle name="Normal 28 2 2 2 3 3 3" xfId="23585"/>
    <cellStyle name="Normal 28 2 2 2 3 4" xfId="10471"/>
    <cellStyle name="Normal 28 2 2 2 3 4 2" xfId="27371"/>
    <cellStyle name="Normal 28 2 2 2 3 5" xfId="17566"/>
    <cellStyle name="Normal 28 2 2 2 3 6" xfId="19803"/>
    <cellStyle name="Normal 28 2 2 2 4" xfId="3435"/>
    <cellStyle name="Normal 28 2 2 2 4 2" xfId="7218"/>
    <cellStyle name="Normal 28 2 2 2 4 2 2" xfId="15277"/>
    <cellStyle name="Normal 28 2 2 2 4 2 2 2" xfId="32124"/>
    <cellStyle name="Normal 28 2 2 2 4 2 3" xfId="24557"/>
    <cellStyle name="Normal 28 2 2 2 4 3" xfId="11494"/>
    <cellStyle name="Normal 28 2 2 2 4 3 2" xfId="28343"/>
    <cellStyle name="Normal 28 2 2 2 4 4" xfId="20776"/>
    <cellStyle name="Normal 28 2 2 2 5" xfId="5334"/>
    <cellStyle name="Normal 28 2 2 2 5 2" xfId="13393"/>
    <cellStyle name="Normal 28 2 2 2 5 2 2" xfId="30240"/>
    <cellStyle name="Normal 28 2 2 2 5 3" xfId="22673"/>
    <cellStyle name="Normal 28 2 2 2 6" xfId="9495"/>
    <cellStyle name="Normal 28 2 2 2 6 2" xfId="26459"/>
    <cellStyle name="Normal 28 2 2 2 7" xfId="17563"/>
    <cellStyle name="Normal 28 2 2 2 8" xfId="18891"/>
    <cellStyle name="Normal 28 2 2 3" xfId="1619"/>
    <cellStyle name="Normal 28 2 2 3 2" xfId="2618"/>
    <cellStyle name="Normal 28 2 2 3 2 2" xfId="4580"/>
    <cellStyle name="Normal 28 2 2 3 2 2 2" xfId="8363"/>
    <cellStyle name="Normal 28 2 2 3 2 2 2 2" xfId="16422"/>
    <cellStyle name="Normal 28 2 2 3 2 2 2 2 2" xfId="33269"/>
    <cellStyle name="Normal 28 2 2 3 2 2 2 3" xfId="25702"/>
    <cellStyle name="Normal 28 2 2 3 2 2 3" xfId="12639"/>
    <cellStyle name="Normal 28 2 2 3 2 2 3 2" xfId="29488"/>
    <cellStyle name="Normal 28 2 2 3 2 2 4" xfId="21921"/>
    <cellStyle name="Normal 28 2 2 3 2 3" xfId="6479"/>
    <cellStyle name="Normal 28 2 2 3 2 3 2" xfId="14538"/>
    <cellStyle name="Normal 28 2 2 3 2 3 2 2" xfId="31385"/>
    <cellStyle name="Normal 28 2 2 3 2 3 3" xfId="23818"/>
    <cellStyle name="Normal 28 2 2 3 2 4" xfId="10705"/>
    <cellStyle name="Normal 28 2 2 3 2 4 2" xfId="27604"/>
    <cellStyle name="Normal 28 2 2 3 2 5" xfId="17568"/>
    <cellStyle name="Normal 28 2 2 3 2 6" xfId="20036"/>
    <cellStyle name="Normal 28 2 2 3 3" xfId="3668"/>
    <cellStyle name="Normal 28 2 2 3 3 2" xfId="7451"/>
    <cellStyle name="Normal 28 2 2 3 3 2 2" xfId="15510"/>
    <cellStyle name="Normal 28 2 2 3 3 2 2 2" xfId="32357"/>
    <cellStyle name="Normal 28 2 2 3 3 2 3" xfId="24790"/>
    <cellStyle name="Normal 28 2 2 3 3 3" xfId="11727"/>
    <cellStyle name="Normal 28 2 2 3 3 3 2" xfId="28576"/>
    <cellStyle name="Normal 28 2 2 3 3 4" xfId="21009"/>
    <cellStyle name="Normal 28 2 2 3 4" xfId="5567"/>
    <cellStyle name="Normal 28 2 2 3 4 2" xfId="13626"/>
    <cellStyle name="Normal 28 2 2 3 4 2 2" xfId="30473"/>
    <cellStyle name="Normal 28 2 2 3 4 3" xfId="22906"/>
    <cellStyle name="Normal 28 2 2 3 5" xfId="9752"/>
    <cellStyle name="Normal 28 2 2 3 5 2" xfId="26692"/>
    <cellStyle name="Normal 28 2 2 3 6" xfId="17567"/>
    <cellStyle name="Normal 28 2 2 3 7" xfId="19124"/>
    <cellStyle name="Normal 28 2 2 4" xfId="2165"/>
    <cellStyle name="Normal 28 2 2 4 2" xfId="4129"/>
    <cellStyle name="Normal 28 2 2 4 2 2" xfId="7912"/>
    <cellStyle name="Normal 28 2 2 4 2 2 2" xfId="15971"/>
    <cellStyle name="Normal 28 2 2 4 2 2 2 2" xfId="32818"/>
    <cellStyle name="Normal 28 2 2 4 2 2 3" xfId="25251"/>
    <cellStyle name="Normal 28 2 2 4 2 3" xfId="12188"/>
    <cellStyle name="Normal 28 2 2 4 2 3 2" xfId="29037"/>
    <cellStyle name="Normal 28 2 2 4 2 4" xfId="21470"/>
    <cellStyle name="Normal 28 2 2 4 3" xfId="6028"/>
    <cellStyle name="Normal 28 2 2 4 3 2" xfId="14087"/>
    <cellStyle name="Normal 28 2 2 4 3 2 2" xfId="30934"/>
    <cellStyle name="Normal 28 2 2 4 3 3" xfId="23367"/>
    <cellStyle name="Normal 28 2 2 4 4" xfId="10253"/>
    <cellStyle name="Normal 28 2 2 4 4 2" xfId="27153"/>
    <cellStyle name="Normal 28 2 2 4 5" xfId="17569"/>
    <cellStyle name="Normal 28 2 2 4 6" xfId="19585"/>
    <cellStyle name="Normal 28 2 2 5" xfId="3217"/>
    <cellStyle name="Normal 28 2 2 5 2" xfId="7000"/>
    <cellStyle name="Normal 28 2 2 5 2 2" xfId="15059"/>
    <cellStyle name="Normal 28 2 2 5 2 2 2" xfId="31906"/>
    <cellStyle name="Normal 28 2 2 5 2 3" xfId="24339"/>
    <cellStyle name="Normal 28 2 2 5 3" xfId="11276"/>
    <cellStyle name="Normal 28 2 2 5 3 2" xfId="28125"/>
    <cellStyle name="Normal 28 2 2 5 4" xfId="20558"/>
    <cellStyle name="Normal 28 2 2 6" xfId="5116"/>
    <cellStyle name="Normal 28 2 2 6 2" xfId="13175"/>
    <cellStyle name="Normal 28 2 2 6 2 2" xfId="30022"/>
    <cellStyle name="Normal 28 2 2 6 3" xfId="22455"/>
    <cellStyle name="Normal 28 2 2 7" xfId="9260"/>
    <cellStyle name="Normal 28 2 2 7 2" xfId="26241"/>
    <cellStyle name="Normal 28 2 2 8" xfId="17562"/>
    <cellStyle name="Normal 28 2 2 9" xfId="18673"/>
    <cellStyle name="Normal 28 2 3" xfId="1249"/>
    <cellStyle name="Normal 28 2 3 2" xfId="1745"/>
    <cellStyle name="Normal 28 2 3 2 2" xfId="2744"/>
    <cellStyle name="Normal 28 2 3 2 2 2" xfId="4706"/>
    <cellStyle name="Normal 28 2 3 2 2 2 2" xfId="8489"/>
    <cellStyle name="Normal 28 2 3 2 2 2 2 2" xfId="16548"/>
    <cellStyle name="Normal 28 2 3 2 2 2 2 2 2" xfId="33395"/>
    <cellStyle name="Normal 28 2 3 2 2 2 2 3" xfId="25828"/>
    <cellStyle name="Normal 28 2 3 2 2 2 3" xfId="12765"/>
    <cellStyle name="Normal 28 2 3 2 2 2 3 2" xfId="29614"/>
    <cellStyle name="Normal 28 2 3 2 2 2 4" xfId="22047"/>
    <cellStyle name="Normal 28 2 3 2 2 3" xfId="6605"/>
    <cellStyle name="Normal 28 2 3 2 2 3 2" xfId="14664"/>
    <cellStyle name="Normal 28 2 3 2 2 3 2 2" xfId="31511"/>
    <cellStyle name="Normal 28 2 3 2 2 3 3" xfId="23944"/>
    <cellStyle name="Normal 28 2 3 2 2 4" xfId="10831"/>
    <cellStyle name="Normal 28 2 3 2 2 4 2" xfId="27730"/>
    <cellStyle name="Normal 28 2 3 2 2 5" xfId="17572"/>
    <cellStyle name="Normal 28 2 3 2 2 6" xfId="20162"/>
    <cellStyle name="Normal 28 2 3 2 3" xfId="3794"/>
    <cellStyle name="Normal 28 2 3 2 3 2" xfId="7577"/>
    <cellStyle name="Normal 28 2 3 2 3 2 2" xfId="15636"/>
    <cellStyle name="Normal 28 2 3 2 3 2 2 2" xfId="32483"/>
    <cellStyle name="Normal 28 2 3 2 3 2 3" xfId="24916"/>
    <cellStyle name="Normal 28 2 3 2 3 3" xfId="11853"/>
    <cellStyle name="Normal 28 2 3 2 3 3 2" xfId="28702"/>
    <cellStyle name="Normal 28 2 3 2 3 4" xfId="21135"/>
    <cellStyle name="Normal 28 2 3 2 4" xfId="5693"/>
    <cellStyle name="Normal 28 2 3 2 4 2" xfId="13752"/>
    <cellStyle name="Normal 28 2 3 2 4 2 2" xfId="30599"/>
    <cellStyle name="Normal 28 2 3 2 4 3" xfId="23032"/>
    <cellStyle name="Normal 28 2 3 2 5" xfId="9878"/>
    <cellStyle name="Normal 28 2 3 2 5 2" xfId="26818"/>
    <cellStyle name="Normal 28 2 3 2 6" xfId="17571"/>
    <cellStyle name="Normal 28 2 3 2 7" xfId="19250"/>
    <cellStyle name="Normal 28 2 3 3" xfId="2291"/>
    <cellStyle name="Normal 28 2 3 3 2" xfId="4255"/>
    <cellStyle name="Normal 28 2 3 3 2 2" xfId="8038"/>
    <cellStyle name="Normal 28 2 3 3 2 2 2" xfId="16097"/>
    <cellStyle name="Normal 28 2 3 3 2 2 2 2" xfId="32944"/>
    <cellStyle name="Normal 28 2 3 3 2 2 3" xfId="25377"/>
    <cellStyle name="Normal 28 2 3 3 2 3" xfId="12314"/>
    <cellStyle name="Normal 28 2 3 3 2 3 2" xfId="29163"/>
    <cellStyle name="Normal 28 2 3 3 2 4" xfId="21596"/>
    <cellStyle name="Normal 28 2 3 3 3" xfId="6154"/>
    <cellStyle name="Normal 28 2 3 3 3 2" xfId="14213"/>
    <cellStyle name="Normal 28 2 3 3 3 2 2" xfId="31060"/>
    <cellStyle name="Normal 28 2 3 3 3 3" xfId="23493"/>
    <cellStyle name="Normal 28 2 3 3 4" xfId="10379"/>
    <cellStyle name="Normal 28 2 3 3 4 2" xfId="27279"/>
    <cellStyle name="Normal 28 2 3 3 5" xfId="17573"/>
    <cellStyle name="Normal 28 2 3 3 6" xfId="19711"/>
    <cellStyle name="Normal 28 2 3 4" xfId="3343"/>
    <cellStyle name="Normal 28 2 3 4 2" xfId="7126"/>
    <cellStyle name="Normal 28 2 3 4 2 2" xfId="15185"/>
    <cellStyle name="Normal 28 2 3 4 2 2 2" xfId="32032"/>
    <cellStyle name="Normal 28 2 3 4 2 3" xfId="24465"/>
    <cellStyle name="Normal 28 2 3 4 3" xfId="11402"/>
    <cellStyle name="Normal 28 2 3 4 3 2" xfId="28251"/>
    <cellStyle name="Normal 28 2 3 4 4" xfId="20684"/>
    <cellStyle name="Normal 28 2 3 5" xfId="5242"/>
    <cellStyle name="Normal 28 2 3 5 2" xfId="13301"/>
    <cellStyle name="Normal 28 2 3 5 2 2" xfId="30148"/>
    <cellStyle name="Normal 28 2 3 5 3" xfId="22581"/>
    <cellStyle name="Normal 28 2 3 6" xfId="9403"/>
    <cellStyle name="Normal 28 2 3 6 2" xfId="26367"/>
    <cellStyle name="Normal 28 2 3 7" xfId="17570"/>
    <cellStyle name="Normal 28 2 3 8" xfId="18799"/>
    <cellStyle name="Normal 28 2 4" xfId="1527"/>
    <cellStyle name="Normal 28 2 4 2" xfId="2526"/>
    <cellStyle name="Normal 28 2 4 2 2" xfId="4488"/>
    <cellStyle name="Normal 28 2 4 2 2 2" xfId="8271"/>
    <cellStyle name="Normal 28 2 4 2 2 2 2" xfId="16330"/>
    <cellStyle name="Normal 28 2 4 2 2 2 2 2" xfId="33177"/>
    <cellStyle name="Normal 28 2 4 2 2 2 3" xfId="25610"/>
    <cellStyle name="Normal 28 2 4 2 2 3" xfId="12547"/>
    <cellStyle name="Normal 28 2 4 2 2 3 2" xfId="29396"/>
    <cellStyle name="Normal 28 2 4 2 2 4" xfId="21829"/>
    <cellStyle name="Normal 28 2 4 2 3" xfId="6387"/>
    <cellStyle name="Normal 28 2 4 2 3 2" xfId="14446"/>
    <cellStyle name="Normal 28 2 4 2 3 2 2" xfId="31293"/>
    <cellStyle name="Normal 28 2 4 2 3 3" xfId="23726"/>
    <cellStyle name="Normal 28 2 4 2 4" xfId="10613"/>
    <cellStyle name="Normal 28 2 4 2 4 2" xfId="27512"/>
    <cellStyle name="Normal 28 2 4 2 5" xfId="17575"/>
    <cellStyle name="Normal 28 2 4 2 6" xfId="19944"/>
    <cellStyle name="Normal 28 2 4 3" xfId="3576"/>
    <cellStyle name="Normal 28 2 4 3 2" xfId="7359"/>
    <cellStyle name="Normal 28 2 4 3 2 2" xfId="15418"/>
    <cellStyle name="Normal 28 2 4 3 2 2 2" xfId="32265"/>
    <cellStyle name="Normal 28 2 4 3 2 3" xfId="24698"/>
    <cellStyle name="Normal 28 2 4 3 3" xfId="11635"/>
    <cellStyle name="Normal 28 2 4 3 3 2" xfId="28484"/>
    <cellStyle name="Normal 28 2 4 3 4" xfId="20917"/>
    <cellStyle name="Normal 28 2 4 4" xfId="5475"/>
    <cellStyle name="Normal 28 2 4 4 2" xfId="13534"/>
    <cellStyle name="Normal 28 2 4 4 2 2" xfId="30381"/>
    <cellStyle name="Normal 28 2 4 4 3" xfId="22814"/>
    <cellStyle name="Normal 28 2 4 5" xfId="9660"/>
    <cellStyle name="Normal 28 2 4 5 2" xfId="26600"/>
    <cellStyle name="Normal 28 2 4 6" xfId="17574"/>
    <cellStyle name="Normal 28 2 4 7" xfId="19032"/>
    <cellStyle name="Normal 28 2 5" xfId="2056"/>
    <cellStyle name="Normal 28 2 5 2" xfId="4037"/>
    <cellStyle name="Normal 28 2 5 2 2" xfId="7820"/>
    <cellStyle name="Normal 28 2 5 2 2 2" xfId="15879"/>
    <cellStyle name="Normal 28 2 5 2 2 2 2" xfId="32726"/>
    <cellStyle name="Normal 28 2 5 2 2 3" xfId="25159"/>
    <cellStyle name="Normal 28 2 5 2 3" xfId="12096"/>
    <cellStyle name="Normal 28 2 5 2 3 2" xfId="28945"/>
    <cellStyle name="Normal 28 2 5 2 4" xfId="21378"/>
    <cellStyle name="Normal 28 2 5 3" xfId="5936"/>
    <cellStyle name="Normal 28 2 5 3 2" xfId="13995"/>
    <cellStyle name="Normal 28 2 5 3 2 2" xfId="30842"/>
    <cellStyle name="Normal 28 2 5 3 3" xfId="23275"/>
    <cellStyle name="Normal 28 2 5 4" xfId="10154"/>
    <cellStyle name="Normal 28 2 5 4 2" xfId="27061"/>
    <cellStyle name="Normal 28 2 5 5" xfId="17576"/>
    <cellStyle name="Normal 28 2 5 6" xfId="19493"/>
    <cellStyle name="Normal 28 2 6" xfId="3095"/>
    <cellStyle name="Normal 28 2 6 2" xfId="6908"/>
    <cellStyle name="Normal 28 2 6 2 2" xfId="14967"/>
    <cellStyle name="Normal 28 2 6 2 2 2" xfId="31814"/>
    <cellStyle name="Normal 28 2 6 2 3" xfId="24247"/>
    <cellStyle name="Normal 28 2 6 3" xfId="11158"/>
    <cellStyle name="Normal 28 2 6 3 2" xfId="28033"/>
    <cellStyle name="Normal 28 2 6 4" xfId="20466"/>
    <cellStyle name="Normal 28 2 7" xfId="5024"/>
    <cellStyle name="Normal 28 2 7 2" xfId="13083"/>
    <cellStyle name="Normal 28 2 7 2 2" xfId="29930"/>
    <cellStyle name="Normal 28 2 7 3" xfId="22363"/>
    <cellStyle name="Normal 28 2 8" xfId="9043"/>
    <cellStyle name="Normal 28 2 8 2" xfId="26149"/>
    <cellStyle name="Normal 28 2 9" xfId="17561"/>
    <cellStyle name="Normal 28 3" xfId="949"/>
    <cellStyle name="Normal 28 3 2" xfId="3129"/>
    <cellStyle name="Normal 28 3 3" xfId="17577"/>
    <cellStyle name="Normal 28 3 4" xfId="34099"/>
    <cellStyle name="Normal 28 4" xfId="1044"/>
    <cellStyle name="Normal 28 4 2" xfId="1305"/>
    <cellStyle name="Normal 28 4 2 2" xfId="1801"/>
    <cellStyle name="Normal 28 4 2 2 2" xfId="2800"/>
    <cellStyle name="Normal 28 4 2 2 2 2" xfId="4762"/>
    <cellStyle name="Normal 28 4 2 2 2 2 2" xfId="8545"/>
    <cellStyle name="Normal 28 4 2 2 2 2 2 2" xfId="16604"/>
    <cellStyle name="Normal 28 4 2 2 2 2 2 2 2" xfId="33451"/>
    <cellStyle name="Normal 28 4 2 2 2 2 2 3" xfId="25884"/>
    <cellStyle name="Normal 28 4 2 2 2 2 3" xfId="12821"/>
    <cellStyle name="Normal 28 4 2 2 2 2 3 2" xfId="29670"/>
    <cellStyle name="Normal 28 4 2 2 2 2 4" xfId="22103"/>
    <cellStyle name="Normal 28 4 2 2 2 3" xfId="6661"/>
    <cellStyle name="Normal 28 4 2 2 2 3 2" xfId="14720"/>
    <cellStyle name="Normal 28 4 2 2 2 3 2 2" xfId="31567"/>
    <cellStyle name="Normal 28 4 2 2 2 3 3" xfId="24000"/>
    <cellStyle name="Normal 28 4 2 2 2 4" xfId="10887"/>
    <cellStyle name="Normal 28 4 2 2 2 4 2" xfId="27786"/>
    <cellStyle name="Normal 28 4 2 2 2 5" xfId="17581"/>
    <cellStyle name="Normal 28 4 2 2 2 6" xfId="20218"/>
    <cellStyle name="Normal 28 4 2 2 3" xfId="3850"/>
    <cellStyle name="Normal 28 4 2 2 3 2" xfId="7633"/>
    <cellStyle name="Normal 28 4 2 2 3 2 2" xfId="15692"/>
    <cellStyle name="Normal 28 4 2 2 3 2 2 2" xfId="32539"/>
    <cellStyle name="Normal 28 4 2 2 3 2 3" xfId="24972"/>
    <cellStyle name="Normal 28 4 2 2 3 3" xfId="11909"/>
    <cellStyle name="Normal 28 4 2 2 3 3 2" xfId="28758"/>
    <cellStyle name="Normal 28 4 2 2 3 4" xfId="21191"/>
    <cellStyle name="Normal 28 4 2 2 4" xfId="5749"/>
    <cellStyle name="Normal 28 4 2 2 4 2" xfId="13808"/>
    <cellStyle name="Normal 28 4 2 2 4 2 2" xfId="30655"/>
    <cellStyle name="Normal 28 4 2 2 4 3" xfId="23088"/>
    <cellStyle name="Normal 28 4 2 2 5" xfId="9934"/>
    <cellStyle name="Normal 28 4 2 2 5 2" xfId="26874"/>
    <cellStyle name="Normal 28 4 2 2 6" xfId="17580"/>
    <cellStyle name="Normal 28 4 2 2 7" xfId="19306"/>
    <cellStyle name="Normal 28 4 2 3" xfId="2347"/>
    <cellStyle name="Normal 28 4 2 3 2" xfId="4311"/>
    <cellStyle name="Normal 28 4 2 3 2 2" xfId="8094"/>
    <cellStyle name="Normal 28 4 2 3 2 2 2" xfId="16153"/>
    <cellStyle name="Normal 28 4 2 3 2 2 2 2" xfId="33000"/>
    <cellStyle name="Normal 28 4 2 3 2 2 3" xfId="25433"/>
    <cellStyle name="Normal 28 4 2 3 2 3" xfId="12370"/>
    <cellStyle name="Normal 28 4 2 3 2 3 2" xfId="29219"/>
    <cellStyle name="Normal 28 4 2 3 2 4" xfId="21652"/>
    <cellStyle name="Normal 28 4 2 3 3" xfId="6210"/>
    <cellStyle name="Normal 28 4 2 3 3 2" xfId="14269"/>
    <cellStyle name="Normal 28 4 2 3 3 2 2" xfId="31116"/>
    <cellStyle name="Normal 28 4 2 3 3 3" xfId="23549"/>
    <cellStyle name="Normal 28 4 2 3 4" xfId="10435"/>
    <cellStyle name="Normal 28 4 2 3 4 2" xfId="27335"/>
    <cellStyle name="Normal 28 4 2 3 5" xfId="17582"/>
    <cellStyle name="Normal 28 4 2 3 6" xfId="19767"/>
    <cellStyle name="Normal 28 4 2 4" xfId="3399"/>
    <cellStyle name="Normal 28 4 2 4 2" xfId="7182"/>
    <cellStyle name="Normal 28 4 2 4 2 2" xfId="15241"/>
    <cellStyle name="Normal 28 4 2 4 2 2 2" xfId="32088"/>
    <cellStyle name="Normal 28 4 2 4 2 3" xfId="24521"/>
    <cellStyle name="Normal 28 4 2 4 3" xfId="11458"/>
    <cellStyle name="Normal 28 4 2 4 3 2" xfId="28307"/>
    <cellStyle name="Normal 28 4 2 4 4" xfId="20740"/>
    <cellStyle name="Normal 28 4 2 5" xfId="5298"/>
    <cellStyle name="Normal 28 4 2 5 2" xfId="13357"/>
    <cellStyle name="Normal 28 4 2 5 2 2" xfId="30204"/>
    <cellStyle name="Normal 28 4 2 5 3" xfId="22637"/>
    <cellStyle name="Normal 28 4 2 6" xfId="9459"/>
    <cellStyle name="Normal 28 4 2 6 2" xfId="26423"/>
    <cellStyle name="Normal 28 4 2 7" xfId="17579"/>
    <cellStyle name="Normal 28 4 2 8" xfId="18855"/>
    <cellStyle name="Normal 28 4 3" xfId="1583"/>
    <cellStyle name="Normal 28 4 3 2" xfId="2582"/>
    <cellStyle name="Normal 28 4 3 2 2" xfId="4544"/>
    <cellStyle name="Normal 28 4 3 2 2 2" xfId="8327"/>
    <cellStyle name="Normal 28 4 3 2 2 2 2" xfId="16386"/>
    <cellStyle name="Normal 28 4 3 2 2 2 2 2" xfId="33233"/>
    <cellStyle name="Normal 28 4 3 2 2 2 3" xfId="25666"/>
    <cellStyle name="Normal 28 4 3 2 2 3" xfId="12603"/>
    <cellStyle name="Normal 28 4 3 2 2 3 2" xfId="29452"/>
    <cellStyle name="Normal 28 4 3 2 2 4" xfId="21885"/>
    <cellStyle name="Normal 28 4 3 2 3" xfId="6443"/>
    <cellStyle name="Normal 28 4 3 2 3 2" xfId="14502"/>
    <cellStyle name="Normal 28 4 3 2 3 2 2" xfId="31349"/>
    <cellStyle name="Normal 28 4 3 2 3 3" xfId="23782"/>
    <cellStyle name="Normal 28 4 3 2 4" xfId="10669"/>
    <cellStyle name="Normal 28 4 3 2 4 2" xfId="27568"/>
    <cellStyle name="Normal 28 4 3 2 5" xfId="17584"/>
    <cellStyle name="Normal 28 4 3 2 6" xfId="20000"/>
    <cellStyle name="Normal 28 4 3 3" xfId="3632"/>
    <cellStyle name="Normal 28 4 3 3 2" xfId="7415"/>
    <cellStyle name="Normal 28 4 3 3 2 2" xfId="15474"/>
    <cellStyle name="Normal 28 4 3 3 2 2 2" xfId="32321"/>
    <cellStyle name="Normal 28 4 3 3 2 3" xfId="24754"/>
    <cellStyle name="Normal 28 4 3 3 3" xfId="11691"/>
    <cellStyle name="Normal 28 4 3 3 3 2" xfId="28540"/>
    <cellStyle name="Normal 28 4 3 3 4" xfId="20973"/>
    <cellStyle name="Normal 28 4 3 4" xfId="5531"/>
    <cellStyle name="Normal 28 4 3 4 2" xfId="13590"/>
    <cellStyle name="Normal 28 4 3 4 2 2" xfId="30437"/>
    <cellStyle name="Normal 28 4 3 4 3" xfId="22870"/>
    <cellStyle name="Normal 28 4 3 5" xfId="9716"/>
    <cellStyle name="Normal 28 4 3 5 2" xfId="26656"/>
    <cellStyle name="Normal 28 4 3 6" xfId="17583"/>
    <cellStyle name="Normal 28 4 3 7" xfId="19088"/>
    <cellStyle name="Normal 28 4 4" xfId="2129"/>
    <cellStyle name="Normal 28 4 4 2" xfId="4093"/>
    <cellStyle name="Normal 28 4 4 2 2" xfId="7876"/>
    <cellStyle name="Normal 28 4 4 2 2 2" xfId="15935"/>
    <cellStyle name="Normal 28 4 4 2 2 2 2" xfId="32782"/>
    <cellStyle name="Normal 28 4 4 2 2 3" xfId="25215"/>
    <cellStyle name="Normal 28 4 4 2 3" xfId="12152"/>
    <cellStyle name="Normal 28 4 4 2 3 2" xfId="29001"/>
    <cellStyle name="Normal 28 4 4 2 4" xfId="21434"/>
    <cellStyle name="Normal 28 4 4 3" xfId="5992"/>
    <cellStyle name="Normal 28 4 4 3 2" xfId="14051"/>
    <cellStyle name="Normal 28 4 4 3 2 2" xfId="30898"/>
    <cellStyle name="Normal 28 4 4 3 3" xfId="23331"/>
    <cellStyle name="Normal 28 4 4 4" xfId="10217"/>
    <cellStyle name="Normal 28 4 4 4 2" xfId="27117"/>
    <cellStyle name="Normal 28 4 4 5" xfId="17585"/>
    <cellStyle name="Normal 28 4 4 6" xfId="19549"/>
    <cellStyle name="Normal 28 4 5" xfId="3181"/>
    <cellStyle name="Normal 28 4 5 2" xfId="6964"/>
    <cellStyle name="Normal 28 4 5 2 2" xfId="15023"/>
    <cellStyle name="Normal 28 4 5 2 2 2" xfId="31870"/>
    <cellStyle name="Normal 28 4 5 2 3" xfId="24303"/>
    <cellStyle name="Normal 28 4 5 3" xfId="11240"/>
    <cellStyle name="Normal 28 4 5 3 2" xfId="28089"/>
    <cellStyle name="Normal 28 4 5 4" xfId="20522"/>
    <cellStyle name="Normal 28 4 6" xfId="5080"/>
    <cellStyle name="Normal 28 4 6 2" xfId="13139"/>
    <cellStyle name="Normal 28 4 6 2 2" xfId="29986"/>
    <cellStyle name="Normal 28 4 6 3" xfId="22419"/>
    <cellStyle name="Normal 28 4 7" xfId="9224"/>
    <cellStyle name="Normal 28 4 7 2" xfId="26205"/>
    <cellStyle name="Normal 28 4 8" xfId="17578"/>
    <cellStyle name="Normal 28 4 9" xfId="18637"/>
    <cellStyle name="Normal 28 5" xfId="1213"/>
    <cellStyle name="Normal 28 5 2" xfId="1709"/>
    <cellStyle name="Normal 28 5 2 2" xfId="2708"/>
    <cellStyle name="Normal 28 5 2 2 2" xfId="4670"/>
    <cellStyle name="Normal 28 5 2 2 2 2" xfId="8453"/>
    <cellStyle name="Normal 28 5 2 2 2 2 2" xfId="16512"/>
    <cellStyle name="Normal 28 5 2 2 2 2 2 2" xfId="33359"/>
    <cellStyle name="Normal 28 5 2 2 2 2 3" xfId="25792"/>
    <cellStyle name="Normal 28 5 2 2 2 3" xfId="12729"/>
    <cellStyle name="Normal 28 5 2 2 2 3 2" xfId="29578"/>
    <cellStyle name="Normal 28 5 2 2 2 4" xfId="22011"/>
    <cellStyle name="Normal 28 5 2 2 3" xfId="6569"/>
    <cellStyle name="Normal 28 5 2 2 3 2" xfId="14628"/>
    <cellStyle name="Normal 28 5 2 2 3 2 2" xfId="31475"/>
    <cellStyle name="Normal 28 5 2 2 3 3" xfId="23908"/>
    <cellStyle name="Normal 28 5 2 2 4" xfId="10795"/>
    <cellStyle name="Normal 28 5 2 2 4 2" xfId="27694"/>
    <cellStyle name="Normal 28 5 2 2 5" xfId="17588"/>
    <cellStyle name="Normal 28 5 2 2 6" xfId="20126"/>
    <cellStyle name="Normal 28 5 2 3" xfId="3758"/>
    <cellStyle name="Normal 28 5 2 3 2" xfId="7541"/>
    <cellStyle name="Normal 28 5 2 3 2 2" xfId="15600"/>
    <cellStyle name="Normal 28 5 2 3 2 2 2" xfId="32447"/>
    <cellStyle name="Normal 28 5 2 3 2 3" xfId="24880"/>
    <cellStyle name="Normal 28 5 2 3 3" xfId="11817"/>
    <cellStyle name="Normal 28 5 2 3 3 2" xfId="28666"/>
    <cellStyle name="Normal 28 5 2 3 4" xfId="21099"/>
    <cellStyle name="Normal 28 5 2 4" xfId="5657"/>
    <cellStyle name="Normal 28 5 2 4 2" xfId="13716"/>
    <cellStyle name="Normal 28 5 2 4 2 2" xfId="30563"/>
    <cellStyle name="Normal 28 5 2 4 3" xfId="22996"/>
    <cellStyle name="Normal 28 5 2 5" xfId="9842"/>
    <cellStyle name="Normal 28 5 2 5 2" xfId="26782"/>
    <cellStyle name="Normal 28 5 2 6" xfId="17587"/>
    <cellStyle name="Normal 28 5 2 7" xfId="19214"/>
    <cellStyle name="Normal 28 5 3" xfId="2255"/>
    <cellStyle name="Normal 28 5 3 2" xfId="4219"/>
    <cellStyle name="Normal 28 5 3 2 2" xfId="8002"/>
    <cellStyle name="Normal 28 5 3 2 2 2" xfId="16061"/>
    <cellStyle name="Normal 28 5 3 2 2 2 2" xfId="32908"/>
    <cellStyle name="Normal 28 5 3 2 2 3" xfId="25341"/>
    <cellStyle name="Normal 28 5 3 2 3" xfId="12278"/>
    <cellStyle name="Normal 28 5 3 2 3 2" xfId="29127"/>
    <cellStyle name="Normal 28 5 3 2 4" xfId="21560"/>
    <cellStyle name="Normal 28 5 3 3" xfId="6118"/>
    <cellStyle name="Normal 28 5 3 3 2" xfId="14177"/>
    <cellStyle name="Normal 28 5 3 3 2 2" xfId="31024"/>
    <cellStyle name="Normal 28 5 3 3 3" xfId="23457"/>
    <cellStyle name="Normal 28 5 3 4" xfId="10343"/>
    <cellStyle name="Normal 28 5 3 4 2" xfId="27243"/>
    <cellStyle name="Normal 28 5 3 5" xfId="17589"/>
    <cellStyle name="Normal 28 5 3 6" xfId="19675"/>
    <cellStyle name="Normal 28 5 4" xfId="3307"/>
    <cellStyle name="Normal 28 5 4 2" xfId="7090"/>
    <cellStyle name="Normal 28 5 4 2 2" xfId="15149"/>
    <cellStyle name="Normal 28 5 4 2 2 2" xfId="31996"/>
    <cellStyle name="Normal 28 5 4 2 3" xfId="24429"/>
    <cellStyle name="Normal 28 5 4 3" xfId="11366"/>
    <cellStyle name="Normal 28 5 4 3 2" xfId="28215"/>
    <cellStyle name="Normal 28 5 4 4" xfId="20648"/>
    <cellStyle name="Normal 28 5 5" xfId="5206"/>
    <cellStyle name="Normal 28 5 5 2" xfId="13265"/>
    <cellStyle name="Normal 28 5 5 2 2" xfId="30112"/>
    <cellStyle name="Normal 28 5 5 3" xfId="22545"/>
    <cellStyle name="Normal 28 5 6" xfId="9367"/>
    <cellStyle name="Normal 28 5 6 2" xfId="26331"/>
    <cellStyle name="Normal 28 5 7" xfId="17586"/>
    <cellStyle name="Normal 28 5 8" xfId="18763"/>
    <cellStyle name="Normal 28 6" xfId="1491"/>
    <cellStyle name="Normal 28 6 2" xfId="2490"/>
    <cellStyle name="Normal 28 6 2 2" xfId="4452"/>
    <cellStyle name="Normal 28 6 2 2 2" xfId="8235"/>
    <cellStyle name="Normal 28 6 2 2 2 2" xfId="16294"/>
    <cellStyle name="Normal 28 6 2 2 2 2 2" xfId="33141"/>
    <cellStyle name="Normal 28 6 2 2 2 3" xfId="25574"/>
    <cellStyle name="Normal 28 6 2 2 3" xfId="12511"/>
    <cellStyle name="Normal 28 6 2 2 3 2" xfId="29360"/>
    <cellStyle name="Normal 28 6 2 2 4" xfId="21793"/>
    <cellStyle name="Normal 28 6 2 3" xfId="6351"/>
    <cellStyle name="Normal 28 6 2 3 2" xfId="14410"/>
    <cellStyle name="Normal 28 6 2 3 2 2" xfId="31257"/>
    <cellStyle name="Normal 28 6 2 3 3" xfId="23690"/>
    <cellStyle name="Normal 28 6 2 4" xfId="10577"/>
    <cellStyle name="Normal 28 6 2 4 2" xfId="27476"/>
    <cellStyle name="Normal 28 6 2 5" xfId="17591"/>
    <cellStyle name="Normal 28 6 2 6" xfId="19908"/>
    <cellStyle name="Normal 28 6 3" xfId="3540"/>
    <cellStyle name="Normal 28 6 3 2" xfId="7323"/>
    <cellStyle name="Normal 28 6 3 2 2" xfId="15382"/>
    <cellStyle name="Normal 28 6 3 2 2 2" xfId="32229"/>
    <cellStyle name="Normal 28 6 3 2 3" xfId="24662"/>
    <cellStyle name="Normal 28 6 3 3" xfId="11599"/>
    <cellStyle name="Normal 28 6 3 3 2" xfId="28448"/>
    <cellStyle name="Normal 28 6 3 4" xfId="20881"/>
    <cellStyle name="Normal 28 6 4" xfId="5439"/>
    <cellStyle name="Normal 28 6 4 2" xfId="13498"/>
    <cellStyle name="Normal 28 6 4 2 2" xfId="30345"/>
    <cellStyle name="Normal 28 6 4 3" xfId="22778"/>
    <cellStyle name="Normal 28 6 5" xfId="9624"/>
    <cellStyle name="Normal 28 6 5 2" xfId="26564"/>
    <cellStyle name="Normal 28 6 6" xfId="17590"/>
    <cellStyle name="Normal 28 6 7" xfId="18996"/>
    <cellStyle name="Normal 28 7" xfId="2016"/>
    <cellStyle name="Normal 28 7 2" xfId="4001"/>
    <cellStyle name="Normal 28 7 2 2" xfId="7784"/>
    <cellStyle name="Normal 28 7 2 2 2" xfId="15843"/>
    <cellStyle name="Normal 28 7 2 2 2 2" xfId="32690"/>
    <cellStyle name="Normal 28 7 2 2 3" xfId="25123"/>
    <cellStyle name="Normal 28 7 2 3" xfId="12060"/>
    <cellStyle name="Normal 28 7 2 3 2" xfId="28909"/>
    <cellStyle name="Normal 28 7 2 4" xfId="21342"/>
    <cellStyle name="Normal 28 7 3" xfId="5900"/>
    <cellStyle name="Normal 28 7 3 2" xfId="13959"/>
    <cellStyle name="Normal 28 7 3 2 2" xfId="30806"/>
    <cellStyle name="Normal 28 7 3 3" xfId="23239"/>
    <cellStyle name="Normal 28 7 4" xfId="10115"/>
    <cellStyle name="Normal 28 7 4 2" xfId="27025"/>
    <cellStyle name="Normal 28 7 5" xfId="17592"/>
    <cellStyle name="Normal 28 7 6" xfId="19457"/>
    <cellStyle name="Normal 28 8" xfId="3059"/>
    <cellStyle name="Normal 28 8 2" xfId="6872"/>
    <cellStyle name="Normal 28 8 2 2" xfId="14931"/>
    <cellStyle name="Normal 28 8 2 2 2" xfId="31778"/>
    <cellStyle name="Normal 28 8 2 3" xfId="24211"/>
    <cellStyle name="Normal 28 8 3" xfId="11122"/>
    <cellStyle name="Normal 28 8 3 2" xfId="27997"/>
    <cellStyle name="Normal 28 8 4" xfId="20430"/>
    <cellStyle name="Normal 28 9" xfId="4988"/>
    <cellStyle name="Normal 28 9 2" xfId="13047"/>
    <cellStyle name="Normal 28 9 2 2" xfId="29894"/>
    <cellStyle name="Normal 28 9 3" xfId="22327"/>
    <cellStyle name="Normal 280" xfId="33685"/>
    <cellStyle name="Normal 281" xfId="33686"/>
    <cellStyle name="Normal 282" xfId="33687"/>
    <cellStyle name="Normal 283" xfId="33692"/>
    <cellStyle name="Normal 284" xfId="33693"/>
    <cellStyle name="Normal 285" xfId="33694"/>
    <cellStyle name="Normal 286" xfId="33695"/>
    <cellStyle name="Normal 287" xfId="33696"/>
    <cellStyle name="Normal 288" xfId="33697"/>
    <cellStyle name="Normal 289" xfId="33698"/>
    <cellStyle name="Normal 29" xfId="629"/>
    <cellStyle name="Normal 29 10" xfId="8972"/>
    <cellStyle name="Normal 29 10 2" xfId="26114"/>
    <cellStyle name="Normal 29 11" xfId="17593"/>
    <cellStyle name="Normal 29 12" xfId="18545"/>
    <cellStyle name="Normal 29 13" xfId="34100"/>
    <cellStyle name="Normal 29 2" xfId="747"/>
    <cellStyle name="Normal 29 2 10" xfId="18581"/>
    <cellStyle name="Normal 29 2 11" xfId="34101"/>
    <cellStyle name="Normal 29 2 2" xfId="1081"/>
    <cellStyle name="Normal 29 2 2 2" xfId="1342"/>
    <cellStyle name="Normal 29 2 2 2 2" xfId="1838"/>
    <cellStyle name="Normal 29 2 2 2 2 2" xfId="2837"/>
    <cellStyle name="Normal 29 2 2 2 2 2 2" xfId="4799"/>
    <cellStyle name="Normal 29 2 2 2 2 2 2 2" xfId="8582"/>
    <cellStyle name="Normal 29 2 2 2 2 2 2 2 2" xfId="16641"/>
    <cellStyle name="Normal 29 2 2 2 2 2 2 2 2 2" xfId="33488"/>
    <cellStyle name="Normal 29 2 2 2 2 2 2 2 3" xfId="25921"/>
    <cellStyle name="Normal 29 2 2 2 2 2 2 3" xfId="12858"/>
    <cellStyle name="Normal 29 2 2 2 2 2 2 3 2" xfId="29707"/>
    <cellStyle name="Normal 29 2 2 2 2 2 2 4" xfId="22140"/>
    <cellStyle name="Normal 29 2 2 2 2 2 3" xfId="6698"/>
    <cellStyle name="Normal 29 2 2 2 2 2 3 2" xfId="14757"/>
    <cellStyle name="Normal 29 2 2 2 2 2 3 2 2" xfId="31604"/>
    <cellStyle name="Normal 29 2 2 2 2 2 3 3" xfId="24037"/>
    <cellStyle name="Normal 29 2 2 2 2 2 4" xfId="10924"/>
    <cellStyle name="Normal 29 2 2 2 2 2 4 2" xfId="27823"/>
    <cellStyle name="Normal 29 2 2 2 2 2 5" xfId="17598"/>
    <cellStyle name="Normal 29 2 2 2 2 2 6" xfId="20255"/>
    <cellStyle name="Normal 29 2 2 2 2 3" xfId="3887"/>
    <cellStyle name="Normal 29 2 2 2 2 3 2" xfId="7670"/>
    <cellStyle name="Normal 29 2 2 2 2 3 2 2" xfId="15729"/>
    <cellStyle name="Normal 29 2 2 2 2 3 2 2 2" xfId="32576"/>
    <cellStyle name="Normal 29 2 2 2 2 3 2 3" xfId="25009"/>
    <cellStyle name="Normal 29 2 2 2 2 3 3" xfId="11946"/>
    <cellStyle name="Normal 29 2 2 2 2 3 3 2" xfId="28795"/>
    <cellStyle name="Normal 29 2 2 2 2 3 4" xfId="21228"/>
    <cellStyle name="Normal 29 2 2 2 2 4" xfId="5786"/>
    <cellStyle name="Normal 29 2 2 2 2 4 2" xfId="13845"/>
    <cellStyle name="Normal 29 2 2 2 2 4 2 2" xfId="30692"/>
    <cellStyle name="Normal 29 2 2 2 2 4 3" xfId="23125"/>
    <cellStyle name="Normal 29 2 2 2 2 5" xfId="9971"/>
    <cellStyle name="Normal 29 2 2 2 2 5 2" xfId="26911"/>
    <cellStyle name="Normal 29 2 2 2 2 6" xfId="17597"/>
    <cellStyle name="Normal 29 2 2 2 2 7" xfId="19343"/>
    <cellStyle name="Normal 29 2 2 2 3" xfId="2384"/>
    <cellStyle name="Normal 29 2 2 2 3 2" xfId="4348"/>
    <cellStyle name="Normal 29 2 2 2 3 2 2" xfId="8131"/>
    <cellStyle name="Normal 29 2 2 2 3 2 2 2" xfId="16190"/>
    <cellStyle name="Normal 29 2 2 2 3 2 2 2 2" xfId="33037"/>
    <cellStyle name="Normal 29 2 2 2 3 2 2 3" xfId="25470"/>
    <cellStyle name="Normal 29 2 2 2 3 2 3" xfId="12407"/>
    <cellStyle name="Normal 29 2 2 2 3 2 3 2" xfId="29256"/>
    <cellStyle name="Normal 29 2 2 2 3 2 4" xfId="21689"/>
    <cellStyle name="Normal 29 2 2 2 3 3" xfId="6247"/>
    <cellStyle name="Normal 29 2 2 2 3 3 2" xfId="14306"/>
    <cellStyle name="Normal 29 2 2 2 3 3 2 2" xfId="31153"/>
    <cellStyle name="Normal 29 2 2 2 3 3 3" xfId="23586"/>
    <cellStyle name="Normal 29 2 2 2 3 4" xfId="10472"/>
    <cellStyle name="Normal 29 2 2 2 3 4 2" xfId="27372"/>
    <cellStyle name="Normal 29 2 2 2 3 5" xfId="17599"/>
    <cellStyle name="Normal 29 2 2 2 3 6" xfId="19804"/>
    <cellStyle name="Normal 29 2 2 2 4" xfId="3436"/>
    <cellStyle name="Normal 29 2 2 2 4 2" xfId="7219"/>
    <cellStyle name="Normal 29 2 2 2 4 2 2" xfId="15278"/>
    <cellStyle name="Normal 29 2 2 2 4 2 2 2" xfId="32125"/>
    <cellStyle name="Normal 29 2 2 2 4 2 3" xfId="24558"/>
    <cellStyle name="Normal 29 2 2 2 4 3" xfId="11495"/>
    <cellStyle name="Normal 29 2 2 2 4 3 2" xfId="28344"/>
    <cellStyle name="Normal 29 2 2 2 4 4" xfId="20777"/>
    <cellStyle name="Normal 29 2 2 2 5" xfId="5335"/>
    <cellStyle name="Normal 29 2 2 2 5 2" xfId="13394"/>
    <cellStyle name="Normal 29 2 2 2 5 2 2" xfId="30241"/>
    <cellStyle name="Normal 29 2 2 2 5 3" xfId="22674"/>
    <cellStyle name="Normal 29 2 2 2 6" xfId="9496"/>
    <cellStyle name="Normal 29 2 2 2 6 2" xfId="26460"/>
    <cellStyle name="Normal 29 2 2 2 7" xfId="17596"/>
    <cellStyle name="Normal 29 2 2 2 8" xfId="18892"/>
    <cellStyle name="Normal 29 2 2 3" xfId="1620"/>
    <cellStyle name="Normal 29 2 2 3 2" xfId="2619"/>
    <cellStyle name="Normal 29 2 2 3 2 2" xfId="4581"/>
    <cellStyle name="Normal 29 2 2 3 2 2 2" xfId="8364"/>
    <cellStyle name="Normal 29 2 2 3 2 2 2 2" xfId="16423"/>
    <cellStyle name="Normal 29 2 2 3 2 2 2 2 2" xfId="33270"/>
    <cellStyle name="Normal 29 2 2 3 2 2 2 3" xfId="25703"/>
    <cellStyle name="Normal 29 2 2 3 2 2 3" xfId="12640"/>
    <cellStyle name="Normal 29 2 2 3 2 2 3 2" xfId="29489"/>
    <cellStyle name="Normal 29 2 2 3 2 2 4" xfId="21922"/>
    <cellStyle name="Normal 29 2 2 3 2 3" xfId="6480"/>
    <cellStyle name="Normal 29 2 2 3 2 3 2" xfId="14539"/>
    <cellStyle name="Normal 29 2 2 3 2 3 2 2" xfId="31386"/>
    <cellStyle name="Normal 29 2 2 3 2 3 3" xfId="23819"/>
    <cellStyle name="Normal 29 2 2 3 2 4" xfId="10706"/>
    <cellStyle name="Normal 29 2 2 3 2 4 2" xfId="27605"/>
    <cellStyle name="Normal 29 2 2 3 2 5" xfId="17601"/>
    <cellStyle name="Normal 29 2 2 3 2 6" xfId="20037"/>
    <cellStyle name="Normal 29 2 2 3 3" xfId="3669"/>
    <cellStyle name="Normal 29 2 2 3 3 2" xfId="7452"/>
    <cellStyle name="Normal 29 2 2 3 3 2 2" xfId="15511"/>
    <cellStyle name="Normal 29 2 2 3 3 2 2 2" xfId="32358"/>
    <cellStyle name="Normal 29 2 2 3 3 2 3" xfId="24791"/>
    <cellStyle name="Normal 29 2 2 3 3 3" xfId="11728"/>
    <cellStyle name="Normal 29 2 2 3 3 3 2" xfId="28577"/>
    <cellStyle name="Normal 29 2 2 3 3 4" xfId="21010"/>
    <cellStyle name="Normal 29 2 2 3 4" xfId="5568"/>
    <cellStyle name="Normal 29 2 2 3 4 2" xfId="13627"/>
    <cellStyle name="Normal 29 2 2 3 4 2 2" xfId="30474"/>
    <cellStyle name="Normal 29 2 2 3 4 3" xfId="22907"/>
    <cellStyle name="Normal 29 2 2 3 5" xfId="9753"/>
    <cellStyle name="Normal 29 2 2 3 5 2" xfId="26693"/>
    <cellStyle name="Normal 29 2 2 3 6" xfId="17600"/>
    <cellStyle name="Normal 29 2 2 3 7" xfId="19125"/>
    <cellStyle name="Normal 29 2 2 4" xfId="2166"/>
    <cellStyle name="Normal 29 2 2 4 2" xfId="4130"/>
    <cellStyle name="Normal 29 2 2 4 2 2" xfId="7913"/>
    <cellStyle name="Normal 29 2 2 4 2 2 2" xfId="15972"/>
    <cellStyle name="Normal 29 2 2 4 2 2 2 2" xfId="32819"/>
    <cellStyle name="Normal 29 2 2 4 2 2 3" xfId="25252"/>
    <cellStyle name="Normal 29 2 2 4 2 3" xfId="12189"/>
    <cellStyle name="Normal 29 2 2 4 2 3 2" xfId="29038"/>
    <cellStyle name="Normal 29 2 2 4 2 4" xfId="21471"/>
    <cellStyle name="Normal 29 2 2 4 3" xfId="6029"/>
    <cellStyle name="Normal 29 2 2 4 3 2" xfId="14088"/>
    <cellStyle name="Normal 29 2 2 4 3 2 2" xfId="30935"/>
    <cellStyle name="Normal 29 2 2 4 3 3" xfId="23368"/>
    <cellStyle name="Normal 29 2 2 4 4" xfId="10254"/>
    <cellStyle name="Normal 29 2 2 4 4 2" xfId="27154"/>
    <cellStyle name="Normal 29 2 2 4 5" xfId="17602"/>
    <cellStyle name="Normal 29 2 2 4 6" xfId="19586"/>
    <cellStyle name="Normal 29 2 2 5" xfId="3218"/>
    <cellStyle name="Normal 29 2 2 5 2" xfId="7001"/>
    <cellStyle name="Normal 29 2 2 5 2 2" xfId="15060"/>
    <cellStyle name="Normal 29 2 2 5 2 2 2" xfId="31907"/>
    <cellStyle name="Normal 29 2 2 5 2 3" xfId="24340"/>
    <cellStyle name="Normal 29 2 2 5 3" xfId="11277"/>
    <cellStyle name="Normal 29 2 2 5 3 2" xfId="28126"/>
    <cellStyle name="Normal 29 2 2 5 4" xfId="20559"/>
    <cellStyle name="Normal 29 2 2 6" xfId="5117"/>
    <cellStyle name="Normal 29 2 2 6 2" xfId="13176"/>
    <cellStyle name="Normal 29 2 2 6 2 2" xfId="30023"/>
    <cellStyle name="Normal 29 2 2 6 3" xfId="22456"/>
    <cellStyle name="Normal 29 2 2 7" xfId="9261"/>
    <cellStyle name="Normal 29 2 2 7 2" xfId="26242"/>
    <cellStyle name="Normal 29 2 2 8" xfId="17595"/>
    <cellStyle name="Normal 29 2 2 9" xfId="18674"/>
    <cellStyle name="Normal 29 2 3" xfId="1250"/>
    <cellStyle name="Normal 29 2 3 2" xfId="1746"/>
    <cellStyle name="Normal 29 2 3 2 2" xfId="2745"/>
    <cellStyle name="Normal 29 2 3 2 2 2" xfId="4707"/>
    <cellStyle name="Normal 29 2 3 2 2 2 2" xfId="8490"/>
    <cellStyle name="Normal 29 2 3 2 2 2 2 2" xfId="16549"/>
    <cellStyle name="Normal 29 2 3 2 2 2 2 2 2" xfId="33396"/>
    <cellStyle name="Normal 29 2 3 2 2 2 2 3" xfId="25829"/>
    <cellStyle name="Normal 29 2 3 2 2 2 3" xfId="12766"/>
    <cellStyle name="Normal 29 2 3 2 2 2 3 2" xfId="29615"/>
    <cellStyle name="Normal 29 2 3 2 2 2 4" xfId="22048"/>
    <cellStyle name="Normal 29 2 3 2 2 3" xfId="6606"/>
    <cellStyle name="Normal 29 2 3 2 2 3 2" xfId="14665"/>
    <cellStyle name="Normal 29 2 3 2 2 3 2 2" xfId="31512"/>
    <cellStyle name="Normal 29 2 3 2 2 3 3" xfId="23945"/>
    <cellStyle name="Normal 29 2 3 2 2 4" xfId="10832"/>
    <cellStyle name="Normal 29 2 3 2 2 4 2" xfId="27731"/>
    <cellStyle name="Normal 29 2 3 2 2 5" xfId="17605"/>
    <cellStyle name="Normal 29 2 3 2 2 6" xfId="20163"/>
    <cellStyle name="Normal 29 2 3 2 3" xfId="3795"/>
    <cellStyle name="Normal 29 2 3 2 3 2" xfId="7578"/>
    <cellStyle name="Normal 29 2 3 2 3 2 2" xfId="15637"/>
    <cellStyle name="Normal 29 2 3 2 3 2 2 2" xfId="32484"/>
    <cellStyle name="Normal 29 2 3 2 3 2 3" xfId="24917"/>
    <cellStyle name="Normal 29 2 3 2 3 3" xfId="11854"/>
    <cellStyle name="Normal 29 2 3 2 3 3 2" xfId="28703"/>
    <cellStyle name="Normal 29 2 3 2 3 4" xfId="21136"/>
    <cellStyle name="Normal 29 2 3 2 4" xfId="5694"/>
    <cellStyle name="Normal 29 2 3 2 4 2" xfId="13753"/>
    <cellStyle name="Normal 29 2 3 2 4 2 2" xfId="30600"/>
    <cellStyle name="Normal 29 2 3 2 4 3" xfId="23033"/>
    <cellStyle name="Normal 29 2 3 2 5" xfId="9879"/>
    <cellStyle name="Normal 29 2 3 2 5 2" xfId="26819"/>
    <cellStyle name="Normal 29 2 3 2 6" xfId="17604"/>
    <cellStyle name="Normal 29 2 3 2 7" xfId="19251"/>
    <cellStyle name="Normal 29 2 3 3" xfId="2292"/>
    <cellStyle name="Normal 29 2 3 3 2" xfId="4256"/>
    <cellStyle name="Normal 29 2 3 3 2 2" xfId="8039"/>
    <cellStyle name="Normal 29 2 3 3 2 2 2" xfId="16098"/>
    <cellStyle name="Normal 29 2 3 3 2 2 2 2" xfId="32945"/>
    <cellStyle name="Normal 29 2 3 3 2 2 3" xfId="25378"/>
    <cellStyle name="Normal 29 2 3 3 2 3" xfId="12315"/>
    <cellStyle name="Normal 29 2 3 3 2 3 2" xfId="29164"/>
    <cellStyle name="Normal 29 2 3 3 2 4" xfId="21597"/>
    <cellStyle name="Normal 29 2 3 3 3" xfId="6155"/>
    <cellStyle name="Normal 29 2 3 3 3 2" xfId="14214"/>
    <cellStyle name="Normal 29 2 3 3 3 2 2" xfId="31061"/>
    <cellStyle name="Normal 29 2 3 3 3 3" xfId="23494"/>
    <cellStyle name="Normal 29 2 3 3 4" xfId="10380"/>
    <cellStyle name="Normal 29 2 3 3 4 2" xfId="27280"/>
    <cellStyle name="Normal 29 2 3 3 5" xfId="17606"/>
    <cellStyle name="Normal 29 2 3 3 6" xfId="19712"/>
    <cellStyle name="Normal 29 2 3 4" xfId="3344"/>
    <cellStyle name="Normal 29 2 3 4 2" xfId="7127"/>
    <cellStyle name="Normal 29 2 3 4 2 2" xfId="15186"/>
    <cellStyle name="Normal 29 2 3 4 2 2 2" xfId="32033"/>
    <cellStyle name="Normal 29 2 3 4 2 3" xfId="24466"/>
    <cellStyle name="Normal 29 2 3 4 3" xfId="11403"/>
    <cellStyle name="Normal 29 2 3 4 3 2" xfId="28252"/>
    <cellStyle name="Normal 29 2 3 4 4" xfId="20685"/>
    <cellStyle name="Normal 29 2 3 5" xfId="5243"/>
    <cellStyle name="Normal 29 2 3 5 2" xfId="13302"/>
    <cellStyle name="Normal 29 2 3 5 2 2" xfId="30149"/>
    <cellStyle name="Normal 29 2 3 5 3" xfId="22582"/>
    <cellStyle name="Normal 29 2 3 6" xfId="9404"/>
    <cellStyle name="Normal 29 2 3 6 2" xfId="26368"/>
    <cellStyle name="Normal 29 2 3 7" xfId="17603"/>
    <cellStyle name="Normal 29 2 3 8" xfId="18800"/>
    <cellStyle name="Normal 29 2 4" xfId="1528"/>
    <cellStyle name="Normal 29 2 4 2" xfId="2527"/>
    <cellStyle name="Normal 29 2 4 2 2" xfId="4489"/>
    <cellStyle name="Normal 29 2 4 2 2 2" xfId="8272"/>
    <cellStyle name="Normal 29 2 4 2 2 2 2" xfId="16331"/>
    <cellStyle name="Normal 29 2 4 2 2 2 2 2" xfId="33178"/>
    <cellStyle name="Normal 29 2 4 2 2 2 3" xfId="25611"/>
    <cellStyle name="Normal 29 2 4 2 2 3" xfId="12548"/>
    <cellStyle name="Normal 29 2 4 2 2 3 2" xfId="29397"/>
    <cellStyle name="Normal 29 2 4 2 2 4" xfId="21830"/>
    <cellStyle name="Normal 29 2 4 2 3" xfId="6388"/>
    <cellStyle name="Normal 29 2 4 2 3 2" xfId="14447"/>
    <cellStyle name="Normal 29 2 4 2 3 2 2" xfId="31294"/>
    <cellStyle name="Normal 29 2 4 2 3 3" xfId="23727"/>
    <cellStyle name="Normal 29 2 4 2 4" xfId="10614"/>
    <cellStyle name="Normal 29 2 4 2 4 2" xfId="27513"/>
    <cellStyle name="Normal 29 2 4 2 5" xfId="17608"/>
    <cellStyle name="Normal 29 2 4 2 6" xfId="19945"/>
    <cellStyle name="Normal 29 2 4 3" xfId="3577"/>
    <cellStyle name="Normal 29 2 4 3 2" xfId="7360"/>
    <cellStyle name="Normal 29 2 4 3 2 2" xfId="15419"/>
    <cellStyle name="Normal 29 2 4 3 2 2 2" xfId="32266"/>
    <cellStyle name="Normal 29 2 4 3 2 3" xfId="24699"/>
    <cellStyle name="Normal 29 2 4 3 3" xfId="11636"/>
    <cellStyle name="Normal 29 2 4 3 3 2" xfId="28485"/>
    <cellStyle name="Normal 29 2 4 3 4" xfId="20918"/>
    <cellStyle name="Normal 29 2 4 4" xfId="5476"/>
    <cellStyle name="Normal 29 2 4 4 2" xfId="13535"/>
    <cellStyle name="Normal 29 2 4 4 2 2" xfId="30382"/>
    <cellStyle name="Normal 29 2 4 4 3" xfId="22815"/>
    <cellStyle name="Normal 29 2 4 5" xfId="9661"/>
    <cellStyle name="Normal 29 2 4 5 2" xfId="26601"/>
    <cellStyle name="Normal 29 2 4 6" xfId="17607"/>
    <cellStyle name="Normal 29 2 4 7" xfId="19033"/>
    <cellStyle name="Normal 29 2 5" xfId="2057"/>
    <cellStyle name="Normal 29 2 5 2" xfId="4038"/>
    <cellStyle name="Normal 29 2 5 2 2" xfId="7821"/>
    <cellStyle name="Normal 29 2 5 2 2 2" xfId="15880"/>
    <cellStyle name="Normal 29 2 5 2 2 2 2" xfId="32727"/>
    <cellStyle name="Normal 29 2 5 2 2 3" xfId="25160"/>
    <cellStyle name="Normal 29 2 5 2 3" xfId="12097"/>
    <cellStyle name="Normal 29 2 5 2 3 2" xfId="28946"/>
    <cellStyle name="Normal 29 2 5 2 4" xfId="21379"/>
    <cellStyle name="Normal 29 2 5 3" xfId="5937"/>
    <cellStyle name="Normal 29 2 5 3 2" xfId="13996"/>
    <cellStyle name="Normal 29 2 5 3 2 2" xfId="30843"/>
    <cellStyle name="Normal 29 2 5 3 3" xfId="23276"/>
    <cellStyle name="Normal 29 2 5 4" xfId="10155"/>
    <cellStyle name="Normal 29 2 5 4 2" xfId="27062"/>
    <cellStyle name="Normal 29 2 5 5" xfId="17609"/>
    <cellStyle name="Normal 29 2 5 6" xfId="19494"/>
    <cellStyle name="Normal 29 2 6" xfId="3096"/>
    <cellStyle name="Normal 29 2 6 2" xfId="6909"/>
    <cellStyle name="Normal 29 2 6 2 2" xfId="14968"/>
    <cellStyle name="Normal 29 2 6 2 2 2" xfId="31815"/>
    <cellStyle name="Normal 29 2 6 2 3" xfId="24248"/>
    <cellStyle name="Normal 29 2 6 3" xfId="11159"/>
    <cellStyle name="Normal 29 2 6 3 2" xfId="28034"/>
    <cellStyle name="Normal 29 2 6 4" xfId="20467"/>
    <cellStyle name="Normal 29 2 7" xfId="5025"/>
    <cellStyle name="Normal 29 2 7 2" xfId="13084"/>
    <cellStyle name="Normal 29 2 7 2 2" xfId="29931"/>
    <cellStyle name="Normal 29 2 7 3" xfId="22364"/>
    <cellStyle name="Normal 29 2 8" xfId="9044"/>
    <cellStyle name="Normal 29 2 8 2" xfId="26150"/>
    <cellStyle name="Normal 29 2 9" xfId="17594"/>
    <cellStyle name="Normal 29 3" xfId="950"/>
    <cellStyle name="Normal 29 3 2" xfId="3130"/>
    <cellStyle name="Normal 29 3 3" xfId="17610"/>
    <cellStyle name="Normal 29 3 4" xfId="34102"/>
    <cellStyle name="Normal 29 4" xfId="1045"/>
    <cellStyle name="Normal 29 4 2" xfId="1306"/>
    <cellStyle name="Normal 29 4 2 2" xfId="1802"/>
    <cellStyle name="Normal 29 4 2 2 2" xfId="2801"/>
    <cellStyle name="Normal 29 4 2 2 2 2" xfId="4763"/>
    <cellStyle name="Normal 29 4 2 2 2 2 2" xfId="8546"/>
    <cellStyle name="Normal 29 4 2 2 2 2 2 2" xfId="16605"/>
    <cellStyle name="Normal 29 4 2 2 2 2 2 2 2" xfId="33452"/>
    <cellStyle name="Normal 29 4 2 2 2 2 2 3" xfId="25885"/>
    <cellStyle name="Normal 29 4 2 2 2 2 3" xfId="12822"/>
    <cellStyle name="Normal 29 4 2 2 2 2 3 2" xfId="29671"/>
    <cellStyle name="Normal 29 4 2 2 2 2 4" xfId="22104"/>
    <cellStyle name="Normal 29 4 2 2 2 3" xfId="6662"/>
    <cellStyle name="Normal 29 4 2 2 2 3 2" xfId="14721"/>
    <cellStyle name="Normal 29 4 2 2 2 3 2 2" xfId="31568"/>
    <cellStyle name="Normal 29 4 2 2 2 3 3" xfId="24001"/>
    <cellStyle name="Normal 29 4 2 2 2 4" xfId="10888"/>
    <cellStyle name="Normal 29 4 2 2 2 4 2" xfId="27787"/>
    <cellStyle name="Normal 29 4 2 2 2 5" xfId="17614"/>
    <cellStyle name="Normal 29 4 2 2 2 6" xfId="20219"/>
    <cellStyle name="Normal 29 4 2 2 3" xfId="3851"/>
    <cellStyle name="Normal 29 4 2 2 3 2" xfId="7634"/>
    <cellStyle name="Normal 29 4 2 2 3 2 2" xfId="15693"/>
    <cellStyle name="Normal 29 4 2 2 3 2 2 2" xfId="32540"/>
    <cellStyle name="Normal 29 4 2 2 3 2 3" xfId="24973"/>
    <cellStyle name="Normal 29 4 2 2 3 3" xfId="11910"/>
    <cellStyle name="Normal 29 4 2 2 3 3 2" xfId="28759"/>
    <cellStyle name="Normal 29 4 2 2 3 4" xfId="21192"/>
    <cellStyle name="Normal 29 4 2 2 4" xfId="5750"/>
    <cellStyle name="Normal 29 4 2 2 4 2" xfId="13809"/>
    <cellStyle name="Normal 29 4 2 2 4 2 2" xfId="30656"/>
    <cellStyle name="Normal 29 4 2 2 4 3" xfId="23089"/>
    <cellStyle name="Normal 29 4 2 2 5" xfId="9935"/>
    <cellStyle name="Normal 29 4 2 2 5 2" xfId="26875"/>
    <cellStyle name="Normal 29 4 2 2 6" xfId="17613"/>
    <cellStyle name="Normal 29 4 2 2 7" xfId="19307"/>
    <cellStyle name="Normal 29 4 2 3" xfId="2348"/>
    <cellStyle name="Normal 29 4 2 3 2" xfId="4312"/>
    <cellStyle name="Normal 29 4 2 3 2 2" xfId="8095"/>
    <cellStyle name="Normal 29 4 2 3 2 2 2" xfId="16154"/>
    <cellStyle name="Normal 29 4 2 3 2 2 2 2" xfId="33001"/>
    <cellStyle name="Normal 29 4 2 3 2 2 3" xfId="25434"/>
    <cellStyle name="Normal 29 4 2 3 2 3" xfId="12371"/>
    <cellStyle name="Normal 29 4 2 3 2 3 2" xfId="29220"/>
    <cellStyle name="Normal 29 4 2 3 2 4" xfId="21653"/>
    <cellStyle name="Normal 29 4 2 3 3" xfId="6211"/>
    <cellStyle name="Normal 29 4 2 3 3 2" xfId="14270"/>
    <cellStyle name="Normal 29 4 2 3 3 2 2" xfId="31117"/>
    <cellStyle name="Normal 29 4 2 3 3 3" xfId="23550"/>
    <cellStyle name="Normal 29 4 2 3 4" xfId="10436"/>
    <cellStyle name="Normal 29 4 2 3 4 2" xfId="27336"/>
    <cellStyle name="Normal 29 4 2 3 5" xfId="17615"/>
    <cellStyle name="Normal 29 4 2 3 6" xfId="19768"/>
    <cellStyle name="Normal 29 4 2 4" xfId="3400"/>
    <cellStyle name="Normal 29 4 2 4 2" xfId="7183"/>
    <cellStyle name="Normal 29 4 2 4 2 2" xfId="15242"/>
    <cellStyle name="Normal 29 4 2 4 2 2 2" xfId="32089"/>
    <cellStyle name="Normal 29 4 2 4 2 3" xfId="24522"/>
    <cellStyle name="Normal 29 4 2 4 3" xfId="11459"/>
    <cellStyle name="Normal 29 4 2 4 3 2" xfId="28308"/>
    <cellStyle name="Normal 29 4 2 4 4" xfId="20741"/>
    <cellStyle name="Normal 29 4 2 5" xfId="5299"/>
    <cellStyle name="Normal 29 4 2 5 2" xfId="13358"/>
    <cellStyle name="Normal 29 4 2 5 2 2" xfId="30205"/>
    <cellStyle name="Normal 29 4 2 5 3" xfId="22638"/>
    <cellStyle name="Normal 29 4 2 6" xfId="9460"/>
    <cellStyle name="Normal 29 4 2 6 2" xfId="26424"/>
    <cellStyle name="Normal 29 4 2 7" xfId="17612"/>
    <cellStyle name="Normal 29 4 2 8" xfId="18856"/>
    <cellStyle name="Normal 29 4 3" xfId="1584"/>
    <cellStyle name="Normal 29 4 3 2" xfId="2583"/>
    <cellStyle name="Normal 29 4 3 2 2" xfId="4545"/>
    <cellStyle name="Normal 29 4 3 2 2 2" xfId="8328"/>
    <cellStyle name="Normal 29 4 3 2 2 2 2" xfId="16387"/>
    <cellStyle name="Normal 29 4 3 2 2 2 2 2" xfId="33234"/>
    <cellStyle name="Normal 29 4 3 2 2 2 3" xfId="25667"/>
    <cellStyle name="Normal 29 4 3 2 2 3" xfId="12604"/>
    <cellStyle name="Normal 29 4 3 2 2 3 2" xfId="29453"/>
    <cellStyle name="Normal 29 4 3 2 2 4" xfId="21886"/>
    <cellStyle name="Normal 29 4 3 2 3" xfId="6444"/>
    <cellStyle name="Normal 29 4 3 2 3 2" xfId="14503"/>
    <cellStyle name="Normal 29 4 3 2 3 2 2" xfId="31350"/>
    <cellStyle name="Normal 29 4 3 2 3 3" xfId="23783"/>
    <cellStyle name="Normal 29 4 3 2 4" xfId="10670"/>
    <cellStyle name="Normal 29 4 3 2 4 2" xfId="27569"/>
    <cellStyle name="Normal 29 4 3 2 5" xfId="17617"/>
    <cellStyle name="Normal 29 4 3 2 6" xfId="20001"/>
    <cellStyle name="Normal 29 4 3 3" xfId="3633"/>
    <cellStyle name="Normal 29 4 3 3 2" xfId="7416"/>
    <cellStyle name="Normal 29 4 3 3 2 2" xfId="15475"/>
    <cellStyle name="Normal 29 4 3 3 2 2 2" xfId="32322"/>
    <cellStyle name="Normal 29 4 3 3 2 3" xfId="24755"/>
    <cellStyle name="Normal 29 4 3 3 3" xfId="11692"/>
    <cellStyle name="Normal 29 4 3 3 3 2" xfId="28541"/>
    <cellStyle name="Normal 29 4 3 3 4" xfId="20974"/>
    <cellStyle name="Normal 29 4 3 4" xfId="5532"/>
    <cellStyle name="Normal 29 4 3 4 2" xfId="13591"/>
    <cellStyle name="Normal 29 4 3 4 2 2" xfId="30438"/>
    <cellStyle name="Normal 29 4 3 4 3" xfId="22871"/>
    <cellStyle name="Normal 29 4 3 5" xfId="9717"/>
    <cellStyle name="Normal 29 4 3 5 2" xfId="26657"/>
    <cellStyle name="Normal 29 4 3 6" xfId="17616"/>
    <cellStyle name="Normal 29 4 3 7" xfId="19089"/>
    <cellStyle name="Normal 29 4 4" xfId="2130"/>
    <cellStyle name="Normal 29 4 4 2" xfId="4094"/>
    <cellStyle name="Normal 29 4 4 2 2" xfId="7877"/>
    <cellStyle name="Normal 29 4 4 2 2 2" xfId="15936"/>
    <cellStyle name="Normal 29 4 4 2 2 2 2" xfId="32783"/>
    <cellStyle name="Normal 29 4 4 2 2 3" xfId="25216"/>
    <cellStyle name="Normal 29 4 4 2 3" xfId="12153"/>
    <cellStyle name="Normal 29 4 4 2 3 2" xfId="29002"/>
    <cellStyle name="Normal 29 4 4 2 4" xfId="21435"/>
    <cellStyle name="Normal 29 4 4 3" xfId="5993"/>
    <cellStyle name="Normal 29 4 4 3 2" xfId="14052"/>
    <cellStyle name="Normal 29 4 4 3 2 2" xfId="30899"/>
    <cellStyle name="Normal 29 4 4 3 3" xfId="23332"/>
    <cellStyle name="Normal 29 4 4 4" xfId="10218"/>
    <cellStyle name="Normal 29 4 4 4 2" xfId="27118"/>
    <cellStyle name="Normal 29 4 4 5" xfId="17618"/>
    <cellStyle name="Normal 29 4 4 6" xfId="19550"/>
    <cellStyle name="Normal 29 4 5" xfId="3182"/>
    <cellStyle name="Normal 29 4 5 2" xfId="6965"/>
    <cellStyle name="Normal 29 4 5 2 2" xfId="15024"/>
    <cellStyle name="Normal 29 4 5 2 2 2" xfId="31871"/>
    <cellStyle name="Normal 29 4 5 2 3" xfId="24304"/>
    <cellStyle name="Normal 29 4 5 3" xfId="11241"/>
    <cellStyle name="Normal 29 4 5 3 2" xfId="28090"/>
    <cellStyle name="Normal 29 4 5 4" xfId="20523"/>
    <cellStyle name="Normal 29 4 6" xfId="5081"/>
    <cellStyle name="Normal 29 4 6 2" xfId="13140"/>
    <cellStyle name="Normal 29 4 6 2 2" xfId="29987"/>
    <cellStyle name="Normal 29 4 6 3" xfId="22420"/>
    <cellStyle name="Normal 29 4 7" xfId="9225"/>
    <cellStyle name="Normal 29 4 7 2" xfId="26206"/>
    <cellStyle name="Normal 29 4 8" xfId="17611"/>
    <cellStyle name="Normal 29 4 9" xfId="18638"/>
    <cellStyle name="Normal 29 5" xfId="1214"/>
    <cellStyle name="Normal 29 5 2" xfId="1710"/>
    <cellStyle name="Normal 29 5 2 2" xfId="2709"/>
    <cellStyle name="Normal 29 5 2 2 2" xfId="4671"/>
    <cellStyle name="Normal 29 5 2 2 2 2" xfId="8454"/>
    <cellStyle name="Normal 29 5 2 2 2 2 2" xfId="16513"/>
    <cellStyle name="Normal 29 5 2 2 2 2 2 2" xfId="33360"/>
    <cellStyle name="Normal 29 5 2 2 2 2 3" xfId="25793"/>
    <cellStyle name="Normal 29 5 2 2 2 3" xfId="12730"/>
    <cellStyle name="Normal 29 5 2 2 2 3 2" xfId="29579"/>
    <cellStyle name="Normal 29 5 2 2 2 4" xfId="22012"/>
    <cellStyle name="Normal 29 5 2 2 3" xfId="6570"/>
    <cellStyle name="Normal 29 5 2 2 3 2" xfId="14629"/>
    <cellStyle name="Normal 29 5 2 2 3 2 2" xfId="31476"/>
    <cellStyle name="Normal 29 5 2 2 3 3" xfId="23909"/>
    <cellStyle name="Normal 29 5 2 2 4" xfId="10796"/>
    <cellStyle name="Normal 29 5 2 2 4 2" xfId="27695"/>
    <cellStyle name="Normal 29 5 2 2 5" xfId="17621"/>
    <cellStyle name="Normal 29 5 2 2 6" xfId="20127"/>
    <cellStyle name="Normal 29 5 2 3" xfId="3759"/>
    <cellStyle name="Normal 29 5 2 3 2" xfId="7542"/>
    <cellStyle name="Normal 29 5 2 3 2 2" xfId="15601"/>
    <cellStyle name="Normal 29 5 2 3 2 2 2" xfId="32448"/>
    <cellStyle name="Normal 29 5 2 3 2 3" xfId="24881"/>
    <cellStyle name="Normal 29 5 2 3 3" xfId="11818"/>
    <cellStyle name="Normal 29 5 2 3 3 2" xfId="28667"/>
    <cellStyle name="Normal 29 5 2 3 4" xfId="21100"/>
    <cellStyle name="Normal 29 5 2 4" xfId="5658"/>
    <cellStyle name="Normal 29 5 2 4 2" xfId="13717"/>
    <cellStyle name="Normal 29 5 2 4 2 2" xfId="30564"/>
    <cellStyle name="Normal 29 5 2 4 3" xfId="22997"/>
    <cellStyle name="Normal 29 5 2 5" xfId="9843"/>
    <cellStyle name="Normal 29 5 2 5 2" xfId="26783"/>
    <cellStyle name="Normal 29 5 2 6" xfId="17620"/>
    <cellStyle name="Normal 29 5 2 7" xfId="19215"/>
    <cellStyle name="Normal 29 5 3" xfId="2256"/>
    <cellStyle name="Normal 29 5 3 2" xfId="4220"/>
    <cellStyle name="Normal 29 5 3 2 2" xfId="8003"/>
    <cellStyle name="Normal 29 5 3 2 2 2" xfId="16062"/>
    <cellStyle name="Normal 29 5 3 2 2 2 2" xfId="32909"/>
    <cellStyle name="Normal 29 5 3 2 2 3" xfId="25342"/>
    <cellStyle name="Normal 29 5 3 2 3" xfId="12279"/>
    <cellStyle name="Normal 29 5 3 2 3 2" xfId="29128"/>
    <cellStyle name="Normal 29 5 3 2 4" xfId="21561"/>
    <cellStyle name="Normal 29 5 3 3" xfId="6119"/>
    <cellStyle name="Normal 29 5 3 3 2" xfId="14178"/>
    <cellStyle name="Normal 29 5 3 3 2 2" xfId="31025"/>
    <cellStyle name="Normal 29 5 3 3 3" xfId="23458"/>
    <cellStyle name="Normal 29 5 3 4" xfId="10344"/>
    <cellStyle name="Normal 29 5 3 4 2" xfId="27244"/>
    <cellStyle name="Normal 29 5 3 5" xfId="17622"/>
    <cellStyle name="Normal 29 5 3 6" xfId="19676"/>
    <cellStyle name="Normal 29 5 4" xfId="3308"/>
    <cellStyle name="Normal 29 5 4 2" xfId="7091"/>
    <cellStyle name="Normal 29 5 4 2 2" xfId="15150"/>
    <cellStyle name="Normal 29 5 4 2 2 2" xfId="31997"/>
    <cellStyle name="Normal 29 5 4 2 3" xfId="24430"/>
    <cellStyle name="Normal 29 5 4 3" xfId="11367"/>
    <cellStyle name="Normal 29 5 4 3 2" xfId="28216"/>
    <cellStyle name="Normal 29 5 4 4" xfId="20649"/>
    <cellStyle name="Normal 29 5 5" xfId="5207"/>
    <cellStyle name="Normal 29 5 5 2" xfId="13266"/>
    <cellStyle name="Normal 29 5 5 2 2" xfId="30113"/>
    <cellStyle name="Normal 29 5 5 3" xfId="22546"/>
    <cellStyle name="Normal 29 5 6" xfId="9368"/>
    <cellStyle name="Normal 29 5 6 2" xfId="26332"/>
    <cellStyle name="Normal 29 5 7" xfId="17619"/>
    <cellStyle name="Normal 29 5 8" xfId="18764"/>
    <cellStyle name="Normal 29 6" xfId="1492"/>
    <cellStyle name="Normal 29 6 2" xfId="2491"/>
    <cellStyle name="Normal 29 6 2 2" xfId="4453"/>
    <cellStyle name="Normal 29 6 2 2 2" xfId="8236"/>
    <cellStyle name="Normal 29 6 2 2 2 2" xfId="16295"/>
    <cellStyle name="Normal 29 6 2 2 2 2 2" xfId="33142"/>
    <cellStyle name="Normal 29 6 2 2 2 3" xfId="25575"/>
    <cellStyle name="Normal 29 6 2 2 3" xfId="12512"/>
    <cellStyle name="Normal 29 6 2 2 3 2" xfId="29361"/>
    <cellStyle name="Normal 29 6 2 2 4" xfId="21794"/>
    <cellStyle name="Normal 29 6 2 3" xfId="6352"/>
    <cellStyle name="Normal 29 6 2 3 2" xfId="14411"/>
    <cellStyle name="Normal 29 6 2 3 2 2" xfId="31258"/>
    <cellStyle name="Normal 29 6 2 3 3" xfId="23691"/>
    <cellStyle name="Normal 29 6 2 4" xfId="10578"/>
    <cellStyle name="Normal 29 6 2 4 2" xfId="27477"/>
    <cellStyle name="Normal 29 6 2 5" xfId="17624"/>
    <cellStyle name="Normal 29 6 2 6" xfId="19909"/>
    <cellStyle name="Normal 29 6 3" xfId="3541"/>
    <cellStyle name="Normal 29 6 3 2" xfId="7324"/>
    <cellStyle name="Normal 29 6 3 2 2" xfId="15383"/>
    <cellStyle name="Normal 29 6 3 2 2 2" xfId="32230"/>
    <cellStyle name="Normal 29 6 3 2 3" xfId="24663"/>
    <cellStyle name="Normal 29 6 3 3" xfId="11600"/>
    <cellStyle name="Normal 29 6 3 3 2" xfId="28449"/>
    <cellStyle name="Normal 29 6 3 4" xfId="20882"/>
    <cellStyle name="Normal 29 6 4" xfId="5440"/>
    <cellStyle name="Normal 29 6 4 2" xfId="13499"/>
    <cellStyle name="Normal 29 6 4 2 2" xfId="30346"/>
    <cellStyle name="Normal 29 6 4 3" xfId="22779"/>
    <cellStyle name="Normal 29 6 5" xfId="9625"/>
    <cellStyle name="Normal 29 6 5 2" xfId="26565"/>
    <cellStyle name="Normal 29 6 6" xfId="17623"/>
    <cellStyle name="Normal 29 6 7" xfId="18997"/>
    <cellStyle name="Normal 29 7" xfId="2017"/>
    <cellStyle name="Normal 29 7 2" xfId="4002"/>
    <cellStyle name="Normal 29 7 2 2" xfId="7785"/>
    <cellStyle name="Normal 29 7 2 2 2" xfId="15844"/>
    <cellStyle name="Normal 29 7 2 2 2 2" xfId="32691"/>
    <cellStyle name="Normal 29 7 2 2 3" xfId="25124"/>
    <cellStyle name="Normal 29 7 2 3" xfId="12061"/>
    <cellStyle name="Normal 29 7 2 3 2" xfId="28910"/>
    <cellStyle name="Normal 29 7 2 4" xfId="21343"/>
    <cellStyle name="Normal 29 7 3" xfId="5901"/>
    <cellStyle name="Normal 29 7 3 2" xfId="13960"/>
    <cellStyle name="Normal 29 7 3 2 2" xfId="30807"/>
    <cellStyle name="Normal 29 7 3 3" xfId="23240"/>
    <cellStyle name="Normal 29 7 4" xfId="10116"/>
    <cellStyle name="Normal 29 7 4 2" xfId="27026"/>
    <cellStyle name="Normal 29 7 5" xfId="17625"/>
    <cellStyle name="Normal 29 7 6" xfId="19458"/>
    <cellStyle name="Normal 29 8" xfId="3060"/>
    <cellStyle name="Normal 29 8 2" xfId="6873"/>
    <cellStyle name="Normal 29 8 2 2" xfId="14932"/>
    <cellStyle name="Normal 29 8 2 2 2" xfId="31779"/>
    <cellStyle name="Normal 29 8 2 3" xfId="24212"/>
    <cellStyle name="Normal 29 8 3" xfId="11123"/>
    <cellStyle name="Normal 29 8 3 2" xfId="27998"/>
    <cellStyle name="Normal 29 8 4" xfId="20431"/>
    <cellStyle name="Normal 29 9" xfId="4989"/>
    <cellStyle name="Normal 29 9 2" xfId="13048"/>
    <cellStyle name="Normal 29 9 2 2" xfId="29895"/>
    <cellStyle name="Normal 29 9 3" xfId="22328"/>
    <cellStyle name="Normal 290" xfId="33699"/>
    <cellStyle name="Normal 291" xfId="33700"/>
    <cellStyle name="Normal 292" xfId="33701"/>
    <cellStyle name="Normal 293" xfId="33702"/>
    <cellStyle name="Normal 294" xfId="33703"/>
    <cellStyle name="Normal 295" xfId="33704"/>
    <cellStyle name="Normal 296" xfId="33705"/>
    <cellStyle name="Normal 297" xfId="33706"/>
    <cellStyle name="Normal 298" xfId="33707"/>
    <cellStyle name="Normal 299" xfId="33708"/>
    <cellStyle name="Normal 3" xfId="176"/>
    <cellStyle name="Normal 3 2" xfId="177"/>
    <cellStyle name="Normal 3 2 2" xfId="2978"/>
    <cellStyle name="Normal 3 2 2 2" xfId="6835"/>
    <cellStyle name="Normal 3 2 2 2 2" xfId="14894"/>
    <cellStyle name="Normal 3 2 2 2 2 2" xfId="31741"/>
    <cellStyle name="Normal 3 2 2 2 3" xfId="24174"/>
    <cellStyle name="Normal 3 2 2 3" xfId="11063"/>
    <cellStyle name="Normal 3 2 2 3 2" xfId="27960"/>
    <cellStyle name="Normal 3 2 2 4" xfId="20392"/>
    <cellStyle name="Normal 3 2 3" xfId="17627"/>
    <cellStyle name="Normal 3 2 4" xfId="445"/>
    <cellStyle name="Normal 3 3" xfId="178"/>
    <cellStyle name="Normal 3 3 2" xfId="551"/>
    <cellStyle name="Normal 3 4" xfId="179"/>
    <cellStyle name="Normal 3 4 2" xfId="848"/>
    <cellStyle name="Normal 3 5" xfId="2968"/>
    <cellStyle name="Normal 3 5 2" xfId="6826"/>
    <cellStyle name="Normal 3 5 2 2" xfId="14885"/>
    <cellStyle name="Normal 3 5 2 2 2" xfId="31732"/>
    <cellStyle name="Normal 3 5 2 3" xfId="24165"/>
    <cellStyle name="Normal 3 5 3" xfId="11054"/>
    <cellStyle name="Normal 3 5 3 2" xfId="27951"/>
    <cellStyle name="Normal 3 5 4" xfId="20383"/>
    <cellStyle name="Normal 3 6" xfId="17626"/>
    <cellStyle name="Normal 3 7" xfId="444"/>
    <cellStyle name="Normal 3_Energía" xfId="17628"/>
    <cellStyle name="Normal 30" xfId="630"/>
    <cellStyle name="Normal 30 10" xfId="8973"/>
    <cellStyle name="Normal 30 10 2" xfId="26115"/>
    <cellStyle name="Normal 30 11" xfId="17629"/>
    <cellStyle name="Normal 30 12" xfId="18546"/>
    <cellStyle name="Normal 30 13" xfId="34103"/>
    <cellStyle name="Normal 30 2" xfId="748"/>
    <cellStyle name="Normal 30 2 10" xfId="18582"/>
    <cellStyle name="Normal 30 2 11" xfId="34104"/>
    <cellStyle name="Normal 30 2 2" xfId="1082"/>
    <cellStyle name="Normal 30 2 2 2" xfId="1343"/>
    <cellStyle name="Normal 30 2 2 2 2" xfId="1839"/>
    <cellStyle name="Normal 30 2 2 2 2 2" xfId="2838"/>
    <cellStyle name="Normal 30 2 2 2 2 2 2" xfId="4800"/>
    <cellStyle name="Normal 30 2 2 2 2 2 2 2" xfId="8583"/>
    <cellStyle name="Normal 30 2 2 2 2 2 2 2 2" xfId="16642"/>
    <cellStyle name="Normal 30 2 2 2 2 2 2 2 2 2" xfId="33489"/>
    <cellStyle name="Normal 30 2 2 2 2 2 2 2 3" xfId="25922"/>
    <cellStyle name="Normal 30 2 2 2 2 2 2 3" xfId="12859"/>
    <cellStyle name="Normal 30 2 2 2 2 2 2 3 2" xfId="29708"/>
    <cellStyle name="Normal 30 2 2 2 2 2 2 4" xfId="22141"/>
    <cellStyle name="Normal 30 2 2 2 2 2 3" xfId="6699"/>
    <cellStyle name="Normal 30 2 2 2 2 2 3 2" xfId="14758"/>
    <cellStyle name="Normal 30 2 2 2 2 2 3 2 2" xfId="31605"/>
    <cellStyle name="Normal 30 2 2 2 2 2 3 3" xfId="24038"/>
    <cellStyle name="Normal 30 2 2 2 2 2 4" xfId="10925"/>
    <cellStyle name="Normal 30 2 2 2 2 2 4 2" xfId="27824"/>
    <cellStyle name="Normal 30 2 2 2 2 2 5" xfId="17634"/>
    <cellStyle name="Normal 30 2 2 2 2 2 6" xfId="20256"/>
    <cellStyle name="Normal 30 2 2 2 2 3" xfId="3888"/>
    <cellStyle name="Normal 30 2 2 2 2 3 2" xfId="7671"/>
    <cellStyle name="Normal 30 2 2 2 2 3 2 2" xfId="15730"/>
    <cellStyle name="Normal 30 2 2 2 2 3 2 2 2" xfId="32577"/>
    <cellStyle name="Normal 30 2 2 2 2 3 2 3" xfId="25010"/>
    <cellStyle name="Normal 30 2 2 2 2 3 3" xfId="11947"/>
    <cellStyle name="Normal 30 2 2 2 2 3 3 2" xfId="28796"/>
    <cellStyle name="Normal 30 2 2 2 2 3 4" xfId="21229"/>
    <cellStyle name="Normal 30 2 2 2 2 4" xfId="5787"/>
    <cellStyle name="Normal 30 2 2 2 2 4 2" xfId="13846"/>
    <cellStyle name="Normal 30 2 2 2 2 4 2 2" xfId="30693"/>
    <cellStyle name="Normal 30 2 2 2 2 4 3" xfId="23126"/>
    <cellStyle name="Normal 30 2 2 2 2 5" xfId="9972"/>
    <cellStyle name="Normal 30 2 2 2 2 5 2" xfId="26912"/>
    <cellStyle name="Normal 30 2 2 2 2 6" xfId="17633"/>
    <cellStyle name="Normal 30 2 2 2 2 7" xfId="19344"/>
    <cellStyle name="Normal 30 2 2 2 3" xfId="2385"/>
    <cellStyle name="Normal 30 2 2 2 3 2" xfId="4349"/>
    <cellStyle name="Normal 30 2 2 2 3 2 2" xfId="8132"/>
    <cellStyle name="Normal 30 2 2 2 3 2 2 2" xfId="16191"/>
    <cellStyle name="Normal 30 2 2 2 3 2 2 2 2" xfId="33038"/>
    <cellStyle name="Normal 30 2 2 2 3 2 2 3" xfId="25471"/>
    <cellStyle name="Normal 30 2 2 2 3 2 3" xfId="12408"/>
    <cellStyle name="Normal 30 2 2 2 3 2 3 2" xfId="29257"/>
    <cellStyle name="Normal 30 2 2 2 3 2 4" xfId="21690"/>
    <cellStyle name="Normal 30 2 2 2 3 3" xfId="6248"/>
    <cellStyle name="Normal 30 2 2 2 3 3 2" xfId="14307"/>
    <cellStyle name="Normal 30 2 2 2 3 3 2 2" xfId="31154"/>
    <cellStyle name="Normal 30 2 2 2 3 3 3" xfId="23587"/>
    <cellStyle name="Normal 30 2 2 2 3 4" xfId="10473"/>
    <cellStyle name="Normal 30 2 2 2 3 4 2" xfId="27373"/>
    <cellStyle name="Normal 30 2 2 2 3 5" xfId="17635"/>
    <cellStyle name="Normal 30 2 2 2 3 6" xfId="19805"/>
    <cellStyle name="Normal 30 2 2 2 4" xfId="3437"/>
    <cellStyle name="Normal 30 2 2 2 4 2" xfId="7220"/>
    <cellStyle name="Normal 30 2 2 2 4 2 2" xfId="15279"/>
    <cellStyle name="Normal 30 2 2 2 4 2 2 2" xfId="32126"/>
    <cellStyle name="Normal 30 2 2 2 4 2 3" xfId="24559"/>
    <cellStyle name="Normal 30 2 2 2 4 3" xfId="11496"/>
    <cellStyle name="Normal 30 2 2 2 4 3 2" xfId="28345"/>
    <cellStyle name="Normal 30 2 2 2 4 4" xfId="20778"/>
    <cellStyle name="Normal 30 2 2 2 5" xfId="5336"/>
    <cellStyle name="Normal 30 2 2 2 5 2" xfId="13395"/>
    <cellStyle name="Normal 30 2 2 2 5 2 2" xfId="30242"/>
    <cellStyle name="Normal 30 2 2 2 5 3" xfId="22675"/>
    <cellStyle name="Normal 30 2 2 2 6" xfId="9497"/>
    <cellStyle name="Normal 30 2 2 2 6 2" xfId="26461"/>
    <cellStyle name="Normal 30 2 2 2 7" xfId="17632"/>
    <cellStyle name="Normal 30 2 2 2 8" xfId="18893"/>
    <cellStyle name="Normal 30 2 2 3" xfId="1621"/>
    <cellStyle name="Normal 30 2 2 3 2" xfId="2620"/>
    <cellStyle name="Normal 30 2 2 3 2 2" xfId="4582"/>
    <cellStyle name="Normal 30 2 2 3 2 2 2" xfId="8365"/>
    <cellStyle name="Normal 30 2 2 3 2 2 2 2" xfId="16424"/>
    <cellStyle name="Normal 30 2 2 3 2 2 2 2 2" xfId="33271"/>
    <cellStyle name="Normal 30 2 2 3 2 2 2 3" xfId="25704"/>
    <cellStyle name="Normal 30 2 2 3 2 2 3" xfId="12641"/>
    <cellStyle name="Normal 30 2 2 3 2 2 3 2" xfId="29490"/>
    <cellStyle name="Normal 30 2 2 3 2 2 4" xfId="21923"/>
    <cellStyle name="Normal 30 2 2 3 2 3" xfId="6481"/>
    <cellStyle name="Normal 30 2 2 3 2 3 2" xfId="14540"/>
    <cellStyle name="Normal 30 2 2 3 2 3 2 2" xfId="31387"/>
    <cellStyle name="Normal 30 2 2 3 2 3 3" xfId="23820"/>
    <cellStyle name="Normal 30 2 2 3 2 4" xfId="10707"/>
    <cellStyle name="Normal 30 2 2 3 2 4 2" xfId="27606"/>
    <cellStyle name="Normal 30 2 2 3 2 5" xfId="17637"/>
    <cellStyle name="Normal 30 2 2 3 2 6" xfId="20038"/>
    <cellStyle name="Normal 30 2 2 3 3" xfId="3670"/>
    <cellStyle name="Normal 30 2 2 3 3 2" xfId="7453"/>
    <cellStyle name="Normal 30 2 2 3 3 2 2" xfId="15512"/>
    <cellStyle name="Normal 30 2 2 3 3 2 2 2" xfId="32359"/>
    <cellStyle name="Normal 30 2 2 3 3 2 3" xfId="24792"/>
    <cellStyle name="Normal 30 2 2 3 3 3" xfId="11729"/>
    <cellStyle name="Normal 30 2 2 3 3 3 2" xfId="28578"/>
    <cellStyle name="Normal 30 2 2 3 3 4" xfId="21011"/>
    <cellStyle name="Normal 30 2 2 3 4" xfId="5569"/>
    <cellStyle name="Normal 30 2 2 3 4 2" xfId="13628"/>
    <cellStyle name="Normal 30 2 2 3 4 2 2" xfId="30475"/>
    <cellStyle name="Normal 30 2 2 3 4 3" xfId="22908"/>
    <cellStyle name="Normal 30 2 2 3 5" xfId="9754"/>
    <cellStyle name="Normal 30 2 2 3 5 2" xfId="26694"/>
    <cellStyle name="Normal 30 2 2 3 6" xfId="17636"/>
    <cellStyle name="Normal 30 2 2 3 7" xfId="19126"/>
    <cellStyle name="Normal 30 2 2 4" xfId="2167"/>
    <cellStyle name="Normal 30 2 2 4 2" xfId="4131"/>
    <cellStyle name="Normal 30 2 2 4 2 2" xfId="7914"/>
    <cellStyle name="Normal 30 2 2 4 2 2 2" xfId="15973"/>
    <cellStyle name="Normal 30 2 2 4 2 2 2 2" xfId="32820"/>
    <cellStyle name="Normal 30 2 2 4 2 2 3" xfId="25253"/>
    <cellStyle name="Normal 30 2 2 4 2 3" xfId="12190"/>
    <cellStyle name="Normal 30 2 2 4 2 3 2" xfId="29039"/>
    <cellStyle name="Normal 30 2 2 4 2 4" xfId="21472"/>
    <cellStyle name="Normal 30 2 2 4 3" xfId="6030"/>
    <cellStyle name="Normal 30 2 2 4 3 2" xfId="14089"/>
    <cellStyle name="Normal 30 2 2 4 3 2 2" xfId="30936"/>
    <cellStyle name="Normal 30 2 2 4 3 3" xfId="23369"/>
    <cellStyle name="Normal 30 2 2 4 4" xfId="10255"/>
    <cellStyle name="Normal 30 2 2 4 4 2" xfId="27155"/>
    <cellStyle name="Normal 30 2 2 4 5" xfId="17638"/>
    <cellStyle name="Normal 30 2 2 4 6" xfId="19587"/>
    <cellStyle name="Normal 30 2 2 5" xfId="3219"/>
    <cellStyle name="Normal 30 2 2 5 2" xfId="7002"/>
    <cellStyle name="Normal 30 2 2 5 2 2" xfId="15061"/>
    <cellStyle name="Normal 30 2 2 5 2 2 2" xfId="31908"/>
    <cellStyle name="Normal 30 2 2 5 2 3" xfId="24341"/>
    <cellStyle name="Normal 30 2 2 5 3" xfId="11278"/>
    <cellStyle name="Normal 30 2 2 5 3 2" xfId="28127"/>
    <cellStyle name="Normal 30 2 2 5 4" xfId="20560"/>
    <cellStyle name="Normal 30 2 2 6" xfId="5118"/>
    <cellStyle name="Normal 30 2 2 6 2" xfId="13177"/>
    <cellStyle name="Normal 30 2 2 6 2 2" xfId="30024"/>
    <cellStyle name="Normal 30 2 2 6 3" xfId="22457"/>
    <cellStyle name="Normal 30 2 2 7" xfId="9262"/>
    <cellStyle name="Normal 30 2 2 7 2" xfId="26243"/>
    <cellStyle name="Normal 30 2 2 8" xfId="17631"/>
    <cellStyle name="Normal 30 2 2 9" xfId="18675"/>
    <cellStyle name="Normal 30 2 3" xfId="1251"/>
    <cellStyle name="Normal 30 2 3 2" xfId="1747"/>
    <cellStyle name="Normal 30 2 3 2 2" xfId="2746"/>
    <cellStyle name="Normal 30 2 3 2 2 2" xfId="4708"/>
    <cellStyle name="Normal 30 2 3 2 2 2 2" xfId="8491"/>
    <cellStyle name="Normal 30 2 3 2 2 2 2 2" xfId="16550"/>
    <cellStyle name="Normal 30 2 3 2 2 2 2 2 2" xfId="33397"/>
    <cellStyle name="Normal 30 2 3 2 2 2 2 3" xfId="25830"/>
    <cellStyle name="Normal 30 2 3 2 2 2 3" xfId="12767"/>
    <cellStyle name="Normal 30 2 3 2 2 2 3 2" xfId="29616"/>
    <cellStyle name="Normal 30 2 3 2 2 2 4" xfId="22049"/>
    <cellStyle name="Normal 30 2 3 2 2 3" xfId="6607"/>
    <cellStyle name="Normal 30 2 3 2 2 3 2" xfId="14666"/>
    <cellStyle name="Normal 30 2 3 2 2 3 2 2" xfId="31513"/>
    <cellStyle name="Normal 30 2 3 2 2 3 3" xfId="23946"/>
    <cellStyle name="Normal 30 2 3 2 2 4" xfId="10833"/>
    <cellStyle name="Normal 30 2 3 2 2 4 2" xfId="27732"/>
    <cellStyle name="Normal 30 2 3 2 2 5" xfId="17641"/>
    <cellStyle name="Normal 30 2 3 2 2 6" xfId="20164"/>
    <cellStyle name="Normal 30 2 3 2 3" xfId="3796"/>
    <cellStyle name="Normal 30 2 3 2 3 2" xfId="7579"/>
    <cellStyle name="Normal 30 2 3 2 3 2 2" xfId="15638"/>
    <cellStyle name="Normal 30 2 3 2 3 2 2 2" xfId="32485"/>
    <cellStyle name="Normal 30 2 3 2 3 2 3" xfId="24918"/>
    <cellStyle name="Normal 30 2 3 2 3 3" xfId="11855"/>
    <cellStyle name="Normal 30 2 3 2 3 3 2" xfId="28704"/>
    <cellStyle name="Normal 30 2 3 2 3 4" xfId="21137"/>
    <cellStyle name="Normal 30 2 3 2 4" xfId="5695"/>
    <cellStyle name="Normal 30 2 3 2 4 2" xfId="13754"/>
    <cellStyle name="Normal 30 2 3 2 4 2 2" xfId="30601"/>
    <cellStyle name="Normal 30 2 3 2 4 3" xfId="23034"/>
    <cellStyle name="Normal 30 2 3 2 5" xfId="9880"/>
    <cellStyle name="Normal 30 2 3 2 5 2" xfId="26820"/>
    <cellStyle name="Normal 30 2 3 2 6" xfId="17640"/>
    <cellStyle name="Normal 30 2 3 2 7" xfId="19252"/>
    <cellStyle name="Normal 30 2 3 3" xfId="2293"/>
    <cellStyle name="Normal 30 2 3 3 2" xfId="4257"/>
    <cellStyle name="Normal 30 2 3 3 2 2" xfId="8040"/>
    <cellStyle name="Normal 30 2 3 3 2 2 2" xfId="16099"/>
    <cellStyle name="Normal 30 2 3 3 2 2 2 2" xfId="32946"/>
    <cellStyle name="Normal 30 2 3 3 2 2 3" xfId="25379"/>
    <cellStyle name="Normal 30 2 3 3 2 3" xfId="12316"/>
    <cellStyle name="Normal 30 2 3 3 2 3 2" xfId="29165"/>
    <cellStyle name="Normal 30 2 3 3 2 4" xfId="21598"/>
    <cellStyle name="Normal 30 2 3 3 3" xfId="6156"/>
    <cellStyle name="Normal 30 2 3 3 3 2" xfId="14215"/>
    <cellStyle name="Normal 30 2 3 3 3 2 2" xfId="31062"/>
    <cellStyle name="Normal 30 2 3 3 3 3" xfId="23495"/>
    <cellStyle name="Normal 30 2 3 3 4" xfId="10381"/>
    <cellStyle name="Normal 30 2 3 3 4 2" xfId="27281"/>
    <cellStyle name="Normal 30 2 3 3 5" xfId="17642"/>
    <cellStyle name="Normal 30 2 3 3 6" xfId="19713"/>
    <cellStyle name="Normal 30 2 3 4" xfId="3345"/>
    <cellStyle name="Normal 30 2 3 4 2" xfId="7128"/>
    <cellStyle name="Normal 30 2 3 4 2 2" xfId="15187"/>
    <cellStyle name="Normal 30 2 3 4 2 2 2" xfId="32034"/>
    <cellStyle name="Normal 30 2 3 4 2 3" xfId="24467"/>
    <cellStyle name="Normal 30 2 3 4 3" xfId="11404"/>
    <cellStyle name="Normal 30 2 3 4 3 2" xfId="28253"/>
    <cellStyle name="Normal 30 2 3 4 4" xfId="20686"/>
    <cellStyle name="Normal 30 2 3 5" xfId="5244"/>
    <cellStyle name="Normal 30 2 3 5 2" xfId="13303"/>
    <cellStyle name="Normal 30 2 3 5 2 2" xfId="30150"/>
    <cellStyle name="Normal 30 2 3 5 3" xfId="22583"/>
    <cellStyle name="Normal 30 2 3 6" xfId="9405"/>
    <cellStyle name="Normal 30 2 3 6 2" xfId="26369"/>
    <cellStyle name="Normal 30 2 3 7" xfId="17639"/>
    <cellStyle name="Normal 30 2 3 8" xfId="18801"/>
    <cellStyle name="Normal 30 2 4" xfId="1529"/>
    <cellStyle name="Normal 30 2 4 2" xfId="2528"/>
    <cellStyle name="Normal 30 2 4 2 2" xfId="4490"/>
    <cellStyle name="Normal 30 2 4 2 2 2" xfId="8273"/>
    <cellStyle name="Normal 30 2 4 2 2 2 2" xfId="16332"/>
    <cellStyle name="Normal 30 2 4 2 2 2 2 2" xfId="33179"/>
    <cellStyle name="Normal 30 2 4 2 2 2 3" xfId="25612"/>
    <cellStyle name="Normal 30 2 4 2 2 3" xfId="12549"/>
    <cellStyle name="Normal 30 2 4 2 2 3 2" xfId="29398"/>
    <cellStyle name="Normal 30 2 4 2 2 4" xfId="21831"/>
    <cellStyle name="Normal 30 2 4 2 3" xfId="6389"/>
    <cellStyle name="Normal 30 2 4 2 3 2" xfId="14448"/>
    <cellStyle name="Normal 30 2 4 2 3 2 2" xfId="31295"/>
    <cellStyle name="Normal 30 2 4 2 3 3" xfId="23728"/>
    <cellStyle name="Normal 30 2 4 2 4" xfId="10615"/>
    <cellStyle name="Normal 30 2 4 2 4 2" xfId="27514"/>
    <cellStyle name="Normal 30 2 4 2 5" xfId="17644"/>
    <cellStyle name="Normal 30 2 4 2 6" xfId="19946"/>
    <cellStyle name="Normal 30 2 4 3" xfId="3578"/>
    <cellStyle name="Normal 30 2 4 3 2" xfId="7361"/>
    <cellStyle name="Normal 30 2 4 3 2 2" xfId="15420"/>
    <cellStyle name="Normal 30 2 4 3 2 2 2" xfId="32267"/>
    <cellStyle name="Normal 30 2 4 3 2 3" xfId="24700"/>
    <cellStyle name="Normal 30 2 4 3 3" xfId="11637"/>
    <cellStyle name="Normal 30 2 4 3 3 2" xfId="28486"/>
    <cellStyle name="Normal 30 2 4 3 4" xfId="20919"/>
    <cellStyle name="Normal 30 2 4 4" xfId="5477"/>
    <cellStyle name="Normal 30 2 4 4 2" xfId="13536"/>
    <cellStyle name="Normal 30 2 4 4 2 2" xfId="30383"/>
    <cellStyle name="Normal 30 2 4 4 3" xfId="22816"/>
    <cellStyle name="Normal 30 2 4 5" xfId="9662"/>
    <cellStyle name="Normal 30 2 4 5 2" xfId="26602"/>
    <cellStyle name="Normal 30 2 4 6" xfId="17643"/>
    <cellStyle name="Normal 30 2 4 7" xfId="19034"/>
    <cellStyle name="Normal 30 2 5" xfId="2058"/>
    <cellStyle name="Normal 30 2 5 2" xfId="4039"/>
    <cellStyle name="Normal 30 2 5 2 2" xfId="7822"/>
    <cellStyle name="Normal 30 2 5 2 2 2" xfId="15881"/>
    <cellStyle name="Normal 30 2 5 2 2 2 2" xfId="32728"/>
    <cellStyle name="Normal 30 2 5 2 2 3" xfId="25161"/>
    <cellStyle name="Normal 30 2 5 2 3" xfId="12098"/>
    <cellStyle name="Normal 30 2 5 2 3 2" xfId="28947"/>
    <cellStyle name="Normal 30 2 5 2 4" xfId="21380"/>
    <cellStyle name="Normal 30 2 5 3" xfId="5938"/>
    <cellStyle name="Normal 30 2 5 3 2" xfId="13997"/>
    <cellStyle name="Normal 30 2 5 3 2 2" xfId="30844"/>
    <cellStyle name="Normal 30 2 5 3 3" xfId="23277"/>
    <cellStyle name="Normal 30 2 5 4" xfId="10156"/>
    <cellStyle name="Normal 30 2 5 4 2" xfId="27063"/>
    <cellStyle name="Normal 30 2 5 5" xfId="17645"/>
    <cellStyle name="Normal 30 2 5 6" xfId="19495"/>
    <cellStyle name="Normal 30 2 6" xfId="3097"/>
    <cellStyle name="Normal 30 2 6 2" xfId="6910"/>
    <cellStyle name="Normal 30 2 6 2 2" xfId="14969"/>
    <cellStyle name="Normal 30 2 6 2 2 2" xfId="31816"/>
    <cellStyle name="Normal 30 2 6 2 3" xfId="24249"/>
    <cellStyle name="Normal 30 2 6 3" xfId="11160"/>
    <cellStyle name="Normal 30 2 6 3 2" xfId="28035"/>
    <cellStyle name="Normal 30 2 6 4" xfId="20468"/>
    <cellStyle name="Normal 30 2 7" xfId="5026"/>
    <cellStyle name="Normal 30 2 7 2" xfId="13085"/>
    <cellStyle name="Normal 30 2 7 2 2" xfId="29932"/>
    <cellStyle name="Normal 30 2 7 3" xfId="22365"/>
    <cellStyle name="Normal 30 2 8" xfId="9045"/>
    <cellStyle name="Normal 30 2 8 2" xfId="26151"/>
    <cellStyle name="Normal 30 2 9" xfId="17630"/>
    <cellStyle name="Normal 30 3" xfId="951"/>
    <cellStyle name="Normal 30 3 2" xfId="3131"/>
    <cellStyle name="Normal 30 3 3" xfId="17646"/>
    <cellStyle name="Normal 30 3 4" xfId="34105"/>
    <cellStyle name="Normal 30 4" xfId="1046"/>
    <cellStyle name="Normal 30 4 2" xfId="1307"/>
    <cellStyle name="Normal 30 4 2 2" xfId="1803"/>
    <cellStyle name="Normal 30 4 2 2 2" xfId="2802"/>
    <cellStyle name="Normal 30 4 2 2 2 2" xfId="4764"/>
    <cellStyle name="Normal 30 4 2 2 2 2 2" xfId="8547"/>
    <cellStyle name="Normal 30 4 2 2 2 2 2 2" xfId="16606"/>
    <cellStyle name="Normal 30 4 2 2 2 2 2 2 2" xfId="33453"/>
    <cellStyle name="Normal 30 4 2 2 2 2 2 3" xfId="25886"/>
    <cellStyle name="Normal 30 4 2 2 2 2 3" xfId="12823"/>
    <cellStyle name="Normal 30 4 2 2 2 2 3 2" xfId="29672"/>
    <cellStyle name="Normal 30 4 2 2 2 2 4" xfId="22105"/>
    <cellStyle name="Normal 30 4 2 2 2 3" xfId="6663"/>
    <cellStyle name="Normal 30 4 2 2 2 3 2" xfId="14722"/>
    <cellStyle name="Normal 30 4 2 2 2 3 2 2" xfId="31569"/>
    <cellStyle name="Normal 30 4 2 2 2 3 3" xfId="24002"/>
    <cellStyle name="Normal 30 4 2 2 2 4" xfId="10889"/>
    <cellStyle name="Normal 30 4 2 2 2 4 2" xfId="27788"/>
    <cellStyle name="Normal 30 4 2 2 2 5" xfId="17650"/>
    <cellStyle name="Normal 30 4 2 2 2 6" xfId="20220"/>
    <cellStyle name="Normal 30 4 2 2 3" xfId="3852"/>
    <cellStyle name="Normal 30 4 2 2 3 2" xfId="7635"/>
    <cellStyle name="Normal 30 4 2 2 3 2 2" xfId="15694"/>
    <cellStyle name="Normal 30 4 2 2 3 2 2 2" xfId="32541"/>
    <cellStyle name="Normal 30 4 2 2 3 2 3" xfId="24974"/>
    <cellStyle name="Normal 30 4 2 2 3 3" xfId="11911"/>
    <cellStyle name="Normal 30 4 2 2 3 3 2" xfId="28760"/>
    <cellStyle name="Normal 30 4 2 2 3 4" xfId="21193"/>
    <cellStyle name="Normal 30 4 2 2 4" xfId="5751"/>
    <cellStyle name="Normal 30 4 2 2 4 2" xfId="13810"/>
    <cellStyle name="Normal 30 4 2 2 4 2 2" xfId="30657"/>
    <cellStyle name="Normal 30 4 2 2 4 3" xfId="23090"/>
    <cellStyle name="Normal 30 4 2 2 5" xfId="9936"/>
    <cellStyle name="Normal 30 4 2 2 5 2" xfId="26876"/>
    <cellStyle name="Normal 30 4 2 2 6" xfId="17649"/>
    <cellStyle name="Normal 30 4 2 2 7" xfId="19308"/>
    <cellStyle name="Normal 30 4 2 3" xfId="2349"/>
    <cellStyle name="Normal 30 4 2 3 2" xfId="4313"/>
    <cellStyle name="Normal 30 4 2 3 2 2" xfId="8096"/>
    <cellStyle name="Normal 30 4 2 3 2 2 2" xfId="16155"/>
    <cellStyle name="Normal 30 4 2 3 2 2 2 2" xfId="33002"/>
    <cellStyle name="Normal 30 4 2 3 2 2 3" xfId="25435"/>
    <cellStyle name="Normal 30 4 2 3 2 3" xfId="12372"/>
    <cellStyle name="Normal 30 4 2 3 2 3 2" xfId="29221"/>
    <cellStyle name="Normal 30 4 2 3 2 4" xfId="21654"/>
    <cellStyle name="Normal 30 4 2 3 3" xfId="6212"/>
    <cellStyle name="Normal 30 4 2 3 3 2" xfId="14271"/>
    <cellStyle name="Normal 30 4 2 3 3 2 2" xfId="31118"/>
    <cellStyle name="Normal 30 4 2 3 3 3" xfId="23551"/>
    <cellStyle name="Normal 30 4 2 3 4" xfId="10437"/>
    <cellStyle name="Normal 30 4 2 3 4 2" xfId="27337"/>
    <cellStyle name="Normal 30 4 2 3 5" xfId="17651"/>
    <cellStyle name="Normal 30 4 2 3 6" xfId="19769"/>
    <cellStyle name="Normal 30 4 2 4" xfId="3401"/>
    <cellStyle name="Normal 30 4 2 4 2" xfId="7184"/>
    <cellStyle name="Normal 30 4 2 4 2 2" xfId="15243"/>
    <cellStyle name="Normal 30 4 2 4 2 2 2" xfId="32090"/>
    <cellStyle name="Normal 30 4 2 4 2 3" xfId="24523"/>
    <cellStyle name="Normal 30 4 2 4 3" xfId="11460"/>
    <cellStyle name="Normal 30 4 2 4 3 2" xfId="28309"/>
    <cellStyle name="Normal 30 4 2 4 4" xfId="20742"/>
    <cellStyle name="Normal 30 4 2 5" xfId="5300"/>
    <cellStyle name="Normal 30 4 2 5 2" xfId="13359"/>
    <cellStyle name="Normal 30 4 2 5 2 2" xfId="30206"/>
    <cellStyle name="Normal 30 4 2 5 3" xfId="22639"/>
    <cellStyle name="Normal 30 4 2 6" xfId="9461"/>
    <cellStyle name="Normal 30 4 2 6 2" xfId="26425"/>
    <cellStyle name="Normal 30 4 2 7" xfId="17648"/>
    <cellStyle name="Normal 30 4 2 8" xfId="18857"/>
    <cellStyle name="Normal 30 4 3" xfId="1585"/>
    <cellStyle name="Normal 30 4 3 2" xfId="2584"/>
    <cellStyle name="Normal 30 4 3 2 2" xfId="4546"/>
    <cellStyle name="Normal 30 4 3 2 2 2" xfId="8329"/>
    <cellStyle name="Normal 30 4 3 2 2 2 2" xfId="16388"/>
    <cellStyle name="Normal 30 4 3 2 2 2 2 2" xfId="33235"/>
    <cellStyle name="Normal 30 4 3 2 2 2 3" xfId="25668"/>
    <cellStyle name="Normal 30 4 3 2 2 3" xfId="12605"/>
    <cellStyle name="Normal 30 4 3 2 2 3 2" xfId="29454"/>
    <cellStyle name="Normal 30 4 3 2 2 4" xfId="21887"/>
    <cellStyle name="Normal 30 4 3 2 3" xfId="6445"/>
    <cellStyle name="Normal 30 4 3 2 3 2" xfId="14504"/>
    <cellStyle name="Normal 30 4 3 2 3 2 2" xfId="31351"/>
    <cellStyle name="Normal 30 4 3 2 3 3" xfId="23784"/>
    <cellStyle name="Normal 30 4 3 2 4" xfId="10671"/>
    <cellStyle name="Normal 30 4 3 2 4 2" xfId="27570"/>
    <cellStyle name="Normal 30 4 3 2 5" xfId="17653"/>
    <cellStyle name="Normal 30 4 3 2 6" xfId="20002"/>
    <cellStyle name="Normal 30 4 3 3" xfId="3634"/>
    <cellStyle name="Normal 30 4 3 3 2" xfId="7417"/>
    <cellStyle name="Normal 30 4 3 3 2 2" xfId="15476"/>
    <cellStyle name="Normal 30 4 3 3 2 2 2" xfId="32323"/>
    <cellStyle name="Normal 30 4 3 3 2 3" xfId="24756"/>
    <cellStyle name="Normal 30 4 3 3 3" xfId="11693"/>
    <cellStyle name="Normal 30 4 3 3 3 2" xfId="28542"/>
    <cellStyle name="Normal 30 4 3 3 4" xfId="20975"/>
    <cellStyle name="Normal 30 4 3 4" xfId="5533"/>
    <cellStyle name="Normal 30 4 3 4 2" xfId="13592"/>
    <cellStyle name="Normal 30 4 3 4 2 2" xfId="30439"/>
    <cellStyle name="Normal 30 4 3 4 3" xfId="22872"/>
    <cellStyle name="Normal 30 4 3 5" xfId="9718"/>
    <cellStyle name="Normal 30 4 3 5 2" xfId="26658"/>
    <cellStyle name="Normal 30 4 3 6" xfId="17652"/>
    <cellStyle name="Normal 30 4 3 7" xfId="19090"/>
    <cellStyle name="Normal 30 4 4" xfId="2131"/>
    <cellStyle name="Normal 30 4 4 2" xfId="4095"/>
    <cellStyle name="Normal 30 4 4 2 2" xfId="7878"/>
    <cellStyle name="Normal 30 4 4 2 2 2" xfId="15937"/>
    <cellStyle name="Normal 30 4 4 2 2 2 2" xfId="32784"/>
    <cellStyle name="Normal 30 4 4 2 2 3" xfId="25217"/>
    <cellStyle name="Normal 30 4 4 2 3" xfId="12154"/>
    <cellStyle name="Normal 30 4 4 2 3 2" xfId="29003"/>
    <cellStyle name="Normal 30 4 4 2 4" xfId="21436"/>
    <cellStyle name="Normal 30 4 4 3" xfId="5994"/>
    <cellStyle name="Normal 30 4 4 3 2" xfId="14053"/>
    <cellStyle name="Normal 30 4 4 3 2 2" xfId="30900"/>
    <cellStyle name="Normal 30 4 4 3 3" xfId="23333"/>
    <cellStyle name="Normal 30 4 4 4" xfId="10219"/>
    <cellStyle name="Normal 30 4 4 4 2" xfId="27119"/>
    <cellStyle name="Normal 30 4 4 5" xfId="17654"/>
    <cellStyle name="Normal 30 4 4 6" xfId="19551"/>
    <cellStyle name="Normal 30 4 5" xfId="3183"/>
    <cellStyle name="Normal 30 4 5 2" xfId="6966"/>
    <cellStyle name="Normal 30 4 5 2 2" xfId="15025"/>
    <cellStyle name="Normal 30 4 5 2 2 2" xfId="31872"/>
    <cellStyle name="Normal 30 4 5 2 3" xfId="24305"/>
    <cellStyle name="Normal 30 4 5 3" xfId="11242"/>
    <cellStyle name="Normal 30 4 5 3 2" xfId="28091"/>
    <cellStyle name="Normal 30 4 5 4" xfId="20524"/>
    <cellStyle name="Normal 30 4 6" xfId="5082"/>
    <cellStyle name="Normal 30 4 6 2" xfId="13141"/>
    <cellStyle name="Normal 30 4 6 2 2" xfId="29988"/>
    <cellStyle name="Normal 30 4 6 3" xfId="22421"/>
    <cellStyle name="Normal 30 4 7" xfId="9226"/>
    <cellStyle name="Normal 30 4 7 2" xfId="26207"/>
    <cellStyle name="Normal 30 4 8" xfId="17647"/>
    <cellStyle name="Normal 30 4 9" xfId="18639"/>
    <cellStyle name="Normal 30 5" xfId="1215"/>
    <cellStyle name="Normal 30 5 2" xfId="1711"/>
    <cellStyle name="Normal 30 5 2 2" xfId="2710"/>
    <cellStyle name="Normal 30 5 2 2 2" xfId="4672"/>
    <cellStyle name="Normal 30 5 2 2 2 2" xfId="8455"/>
    <cellStyle name="Normal 30 5 2 2 2 2 2" xfId="16514"/>
    <cellStyle name="Normal 30 5 2 2 2 2 2 2" xfId="33361"/>
    <cellStyle name="Normal 30 5 2 2 2 2 3" xfId="25794"/>
    <cellStyle name="Normal 30 5 2 2 2 3" xfId="12731"/>
    <cellStyle name="Normal 30 5 2 2 2 3 2" xfId="29580"/>
    <cellStyle name="Normal 30 5 2 2 2 4" xfId="22013"/>
    <cellStyle name="Normal 30 5 2 2 3" xfId="6571"/>
    <cellStyle name="Normal 30 5 2 2 3 2" xfId="14630"/>
    <cellStyle name="Normal 30 5 2 2 3 2 2" xfId="31477"/>
    <cellStyle name="Normal 30 5 2 2 3 3" xfId="23910"/>
    <cellStyle name="Normal 30 5 2 2 4" xfId="10797"/>
    <cellStyle name="Normal 30 5 2 2 4 2" xfId="27696"/>
    <cellStyle name="Normal 30 5 2 2 5" xfId="17657"/>
    <cellStyle name="Normal 30 5 2 2 6" xfId="20128"/>
    <cellStyle name="Normal 30 5 2 3" xfId="3760"/>
    <cellStyle name="Normal 30 5 2 3 2" xfId="7543"/>
    <cellStyle name="Normal 30 5 2 3 2 2" xfId="15602"/>
    <cellStyle name="Normal 30 5 2 3 2 2 2" xfId="32449"/>
    <cellStyle name="Normal 30 5 2 3 2 3" xfId="24882"/>
    <cellStyle name="Normal 30 5 2 3 3" xfId="11819"/>
    <cellStyle name="Normal 30 5 2 3 3 2" xfId="28668"/>
    <cellStyle name="Normal 30 5 2 3 4" xfId="21101"/>
    <cellStyle name="Normal 30 5 2 4" xfId="5659"/>
    <cellStyle name="Normal 30 5 2 4 2" xfId="13718"/>
    <cellStyle name="Normal 30 5 2 4 2 2" xfId="30565"/>
    <cellStyle name="Normal 30 5 2 4 3" xfId="22998"/>
    <cellStyle name="Normal 30 5 2 5" xfId="9844"/>
    <cellStyle name="Normal 30 5 2 5 2" xfId="26784"/>
    <cellStyle name="Normal 30 5 2 6" xfId="17656"/>
    <cellStyle name="Normal 30 5 2 7" xfId="19216"/>
    <cellStyle name="Normal 30 5 3" xfId="2257"/>
    <cellStyle name="Normal 30 5 3 2" xfId="4221"/>
    <cellStyle name="Normal 30 5 3 2 2" xfId="8004"/>
    <cellStyle name="Normal 30 5 3 2 2 2" xfId="16063"/>
    <cellStyle name="Normal 30 5 3 2 2 2 2" xfId="32910"/>
    <cellStyle name="Normal 30 5 3 2 2 3" xfId="25343"/>
    <cellStyle name="Normal 30 5 3 2 3" xfId="12280"/>
    <cellStyle name="Normal 30 5 3 2 3 2" xfId="29129"/>
    <cellStyle name="Normal 30 5 3 2 4" xfId="21562"/>
    <cellStyle name="Normal 30 5 3 3" xfId="6120"/>
    <cellStyle name="Normal 30 5 3 3 2" xfId="14179"/>
    <cellStyle name="Normal 30 5 3 3 2 2" xfId="31026"/>
    <cellStyle name="Normal 30 5 3 3 3" xfId="23459"/>
    <cellStyle name="Normal 30 5 3 4" xfId="10345"/>
    <cellStyle name="Normal 30 5 3 4 2" xfId="27245"/>
    <cellStyle name="Normal 30 5 3 5" xfId="17658"/>
    <cellStyle name="Normal 30 5 3 6" xfId="19677"/>
    <cellStyle name="Normal 30 5 4" xfId="3309"/>
    <cellStyle name="Normal 30 5 4 2" xfId="7092"/>
    <cellStyle name="Normal 30 5 4 2 2" xfId="15151"/>
    <cellStyle name="Normal 30 5 4 2 2 2" xfId="31998"/>
    <cellStyle name="Normal 30 5 4 2 3" xfId="24431"/>
    <cellStyle name="Normal 30 5 4 3" xfId="11368"/>
    <cellStyle name="Normal 30 5 4 3 2" xfId="28217"/>
    <cellStyle name="Normal 30 5 4 4" xfId="20650"/>
    <cellStyle name="Normal 30 5 5" xfId="5208"/>
    <cellStyle name="Normal 30 5 5 2" xfId="13267"/>
    <cellStyle name="Normal 30 5 5 2 2" xfId="30114"/>
    <cellStyle name="Normal 30 5 5 3" xfId="22547"/>
    <cellStyle name="Normal 30 5 6" xfId="9369"/>
    <cellStyle name="Normal 30 5 6 2" xfId="26333"/>
    <cellStyle name="Normal 30 5 7" xfId="17655"/>
    <cellStyle name="Normal 30 5 8" xfId="18765"/>
    <cellStyle name="Normal 30 6" xfId="1493"/>
    <cellStyle name="Normal 30 6 2" xfId="2492"/>
    <cellStyle name="Normal 30 6 2 2" xfId="4454"/>
    <cellStyle name="Normal 30 6 2 2 2" xfId="8237"/>
    <cellStyle name="Normal 30 6 2 2 2 2" xfId="16296"/>
    <cellStyle name="Normal 30 6 2 2 2 2 2" xfId="33143"/>
    <cellStyle name="Normal 30 6 2 2 2 3" xfId="25576"/>
    <cellStyle name="Normal 30 6 2 2 3" xfId="12513"/>
    <cellStyle name="Normal 30 6 2 2 3 2" xfId="29362"/>
    <cellStyle name="Normal 30 6 2 2 4" xfId="21795"/>
    <cellStyle name="Normal 30 6 2 3" xfId="6353"/>
    <cellStyle name="Normal 30 6 2 3 2" xfId="14412"/>
    <cellStyle name="Normal 30 6 2 3 2 2" xfId="31259"/>
    <cellStyle name="Normal 30 6 2 3 3" xfId="23692"/>
    <cellStyle name="Normal 30 6 2 4" xfId="10579"/>
    <cellStyle name="Normal 30 6 2 4 2" xfId="27478"/>
    <cellStyle name="Normal 30 6 2 5" xfId="17660"/>
    <cellStyle name="Normal 30 6 2 6" xfId="19910"/>
    <cellStyle name="Normal 30 6 3" xfId="3542"/>
    <cellStyle name="Normal 30 6 3 2" xfId="7325"/>
    <cellStyle name="Normal 30 6 3 2 2" xfId="15384"/>
    <cellStyle name="Normal 30 6 3 2 2 2" xfId="32231"/>
    <cellStyle name="Normal 30 6 3 2 3" xfId="24664"/>
    <cellStyle name="Normal 30 6 3 3" xfId="11601"/>
    <cellStyle name="Normal 30 6 3 3 2" xfId="28450"/>
    <cellStyle name="Normal 30 6 3 4" xfId="20883"/>
    <cellStyle name="Normal 30 6 4" xfId="5441"/>
    <cellStyle name="Normal 30 6 4 2" xfId="13500"/>
    <cellStyle name="Normal 30 6 4 2 2" xfId="30347"/>
    <cellStyle name="Normal 30 6 4 3" xfId="22780"/>
    <cellStyle name="Normal 30 6 5" xfId="9626"/>
    <cellStyle name="Normal 30 6 5 2" xfId="26566"/>
    <cellStyle name="Normal 30 6 6" xfId="17659"/>
    <cellStyle name="Normal 30 6 7" xfId="18998"/>
    <cellStyle name="Normal 30 7" xfId="2018"/>
    <cellStyle name="Normal 30 7 2" xfId="4003"/>
    <cellStyle name="Normal 30 7 2 2" xfId="7786"/>
    <cellStyle name="Normal 30 7 2 2 2" xfId="15845"/>
    <cellStyle name="Normal 30 7 2 2 2 2" xfId="32692"/>
    <cellStyle name="Normal 30 7 2 2 3" xfId="25125"/>
    <cellStyle name="Normal 30 7 2 3" xfId="12062"/>
    <cellStyle name="Normal 30 7 2 3 2" xfId="28911"/>
    <cellStyle name="Normal 30 7 2 4" xfId="21344"/>
    <cellStyle name="Normal 30 7 3" xfId="5902"/>
    <cellStyle name="Normal 30 7 3 2" xfId="13961"/>
    <cellStyle name="Normal 30 7 3 2 2" xfId="30808"/>
    <cellStyle name="Normal 30 7 3 3" xfId="23241"/>
    <cellStyle name="Normal 30 7 4" xfId="10117"/>
    <cellStyle name="Normal 30 7 4 2" xfId="27027"/>
    <cellStyle name="Normal 30 7 5" xfId="17661"/>
    <cellStyle name="Normal 30 7 6" xfId="19459"/>
    <cellStyle name="Normal 30 8" xfId="3061"/>
    <cellStyle name="Normal 30 8 2" xfId="6874"/>
    <cellStyle name="Normal 30 8 2 2" xfId="14933"/>
    <cellStyle name="Normal 30 8 2 2 2" xfId="31780"/>
    <cellStyle name="Normal 30 8 2 3" xfId="24213"/>
    <cellStyle name="Normal 30 8 3" xfId="11124"/>
    <cellStyle name="Normal 30 8 3 2" xfId="27999"/>
    <cellStyle name="Normal 30 8 4" xfId="20432"/>
    <cellStyle name="Normal 30 9" xfId="4990"/>
    <cellStyle name="Normal 30 9 2" xfId="13049"/>
    <cellStyle name="Normal 30 9 2 2" xfId="29896"/>
    <cellStyle name="Normal 30 9 3" xfId="22329"/>
    <cellStyle name="Normal 300" xfId="33709"/>
    <cellStyle name="Normal 301" xfId="33710"/>
    <cellStyle name="Normal 302" xfId="33711"/>
    <cellStyle name="Normal 303" xfId="33712"/>
    <cellStyle name="Normal 304" xfId="33713"/>
    <cellStyle name="Normal 305" xfId="33714"/>
    <cellStyle name="Normal 306" xfId="33715"/>
    <cellStyle name="Normal 307" xfId="33716"/>
    <cellStyle name="Normal 308" xfId="33717"/>
    <cellStyle name="Normal 309" xfId="33718"/>
    <cellStyle name="Normal 31" xfId="631"/>
    <cellStyle name="Normal 31 10" xfId="8974"/>
    <cellStyle name="Normal 31 10 2" xfId="26116"/>
    <cellStyle name="Normal 31 11" xfId="17662"/>
    <cellStyle name="Normal 31 12" xfId="18547"/>
    <cellStyle name="Normal 31 13" xfId="34106"/>
    <cellStyle name="Normal 31 2" xfId="749"/>
    <cellStyle name="Normal 31 2 10" xfId="18583"/>
    <cellStyle name="Normal 31 2 11" xfId="34107"/>
    <cellStyle name="Normal 31 2 2" xfId="1083"/>
    <cellStyle name="Normal 31 2 2 2" xfId="1344"/>
    <cellStyle name="Normal 31 2 2 2 2" xfId="1840"/>
    <cellStyle name="Normal 31 2 2 2 2 2" xfId="2839"/>
    <cellStyle name="Normal 31 2 2 2 2 2 2" xfId="4801"/>
    <cellStyle name="Normal 31 2 2 2 2 2 2 2" xfId="8584"/>
    <cellStyle name="Normal 31 2 2 2 2 2 2 2 2" xfId="16643"/>
    <cellStyle name="Normal 31 2 2 2 2 2 2 2 2 2" xfId="33490"/>
    <cellStyle name="Normal 31 2 2 2 2 2 2 2 3" xfId="25923"/>
    <cellStyle name="Normal 31 2 2 2 2 2 2 3" xfId="12860"/>
    <cellStyle name="Normal 31 2 2 2 2 2 2 3 2" xfId="29709"/>
    <cellStyle name="Normal 31 2 2 2 2 2 2 4" xfId="22142"/>
    <cellStyle name="Normal 31 2 2 2 2 2 3" xfId="6700"/>
    <cellStyle name="Normal 31 2 2 2 2 2 3 2" xfId="14759"/>
    <cellStyle name="Normal 31 2 2 2 2 2 3 2 2" xfId="31606"/>
    <cellStyle name="Normal 31 2 2 2 2 2 3 3" xfId="24039"/>
    <cellStyle name="Normal 31 2 2 2 2 2 4" xfId="10926"/>
    <cellStyle name="Normal 31 2 2 2 2 2 4 2" xfId="27825"/>
    <cellStyle name="Normal 31 2 2 2 2 2 5" xfId="17667"/>
    <cellStyle name="Normal 31 2 2 2 2 2 6" xfId="20257"/>
    <cellStyle name="Normal 31 2 2 2 2 3" xfId="3889"/>
    <cellStyle name="Normal 31 2 2 2 2 3 2" xfId="7672"/>
    <cellStyle name="Normal 31 2 2 2 2 3 2 2" xfId="15731"/>
    <cellStyle name="Normal 31 2 2 2 2 3 2 2 2" xfId="32578"/>
    <cellStyle name="Normal 31 2 2 2 2 3 2 3" xfId="25011"/>
    <cellStyle name="Normal 31 2 2 2 2 3 3" xfId="11948"/>
    <cellStyle name="Normal 31 2 2 2 2 3 3 2" xfId="28797"/>
    <cellStyle name="Normal 31 2 2 2 2 3 4" xfId="21230"/>
    <cellStyle name="Normal 31 2 2 2 2 4" xfId="5788"/>
    <cellStyle name="Normal 31 2 2 2 2 4 2" xfId="13847"/>
    <cellStyle name="Normal 31 2 2 2 2 4 2 2" xfId="30694"/>
    <cellStyle name="Normal 31 2 2 2 2 4 3" xfId="23127"/>
    <cellStyle name="Normal 31 2 2 2 2 5" xfId="9973"/>
    <cellStyle name="Normal 31 2 2 2 2 5 2" xfId="26913"/>
    <cellStyle name="Normal 31 2 2 2 2 6" xfId="17666"/>
    <cellStyle name="Normal 31 2 2 2 2 7" xfId="19345"/>
    <cellStyle name="Normal 31 2 2 2 3" xfId="2386"/>
    <cellStyle name="Normal 31 2 2 2 3 2" xfId="4350"/>
    <cellStyle name="Normal 31 2 2 2 3 2 2" xfId="8133"/>
    <cellStyle name="Normal 31 2 2 2 3 2 2 2" xfId="16192"/>
    <cellStyle name="Normal 31 2 2 2 3 2 2 2 2" xfId="33039"/>
    <cellStyle name="Normal 31 2 2 2 3 2 2 3" xfId="25472"/>
    <cellStyle name="Normal 31 2 2 2 3 2 3" xfId="12409"/>
    <cellStyle name="Normal 31 2 2 2 3 2 3 2" xfId="29258"/>
    <cellStyle name="Normal 31 2 2 2 3 2 4" xfId="21691"/>
    <cellStyle name="Normal 31 2 2 2 3 3" xfId="6249"/>
    <cellStyle name="Normal 31 2 2 2 3 3 2" xfId="14308"/>
    <cellStyle name="Normal 31 2 2 2 3 3 2 2" xfId="31155"/>
    <cellStyle name="Normal 31 2 2 2 3 3 3" xfId="23588"/>
    <cellStyle name="Normal 31 2 2 2 3 4" xfId="10474"/>
    <cellStyle name="Normal 31 2 2 2 3 4 2" xfId="27374"/>
    <cellStyle name="Normal 31 2 2 2 3 5" xfId="17668"/>
    <cellStyle name="Normal 31 2 2 2 3 6" xfId="19806"/>
    <cellStyle name="Normal 31 2 2 2 4" xfId="3438"/>
    <cellStyle name="Normal 31 2 2 2 4 2" xfId="7221"/>
    <cellStyle name="Normal 31 2 2 2 4 2 2" xfId="15280"/>
    <cellStyle name="Normal 31 2 2 2 4 2 2 2" xfId="32127"/>
    <cellStyle name="Normal 31 2 2 2 4 2 3" xfId="24560"/>
    <cellStyle name="Normal 31 2 2 2 4 3" xfId="11497"/>
    <cellStyle name="Normal 31 2 2 2 4 3 2" xfId="28346"/>
    <cellStyle name="Normal 31 2 2 2 4 4" xfId="20779"/>
    <cellStyle name="Normal 31 2 2 2 5" xfId="5337"/>
    <cellStyle name="Normal 31 2 2 2 5 2" xfId="13396"/>
    <cellStyle name="Normal 31 2 2 2 5 2 2" xfId="30243"/>
    <cellStyle name="Normal 31 2 2 2 5 3" xfId="22676"/>
    <cellStyle name="Normal 31 2 2 2 6" xfId="9498"/>
    <cellStyle name="Normal 31 2 2 2 6 2" xfId="26462"/>
    <cellStyle name="Normal 31 2 2 2 7" xfId="17665"/>
    <cellStyle name="Normal 31 2 2 2 8" xfId="18894"/>
    <cellStyle name="Normal 31 2 2 3" xfId="1622"/>
    <cellStyle name="Normal 31 2 2 3 2" xfId="2621"/>
    <cellStyle name="Normal 31 2 2 3 2 2" xfId="4583"/>
    <cellStyle name="Normal 31 2 2 3 2 2 2" xfId="8366"/>
    <cellStyle name="Normal 31 2 2 3 2 2 2 2" xfId="16425"/>
    <cellStyle name="Normal 31 2 2 3 2 2 2 2 2" xfId="33272"/>
    <cellStyle name="Normal 31 2 2 3 2 2 2 3" xfId="25705"/>
    <cellStyle name="Normal 31 2 2 3 2 2 3" xfId="12642"/>
    <cellStyle name="Normal 31 2 2 3 2 2 3 2" xfId="29491"/>
    <cellStyle name="Normal 31 2 2 3 2 2 4" xfId="21924"/>
    <cellStyle name="Normal 31 2 2 3 2 3" xfId="6482"/>
    <cellStyle name="Normal 31 2 2 3 2 3 2" xfId="14541"/>
    <cellStyle name="Normal 31 2 2 3 2 3 2 2" xfId="31388"/>
    <cellStyle name="Normal 31 2 2 3 2 3 3" xfId="23821"/>
    <cellStyle name="Normal 31 2 2 3 2 4" xfId="10708"/>
    <cellStyle name="Normal 31 2 2 3 2 4 2" xfId="27607"/>
    <cellStyle name="Normal 31 2 2 3 2 5" xfId="17670"/>
    <cellStyle name="Normal 31 2 2 3 2 6" xfId="20039"/>
    <cellStyle name="Normal 31 2 2 3 3" xfId="3671"/>
    <cellStyle name="Normal 31 2 2 3 3 2" xfId="7454"/>
    <cellStyle name="Normal 31 2 2 3 3 2 2" xfId="15513"/>
    <cellStyle name="Normal 31 2 2 3 3 2 2 2" xfId="32360"/>
    <cellStyle name="Normal 31 2 2 3 3 2 3" xfId="24793"/>
    <cellStyle name="Normal 31 2 2 3 3 3" xfId="11730"/>
    <cellStyle name="Normal 31 2 2 3 3 3 2" xfId="28579"/>
    <cellStyle name="Normal 31 2 2 3 3 4" xfId="21012"/>
    <cellStyle name="Normal 31 2 2 3 4" xfId="5570"/>
    <cellStyle name="Normal 31 2 2 3 4 2" xfId="13629"/>
    <cellStyle name="Normal 31 2 2 3 4 2 2" xfId="30476"/>
    <cellStyle name="Normal 31 2 2 3 4 3" xfId="22909"/>
    <cellStyle name="Normal 31 2 2 3 5" xfId="9755"/>
    <cellStyle name="Normal 31 2 2 3 5 2" xfId="26695"/>
    <cellStyle name="Normal 31 2 2 3 6" xfId="17669"/>
    <cellStyle name="Normal 31 2 2 3 7" xfId="19127"/>
    <cellStyle name="Normal 31 2 2 4" xfId="2168"/>
    <cellStyle name="Normal 31 2 2 4 2" xfId="4132"/>
    <cellStyle name="Normal 31 2 2 4 2 2" xfId="7915"/>
    <cellStyle name="Normal 31 2 2 4 2 2 2" xfId="15974"/>
    <cellStyle name="Normal 31 2 2 4 2 2 2 2" xfId="32821"/>
    <cellStyle name="Normal 31 2 2 4 2 2 3" xfId="25254"/>
    <cellStyle name="Normal 31 2 2 4 2 3" xfId="12191"/>
    <cellStyle name="Normal 31 2 2 4 2 3 2" xfId="29040"/>
    <cellStyle name="Normal 31 2 2 4 2 4" xfId="21473"/>
    <cellStyle name="Normal 31 2 2 4 3" xfId="6031"/>
    <cellStyle name="Normal 31 2 2 4 3 2" xfId="14090"/>
    <cellStyle name="Normal 31 2 2 4 3 2 2" xfId="30937"/>
    <cellStyle name="Normal 31 2 2 4 3 3" xfId="23370"/>
    <cellStyle name="Normal 31 2 2 4 4" xfId="10256"/>
    <cellStyle name="Normal 31 2 2 4 4 2" xfId="27156"/>
    <cellStyle name="Normal 31 2 2 4 5" xfId="17671"/>
    <cellStyle name="Normal 31 2 2 4 6" xfId="19588"/>
    <cellStyle name="Normal 31 2 2 5" xfId="3220"/>
    <cellStyle name="Normal 31 2 2 5 2" xfId="7003"/>
    <cellStyle name="Normal 31 2 2 5 2 2" xfId="15062"/>
    <cellStyle name="Normal 31 2 2 5 2 2 2" xfId="31909"/>
    <cellStyle name="Normal 31 2 2 5 2 3" xfId="24342"/>
    <cellStyle name="Normal 31 2 2 5 3" xfId="11279"/>
    <cellStyle name="Normal 31 2 2 5 3 2" xfId="28128"/>
    <cellStyle name="Normal 31 2 2 5 4" xfId="20561"/>
    <cellStyle name="Normal 31 2 2 6" xfId="5119"/>
    <cellStyle name="Normal 31 2 2 6 2" xfId="13178"/>
    <cellStyle name="Normal 31 2 2 6 2 2" xfId="30025"/>
    <cellStyle name="Normal 31 2 2 6 3" xfId="22458"/>
    <cellStyle name="Normal 31 2 2 7" xfId="9263"/>
    <cellStyle name="Normal 31 2 2 7 2" xfId="26244"/>
    <cellStyle name="Normal 31 2 2 8" xfId="17664"/>
    <cellStyle name="Normal 31 2 2 9" xfId="18676"/>
    <cellStyle name="Normal 31 2 3" xfId="1252"/>
    <cellStyle name="Normal 31 2 3 2" xfId="1748"/>
    <cellStyle name="Normal 31 2 3 2 2" xfId="2747"/>
    <cellStyle name="Normal 31 2 3 2 2 2" xfId="4709"/>
    <cellStyle name="Normal 31 2 3 2 2 2 2" xfId="8492"/>
    <cellStyle name="Normal 31 2 3 2 2 2 2 2" xfId="16551"/>
    <cellStyle name="Normal 31 2 3 2 2 2 2 2 2" xfId="33398"/>
    <cellStyle name="Normal 31 2 3 2 2 2 2 3" xfId="25831"/>
    <cellStyle name="Normal 31 2 3 2 2 2 3" xfId="12768"/>
    <cellStyle name="Normal 31 2 3 2 2 2 3 2" xfId="29617"/>
    <cellStyle name="Normal 31 2 3 2 2 2 4" xfId="22050"/>
    <cellStyle name="Normal 31 2 3 2 2 3" xfId="6608"/>
    <cellStyle name="Normal 31 2 3 2 2 3 2" xfId="14667"/>
    <cellStyle name="Normal 31 2 3 2 2 3 2 2" xfId="31514"/>
    <cellStyle name="Normal 31 2 3 2 2 3 3" xfId="23947"/>
    <cellStyle name="Normal 31 2 3 2 2 4" xfId="10834"/>
    <cellStyle name="Normal 31 2 3 2 2 4 2" xfId="27733"/>
    <cellStyle name="Normal 31 2 3 2 2 5" xfId="17674"/>
    <cellStyle name="Normal 31 2 3 2 2 6" xfId="20165"/>
    <cellStyle name="Normal 31 2 3 2 3" xfId="3797"/>
    <cellStyle name="Normal 31 2 3 2 3 2" xfId="7580"/>
    <cellStyle name="Normal 31 2 3 2 3 2 2" xfId="15639"/>
    <cellStyle name="Normal 31 2 3 2 3 2 2 2" xfId="32486"/>
    <cellStyle name="Normal 31 2 3 2 3 2 3" xfId="24919"/>
    <cellStyle name="Normal 31 2 3 2 3 3" xfId="11856"/>
    <cellStyle name="Normal 31 2 3 2 3 3 2" xfId="28705"/>
    <cellStyle name="Normal 31 2 3 2 3 4" xfId="21138"/>
    <cellStyle name="Normal 31 2 3 2 4" xfId="5696"/>
    <cellStyle name="Normal 31 2 3 2 4 2" xfId="13755"/>
    <cellStyle name="Normal 31 2 3 2 4 2 2" xfId="30602"/>
    <cellStyle name="Normal 31 2 3 2 4 3" xfId="23035"/>
    <cellStyle name="Normal 31 2 3 2 5" xfId="9881"/>
    <cellStyle name="Normal 31 2 3 2 5 2" xfId="26821"/>
    <cellStyle name="Normal 31 2 3 2 6" xfId="17673"/>
    <cellStyle name="Normal 31 2 3 2 7" xfId="19253"/>
    <cellStyle name="Normal 31 2 3 3" xfId="2294"/>
    <cellStyle name="Normal 31 2 3 3 2" xfId="4258"/>
    <cellStyle name="Normal 31 2 3 3 2 2" xfId="8041"/>
    <cellStyle name="Normal 31 2 3 3 2 2 2" xfId="16100"/>
    <cellStyle name="Normal 31 2 3 3 2 2 2 2" xfId="32947"/>
    <cellStyle name="Normal 31 2 3 3 2 2 3" xfId="25380"/>
    <cellStyle name="Normal 31 2 3 3 2 3" xfId="12317"/>
    <cellStyle name="Normal 31 2 3 3 2 3 2" xfId="29166"/>
    <cellStyle name="Normal 31 2 3 3 2 4" xfId="21599"/>
    <cellStyle name="Normal 31 2 3 3 3" xfId="6157"/>
    <cellStyle name="Normal 31 2 3 3 3 2" xfId="14216"/>
    <cellStyle name="Normal 31 2 3 3 3 2 2" xfId="31063"/>
    <cellStyle name="Normal 31 2 3 3 3 3" xfId="23496"/>
    <cellStyle name="Normal 31 2 3 3 4" xfId="10382"/>
    <cellStyle name="Normal 31 2 3 3 4 2" xfId="27282"/>
    <cellStyle name="Normal 31 2 3 3 5" xfId="17675"/>
    <cellStyle name="Normal 31 2 3 3 6" xfId="19714"/>
    <cellStyle name="Normal 31 2 3 4" xfId="3346"/>
    <cellStyle name="Normal 31 2 3 4 2" xfId="7129"/>
    <cellStyle name="Normal 31 2 3 4 2 2" xfId="15188"/>
    <cellStyle name="Normal 31 2 3 4 2 2 2" xfId="32035"/>
    <cellStyle name="Normal 31 2 3 4 2 3" xfId="24468"/>
    <cellStyle name="Normal 31 2 3 4 3" xfId="11405"/>
    <cellStyle name="Normal 31 2 3 4 3 2" xfId="28254"/>
    <cellStyle name="Normal 31 2 3 4 4" xfId="20687"/>
    <cellStyle name="Normal 31 2 3 5" xfId="5245"/>
    <cellStyle name="Normal 31 2 3 5 2" xfId="13304"/>
    <cellStyle name="Normal 31 2 3 5 2 2" xfId="30151"/>
    <cellStyle name="Normal 31 2 3 5 3" xfId="22584"/>
    <cellStyle name="Normal 31 2 3 6" xfId="9406"/>
    <cellStyle name="Normal 31 2 3 6 2" xfId="26370"/>
    <cellStyle name="Normal 31 2 3 7" xfId="17672"/>
    <cellStyle name="Normal 31 2 3 8" xfId="18802"/>
    <cellStyle name="Normal 31 2 4" xfId="1530"/>
    <cellStyle name="Normal 31 2 4 2" xfId="2529"/>
    <cellStyle name="Normal 31 2 4 2 2" xfId="4491"/>
    <cellStyle name="Normal 31 2 4 2 2 2" xfId="8274"/>
    <cellStyle name="Normal 31 2 4 2 2 2 2" xfId="16333"/>
    <cellStyle name="Normal 31 2 4 2 2 2 2 2" xfId="33180"/>
    <cellStyle name="Normal 31 2 4 2 2 2 3" xfId="25613"/>
    <cellStyle name="Normal 31 2 4 2 2 3" xfId="12550"/>
    <cellStyle name="Normal 31 2 4 2 2 3 2" xfId="29399"/>
    <cellStyle name="Normal 31 2 4 2 2 4" xfId="21832"/>
    <cellStyle name="Normal 31 2 4 2 3" xfId="6390"/>
    <cellStyle name="Normal 31 2 4 2 3 2" xfId="14449"/>
    <cellStyle name="Normal 31 2 4 2 3 2 2" xfId="31296"/>
    <cellStyle name="Normal 31 2 4 2 3 3" xfId="23729"/>
    <cellStyle name="Normal 31 2 4 2 4" xfId="10616"/>
    <cellStyle name="Normal 31 2 4 2 4 2" xfId="27515"/>
    <cellStyle name="Normal 31 2 4 2 5" xfId="17677"/>
    <cellStyle name="Normal 31 2 4 2 6" xfId="19947"/>
    <cellStyle name="Normal 31 2 4 3" xfId="3579"/>
    <cellStyle name="Normal 31 2 4 3 2" xfId="7362"/>
    <cellStyle name="Normal 31 2 4 3 2 2" xfId="15421"/>
    <cellStyle name="Normal 31 2 4 3 2 2 2" xfId="32268"/>
    <cellStyle name="Normal 31 2 4 3 2 3" xfId="24701"/>
    <cellStyle name="Normal 31 2 4 3 3" xfId="11638"/>
    <cellStyle name="Normal 31 2 4 3 3 2" xfId="28487"/>
    <cellStyle name="Normal 31 2 4 3 4" xfId="20920"/>
    <cellStyle name="Normal 31 2 4 4" xfId="5478"/>
    <cellStyle name="Normal 31 2 4 4 2" xfId="13537"/>
    <cellStyle name="Normal 31 2 4 4 2 2" xfId="30384"/>
    <cellStyle name="Normal 31 2 4 4 3" xfId="22817"/>
    <cellStyle name="Normal 31 2 4 5" xfId="9663"/>
    <cellStyle name="Normal 31 2 4 5 2" xfId="26603"/>
    <cellStyle name="Normal 31 2 4 6" xfId="17676"/>
    <cellStyle name="Normal 31 2 4 7" xfId="19035"/>
    <cellStyle name="Normal 31 2 5" xfId="2059"/>
    <cellStyle name="Normal 31 2 5 2" xfId="4040"/>
    <cellStyle name="Normal 31 2 5 2 2" xfId="7823"/>
    <cellStyle name="Normal 31 2 5 2 2 2" xfId="15882"/>
    <cellStyle name="Normal 31 2 5 2 2 2 2" xfId="32729"/>
    <cellStyle name="Normal 31 2 5 2 2 3" xfId="25162"/>
    <cellStyle name="Normal 31 2 5 2 3" xfId="12099"/>
    <cellStyle name="Normal 31 2 5 2 3 2" xfId="28948"/>
    <cellStyle name="Normal 31 2 5 2 4" xfId="21381"/>
    <cellStyle name="Normal 31 2 5 3" xfId="5939"/>
    <cellStyle name="Normal 31 2 5 3 2" xfId="13998"/>
    <cellStyle name="Normal 31 2 5 3 2 2" xfId="30845"/>
    <cellStyle name="Normal 31 2 5 3 3" xfId="23278"/>
    <cellStyle name="Normal 31 2 5 4" xfId="10157"/>
    <cellStyle name="Normal 31 2 5 4 2" xfId="27064"/>
    <cellStyle name="Normal 31 2 5 5" xfId="17678"/>
    <cellStyle name="Normal 31 2 5 6" xfId="19496"/>
    <cellStyle name="Normal 31 2 6" xfId="3098"/>
    <cellStyle name="Normal 31 2 6 2" xfId="6911"/>
    <cellStyle name="Normal 31 2 6 2 2" xfId="14970"/>
    <cellStyle name="Normal 31 2 6 2 2 2" xfId="31817"/>
    <cellStyle name="Normal 31 2 6 2 3" xfId="24250"/>
    <cellStyle name="Normal 31 2 6 3" xfId="11161"/>
    <cellStyle name="Normal 31 2 6 3 2" xfId="28036"/>
    <cellStyle name="Normal 31 2 6 4" xfId="20469"/>
    <cellStyle name="Normal 31 2 7" xfId="5027"/>
    <cellStyle name="Normal 31 2 7 2" xfId="13086"/>
    <cellStyle name="Normal 31 2 7 2 2" xfId="29933"/>
    <cellStyle name="Normal 31 2 7 3" xfId="22366"/>
    <cellStyle name="Normal 31 2 8" xfId="9046"/>
    <cellStyle name="Normal 31 2 8 2" xfId="26152"/>
    <cellStyle name="Normal 31 2 9" xfId="17663"/>
    <cellStyle name="Normal 31 3" xfId="952"/>
    <cellStyle name="Normal 31 3 2" xfId="3132"/>
    <cellStyle name="Normal 31 3 3" xfId="17679"/>
    <cellStyle name="Normal 31 3 4" xfId="34108"/>
    <cellStyle name="Normal 31 4" xfId="1047"/>
    <cellStyle name="Normal 31 4 2" xfId="1308"/>
    <cellStyle name="Normal 31 4 2 2" xfId="1804"/>
    <cellStyle name="Normal 31 4 2 2 2" xfId="2803"/>
    <cellStyle name="Normal 31 4 2 2 2 2" xfId="4765"/>
    <cellStyle name="Normal 31 4 2 2 2 2 2" xfId="8548"/>
    <cellStyle name="Normal 31 4 2 2 2 2 2 2" xfId="16607"/>
    <cellStyle name="Normal 31 4 2 2 2 2 2 2 2" xfId="33454"/>
    <cellStyle name="Normal 31 4 2 2 2 2 2 3" xfId="25887"/>
    <cellStyle name="Normal 31 4 2 2 2 2 3" xfId="12824"/>
    <cellStyle name="Normal 31 4 2 2 2 2 3 2" xfId="29673"/>
    <cellStyle name="Normal 31 4 2 2 2 2 4" xfId="22106"/>
    <cellStyle name="Normal 31 4 2 2 2 3" xfId="6664"/>
    <cellStyle name="Normal 31 4 2 2 2 3 2" xfId="14723"/>
    <cellStyle name="Normal 31 4 2 2 2 3 2 2" xfId="31570"/>
    <cellStyle name="Normal 31 4 2 2 2 3 3" xfId="24003"/>
    <cellStyle name="Normal 31 4 2 2 2 4" xfId="10890"/>
    <cellStyle name="Normal 31 4 2 2 2 4 2" xfId="27789"/>
    <cellStyle name="Normal 31 4 2 2 2 5" xfId="17683"/>
    <cellStyle name="Normal 31 4 2 2 2 6" xfId="20221"/>
    <cellStyle name="Normal 31 4 2 2 3" xfId="3853"/>
    <cellStyle name="Normal 31 4 2 2 3 2" xfId="7636"/>
    <cellStyle name="Normal 31 4 2 2 3 2 2" xfId="15695"/>
    <cellStyle name="Normal 31 4 2 2 3 2 2 2" xfId="32542"/>
    <cellStyle name="Normal 31 4 2 2 3 2 3" xfId="24975"/>
    <cellStyle name="Normal 31 4 2 2 3 3" xfId="11912"/>
    <cellStyle name="Normal 31 4 2 2 3 3 2" xfId="28761"/>
    <cellStyle name="Normal 31 4 2 2 3 4" xfId="21194"/>
    <cellStyle name="Normal 31 4 2 2 4" xfId="5752"/>
    <cellStyle name="Normal 31 4 2 2 4 2" xfId="13811"/>
    <cellStyle name="Normal 31 4 2 2 4 2 2" xfId="30658"/>
    <cellStyle name="Normal 31 4 2 2 4 3" xfId="23091"/>
    <cellStyle name="Normal 31 4 2 2 5" xfId="9937"/>
    <cellStyle name="Normal 31 4 2 2 5 2" xfId="26877"/>
    <cellStyle name="Normal 31 4 2 2 6" xfId="17682"/>
    <cellStyle name="Normal 31 4 2 2 7" xfId="19309"/>
    <cellStyle name="Normal 31 4 2 3" xfId="2350"/>
    <cellStyle name="Normal 31 4 2 3 2" xfId="4314"/>
    <cellStyle name="Normal 31 4 2 3 2 2" xfId="8097"/>
    <cellStyle name="Normal 31 4 2 3 2 2 2" xfId="16156"/>
    <cellStyle name="Normal 31 4 2 3 2 2 2 2" xfId="33003"/>
    <cellStyle name="Normal 31 4 2 3 2 2 3" xfId="25436"/>
    <cellStyle name="Normal 31 4 2 3 2 3" xfId="12373"/>
    <cellStyle name="Normal 31 4 2 3 2 3 2" xfId="29222"/>
    <cellStyle name="Normal 31 4 2 3 2 4" xfId="21655"/>
    <cellStyle name="Normal 31 4 2 3 3" xfId="6213"/>
    <cellStyle name="Normal 31 4 2 3 3 2" xfId="14272"/>
    <cellStyle name="Normal 31 4 2 3 3 2 2" xfId="31119"/>
    <cellStyle name="Normal 31 4 2 3 3 3" xfId="23552"/>
    <cellStyle name="Normal 31 4 2 3 4" xfId="10438"/>
    <cellStyle name="Normal 31 4 2 3 4 2" xfId="27338"/>
    <cellStyle name="Normal 31 4 2 3 5" xfId="17684"/>
    <cellStyle name="Normal 31 4 2 3 6" xfId="19770"/>
    <cellStyle name="Normal 31 4 2 4" xfId="3402"/>
    <cellStyle name="Normal 31 4 2 4 2" xfId="7185"/>
    <cellStyle name="Normal 31 4 2 4 2 2" xfId="15244"/>
    <cellStyle name="Normal 31 4 2 4 2 2 2" xfId="32091"/>
    <cellStyle name="Normal 31 4 2 4 2 3" xfId="24524"/>
    <cellStyle name="Normal 31 4 2 4 3" xfId="11461"/>
    <cellStyle name="Normal 31 4 2 4 3 2" xfId="28310"/>
    <cellStyle name="Normal 31 4 2 4 4" xfId="20743"/>
    <cellStyle name="Normal 31 4 2 5" xfId="5301"/>
    <cellStyle name="Normal 31 4 2 5 2" xfId="13360"/>
    <cellStyle name="Normal 31 4 2 5 2 2" xfId="30207"/>
    <cellStyle name="Normal 31 4 2 5 3" xfId="22640"/>
    <cellStyle name="Normal 31 4 2 6" xfId="9462"/>
    <cellStyle name="Normal 31 4 2 6 2" xfId="26426"/>
    <cellStyle name="Normal 31 4 2 7" xfId="17681"/>
    <cellStyle name="Normal 31 4 2 8" xfId="18858"/>
    <cellStyle name="Normal 31 4 3" xfId="1586"/>
    <cellStyle name="Normal 31 4 3 2" xfId="2585"/>
    <cellStyle name="Normal 31 4 3 2 2" xfId="4547"/>
    <cellStyle name="Normal 31 4 3 2 2 2" xfId="8330"/>
    <cellStyle name="Normal 31 4 3 2 2 2 2" xfId="16389"/>
    <cellStyle name="Normal 31 4 3 2 2 2 2 2" xfId="33236"/>
    <cellStyle name="Normal 31 4 3 2 2 2 3" xfId="25669"/>
    <cellStyle name="Normal 31 4 3 2 2 3" xfId="12606"/>
    <cellStyle name="Normal 31 4 3 2 2 3 2" xfId="29455"/>
    <cellStyle name="Normal 31 4 3 2 2 4" xfId="21888"/>
    <cellStyle name="Normal 31 4 3 2 3" xfId="6446"/>
    <cellStyle name="Normal 31 4 3 2 3 2" xfId="14505"/>
    <cellStyle name="Normal 31 4 3 2 3 2 2" xfId="31352"/>
    <cellStyle name="Normal 31 4 3 2 3 3" xfId="23785"/>
    <cellStyle name="Normal 31 4 3 2 4" xfId="10672"/>
    <cellStyle name="Normal 31 4 3 2 4 2" xfId="27571"/>
    <cellStyle name="Normal 31 4 3 2 5" xfId="17686"/>
    <cellStyle name="Normal 31 4 3 2 6" xfId="20003"/>
    <cellStyle name="Normal 31 4 3 3" xfId="3635"/>
    <cellStyle name="Normal 31 4 3 3 2" xfId="7418"/>
    <cellStyle name="Normal 31 4 3 3 2 2" xfId="15477"/>
    <cellStyle name="Normal 31 4 3 3 2 2 2" xfId="32324"/>
    <cellStyle name="Normal 31 4 3 3 2 3" xfId="24757"/>
    <cellStyle name="Normal 31 4 3 3 3" xfId="11694"/>
    <cellStyle name="Normal 31 4 3 3 3 2" xfId="28543"/>
    <cellStyle name="Normal 31 4 3 3 4" xfId="20976"/>
    <cellStyle name="Normal 31 4 3 4" xfId="5534"/>
    <cellStyle name="Normal 31 4 3 4 2" xfId="13593"/>
    <cellStyle name="Normal 31 4 3 4 2 2" xfId="30440"/>
    <cellStyle name="Normal 31 4 3 4 3" xfId="22873"/>
    <cellStyle name="Normal 31 4 3 5" xfId="9719"/>
    <cellStyle name="Normal 31 4 3 5 2" xfId="26659"/>
    <cellStyle name="Normal 31 4 3 6" xfId="17685"/>
    <cellStyle name="Normal 31 4 3 7" xfId="19091"/>
    <cellStyle name="Normal 31 4 4" xfId="2132"/>
    <cellStyle name="Normal 31 4 4 2" xfId="4096"/>
    <cellStyle name="Normal 31 4 4 2 2" xfId="7879"/>
    <cellStyle name="Normal 31 4 4 2 2 2" xfId="15938"/>
    <cellStyle name="Normal 31 4 4 2 2 2 2" xfId="32785"/>
    <cellStyle name="Normal 31 4 4 2 2 3" xfId="25218"/>
    <cellStyle name="Normal 31 4 4 2 3" xfId="12155"/>
    <cellStyle name="Normal 31 4 4 2 3 2" xfId="29004"/>
    <cellStyle name="Normal 31 4 4 2 4" xfId="21437"/>
    <cellStyle name="Normal 31 4 4 3" xfId="5995"/>
    <cellStyle name="Normal 31 4 4 3 2" xfId="14054"/>
    <cellStyle name="Normal 31 4 4 3 2 2" xfId="30901"/>
    <cellStyle name="Normal 31 4 4 3 3" xfId="23334"/>
    <cellStyle name="Normal 31 4 4 4" xfId="10220"/>
    <cellStyle name="Normal 31 4 4 4 2" xfId="27120"/>
    <cellStyle name="Normal 31 4 4 5" xfId="17687"/>
    <cellStyle name="Normal 31 4 4 6" xfId="19552"/>
    <cellStyle name="Normal 31 4 5" xfId="3184"/>
    <cellStyle name="Normal 31 4 5 2" xfId="6967"/>
    <cellStyle name="Normal 31 4 5 2 2" xfId="15026"/>
    <cellStyle name="Normal 31 4 5 2 2 2" xfId="31873"/>
    <cellStyle name="Normal 31 4 5 2 3" xfId="24306"/>
    <cellStyle name="Normal 31 4 5 3" xfId="11243"/>
    <cellStyle name="Normal 31 4 5 3 2" xfId="28092"/>
    <cellStyle name="Normal 31 4 5 4" xfId="20525"/>
    <cellStyle name="Normal 31 4 6" xfId="5083"/>
    <cellStyle name="Normal 31 4 6 2" xfId="13142"/>
    <cellStyle name="Normal 31 4 6 2 2" xfId="29989"/>
    <cellStyle name="Normal 31 4 6 3" xfId="22422"/>
    <cellStyle name="Normal 31 4 7" xfId="9227"/>
    <cellStyle name="Normal 31 4 7 2" xfId="26208"/>
    <cellStyle name="Normal 31 4 8" xfId="17680"/>
    <cellStyle name="Normal 31 4 9" xfId="18640"/>
    <cellStyle name="Normal 31 5" xfId="1216"/>
    <cellStyle name="Normal 31 5 2" xfId="1712"/>
    <cellStyle name="Normal 31 5 2 2" xfId="2711"/>
    <cellStyle name="Normal 31 5 2 2 2" xfId="4673"/>
    <cellStyle name="Normal 31 5 2 2 2 2" xfId="8456"/>
    <cellStyle name="Normal 31 5 2 2 2 2 2" xfId="16515"/>
    <cellStyle name="Normal 31 5 2 2 2 2 2 2" xfId="33362"/>
    <cellStyle name="Normal 31 5 2 2 2 2 3" xfId="25795"/>
    <cellStyle name="Normal 31 5 2 2 2 3" xfId="12732"/>
    <cellStyle name="Normal 31 5 2 2 2 3 2" xfId="29581"/>
    <cellStyle name="Normal 31 5 2 2 2 4" xfId="22014"/>
    <cellStyle name="Normal 31 5 2 2 3" xfId="6572"/>
    <cellStyle name="Normal 31 5 2 2 3 2" xfId="14631"/>
    <cellStyle name="Normal 31 5 2 2 3 2 2" xfId="31478"/>
    <cellStyle name="Normal 31 5 2 2 3 3" xfId="23911"/>
    <cellStyle name="Normal 31 5 2 2 4" xfId="10798"/>
    <cellStyle name="Normal 31 5 2 2 4 2" xfId="27697"/>
    <cellStyle name="Normal 31 5 2 2 5" xfId="17690"/>
    <cellStyle name="Normal 31 5 2 2 6" xfId="20129"/>
    <cellStyle name="Normal 31 5 2 3" xfId="3761"/>
    <cellStyle name="Normal 31 5 2 3 2" xfId="7544"/>
    <cellStyle name="Normal 31 5 2 3 2 2" xfId="15603"/>
    <cellStyle name="Normal 31 5 2 3 2 2 2" xfId="32450"/>
    <cellStyle name="Normal 31 5 2 3 2 3" xfId="24883"/>
    <cellStyle name="Normal 31 5 2 3 3" xfId="11820"/>
    <cellStyle name="Normal 31 5 2 3 3 2" xfId="28669"/>
    <cellStyle name="Normal 31 5 2 3 4" xfId="21102"/>
    <cellStyle name="Normal 31 5 2 4" xfId="5660"/>
    <cellStyle name="Normal 31 5 2 4 2" xfId="13719"/>
    <cellStyle name="Normal 31 5 2 4 2 2" xfId="30566"/>
    <cellStyle name="Normal 31 5 2 4 3" xfId="22999"/>
    <cellStyle name="Normal 31 5 2 5" xfId="9845"/>
    <cellStyle name="Normal 31 5 2 5 2" xfId="26785"/>
    <cellStyle name="Normal 31 5 2 6" xfId="17689"/>
    <cellStyle name="Normal 31 5 2 7" xfId="19217"/>
    <cellStyle name="Normal 31 5 3" xfId="2258"/>
    <cellStyle name="Normal 31 5 3 2" xfId="4222"/>
    <cellStyle name="Normal 31 5 3 2 2" xfId="8005"/>
    <cellStyle name="Normal 31 5 3 2 2 2" xfId="16064"/>
    <cellStyle name="Normal 31 5 3 2 2 2 2" xfId="32911"/>
    <cellStyle name="Normal 31 5 3 2 2 3" xfId="25344"/>
    <cellStyle name="Normal 31 5 3 2 3" xfId="12281"/>
    <cellStyle name="Normal 31 5 3 2 3 2" xfId="29130"/>
    <cellStyle name="Normal 31 5 3 2 4" xfId="21563"/>
    <cellStyle name="Normal 31 5 3 3" xfId="6121"/>
    <cellStyle name="Normal 31 5 3 3 2" xfId="14180"/>
    <cellStyle name="Normal 31 5 3 3 2 2" xfId="31027"/>
    <cellStyle name="Normal 31 5 3 3 3" xfId="23460"/>
    <cellStyle name="Normal 31 5 3 4" xfId="10346"/>
    <cellStyle name="Normal 31 5 3 4 2" xfId="27246"/>
    <cellStyle name="Normal 31 5 3 5" xfId="17691"/>
    <cellStyle name="Normal 31 5 3 6" xfId="19678"/>
    <cellStyle name="Normal 31 5 4" xfId="3310"/>
    <cellStyle name="Normal 31 5 4 2" xfId="7093"/>
    <cellStyle name="Normal 31 5 4 2 2" xfId="15152"/>
    <cellStyle name="Normal 31 5 4 2 2 2" xfId="31999"/>
    <cellStyle name="Normal 31 5 4 2 3" xfId="24432"/>
    <cellStyle name="Normal 31 5 4 3" xfId="11369"/>
    <cellStyle name="Normal 31 5 4 3 2" xfId="28218"/>
    <cellStyle name="Normal 31 5 4 4" xfId="20651"/>
    <cellStyle name="Normal 31 5 5" xfId="5209"/>
    <cellStyle name="Normal 31 5 5 2" xfId="13268"/>
    <cellStyle name="Normal 31 5 5 2 2" xfId="30115"/>
    <cellStyle name="Normal 31 5 5 3" xfId="22548"/>
    <cellStyle name="Normal 31 5 6" xfId="9370"/>
    <cellStyle name="Normal 31 5 6 2" xfId="26334"/>
    <cellStyle name="Normal 31 5 7" xfId="17688"/>
    <cellStyle name="Normal 31 5 8" xfId="18766"/>
    <cellStyle name="Normal 31 6" xfId="1494"/>
    <cellStyle name="Normal 31 6 2" xfId="2493"/>
    <cellStyle name="Normal 31 6 2 2" xfId="4455"/>
    <cellStyle name="Normal 31 6 2 2 2" xfId="8238"/>
    <cellStyle name="Normal 31 6 2 2 2 2" xfId="16297"/>
    <cellStyle name="Normal 31 6 2 2 2 2 2" xfId="33144"/>
    <cellStyle name="Normal 31 6 2 2 2 3" xfId="25577"/>
    <cellStyle name="Normal 31 6 2 2 3" xfId="12514"/>
    <cellStyle name="Normal 31 6 2 2 3 2" xfId="29363"/>
    <cellStyle name="Normal 31 6 2 2 4" xfId="21796"/>
    <cellStyle name="Normal 31 6 2 3" xfId="6354"/>
    <cellStyle name="Normal 31 6 2 3 2" xfId="14413"/>
    <cellStyle name="Normal 31 6 2 3 2 2" xfId="31260"/>
    <cellStyle name="Normal 31 6 2 3 3" xfId="23693"/>
    <cellStyle name="Normal 31 6 2 4" xfId="10580"/>
    <cellStyle name="Normal 31 6 2 4 2" xfId="27479"/>
    <cellStyle name="Normal 31 6 2 5" xfId="17693"/>
    <cellStyle name="Normal 31 6 2 6" xfId="19911"/>
    <cellStyle name="Normal 31 6 3" xfId="3543"/>
    <cellStyle name="Normal 31 6 3 2" xfId="7326"/>
    <cellStyle name="Normal 31 6 3 2 2" xfId="15385"/>
    <cellStyle name="Normal 31 6 3 2 2 2" xfId="32232"/>
    <cellStyle name="Normal 31 6 3 2 3" xfId="24665"/>
    <cellStyle name="Normal 31 6 3 3" xfId="11602"/>
    <cellStyle name="Normal 31 6 3 3 2" xfId="28451"/>
    <cellStyle name="Normal 31 6 3 4" xfId="20884"/>
    <cellStyle name="Normal 31 6 4" xfId="5442"/>
    <cellStyle name="Normal 31 6 4 2" xfId="13501"/>
    <cellStyle name="Normal 31 6 4 2 2" xfId="30348"/>
    <cellStyle name="Normal 31 6 4 3" xfId="22781"/>
    <cellStyle name="Normal 31 6 5" xfId="9627"/>
    <cellStyle name="Normal 31 6 5 2" xfId="26567"/>
    <cellStyle name="Normal 31 6 6" xfId="17692"/>
    <cellStyle name="Normal 31 6 7" xfId="18999"/>
    <cellStyle name="Normal 31 7" xfId="2019"/>
    <cellStyle name="Normal 31 7 2" xfId="4004"/>
    <cellStyle name="Normal 31 7 2 2" xfId="7787"/>
    <cellStyle name="Normal 31 7 2 2 2" xfId="15846"/>
    <cellStyle name="Normal 31 7 2 2 2 2" xfId="32693"/>
    <cellStyle name="Normal 31 7 2 2 3" xfId="25126"/>
    <cellStyle name="Normal 31 7 2 3" xfId="12063"/>
    <cellStyle name="Normal 31 7 2 3 2" xfId="28912"/>
    <cellStyle name="Normal 31 7 2 4" xfId="21345"/>
    <cellStyle name="Normal 31 7 3" xfId="5903"/>
    <cellStyle name="Normal 31 7 3 2" xfId="13962"/>
    <cellStyle name="Normal 31 7 3 2 2" xfId="30809"/>
    <cellStyle name="Normal 31 7 3 3" xfId="23242"/>
    <cellStyle name="Normal 31 7 4" xfId="10118"/>
    <cellStyle name="Normal 31 7 4 2" xfId="27028"/>
    <cellStyle name="Normal 31 7 5" xfId="17694"/>
    <cellStyle name="Normal 31 7 6" xfId="19460"/>
    <cellStyle name="Normal 31 8" xfId="3062"/>
    <cellStyle name="Normal 31 8 2" xfId="6875"/>
    <cellStyle name="Normal 31 8 2 2" xfId="14934"/>
    <cellStyle name="Normal 31 8 2 2 2" xfId="31781"/>
    <cellStyle name="Normal 31 8 2 3" xfId="24214"/>
    <cellStyle name="Normal 31 8 3" xfId="11125"/>
    <cellStyle name="Normal 31 8 3 2" xfId="28000"/>
    <cellStyle name="Normal 31 8 4" xfId="20433"/>
    <cellStyle name="Normal 31 9" xfId="4991"/>
    <cellStyle name="Normal 31 9 2" xfId="13050"/>
    <cellStyle name="Normal 31 9 2 2" xfId="29897"/>
    <cellStyle name="Normal 31 9 3" xfId="22330"/>
    <cellStyle name="Normal 310" xfId="33719"/>
    <cellStyle name="Normal 311" xfId="33720"/>
    <cellStyle name="Normal 312" xfId="33721"/>
    <cellStyle name="Normal 313" xfId="33722"/>
    <cellStyle name="Normal 314" xfId="33723"/>
    <cellStyle name="Normal 315" xfId="33724"/>
    <cellStyle name="Normal 316" xfId="33725"/>
    <cellStyle name="Normal 317" xfId="33726"/>
    <cellStyle name="Normal 318" xfId="33727"/>
    <cellStyle name="Normal 319" xfId="33728"/>
    <cellStyle name="Normal 32" xfId="632"/>
    <cellStyle name="Normal 32 10" xfId="17695"/>
    <cellStyle name="Normal 32 11" xfId="18548"/>
    <cellStyle name="Normal 32 12" xfId="34109"/>
    <cellStyle name="Normal 32 2" xfId="953"/>
    <cellStyle name="Normal 32 2 2" xfId="3133"/>
    <cellStyle name="Normal 32 2 3" xfId="17696"/>
    <cellStyle name="Normal 32 2 4" xfId="34110"/>
    <cellStyle name="Normal 32 3" xfId="1048"/>
    <cellStyle name="Normal 32 3 2" xfId="1309"/>
    <cellStyle name="Normal 32 3 2 2" xfId="1805"/>
    <cellStyle name="Normal 32 3 2 2 2" xfId="2804"/>
    <cellStyle name="Normal 32 3 2 2 2 2" xfId="4766"/>
    <cellStyle name="Normal 32 3 2 2 2 2 2" xfId="8549"/>
    <cellStyle name="Normal 32 3 2 2 2 2 2 2" xfId="16608"/>
    <cellStyle name="Normal 32 3 2 2 2 2 2 2 2" xfId="33455"/>
    <cellStyle name="Normal 32 3 2 2 2 2 2 3" xfId="25888"/>
    <cellStyle name="Normal 32 3 2 2 2 2 3" xfId="12825"/>
    <cellStyle name="Normal 32 3 2 2 2 2 3 2" xfId="29674"/>
    <cellStyle name="Normal 32 3 2 2 2 2 4" xfId="22107"/>
    <cellStyle name="Normal 32 3 2 2 2 3" xfId="6665"/>
    <cellStyle name="Normal 32 3 2 2 2 3 2" xfId="14724"/>
    <cellStyle name="Normal 32 3 2 2 2 3 2 2" xfId="31571"/>
    <cellStyle name="Normal 32 3 2 2 2 3 3" xfId="24004"/>
    <cellStyle name="Normal 32 3 2 2 2 4" xfId="10891"/>
    <cellStyle name="Normal 32 3 2 2 2 4 2" xfId="27790"/>
    <cellStyle name="Normal 32 3 2 2 2 5" xfId="17700"/>
    <cellStyle name="Normal 32 3 2 2 2 6" xfId="20222"/>
    <cellStyle name="Normal 32 3 2 2 3" xfId="3854"/>
    <cellStyle name="Normal 32 3 2 2 3 2" xfId="7637"/>
    <cellStyle name="Normal 32 3 2 2 3 2 2" xfId="15696"/>
    <cellStyle name="Normal 32 3 2 2 3 2 2 2" xfId="32543"/>
    <cellStyle name="Normal 32 3 2 2 3 2 3" xfId="24976"/>
    <cellStyle name="Normal 32 3 2 2 3 3" xfId="11913"/>
    <cellStyle name="Normal 32 3 2 2 3 3 2" xfId="28762"/>
    <cellStyle name="Normal 32 3 2 2 3 4" xfId="21195"/>
    <cellStyle name="Normal 32 3 2 2 4" xfId="5753"/>
    <cellStyle name="Normal 32 3 2 2 4 2" xfId="13812"/>
    <cellStyle name="Normal 32 3 2 2 4 2 2" xfId="30659"/>
    <cellStyle name="Normal 32 3 2 2 4 3" xfId="23092"/>
    <cellStyle name="Normal 32 3 2 2 5" xfId="9938"/>
    <cellStyle name="Normal 32 3 2 2 5 2" xfId="26878"/>
    <cellStyle name="Normal 32 3 2 2 6" xfId="17699"/>
    <cellStyle name="Normal 32 3 2 2 7" xfId="19310"/>
    <cellStyle name="Normal 32 3 2 3" xfId="2351"/>
    <cellStyle name="Normal 32 3 2 3 2" xfId="4315"/>
    <cellStyle name="Normal 32 3 2 3 2 2" xfId="8098"/>
    <cellStyle name="Normal 32 3 2 3 2 2 2" xfId="16157"/>
    <cellStyle name="Normal 32 3 2 3 2 2 2 2" xfId="33004"/>
    <cellStyle name="Normal 32 3 2 3 2 2 3" xfId="25437"/>
    <cellStyle name="Normal 32 3 2 3 2 3" xfId="12374"/>
    <cellStyle name="Normal 32 3 2 3 2 3 2" xfId="29223"/>
    <cellStyle name="Normal 32 3 2 3 2 4" xfId="21656"/>
    <cellStyle name="Normal 32 3 2 3 3" xfId="6214"/>
    <cellStyle name="Normal 32 3 2 3 3 2" xfId="14273"/>
    <cellStyle name="Normal 32 3 2 3 3 2 2" xfId="31120"/>
    <cellStyle name="Normal 32 3 2 3 3 3" xfId="23553"/>
    <cellStyle name="Normal 32 3 2 3 4" xfId="10439"/>
    <cellStyle name="Normal 32 3 2 3 4 2" xfId="27339"/>
    <cellStyle name="Normal 32 3 2 3 5" xfId="17701"/>
    <cellStyle name="Normal 32 3 2 3 6" xfId="19771"/>
    <cellStyle name="Normal 32 3 2 4" xfId="3403"/>
    <cellStyle name="Normal 32 3 2 4 2" xfId="7186"/>
    <cellStyle name="Normal 32 3 2 4 2 2" xfId="15245"/>
    <cellStyle name="Normal 32 3 2 4 2 2 2" xfId="32092"/>
    <cellStyle name="Normal 32 3 2 4 2 3" xfId="24525"/>
    <cellStyle name="Normal 32 3 2 4 3" xfId="11462"/>
    <cellStyle name="Normal 32 3 2 4 3 2" xfId="28311"/>
    <cellStyle name="Normal 32 3 2 4 4" xfId="20744"/>
    <cellStyle name="Normal 32 3 2 5" xfId="5302"/>
    <cellStyle name="Normal 32 3 2 5 2" xfId="13361"/>
    <cellStyle name="Normal 32 3 2 5 2 2" xfId="30208"/>
    <cellStyle name="Normal 32 3 2 5 3" xfId="22641"/>
    <cellStyle name="Normal 32 3 2 6" xfId="9463"/>
    <cellStyle name="Normal 32 3 2 6 2" xfId="26427"/>
    <cellStyle name="Normal 32 3 2 7" xfId="17698"/>
    <cellStyle name="Normal 32 3 2 8" xfId="18859"/>
    <cellStyle name="Normal 32 3 3" xfId="1587"/>
    <cellStyle name="Normal 32 3 3 2" xfId="2586"/>
    <cellStyle name="Normal 32 3 3 2 2" xfId="4548"/>
    <cellStyle name="Normal 32 3 3 2 2 2" xfId="8331"/>
    <cellStyle name="Normal 32 3 3 2 2 2 2" xfId="16390"/>
    <cellStyle name="Normal 32 3 3 2 2 2 2 2" xfId="33237"/>
    <cellStyle name="Normal 32 3 3 2 2 2 3" xfId="25670"/>
    <cellStyle name="Normal 32 3 3 2 2 3" xfId="12607"/>
    <cellStyle name="Normal 32 3 3 2 2 3 2" xfId="29456"/>
    <cellStyle name="Normal 32 3 3 2 2 4" xfId="21889"/>
    <cellStyle name="Normal 32 3 3 2 3" xfId="6447"/>
    <cellStyle name="Normal 32 3 3 2 3 2" xfId="14506"/>
    <cellStyle name="Normal 32 3 3 2 3 2 2" xfId="31353"/>
    <cellStyle name="Normal 32 3 3 2 3 3" xfId="23786"/>
    <cellStyle name="Normal 32 3 3 2 4" xfId="10673"/>
    <cellStyle name="Normal 32 3 3 2 4 2" xfId="27572"/>
    <cellStyle name="Normal 32 3 3 2 5" xfId="17703"/>
    <cellStyle name="Normal 32 3 3 2 6" xfId="20004"/>
    <cellStyle name="Normal 32 3 3 3" xfId="3636"/>
    <cellStyle name="Normal 32 3 3 3 2" xfId="7419"/>
    <cellStyle name="Normal 32 3 3 3 2 2" xfId="15478"/>
    <cellStyle name="Normal 32 3 3 3 2 2 2" xfId="32325"/>
    <cellStyle name="Normal 32 3 3 3 2 3" xfId="24758"/>
    <cellStyle name="Normal 32 3 3 3 3" xfId="11695"/>
    <cellStyle name="Normal 32 3 3 3 3 2" xfId="28544"/>
    <cellStyle name="Normal 32 3 3 3 4" xfId="20977"/>
    <cellStyle name="Normal 32 3 3 4" xfId="5535"/>
    <cellStyle name="Normal 32 3 3 4 2" xfId="13594"/>
    <cellStyle name="Normal 32 3 3 4 2 2" xfId="30441"/>
    <cellStyle name="Normal 32 3 3 4 3" xfId="22874"/>
    <cellStyle name="Normal 32 3 3 5" xfId="9720"/>
    <cellStyle name="Normal 32 3 3 5 2" xfId="26660"/>
    <cellStyle name="Normal 32 3 3 6" xfId="17702"/>
    <cellStyle name="Normal 32 3 3 7" xfId="19092"/>
    <cellStyle name="Normal 32 3 4" xfId="2133"/>
    <cellStyle name="Normal 32 3 4 2" xfId="4097"/>
    <cellStyle name="Normal 32 3 4 2 2" xfId="7880"/>
    <cellStyle name="Normal 32 3 4 2 2 2" xfId="15939"/>
    <cellStyle name="Normal 32 3 4 2 2 2 2" xfId="32786"/>
    <cellStyle name="Normal 32 3 4 2 2 3" xfId="25219"/>
    <cellStyle name="Normal 32 3 4 2 3" xfId="12156"/>
    <cellStyle name="Normal 32 3 4 2 3 2" xfId="29005"/>
    <cellStyle name="Normal 32 3 4 2 4" xfId="21438"/>
    <cellStyle name="Normal 32 3 4 3" xfId="5996"/>
    <cellStyle name="Normal 32 3 4 3 2" xfId="14055"/>
    <cellStyle name="Normal 32 3 4 3 2 2" xfId="30902"/>
    <cellStyle name="Normal 32 3 4 3 3" xfId="23335"/>
    <cellStyle name="Normal 32 3 4 4" xfId="10221"/>
    <cellStyle name="Normal 32 3 4 4 2" xfId="27121"/>
    <cellStyle name="Normal 32 3 4 5" xfId="17704"/>
    <cellStyle name="Normal 32 3 4 6" xfId="19553"/>
    <cellStyle name="Normal 32 3 5" xfId="3185"/>
    <cellStyle name="Normal 32 3 5 2" xfId="6968"/>
    <cellStyle name="Normal 32 3 5 2 2" xfId="15027"/>
    <cellStyle name="Normal 32 3 5 2 2 2" xfId="31874"/>
    <cellStyle name="Normal 32 3 5 2 3" xfId="24307"/>
    <cellStyle name="Normal 32 3 5 3" xfId="11244"/>
    <cellStyle name="Normal 32 3 5 3 2" xfId="28093"/>
    <cellStyle name="Normal 32 3 5 4" xfId="20526"/>
    <cellStyle name="Normal 32 3 6" xfId="5084"/>
    <cellStyle name="Normal 32 3 6 2" xfId="13143"/>
    <cellStyle name="Normal 32 3 6 2 2" xfId="29990"/>
    <cellStyle name="Normal 32 3 6 3" xfId="22423"/>
    <cellStyle name="Normal 32 3 7" xfId="9228"/>
    <cellStyle name="Normal 32 3 7 2" xfId="26209"/>
    <cellStyle name="Normal 32 3 8" xfId="17697"/>
    <cellStyle name="Normal 32 3 9" xfId="18641"/>
    <cellStyle name="Normal 32 4" xfId="1217"/>
    <cellStyle name="Normal 32 4 2" xfId="1713"/>
    <cellStyle name="Normal 32 4 2 2" xfId="2712"/>
    <cellStyle name="Normal 32 4 2 2 2" xfId="4674"/>
    <cellStyle name="Normal 32 4 2 2 2 2" xfId="8457"/>
    <cellStyle name="Normal 32 4 2 2 2 2 2" xfId="16516"/>
    <cellStyle name="Normal 32 4 2 2 2 2 2 2" xfId="33363"/>
    <cellStyle name="Normal 32 4 2 2 2 2 3" xfId="25796"/>
    <cellStyle name="Normal 32 4 2 2 2 3" xfId="12733"/>
    <cellStyle name="Normal 32 4 2 2 2 3 2" xfId="29582"/>
    <cellStyle name="Normal 32 4 2 2 2 4" xfId="22015"/>
    <cellStyle name="Normal 32 4 2 2 3" xfId="6573"/>
    <cellStyle name="Normal 32 4 2 2 3 2" xfId="14632"/>
    <cellStyle name="Normal 32 4 2 2 3 2 2" xfId="31479"/>
    <cellStyle name="Normal 32 4 2 2 3 3" xfId="23912"/>
    <cellStyle name="Normal 32 4 2 2 4" xfId="10799"/>
    <cellStyle name="Normal 32 4 2 2 4 2" xfId="27698"/>
    <cellStyle name="Normal 32 4 2 2 5" xfId="17707"/>
    <cellStyle name="Normal 32 4 2 2 6" xfId="20130"/>
    <cellStyle name="Normal 32 4 2 3" xfId="3762"/>
    <cellStyle name="Normal 32 4 2 3 2" xfId="7545"/>
    <cellStyle name="Normal 32 4 2 3 2 2" xfId="15604"/>
    <cellStyle name="Normal 32 4 2 3 2 2 2" xfId="32451"/>
    <cellStyle name="Normal 32 4 2 3 2 3" xfId="24884"/>
    <cellStyle name="Normal 32 4 2 3 3" xfId="11821"/>
    <cellStyle name="Normal 32 4 2 3 3 2" xfId="28670"/>
    <cellStyle name="Normal 32 4 2 3 4" xfId="21103"/>
    <cellStyle name="Normal 32 4 2 4" xfId="5661"/>
    <cellStyle name="Normal 32 4 2 4 2" xfId="13720"/>
    <cellStyle name="Normal 32 4 2 4 2 2" xfId="30567"/>
    <cellStyle name="Normal 32 4 2 4 3" xfId="23000"/>
    <cellStyle name="Normal 32 4 2 5" xfId="9846"/>
    <cellStyle name="Normal 32 4 2 5 2" xfId="26786"/>
    <cellStyle name="Normal 32 4 2 6" xfId="17706"/>
    <cellStyle name="Normal 32 4 2 7" xfId="19218"/>
    <cellStyle name="Normal 32 4 3" xfId="2259"/>
    <cellStyle name="Normal 32 4 3 2" xfId="4223"/>
    <cellStyle name="Normal 32 4 3 2 2" xfId="8006"/>
    <cellStyle name="Normal 32 4 3 2 2 2" xfId="16065"/>
    <cellStyle name="Normal 32 4 3 2 2 2 2" xfId="32912"/>
    <cellStyle name="Normal 32 4 3 2 2 3" xfId="25345"/>
    <cellStyle name="Normal 32 4 3 2 3" xfId="12282"/>
    <cellStyle name="Normal 32 4 3 2 3 2" xfId="29131"/>
    <cellStyle name="Normal 32 4 3 2 4" xfId="21564"/>
    <cellStyle name="Normal 32 4 3 3" xfId="6122"/>
    <cellStyle name="Normal 32 4 3 3 2" xfId="14181"/>
    <cellStyle name="Normal 32 4 3 3 2 2" xfId="31028"/>
    <cellStyle name="Normal 32 4 3 3 3" xfId="23461"/>
    <cellStyle name="Normal 32 4 3 4" xfId="10347"/>
    <cellStyle name="Normal 32 4 3 4 2" xfId="27247"/>
    <cellStyle name="Normal 32 4 3 5" xfId="17708"/>
    <cellStyle name="Normal 32 4 3 6" xfId="19679"/>
    <cellStyle name="Normal 32 4 4" xfId="3311"/>
    <cellStyle name="Normal 32 4 4 2" xfId="7094"/>
    <cellStyle name="Normal 32 4 4 2 2" xfId="15153"/>
    <cellStyle name="Normal 32 4 4 2 2 2" xfId="32000"/>
    <cellStyle name="Normal 32 4 4 2 3" xfId="24433"/>
    <cellStyle name="Normal 32 4 4 3" xfId="11370"/>
    <cellStyle name="Normal 32 4 4 3 2" xfId="28219"/>
    <cellStyle name="Normal 32 4 4 4" xfId="20652"/>
    <cellStyle name="Normal 32 4 5" xfId="5210"/>
    <cellStyle name="Normal 32 4 5 2" xfId="13269"/>
    <cellStyle name="Normal 32 4 5 2 2" xfId="30116"/>
    <cellStyle name="Normal 32 4 5 3" xfId="22549"/>
    <cellStyle name="Normal 32 4 6" xfId="9371"/>
    <cellStyle name="Normal 32 4 6 2" xfId="26335"/>
    <cellStyle name="Normal 32 4 7" xfId="17705"/>
    <cellStyle name="Normal 32 4 8" xfId="18767"/>
    <cellStyle name="Normal 32 5" xfId="1495"/>
    <cellStyle name="Normal 32 5 2" xfId="2494"/>
    <cellStyle name="Normal 32 5 2 2" xfId="4456"/>
    <cellStyle name="Normal 32 5 2 2 2" xfId="8239"/>
    <cellStyle name="Normal 32 5 2 2 2 2" xfId="16298"/>
    <cellStyle name="Normal 32 5 2 2 2 2 2" xfId="33145"/>
    <cellStyle name="Normal 32 5 2 2 2 3" xfId="25578"/>
    <cellStyle name="Normal 32 5 2 2 3" xfId="12515"/>
    <cellStyle name="Normal 32 5 2 2 3 2" xfId="29364"/>
    <cellStyle name="Normal 32 5 2 2 4" xfId="21797"/>
    <cellStyle name="Normal 32 5 2 3" xfId="6355"/>
    <cellStyle name="Normal 32 5 2 3 2" xfId="14414"/>
    <cellStyle name="Normal 32 5 2 3 2 2" xfId="31261"/>
    <cellStyle name="Normal 32 5 2 3 3" xfId="23694"/>
    <cellStyle name="Normal 32 5 2 4" xfId="10581"/>
    <cellStyle name="Normal 32 5 2 4 2" xfId="27480"/>
    <cellStyle name="Normal 32 5 2 5" xfId="17710"/>
    <cellStyle name="Normal 32 5 2 6" xfId="19912"/>
    <cellStyle name="Normal 32 5 3" xfId="3544"/>
    <cellStyle name="Normal 32 5 3 2" xfId="7327"/>
    <cellStyle name="Normal 32 5 3 2 2" xfId="15386"/>
    <cellStyle name="Normal 32 5 3 2 2 2" xfId="32233"/>
    <cellStyle name="Normal 32 5 3 2 3" xfId="24666"/>
    <cellStyle name="Normal 32 5 3 3" xfId="11603"/>
    <cellStyle name="Normal 32 5 3 3 2" xfId="28452"/>
    <cellStyle name="Normal 32 5 3 4" xfId="20885"/>
    <cellStyle name="Normal 32 5 4" xfId="5443"/>
    <cellStyle name="Normal 32 5 4 2" xfId="13502"/>
    <cellStyle name="Normal 32 5 4 2 2" xfId="30349"/>
    <cellStyle name="Normal 32 5 4 3" xfId="22782"/>
    <cellStyle name="Normal 32 5 5" xfId="9628"/>
    <cellStyle name="Normal 32 5 5 2" xfId="26568"/>
    <cellStyle name="Normal 32 5 6" xfId="17709"/>
    <cellStyle name="Normal 32 5 7" xfId="19000"/>
    <cellStyle name="Normal 32 6" xfId="2020"/>
    <cellStyle name="Normal 32 6 2" xfId="4005"/>
    <cellStyle name="Normal 32 6 2 2" xfId="7788"/>
    <cellStyle name="Normal 32 6 2 2 2" xfId="15847"/>
    <cellStyle name="Normal 32 6 2 2 2 2" xfId="32694"/>
    <cellStyle name="Normal 32 6 2 2 3" xfId="25127"/>
    <cellStyle name="Normal 32 6 2 3" xfId="12064"/>
    <cellStyle name="Normal 32 6 2 3 2" xfId="28913"/>
    <cellStyle name="Normal 32 6 2 4" xfId="21346"/>
    <cellStyle name="Normal 32 6 3" xfId="5904"/>
    <cellStyle name="Normal 32 6 3 2" xfId="13963"/>
    <cellStyle name="Normal 32 6 3 2 2" xfId="30810"/>
    <cellStyle name="Normal 32 6 3 3" xfId="23243"/>
    <cellStyle name="Normal 32 6 4" xfId="10119"/>
    <cellStyle name="Normal 32 6 4 2" xfId="27029"/>
    <cellStyle name="Normal 32 6 5" xfId="17711"/>
    <cellStyle name="Normal 32 6 6" xfId="19461"/>
    <cellStyle name="Normal 32 7" xfId="3063"/>
    <cellStyle name="Normal 32 7 2" xfId="6876"/>
    <cellStyle name="Normal 32 7 2 2" xfId="14935"/>
    <cellStyle name="Normal 32 7 2 2 2" xfId="31782"/>
    <cellStyle name="Normal 32 7 2 3" xfId="24215"/>
    <cellStyle name="Normal 32 7 3" xfId="11126"/>
    <cellStyle name="Normal 32 7 3 2" xfId="28001"/>
    <cellStyle name="Normal 32 7 4" xfId="20434"/>
    <cellStyle name="Normal 32 8" xfId="4992"/>
    <cellStyle name="Normal 32 8 2" xfId="13051"/>
    <cellStyle name="Normal 32 8 2 2" xfId="29898"/>
    <cellStyle name="Normal 32 8 3" xfId="22331"/>
    <cellStyle name="Normal 32 9" xfId="8975"/>
    <cellStyle name="Normal 32 9 2" xfId="26117"/>
    <cellStyle name="Normal 320" xfId="33729"/>
    <cellStyle name="Normal 321" xfId="33730"/>
    <cellStyle name="Normal 322" xfId="33731"/>
    <cellStyle name="Normal 323" xfId="33912"/>
    <cellStyle name="Normal 324" xfId="33913"/>
    <cellStyle name="Normal 325" xfId="33914"/>
    <cellStyle name="Normal 326" xfId="33909"/>
    <cellStyle name="Normal 327" xfId="33915"/>
    <cellStyle name="Normal 328" xfId="33916"/>
    <cellStyle name="Normal 329" xfId="33917"/>
    <cellStyle name="Normal 33" xfId="633"/>
    <cellStyle name="Normal 33 10" xfId="17712"/>
    <cellStyle name="Normal 33 11" xfId="18549"/>
    <cellStyle name="Normal 33 12" xfId="34111"/>
    <cellStyle name="Normal 33 2" xfId="954"/>
    <cellStyle name="Normal 33 2 2" xfId="3134"/>
    <cellStyle name="Normal 33 2 3" xfId="17713"/>
    <cellStyle name="Normal 33 2 4" xfId="34112"/>
    <cellStyle name="Normal 33 3" xfId="1049"/>
    <cellStyle name="Normal 33 3 2" xfId="1310"/>
    <cellStyle name="Normal 33 3 2 2" xfId="1806"/>
    <cellStyle name="Normal 33 3 2 2 2" xfId="2805"/>
    <cellStyle name="Normal 33 3 2 2 2 2" xfId="4767"/>
    <cellStyle name="Normal 33 3 2 2 2 2 2" xfId="8550"/>
    <cellStyle name="Normal 33 3 2 2 2 2 2 2" xfId="16609"/>
    <cellStyle name="Normal 33 3 2 2 2 2 2 2 2" xfId="33456"/>
    <cellStyle name="Normal 33 3 2 2 2 2 2 3" xfId="25889"/>
    <cellStyle name="Normal 33 3 2 2 2 2 3" xfId="12826"/>
    <cellStyle name="Normal 33 3 2 2 2 2 3 2" xfId="29675"/>
    <cellStyle name="Normal 33 3 2 2 2 2 4" xfId="22108"/>
    <cellStyle name="Normal 33 3 2 2 2 3" xfId="6666"/>
    <cellStyle name="Normal 33 3 2 2 2 3 2" xfId="14725"/>
    <cellStyle name="Normal 33 3 2 2 2 3 2 2" xfId="31572"/>
    <cellStyle name="Normal 33 3 2 2 2 3 3" xfId="24005"/>
    <cellStyle name="Normal 33 3 2 2 2 4" xfId="10892"/>
    <cellStyle name="Normal 33 3 2 2 2 4 2" xfId="27791"/>
    <cellStyle name="Normal 33 3 2 2 2 5" xfId="17717"/>
    <cellStyle name="Normal 33 3 2 2 2 6" xfId="20223"/>
    <cellStyle name="Normal 33 3 2 2 3" xfId="3855"/>
    <cellStyle name="Normal 33 3 2 2 3 2" xfId="7638"/>
    <cellStyle name="Normal 33 3 2 2 3 2 2" xfId="15697"/>
    <cellStyle name="Normal 33 3 2 2 3 2 2 2" xfId="32544"/>
    <cellStyle name="Normal 33 3 2 2 3 2 3" xfId="24977"/>
    <cellStyle name="Normal 33 3 2 2 3 3" xfId="11914"/>
    <cellStyle name="Normal 33 3 2 2 3 3 2" xfId="28763"/>
    <cellStyle name="Normal 33 3 2 2 3 4" xfId="21196"/>
    <cellStyle name="Normal 33 3 2 2 4" xfId="5754"/>
    <cellStyle name="Normal 33 3 2 2 4 2" xfId="13813"/>
    <cellStyle name="Normal 33 3 2 2 4 2 2" xfId="30660"/>
    <cellStyle name="Normal 33 3 2 2 4 3" xfId="23093"/>
    <cellStyle name="Normal 33 3 2 2 5" xfId="9939"/>
    <cellStyle name="Normal 33 3 2 2 5 2" xfId="26879"/>
    <cellStyle name="Normal 33 3 2 2 6" xfId="17716"/>
    <cellStyle name="Normal 33 3 2 2 7" xfId="19311"/>
    <cellStyle name="Normal 33 3 2 3" xfId="2352"/>
    <cellStyle name="Normal 33 3 2 3 2" xfId="4316"/>
    <cellStyle name="Normal 33 3 2 3 2 2" xfId="8099"/>
    <cellStyle name="Normal 33 3 2 3 2 2 2" xfId="16158"/>
    <cellStyle name="Normal 33 3 2 3 2 2 2 2" xfId="33005"/>
    <cellStyle name="Normal 33 3 2 3 2 2 3" xfId="25438"/>
    <cellStyle name="Normal 33 3 2 3 2 3" xfId="12375"/>
    <cellStyle name="Normal 33 3 2 3 2 3 2" xfId="29224"/>
    <cellStyle name="Normal 33 3 2 3 2 4" xfId="21657"/>
    <cellStyle name="Normal 33 3 2 3 3" xfId="6215"/>
    <cellStyle name="Normal 33 3 2 3 3 2" xfId="14274"/>
    <cellStyle name="Normal 33 3 2 3 3 2 2" xfId="31121"/>
    <cellStyle name="Normal 33 3 2 3 3 3" xfId="23554"/>
    <cellStyle name="Normal 33 3 2 3 4" xfId="10440"/>
    <cellStyle name="Normal 33 3 2 3 4 2" xfId="27340"/>
    <cellStyle name="Normal 33 3 2 3 5" xfId="17718"/>
    <cellStyle name="Normal 33 3 2 3 6" xfId="19772"/>
    <cellStyle name="Normal 33 3 2 4" xfId="3404"/>
    <cellStyle name="Normal 33 3 2 4 2" xfId="7187"/>
    <cellStyle name="Normal 33 3 2 4 2 2" xfId="15246"/>
    <cellStyle name="Normal 33 3 2 4 2 2 2" xfId="32093"/>
    <cellStyle name="Normal 33 3 2 4 2 3" xfId="24526"/>
    <cellStyle name="Normal 33 3 2 4 3" xfId="11463"/>
    <cellStyle name="Normal 33 3 2 4 3 2" xfId="28312"/>
    <cellStyle name="Normal 33 3 2 4 4" xfId="20745"/>
    <cellStyle name="Normal 33 3 2 5" xfId="5303"/>
    <cellStyle name="Normal 33 3 2 5 2" xfId="13362"/>
    <cellStyle name="Normal 33 3 2 5 2 2" xfId="30209"/>
    <cellStyle name="Normal 33 3 2 5 3" xfId="22642"/>
    <cellStyle name="Normal 33 3 2 6" xfId="9464"/>
    <cellStyle name="Normal 33 3 2 6 2" xfId="26428"/>
    <cellStyle name="Normal 33 3 2 7" xfId="17715"/>
    <cellStyle name="Normal 33 3 2 8" xfId="18860"/>
    <cellStyle name="Normal 33 3 3" xfId="1588"/>
    <cellStyle name="Normal 33 3 3 2" xfId="2587"/>
    <cellStyle name="Normal 33 3 3 2 2" xfId="4549"/>
    <cellStyle name="Normal 33 3 3 2 2 2" xfId="8332"/>
    <cellStyle name="Normal 33 3 3 2 2 2 2" xfId="16391"/>
    <cellStyle name="Normal 33 3 3 2 2 2 2 2" xfId="33238"/>
    <cellStyle name="Normal 33 3 3 2 2 2 3" xfId="25671"/>
    <cellStyle name="Normal 33 3 3 2 2 3" xfId="12608"/>
    <cellStyle name="Normal 33 3 3 2 2 3 2" xfId="29457"/>
    <cellStyle name="Normal 33 3 3 2 2 4" xfId="21890"/>
    <cellStyle name="Normal 33 3 3 2 3" xfId="6448"/>
    <cellStyle name="Normal 33 3 3 2 3 2" xfId="14507"/>
    <cellStyle name="Normal 33 3 3 2 3 2 2" xfId="31354"/>
    <cellStyle name="Normal 33 3 3 2 3 3" xfId="23787"/>
    <cellStyle name="Normal 33 3 3 2 4" xfId="10674"/>
    <cellStyle name="Normal 33 3 3 2 4 2" xfId="27573"/>
    <cellStyle name="Normal 33 3 3 2 5" xfId="17720"/>
    <cellStyle name="Normal 33 3 3 2 6" xfId="20005"/>
    <cellStyle name="Normal 33 3 3 3" xfId="3637"/>
    <cellStyle name="Normal 33 3 3 3 2" xfId="7420"/>
    <cellStyle name="Normal 33 3 3 3 2 2" xfId="15479"/>
    <cellStyle name="Normal 33 3 3 3 2 2 2" xfId="32326"/>
    <cellStyle name="Normal 33 3 3 3 2 3" xfId="24759"/>
    <cellStyle name="Normal 33 3 3 3 3" xfId="11696"/>
    <cellStyle name="Normal 33 3 3 3 3 2" xfId="28545"/>
    <cellStyle name="Normal 33 3 3 3 4" xfId="20978"/>
    <cellStyle name="Normal 33 3 3 4" xfId="5536"/>
    <cellStyle name="Normal 33 3 3 4 2" xfId="13595"/>
    <cellStyle name="Normal 33 3 3 4 2 2" xfId="30442"/>
    <cellStyle name="Normal 33 3 3 4 3" xfId="22875"/>
    <cellStyle name="Normal 33 3 3 5" xfId="9721"/>
    <cellStyle name="Normal 33 3 3 5 2" xfId="26661"/>
    <cellStyle name="Normal 33 3 3 6" xfId="17719"/>
    <cellStyle name="Normal 33 3 3 7" xfId="19093"/>
    <cellStyle name="Normal 33 3 4" xfId="2134"/>
    <cellStyle name="Normal 33 3 4 2" xfId="4098"/>
    <cellStyle name="Normal 33 3 4 2 2" xfId="7881"/>
    <cellStyle name="Normal 33 3 4 2 2 2" xfId="15940"/>
    <cellStyle name="Normal 33 3 4 2 2 2 2" xfId="32787"/>
    <cellStyle name="Normal 33 3 4 2 2 3" xfId="25220"/>
    <cellStyle name="Normal 33 3 4 2 3" xfId="12157"/>
    <cellStyle name="Normal 33 3 4 2 3 2" xfId="29006"/>
    <cellStyle name="Normal 33 3 4 2 4" xfId="21439"/>
    <cellStyle name="Normal 33 3 4 3" xfId="5997"/>
    <cellStyle name="Normal 33 3 4 3 2" xfId="14056"/>
    <cellStyle name="Normal 33 3 4 3 2 2" xfId="30903"/>
    <cellStyle name="Normal 33 3 4 3 3" xfId="23336"/>
    <cellStyle name="Normal 33 3 4 4" xfId="10222"/>
    <cellStyle name="Normal 33 3 4 4 2" xfId="27122"/>
    <cellStyle name="Normal 33 3 4 5" xfId="17721"/>
    <cellStyle name="Normal 33 3 4 6" xfId="19554"/>
    <cellStyle name="Normal 33 3 5" xfId="3186"/>
    <cellStyle name="Normal 33 3 5 2" xfId="6969"/>
    <cellStyle name="Normal 33 3 5 2 2" xfId="15028"/>
    <cellStyle name="Normal 33 3 5 2 2 2" xfId="31875"/>
    <cellStyle name="Normal 33 3 5 2 3" xfId="24308"/>
    <cellStyle name="Normal 33 3 5 3" xfId="11245"/>
    <cellStyle name="Normal 33 3 5 3 2" xfId="28094"/>
    <cellStyle name="Normal 33 3 5 4" xfId="20527"/>
    <cellStyle name="Normal 33 3 6" xfId="5085"/>
    <cellStyle name="Normal 33 3 6 2" xfId="13144"/>
    <cellStyle name="Normal 33 3 6 2 2" xfId="29991"/>
    <cellStyle name="Normal 33 3 6 3" xfId="22424"/>
    <cellStyle name="Normal 33 3 7" xfId="9229"/>
    <cellStyle name="Normal 33 3 7 2" xfId="26210"/>
    <cellStyle name="Normal 33 3 8" xfId="17714"/>
    <cellStyle name="Normal 33 3 9" xfId="18642"/>
    <cellStyle name="Normal 33 4" xfId="1218"/>
    <cellStyle name="Normal 33 4 2" xfId="1714"/>
    <cellStyle name="Normal 33 4 2 2" xfId="2713"/>
    <cellStyle name="Normal 33 4 2 2 2" xfId="4675"/>
    <cellStyle name="Normal 33 4 2 2 2 2" xfId="8458"/>
    <cellStyle name="Normal 33 4 2 2 2 2 2" xfId="16517"/>
    <cellStyle name="Normal 33 4 2 2 2 2 2 2" xfId="33364"/>
    <cellStyle name="Normal 33 4 2 2 2 2 3" xfId="25797"/>
    <cellStyle name="Normal 33 4 2 2 2 3" xfId="12734"/>
    <cellStyle name="Normal 33 4 2 2 2 3 2" xfId="29583"/>
    <cellStyle name="Normal 33 4 2 2 2 4" xfId="22016"/>
    <cellStyle name="Normal 33 4 2 2 3" xfId="6574"/>
    <cellStyle name="Normal 33 4 2 2 3 2" xfId="14633"/>
    <cellStyle name="Normal 33 4 2 2 3 2 2" xfId="31480"/>
    <cellStyle name="Normal 33 4 2 2 3 3" xfId="23913"/>
    <cellStyle name="Normal 33 4 2 2 4" xfId="10800"/>
    <cellStyle name="Normal 33 4 2 2 4 2" xfId="27699"/>
    <cellStyle name="Normal 33 4 2 2 5" xfId="17724"/>
    <cellStyle name="Normal 33 4 2 2 6" xfId="20131"/>
    <cellStyle name="Normal 33 4 2 3" xfId="3763"/>
    <cellStyle name="Normal 33 4 2 3 2" xfId="7546"/>
    <cellStyle name="Normal 33 4 2 3 2 2" xfId="15605"/>
    <cellStyle name="Normal 33 4 2 3 2 2 2" xfId="32452"/>
    <cellStyle name="Normal 33 4 2 3 2 3" xfId="24885"/>
    <cellStyle name="Normal 33 4 2 3 3" xfId="11822"/>
    <cellStyle name="Normal 33 4 2 3 3 2" xfId="28671"/>
    <cellStyle name="Normal 33 4 2 3 4" xfId="21104"/>
    <cellStyle name="Normal 33 4 2 4" xfId="5662"/>
    <cellStyle name="Normal 33 4 2 4 2" xfId="13721"/>
    <cellStyle name="Normal 33 4 2 4 2 2" xfId="30568"/>
    <cellStyle name="Normal 33 4 2 4 3" xfId="23001"/>
    <cellStyle name="Normal 33 4 2 5" xfId="9847"/>
    <cellStyle name="Normal 33 4 2 5 2" xfId="26787"/>
    <cellStyle name="Normal 33 4 2 6" xfId="17723"/>
    <cellStyle name="Normal 33 4 2 7" xfId="19219"/>
    <cellStyle name="Normal 33 4 3" xfId="2260"/>
    <cellStyle name="Normal 33 4 3 2" xfId="4224"/>
    <cellStyle name="Normal 33 4 3 2 2" xfId="8007"/>
    <cellStyle name="Normal 33 4 3 2 2 2" xfId="16066"/>
    <cellStyle name="Normal 33 4 3 2 2 2 2" xfId="32913"/>
    <cellStyle name="Normal 33 4 3 2 2 3" xfId="25346"/>
    <cellStyle name="Normal 33 4 3 2 3" xfId="12283"/>
    <cellStyle name="Normal 33 4 3 2 3 2" xfId="29132"/>
    <cellStyle name="Normal 33 4 3 2 4" xfId="21565"/>
    <cellStyle name="Normal 33 4 3 3" xfId="6123"/>
    <cellStyle name="Normal 33 4 3 3 2" xfId="14182"/>
    <cellStyle name="Normal 33 4 3 3 2 2" xfId="31029"/>
    <cellStyle name="Normal 33 4 3 3 3" xfId="23462"/>
    <cellStyle name="Normal 33 4 3 4" xfId="10348"/>
    <cellStyle name="Normal 33 4 3 4 2" xfId="27248"/>
    <cellStyle name="Normal 33 4 3 5" xfId="17725"/>
    <cellStyle name="Normal 33 4 3 6" xfId="19680"/>
    <cellStyle name="Normal 33 4 4" xfId="3312"/>
    <cellStyle name="Normal 33 4 4 2" xfId="7095"/>
    <cellStyle name="Normal 33 4 4 2 2" xfId="15154"/>
    <cellStyle name="Normal 33 4 4 2 2 2" xfId="32001"/>
    <cellStyle name="Normal 33 4 4 2 3" xfId="24434"/>
    <cellStyle name="Normal 33 4 4 3" xfId="11371"/>
    <cellStyle name="Normal 33 4 4 3 2" xfId="28220"/>
    <cellStyle name="Normal 33 4 4 4" xfId="20653"/>
    <cellStyle name="Normal 33 4 5" xfId="5211"/>
    <cellStyle name="Normal 33 4 5 2" xfId="13270"/>
    <cellStyle name="Normal 33 4 5 2 2" xfId="30117"/>
    <cellStyle name="Normal 33 4 5 3" xfId="22550"/>
    <cellStyle name="Normal 33 4 6" xfId="9372"/>
    <cellStyle name="Normal 33 4 6 2" xfId="26336"/>
    <cellStyle name="Normal 33 4 7" xfId="17722"/>
    <cellStyle name="Normal 33 4 8" xfId="18768"/>
    <cellStyle name="Normal 33 5" xfId="1496"/>
    <cellStyle name="Normal 33 5 2" xfId="2495"/>
    <cellStyle name="Normal 33 5 2 2" xfId="4457"/>
    <cellStyle name="Normal 33 5 2 2 2" xfId="8240"/>
    <cellStyle name="Normal 33 5 2 2 2 2" xfId="16299"/>
    <cellStyle name="Normal 33 5 2 2 2 2 2" xfId="33146"/>
    <cellStyle name="Normal 33 5 2 2 2 3" xfId="25579"/>
    <cellStyle name="Normal 33 5 2 2 3" xfId="12516"/>
    <cellStyle name="Normal 33 5 2 2 3 2" xfId="29365"/>
    <cellStyle name="Normal 33 5 2 2 4" xfId="21798"/>
    <cellStyle name="Normal 33 5 2 3" xfId="6356"/>
    <cellStyle name="Normal 33 5 2 3 2" xfId="14415"/>
    <cellStyle name="Normal 33 5 2 3 2 2" xfId="31262"/>
    <cellStyle name="Normal 33 5 2 3 3" xfId="23695"/>
    <cellStyle name="Normal 33 5 2 4" xfId="10582"/>
    <cellStyle name="Normal 33 5 2 4 2" xfId="27481"/>
    <cellStyle name="Normal 33 5 2 5" xfId="17727"/>
    <cellStyle name="Normal 33 5 2 6" xfId="19913"/>
    <cellStyle name="Normal 33 5 3" xfId="3545"/>
    <cellStyle name="Normal 33 5 3 2" xfId="7328"/>
    <cellStyle name="Normal 33 5 3 2 2" xfId="15387"/>
    <cellStyle name="Normal 33 5 3 2 2 2" xfId="32234"/>
    <cellStyle name="Normal 33 5 3 2 3" xfId="24667"/>
    <cellStyle name="Normal 33 5 3 3" xfId="11604"/>
    <cellStyle name="Normal 33 5 3 3 2" xfId="28453"/>
    <cellStyle name="Normal 33 5 3 4" xfId="20886"/>
    <cellStyle name="Normal 33 5 4" xfId="5444"/>
    <cellStyle name="Normal 33 5 4 2" xfId="13503"/>
    <cellStyle name="Normal 33 5 4 2 2" xfId="30350"/>
    <cellStyle name="Normal 33 5 4 3" xfId="22783"/>
    <cellStyle name="Normal 33 5 5" xfId="9629"/>
    <cellStyle name="Normal 33 5 5 2" xfId="26569"/>
    <cellStyle name="Normal 33 5 6" xfId="17726"/>
    <cellStyle name="Normal 33 5 7" xfId="19001"/>
    <cellStyle name="Normal 33 6" xfId="2021"/>
    <cellStyle name="Normal 33 6 2" xfId="4006"/>
    <cellStyle name="Normal 33 6 2 2" xfId="7789"/>
    <cellStyle name="Normal 33 6 2 2 2" xfId="15848"/>
    <cellStyle name="Normal 33 6 2 2 2 2" xfId="32695"/>
    <cellStyle name="Normal 33 6 2 2 3" xfId="25128"/>
    <cellStyle name="Normal 33 6 2 3" xfId="12065"/>
    <cellStyle name="Normal 33 6 2 3 2" xfId="28914"/>
    <cellStyle name="Normal 33 6 2 4" xfId="21347"/>
    <cellStyle name="Normal 33 6 3" xfId="5905"/>
    <cellStyle name="Normal 33 6 3 2" xfId="13964"/>
    <cellStyle name="Normal 33 6 3 2 2" xfId="30811"/>
    <cellStyle name="Normal 33 6 3 3" xfId="23244"/>
    <cellStyle name="Normal 33 6 4" xfId="10120"/>
    <cellStyle name="Normal 33 6 4 2" xfId="27030"/>
    <cellStyle name="Normal 33 6 5" xfId="17728"/>
    <cellStyle name="Normal 33 6 6" xfId="19462"/>
    <cellStyle name="Normal 33 7" xfId="3064"/>
    <cellStyle name="Normal 33 7 2" xfId="6877"/>
    <cellStyle name="Normal 33 7 2 2" xfId="14936"/>
    <cellStyle name="Normal 33 7 2 2 2" xfId="31783"/>
    <cellStyle name="Normal 33 7 2 3" xfId="24216"/>
    <cellStyle name="Normal 33 7 3" xfId="11127"/>
    <cellStyle name="Normal 33 7 3 2" xfId="28002"/>
    <cellStyle name="Normal 33 7 4" xfId="20435"/>
    <cellStyle name="Normal 33 8" xfId="4993"/>
    <cellStyle name="Normal 33 8 2" xfId="13052"/>
    <cellStyle name="Normal 33 8 2 2" xfId="29899"/>
    <cellStyle name="Normal 33 8 3" xfId="22332"/>
    <cellStyle name="Normal 33 9" xfId="8976"/>
    <cellStyle name="Normal 33 9 2" xfId="26118"/>
    <cellStyle name="Normal 330" xfId="33918"/>
    <cellStyle name="Normal 331" xfId="33919"/>
    <cellStyle name="Normal 332" xfId="33920"/>
    <cellStyle name="Normal 333" xfId="33921"/>
    <cellStyle name="Normal 334" xfId="33922"/>
    <cellStyle name="Normal 335" xfId="33923"/>
    <cellStyle name="Normal 336" xfId="33924"/>
    <cellStyle name="Normal 337" xfId="33925"/>
    <cellStyle name="Normal 338" xfId="33926"/>
    <cellStyle name="Normal 339" xfId="33927"/>
    <cellStyle name="Normal 34" xfId="635"/>
    <cellStyle name="Normal 34 2" xfId="955"/>
    <cellStyle name="Normal 34 2 2" xfId="3135"/>
    <cellStyle name="Normal 34 2 3" xfId="17729"/>
    <cellStyle name="Normal 34 2 4" xfId="34113"/>
    <cellStyle name="Normal 340" xfId="33928"/>
    <cellStyle name="Normal 341" xfId="33929"/>
    <cellStyle name="Normal 342" xfId="33930"/>
    <cellStyle name="Normal 343" xfId="33931"/>
    <cellStyle name="Normal 344" xfId="33932"/>
    <cellStyle name="Normal 345" xfId="33933"/>
    <cellStyle name="Normal 346" xfId="263"/>
    <cellStyle name="Normal 346 2" xfId="33934"/>
    <cellStyle name="Normal 347" xfId="33935"/>
    <cellStyle name="Normal 348" xfId="33936"/>
    <cellStyle name="Normal 349" xfId="33937"/>
    <cellStyle name="Normal 35" xfId="634"/>
    <cellStyle name="Normal 35 10" xfId="17730"/>
    <cellStyle name="Normal 35 11" xfId="18550"/>
    <cellStyle name="Normal 35 12" xfId="34114"/>
    <cellStyle name="Normal 35 2" xfId="956"/>
    <cellStyle name="Normal 35 2 2" xfId="3136"/>
    <cellStyle name="Normal 35 2 3" xfId="17731"/>
    <cellStyle name="Normal 35 2 4" xfId="34115"/>
    <cellStyle name="Normal 35 3" xfId="1050"/>
    <cellStyle name="Normal 35 3 2" xfId="1311"/>
    <cellStyle name="Normal 35 3 2 2" xfId="1807"/>
    <cellStyle name="Normal 35 3 2 2 2" xfId="2806"/>
    <cellStyle name="Normal 35 3 2 2 2 2" xfId="4768"/>
    <cellStyle name="Normal 35 3 2 2 2 2 2" xfId="8551"/>
    <cellStyle name="Normal 35 3 2 2 2 2 2 2" xfId="16610"/>
    <cellStyle name="Normal 35 3 2 2 2 2 2 2 2" xfId="33457"/>
    <cellStyle name="Normal 35 3 2 2 2 2 2 3" xfId="25890"/>
    <cellStyle name="Normal 35 3 2 2 2 2 3" xfId="12827"/>
    <cellStyle name="Normal 35 3 2 2 2 2 3 2" xfId="29676"/>
    <cellStyle name="Normal 35 3 2 2 2 2 4" xfId="22109"/>
    <cellStyle name="Normal 35 3 2 2 2 3" xfId="6667"/>
    <cellStyle name="Normal 35 3 2 2 2 3 2" xfId="14726"/>
    <cellStyle name="Normal 35 3 2 2 2 3 2 2" xfId="31573"/>
    <cellStyle name="Normal 35 3 2 2 2 3 3" xfId="24006"/>
    <cellStyle name="Normal 35 3 2 2 2 4" xfId="10893"/>
    <cellStyle name="Normal 35 3 2 2 2 4 2" xfId="27792"/>
    <cellStyle name="Normal 35 3 2 2 2 5" xfId="17735"/>
    <cellStyle name="Normal 35 3 2 2 2 6" xfId="20224"/>
    <cellStyle name="Normal 35 3 2 2 3" xfId="3856"/>
    <cellStyle name="Normal 35 3 2 2 3 2" xfId="7639"/>
    <cellStyle name="Normal 35 3 2 2 3 2 2" xfId="15698"/>
    <cellStyle name="Normal 35 3 2 2 3 2 2 2" xfId="32545"/>
    <cellStyle name="Normal 35 3 2 2 3 2 3" xfId="24978"/>
    <cellStyle name="Normal 35 3 2 2 3 3" xfId="11915"/>
    <cellStyle name="Normal 35 3 2 2 3 3 2" xfId="28764"/>
    <cellStyle name="Normal 35 3 2 2 3 4" xfId="21197"/>
    <cellStyle name="Normal 35 3 2 2 4" xfId="5755"/>
    <cellStyle name="Normal 35 3 2 2 4 2" xfId="13814"/>
    <cellStyle name="Normal 35 3 2 2 4 2 2" xfId="30661"/>
    <cellStyle name="Normal 35 3 2 2 4 3" xfId="23094"/>
    <cellStyle name="Normal 35 3 2 2 5" xfId="9940"/>
    <cellStyle name="Normal 35 3 2 2 5 2" xfId="26880"/>
    <cellStyle name="Normal 35 3 2 2 6" xfId="17734"/>
    <cellStyle name="Normal 35 3 2 2 7" xfId="19312"/>
    <cellStyle name="Normal 35 3 2 3" xfId="2353"/>
    <cellStyle name="Normal 35 3 2 3 2" xfId="4317"/>
    <cellStyle name="Normal 35 3 2 3 2 2" xfId="8100"/>
    <cellStyle name="Normal 35 3 2 3 2 2 2" xfId="16159"/>
    <cellStyle name="Normal 35 3 2 3 2 2 2 2" xfId="33006"/>
    <cellStyle name="Normal 35 3 2 3 2 2 3" xfId="25439"/>
    <cellStyle name="Normal 35 3 2 3 2 3" xfId="12376"/>
    <cellStyle name="Normal 35 3 2 3 2 3 2" xfId="29225"/>
    <cellStyle name="Normal 35 3 2 3 2 4" xfId="21658"/>
    <cellStyle name="Normal 35 3 2 3 3" xfId="6216"/>
    <cellStyle name="Normal 35 3 2 3 3 2" xfId="14275"/>
    <cellStyle name="Normal 35 3 2 3 3 2 2" xfId="31122"/>
    <cellStyle name="Normal 35 3 2 3 3 3" xfId="23555"/>
    <cellStyle name="Normal 35 3 2 3 4" xfId="10441"/>
    <cellStyle name="Normal 35 3 2 3 4 2" xfId="27341"/>
    <cellStyle name="Normal 35 3 2 3 5" xfId="17736"/>
    <cellStyle name="Normal 35 3 2 3 6" xfId="19773"/>
    <cellStyle name="Normal 35 3 2 4" xfId="3405"/>
    <cellStyle name="Normal 35 3 2 4 2" xfId="7188"/>
    <cellStyle name="Normal 35 3 2 4 2 2" xfId="15247"/>
    <cellStyle name="Normal 35 3 2 4 2 2 2" xfId="32094"/>
    <cellStyle name="Normal 35 3 2 4 2 3" xfId="24527"/>
    <cellStyle name="Normal 35 3 2 4 3" xfId="11464"/>
    <cellStyle name="Normal 35 3 2 4 3 2" xfId="28313"/>
    <cellStyle name="Normal 35 3 2 4 4" xfId="20746"/>
    <cellStyle name="Normal 35 3 2 5" xfId="5304"/>
    <cellStyle name="Normal 35 3 2 5 2" xfId="13363"/>
    <cellStyle name="Normal 35 3 2 5 2 2" xfId="30210"/>
    <cellStyle name="Normal 35 3 2 5 3" xfId="22643"/>
    <cellStyle name="Normal 35 3 2 6" xfId="9465"/>
    <cellStyle name="Normal 35 3 2 6 2" xfId="26429"/>
    <cellStyle name="Normal 35 3 2 7" xfId="17733"/>
    <cellStyle name="Normal 35 3 2 8" xfId="18861"/>
    <cellStyle name="Normal 35 3 3" xfId="1589"/>
    <cellStyle name="Normal 35 3 3 2" xfId="2588"/>
    <cellStyle name="Normal 35 3 3 2 2" xfId="4550"/>
    <cellStyle name="Normal 35 3 3 2 2 2" xfId="8333"/>
    <cellStyle name="Normal 35 3 3 2 2 2 2" xfId="16392"/>
    <cellStyle name="Normal 35 3 3 2 2 2 2 2" xfId="33239"/>
    <cellStyle name="Normal 35 3 3 2 2 2 3" xfId="25672"/>
    <cellStyle name="Normal 35 3 3 2 2 3" xfId="12609"/>
    <cellStyle name="Normal 35 3 3 2 2 3 2" xfId="29458"/>
    <cellStyle name="Normal 35 3 3 2 2 4" xfId="21891"/>
    <cellStyle name="Normal 35 3 3 2 3" xfId="6449"/>
    <cellStyle name="Normal 35 3 3 2 3 2" xfId="14508"/>
    <cellStyle name="Normal 35 3 3 2 3 2 2" xfId="31355"/>
    <cellStyle name="Normal 35 3 3 2 3 3" xfId="23788"/>
    <cellStyle name="Normal 35 3 3 2 4" xfId="10675"/>
    <cellStyle name="Normal 35 3 3 2 4 2" xfId="27574"/>
    <cellStyle name="Normal 35 3 3 2 5" xfId="17738"/>
    <cellStyle name="Normal 35 3 3 2 6" xfId="20006"/>
    <cellStyle name="Normal 35 3 3 3" xfId="3638"/>
    <cellStyle name="Normal 35 3 3 3 2" xfId="7421"/>
    <cellStyle name="Normal 35 3 3 3 2 2" xfId="15480"/>
    <cellStyle name="Normal 35 3 3 3 2 2 2" xfId="32327"/>
    <cellStyle name="Normal 35 3 3 3 2 3" xfId="24760"/>
    <cellStyle name="Normal 35 3 3 3 3" xfId="11697"/>
    <cellStyle name="Normal 35 3 3 3 3 2" xfId="28546"/>
    <cellStyle name="Normal 35 3 3 3 4" xfId="20979"/>
    <cellStyle name="Normal 35 3 3 4" xfId="5537"/>
    <cellStyle name="Normal 35 3 3 4 2" xfId="13596"/>
    <cellStyle name="Normal 35 3 3 4 2 2" xfId="30443"/>
    <cellStyle name="Normal 35 3 3 4 3" xfId="22876"/>
    <cellStyle name="Normal 35 3 3 5" xfId="9722"/>
    <cellStyle name="Normal 35 3 3 5 2" xfId="26662"/>
    <cellStyle name="Normal 35 3 3 6" xfId="17737"/>
    <cellStyle name="Normal 35 3 3 7" xfId="19094"/>
    <cellStyle name="Normal 35 3 4" xfId="2135"/>
    <cellStyle name="Normal 35 3 4 2" xfId="4099"/>
    <cellStyle name="Normal 35 3 4 2 2" xfId="7882"/>
    <cellStyle name="Normal 35 3 4 2 2 2" xfId="15941"/>
    <cellStyle name="Normal 35 3 4 2 2 2 2" xfId="32788"/>
    <cellStyle name="Normal 35 3 4 2 2 3" xfId="25221"/>
    <cellStyle name="Normal 35 3 4 2 3" xfId="12158"/>
    <cellStyle name="Normal 35 3 4 2 3 2" xfId="29007"/>
    <cellStyle name="Normal 35 3 4 2 4" xfId="21440"/>
    <cellStyle name="Normal 35 3 4 3" xfId="5998"/>
    <cellStyle name="Normal 35 3 4 3 2" xfId="14057"/>
    <cellStyle name="Normal 35 3 4 3 2 2" xfId="30904"/>
    <cellStyle name="Normal 35 3 4 3 3" xfId="23337"/>
    <cellStyle name="Normal 35 3 4 4" xfId="10223"/>
    <cellStyle name="Normal 35 3 4 4 2" xfId="27123"/>
    <cellStyle name="Normal 35 3 4 5" xfId="17739"/>
    <cellStyle name="Normal 35 3 4 6" xfId="19555"/>
    <cellStyle name="Normal 35 3 5" xfId="3187"/>
    <cellStyle name="Normal 35 3 5 2" xfId="6970"/>
    <cellStyle name="Normal 35 3 5 2 2" xfId="15029"/>
    <cellStyle name="Normal 35 3 5 2 2 2" xfId="31876"/>
    <cellStyle name="Normal 35 3 5 2 3" xfId="24309"/>
    <cellStyle name="Normal 35 3 5 3" xfId="11246"/>
    <cellStyle name="Normal 35 3 5 3 2" xfId="28095"/>
    <cellStyle name="Normal 35 3 5 4" xfId="20528"/>
    <cellStyle name="Normal 35 3 6" xfId="5086"/>
    <cellStyle name="Normal 35 3 6 2" xfId="13145"/>
    <cellStyle name="Normal 35 3 6 2 2" xfId="29992"/>
    <cellStyle name="Normal 35 3 6 3" xfId="22425"/>
    <cellStyle name="Normal 35 3 7" xfId="9230"/>
    <cellStyle name="Normal 35 3 7 2" xfId="26211"/>
    <cellStyle name="Normal 35 3 8" xfId="17732"/>
    <cellStyle name="Normal 35 3 9" xfId="18643"/>
    <cellStyle name="Normal 35 4" xfId="1219"/>
    <cellStyle name="Normal 35 4 2" xfId="1715"/>
    <cellStyle name="Normal 35 4 2 2" xfId="2714"/>
    <cellStyle name="Normal 35 4 2 2 2" xfId="4676"/>
    <cellStyle name="Normal 35 4 2 2 2 2" xfId="8459"/>
    <cellStyle name="Normal 35 4 2 2 2 2 2" xfId="16518"/>
    <cellStyle name="Normal 35 4 2 2 2 2 2 2" xfId="33365"/>
    <cellStyle name="Normal 35 4 2 2 2 2 3" xfId="25798"/>
    <cellStyle name="Normal 35 4 2 2 2 3" xfId="12735"/>
    <cellStyle name="Normal 35 4 2 2 2 3 2" xfId="29584"/>
    <cellStyle name="Normal 35 4 2 2 2 4" xfId="22017"/>
    <cellStyle name="Normal 35 4 2 2 3" xfId="6575"/>
    <cellStyle name="Normal 35 4 2 2 3 2" xfId="14634"/>
    <cellStyle name="Normal 35 4 2 2 3 2 2" xfId="31481"/>
    <cellStyle name="Normal 35 4 2 2 3 3" xfId="23914"/>
    <cellStyle name="Normal 35 4 2 2 4" xfId="10801"/>
    <cellStyle name="Normal 35 4 2 2 4 2" xfId="27700"/>
    <cellStyle name="Normal 35 4 2 2 5" xfId="17742"/>
    <cellStyle name="Normal 35 4 2 2 6" xfId="20132"/>
    <cellStyle name="Normal 35 4 2 3" xfId="3764"/>
    <cellStyle name="Normal 35 4 2 3 2" xfId="7547"/>
    <cellStyle name="Normal 35 4 2 3 2 2" xfId="15606"/>
    <cellStyle name="Normal 35 4 2 3 2 2 2" xfId="32453"/>
    <cellStyle name="Normal 35 4 2 3 2 3" xfId="24886"/>
    <cellStyle name="Normal 35 4 2 3 3" xfId="11823"/>
    <cellStyle name="Normal 35 4 2 3 3 2" xfId="28672"/>
    <cellStyle name="Normal 35 4 2 3 4" xfId="21105"/>
    <cellStyle name="Normal 35 4 2 4" xfId="5663"/>
    <cellStyle name="Normal 35 4 2 4 2" xfId="13722"/>
    <cellStyle name="Normal 35 4 2 4 2 2" xfId="30569"/>
    <cellStyle name="Normal 35 4 2 4 3" xfId="23002"/>
    <cellStyle name="Normal 35 4 2 5" xfId="9848"/>
    <cellStyle name="Normal 35 4 2 5 2" xfId="26788"/>
    <cellStyle name="Normal 35 4 2 6" xfId="17741"/>
    <cellStyle name="Normal 35 4 2 7" xfId="19220"/>
    <cellStyle name="Normal 35 4 3" xfId="2261"/>
    <cellStyle name="Normal 35 4 3 2" xfId="4225"/>
    <cellStyle name="Normal 35 4 3 2 2" xfId="8008"/>
    <cellStyle name="Normal 35 4 3 2 2 2" xfId="16067"/>
    <cellStyle name="Normal 35 4 3 2 2 2 2" xfId="32914"/>
    <cellStyle name="Normal 35 4 3 2 2 3" xfId="25347"/>
    <cellStyle name="Normal 35 4 3 2 3" xfId="12284"/>
    <cellStyle name="Normal 35 4 3 2 3 2" xfId="29133"/>
    <cellStyle name="Normal 35 4 3 2 4" xfId="21566"/>
    <cellStyle name="Normal 35 4 3 3" xfId="6124"/>
    <cellStyle name="Normal 35 4 3 3 2" xfId="14183"/>
    <cellStyle name="Normal 35 4 3 3 2 2" xfId="31030"/>
    <cellStyle name="Normal 35 4 3 3 3" xfId="23463"/>
    <cellStyle name="Normal 35 4 3 4" xfId="10349"/>
    <cellStyle name="Normal 35 4 3 4 2" xfId="27249"/>
    <cellStyle name="Normal 35 4 3 5" xfId="17743"/>
    <cellStyle name="Normal 35 4 3 6" xfId="19681"/>
    <cellStyle name="Normal 35 4 4" xfId="3313"/>
    <cellStyle name="Normal 35 4 4 2" xfId="7096"/>
    <cellStyle name="Normal 35 4 4 2 2" xfId="15155"/>
    <cellStyle name="Normal 35 4 4 2 2 2" xfId="32002"/>
    <cellStyle name="Normal 35 4 4 2 3" xfId="24435"/>
    <cellStyle name="Normal 35 4 4 3" xfId="11372"/>
    <cellStyle name="Normal 35 4 4 3 2" xfId="28221"/>
    <cellStyle name="Normal 35 4 4 4" xfId="20654"/>
    <cellStyle name="Normal 35 4 5" xfId="5212"/>
    <cellStyle name="Normal 35 4 5 2" xfId="13271"/>
    <cellStyle name="Normal 35 4 5 2 2" xfId="30118"/>
    <cellStyle name="Normal 35 4 5 3" xfId="22551"/>
    <cellStyle name="Normal 35 4 6" xfId="9373"/>
    <cellStyle name="Normal 35 4 6 2" xfId="26337"/>
    <cellStyle name="Normal 35 4 7" xfId="17740"/>
    <cellStyle name="Normal 35 4 8" xfId="18769"/>
    <cellStyle name="Normal 35 5" xfId="1497"/>
    <cellStyle name="Normal 35 5 2" xfId="2496"/>
    <cellStyle name="Normal 35 5 2 2" xfId="4458"/>
    <cellStyle name="Normal 35 5 2 2 2" xfId="8241"/>
    <cellStyle name="Normal 35 5 2 2 2 2" xfId="16300"/>
    <cellStyle name="Normal 35 5 2 2 2 2 2" xfId="33147"/>
    <cellStyle name="Normal 35 5 2 2 2 3" xfId="25580"/>
    <cellStyle name="Normal 35 5 2 2 3" xfId="12517"/>
    <cellStyle name="Normal 35 5 2 2 3 2" xfId="29366"/>
    <cellStyle name="Normal 35 5 2 2 4" xfId="21799"/>
    <cellStyle name="Normal 35 5 2 3" xfId="6357"/>
    <cellStyle name="Normal 35 5 2 3 2" xfId="14416"/>
    <cellStyle name="Normal 35 5 2 3 2 2" xfId="31263"/>
    <cellStyle name="Normal 35 5 2 3 3" xfId="23696"/>
    <cellStyle name="Normal 35 5 2 4" xfId="10583"/>
    <cellStyle name="Normal 35 5 2 4 2" xfId="27482"/>
    <cellStyle name="Normal 35 5 2 5" xfId="17745"/>
    <cellStyle name="Normal 35 5 2 6" xfId="19914"/>
    <cellStyle name="Normal 35 5 3" xfId="3546"/>
    <cellStyle name="Normal 35 5 3 2" xfId="7329"/>
    <cellStyle name="Normal 35 5 3 2 2" xfId="15388"/>
    <cellStyle name="Normal 35 5 3 2 2 2" xfId="32235"/>
    <cellStyle name="Normal 35 5 3 2 3" xfId="24668"/>
    <cellStyle name="Normal 35 5 3 3" xfId="11605"/>
    <cellStyle name="Normal 35 5 3 3 2" xfId="28454"/>
    <cellStyle name="Normal 35 5 3 4" xfId="20887"/>
    <cellStyle name="Normal 35 5 4" xfId="5445"/>
    <cellStyle name="Normal 35 5 4 2" xfId="13504"/>
    <cellStyle name="Normal 35 5 4 2 2" xfId="30351"/>
    <cellStyle name="Normal 35 5 4 3" xfId="22784"/>
    <cellStyle name="Normal 35 5 5" xfId="9630"/>
    <cellStyle name="Normal 35 5 5 2" xfId="26570"/>
    <cellStyle name="Normal 35 5 6" xfId="17744"/>
    <cellStyle name="Normal 35 5 7" xfId="19002"/>
    <cellStyle name="Normal 35 6" xfId="2022"/>
    <cellStyle name="Normal 35 6 2" xfId="4007"/>
    <cellStyle name="Normal 35 6 2 2" xfId="7790"/>
    <cellStyle name="Normal 35 6 2 2 2" xfId="15849"/>
    <cellStyle name="Normal 35 6 2 2 2 2" xfId="32696"/>
    <cellStyle name="Normal 35 6 2 2 3" xfId="25129"/>
    <cellStyle name="Normal 35 6 2 3" xfId="12066"/>
    <cellStyle name="Normal 35 6 2 3 2" xfId="28915"/>
    <cellStyle name="Normal 35 6 2 4" xfId="21348"/>
    <cellStyle name="Normal 35 6 3" xfId="5906"/>
    <cellStyle name="Normal 35 6 3 2" xfId="13965"/>
    <cellStyle name="Normal 35 6 3 2 2" xfId="30812"/>
    <cellStyle name="Normal 35 6 3 3" xfId="23245"/>
    <cellStyle name="Normal 35 6 4" xfId="10121"/>
    <cellStyle name="Normal 35 6 4 2" xfId="27031"/>
    <cellStyle name="Normal 35 6 5" xfId="17746"/>
    <cellStyle name="Normal 35 6 6" xfId="19463"/>
    <cellStyle name="Normal 35 7" xfId="3065"/>
    <cellStyle name="Normal 35 7 2" xfId="6878"/>
    <cellStyle name="Normal 35 7 2 2" xfId="14937"/>
    <cellStyle name="Normal 35 7 2 2 2" xfId="31784"/>
    <cellStyle name="Normal 35 7 2 3" xfId="24217"/>
    <cellStyle name="Normal 35 7 3" xfId="11128"/>
    <cellStyle name="Normal 35 7 3 2" xfId="28003"/>
    <cellStyle name="Normal 35 7 4" xfId="20436"/>
    <cellStyle name="Normal 35 8" xfId="4994"/>
    <cellStyle name="Normal 35 8 2" xfId="13053"/>
    <cellStyle name="Normal 35 8 2 2" xfId="29900"/>
    <cellStyle name="Normal 35 8 3" xfId="22333"/>
    <cellStyle name="Normal 35 9" xfId="8977"/>
    <cellStyle name="Normal 35 9 2" xfId="26119"/>
    <cellStyle name="Normal 350" xfId="33938"/>
    <cellStyle name="Normal 351" xfId="33939"/>
    <cellStyle name="Normal 352" xfId="33940"/>
    <cellStyle name="Normal 353" xfId="33941"/>
    <cellStyle name="Normal 354" xfId="33942"/>
    <cellStyle name="Normal 355" xfId="33943"/>
    <cellStyle name="Normal 356" xfId="33944"/>
    <cellStyle name="Normal 357" xfId="33945"/>
    <cellStyle name="Normal 358" xfId="33946"/>
    <cellStyle name="Normal 359" xfId="33947"/>
    <cellStyle name="Normal 36" xfId="710"/>
    <cellStyle name="Normal 36 2" xfId="957"/>
    <cellStyle name="Normal 36 2 2" xfId="3137"/>
    <cellStyle name="Normal 36 2 3" xfId="17747"/>
    <cellStyle name="Normal 36 2 4" xfId="34116"/>
    <cellStyle name="Normal 360" xfId="33949"/>
    <cellStyle name="Normal 361" xfId="33950"/>
    <cellStyle name="Normal 362" xfId="33951"/>
    <cellStyle name="Normal 363" xfId="33952"/>
    <cellStyle name="Normal 364" xfId="33953"/>
    <cellStyle name="Normal 365" xfId="33954"/>
    <cellStyle name="Normal 366" xfId="33955"/>
    <cellStyle name="Normal 367" xfId="33956"/>
    <cellStyle name="Normal 368" xfId="33957"/>
    <cellStyle name="Normal 369" xfId="33958"/>
    <cellStyle name="Normal 37" xfId="754"/>
    <cellStyle name="Normal 37 10" xfId="17748"/>
    <cellStyle name="Normal 37 11" xfId="18584"/>
    <cellStyle name="Normal 37 12" xfId="34117"/>
    <cellStyle name="Normal 37 2" xfId="958"/>
    <cellStyle name="Normal 37 2 2" xfId="3138"/>
    <cellStyle name="Normal 37 2 3" xfId="17749"/>
    <cellStyle name="Normal 37 2 4" xfId="34118"/>
    <cellStyle name="Normal 37 3" xfId="1084"/>
    <cellStyle name="Normal 37 3 2" xfId="1345"/>
    <cellStyle name="Normal 37 3 2 2" xfId="1841"/>
    <cellStyle name="Normal 37 3 2 2 2" xfId="2840"/>
    <cellStyle name="Normal 37 3 2 2 2 2" xfId="4802"/>
    <cellStyle name="Normal 37 3 2 2 2 2 2" xfId="8585"/>
    <cellStyle name="Normal 37 3 2 2 2 2 2 2" xfId="16644"/>
    <cellStyle name="Normal 37 3 2 2 2 2 2 2 2" xfId="33491"/>
    <cellStyle name="Normal 37 3 2 2 2 2 2 3" xfId="25924"/>
    <cellStyle name="Normal 37 3 2 2 2 2 3" xfId="12861"/>
    <cellStyle name="Normal 37 3 2 2 2 2 3 2" xfId="29710"/>
    <cellStyle name="Normal 37 3 2 2 2 2 4" xfId="22143"/>
    <cellStyle name="Normal 37 3 2 2 2 3" xfId="6701"/>
    <cellStyle name="Normal 37 3 2 2 2 3 2" xfId="14760"/>
    <cellStyle name="Normal 37 3 2 2 2 3 2 2" xfId="31607"/>
    <cellStyle name="Normal 37 3 2 2 2 3 3" xfId="24040"/>
    <cellStyle name="Normal 37 3 2 2 2 4" xfId="10927"/>
    <cellStyle name="Normal 37 3 2 2 2 4 2" xfId="27826"/>
    <cellStyle name="Normal 37 3 2 2 2 5" xfId="17753"/>
    <cellStyle name="Normal 37 3 2 2 2 6" xfId="20258"/>
    <cellStyle name="Normal 37 3 2 2 3" xfId="3890"/>
    <cellStyle name="Normal 37 3 2 2 3 2" xfId="7673"/>
    <cellStyle name="Normal 37 3 2 2 3 2 2" xfId="15732"/>
    <cellStyle name="Normal 37 3 2 2 3 2 2 2" xfId="32579"/>
    <cellStyle name="Normal 37 3 2 2 3 2 3" xfId="25012"/>
    <cellStyle name="Normal 37 3 2 2 3 3" xfId="11949"/>
    <cellStyle name="Normal 37 3 2 2 3 3 2" xfId="28798"/>
    <cellStyle name="Normal 37 3 2 2 3 4" xfId="21231"/>
    <cellStyle name="Normal 37 3 2 2 4" xfId="5789"/>
    <cellStyle name="Normal 37 3 2 2 4 2" xfId="13848"/>
    <cellStyle name="Normal 37 3 2 2 4 2 2" xfId="30695"/>
    <cellStyle name="Normal 37 3 2 2 4 3" xfId="23128"/>
    <cellStyle name="Normal 37 3 2 2 5" xfId="9974"/>
    <cellStyle name="Normal 37 3 2 2 5 2" xfId="26914"/>
    <cellStyle name="Normal 37 3 2 2 6" xfId="17752"/>
    <cellStyle name="Normal 37 3 2 2 7" xfId="19346"/>
    <cellStyle name="Normal 37 3 2 3" xfId="2387"/>
    <cellStyle name="Normal 37 3 2 3 2" xfId="4351"/>
    <cellStyle name="Normal 37 3 2 3 2 2" xfId="8134"/>
    <cellStyle name="Normal 37 3 2 3 2 2 2" xfId="16193"/>
    <cellStyle name="Normal 37 3 2 3 2 2 2 2" xfId="33040"/>
    <cellStyle name="Normal 37 3 2 3 2 2 3" xfId="25473"/>
    <cellStyle name="Normal 37 3 2 3 2 3" xfId="12410"/>
    <cellStyle name="Normal 37 3 2 3 2 3 2" xfId="29259"/>
    <cellStyle name="Normal 37 3 2 3 2 4" xfId="21692"/>
    <cellStyle name="Normal 37 3 2 3 3" xfId="6250"/>
    <cellStyle name="Normal 37 3 2 3 3 2" xfId="14309"/>
    <cellStyle name="Normal 37 3 2 3 3 2 2" xfId="31156"/>
    <cellStyle name="Normal 37 3 2 3 3 3" xfId="23589"/>
    <cellStyle name="Normal 37 3 2 3 4" xfId="10475"/>
    <cellStyle name="Normal 37 3 2 3 4 2" xfId="27375"/>
    <cellStyle name="Normal 37 3 2 3 5" xfId="17754"/>
    <cellStyle name="Normal 37 3 2 3 6" xfId="19807"/>
    <cellStyle name="Normal 37 3 2 4" xfId="3439"/>
    <cellStyle name="Normal 37 3 2 4 2" xfId="7222"/>
    <cellStyle name="Normal 37 3 2 4 2 2" xfId="15281"/>
    <cellStyle name="Normal 37 3 2 4 2 2 2" xfId="32128"/>
    <cellStyle name="Normal 37 3 2 4 2 3" xfId="24561"/>
    <cellStyle name="Normal 37 3 2 4 3" xfId="11498"/>
    <cellStyle name="Normal 37 3 2 4 3 2" xfId="28347"/>
    <cellStyle name="Normal 37 3 2 4 4" xfId="20780"/>
    <cellStyle name="Normal 37 3 2 5" xfId="5338"/>
    <cellStyle name="Normal 37 3 2 5 2" xfId="13397"/>
    <cellStyle name="Normal 37 3 2 5 2 2" xfId="30244"/>
    <cellStyle name="Normal 37 3 2 5 3" xfId="22677"/>
    <cellStyle name="Normal 37 3 2 6" xfId="9499"/>
    <cellStyle name="Normal 37 3 2 6 2" xfId="26463"/>
    <cellStyle name="Normal 37 3 2 7" xfId="17751"/>
    <cellStyle name="Normal 37 3 2 8" xfId="18895"/>
    <cellStyle name="Normal 37 3 3" xfId="1623"/>
    <cellStyle name="Normal 37 3 3 2" xfId="2622"/>
    <cellStyle name="Normal 37 3 3 2 2" xfId="4584"/>
    <cellStyle name="Normal 37 3 3 2 2 2" xfId="8367"/>
    <cellStyle name="Normal 37 3 3 2 2 2 2" xfId="16426"/>
    <cellStyle name="Normal 37 3 3 2 2 2 2 2" xfId="33273"/>
    <cellStyle name="Normal 37 3 3 2 2 2 3" xfId="25706"/>
    <cellStyle name="Normal 37 3 3 2 2 3" xfId="12643"/>
    <cellStyle name="Normal 37 3 3 2 2 3 2" xfId="29492"/>
    <cellStyle name="Normal 37 3 3 2 2 4" xfId="21925"/>
    <cellStyle name="Normal 37 3 3 2 3" xfId="6483"/>
    <cellStyle name="Normal 37 3 3 2 3 2" xfId="14542"/>
    <cellStyle name="Normal 37 3 3 2 3 2 2" xfId="31389"/>
    <cellStyle name="Normal 37 3 3 2 3 3" xfId="23822"/>
    <cellStyle name="Normal 37 3 3 2 4" xfId="10709"/>
    <cellStyle name="Normal 37 3 3 2 4 2" xfId="27608"/>
    <cellStyle name="Normal 37 3 3 2 5" xfId="17756"/>
    <cellStyle name="Normal 37 3 3 2 6" xfId="20040"/>
    <cellStyle name="Normal 37 3 3 3" xfId="3672"/>
    <cellStyle name="Normal 37 3 3 3 2" xfId="7455"/>
    <cellStyle name="Normal 37 3 3 3 2 2" xfId="15514"/>
    <cellStyle name="Normal 37 3 3 3 2 2 2" xfId="32361"/>
    <cellStyle name="Normal 37 3 3 3 2 3" xfId="24794"/>
    <cellStyle name="Normal 37 3 3 3 3" xfId="11731"/>
    <cellStyle name="Normal 37 3 3 3 3 2" xfId="28580"/>
    <cellStyle name="Normal 37 3 3 3 4" xfId="21013"/>
    <cellStyle name="Normal 37 3 3 4" xfId="5571"/>
    <cellStyle name="Normal 37 3 3 4 2" xfId="13630"/>
    <cellStyle name="Normal 37 3 3 4 2 2" xfId="30477"/>
    <cellStyle name="Normal 37 3 3 4 3" xfId="22910"/>
    <cellStyle name="Normal 37 3 3 5" xfId="9756"/>
    <cellStyle name="Normal 37 3 3 5 2" xfId="26696"/>
    <cellStyle name="Normal 37 3 3 6" xfId="17755"/>
    <cellStyle name="Normal 37 3 3 7" xfId="19128"/>
    <cellStyle name="Normal 37 3 4" xfId="2169"/>
    <cellStyle name="Normal 37 3 4 2" xfId="4133"/>
    <cellStyle name="Normal 37 3 4 2 2" xfId="7916"/>
    <cellStyle name="Normal 37 3 4 2 2 2" xfId="15975"/>
    <cellStyle name="Normal 37 3 4 2 2 2 2" xfId="32822"/>
    <cellStyle name="Normal 37 3 4 2 2 3" xfId="25255"/>
    <cellStyle name="Normal 37 3 4 2 3" xfId="12192"/>
    <cellStyle name="Normal 37 3 4 2 3 2" xfId="29041"/>
    <cellStyle name="Normal 37 3 4 2 4" xfId="21474"/>
    <cellStyle name="Normal 37 3 4 3" xfId="6032"/>
    <cellStyle name="Normal 37 3 4 3 2" xfId="14091"/>
    <cellStyle name="Normal 37 3 4 3 2 2" xfId="30938"/>
    <cellStyle name="Normal 37 3 4 3 3" xfId="23371"/>
    <cellStyle name="Normal 37 3 4 4" xfId="10257"/>
    <cellStyle name="Normal 37 3 4 4 2" xfId="27157"/>
    <cellStyle name="Normal 37 3 4 5" xfId="17757"/>
    <cellStyle name="Normal 37 3 4 6" xfId="19589"/>
    <cellStyle name="Normal 37 3 5" xfId="3221"/>
    <cellStyle name="Normal 37 3 5 2" xfId="7004"/>
    <cellStyle name="Normal 37 3 5 2 2" xfId="15063"/>
    <cellStyle name="Normal 37 3 5 2 2 2" xfId="31910"/>
    <cellStyle name="Normal 37 3 5 2 3" xfId="24343"/>
    <cellStyle name="Normal 37 3 5 3" xfId="11280"/>
    <cellStyle name="Normal 37 3 5 3 2" xfId="28129"/>
    <cellStyle name="Normal 37 3 5 4" xfId="20562"/>
    <cellStyle name="Normal 37 3 6" xfId="5120"/>
    <cellStyle name="Normal 37 3 6 2" xfId="13179"/>
    <cellStyle name="Normal 37 3 6 2 2" xfId="30026"/>
    <cellStyle name="Normal 37 3 6 3" xfId="22459"/>
    <cellStyle name="Normal 37 3 7" xfId="9264"/>
    <cellStyle name="Normal 37 3 7 2" xfId="26245"/>
    <cellStyle name="Normal 37 3 8" xfId="17750"/>
    <cellStyle name="Normal 37 3 9" xfId="18677"/>
    <cellStyle name="Normal 37 4" xfId="1253"/>
    <cellStyle name="Normal 37 4 2" xfId="1749"/>
    <cellStyle name="Normal 37 4 2 2" xfId="2748"/>
    <cellStyle name="Normal 37 4 2 2 2" xfId="4710"/>
    <cellStyle name="Normal 37 4 2 2 2 2" xfId="8493"/>
    <cellStyle name="Normal 37 4 2 2 2 2 2" xfId="16552"/>
    <cellStyle name="Normal 37 4 2 2 2 2 2 2" xfId="33399"/>
    <cellStyle name="Normal 37 4 2 2 2 2 3" xfId="25832"/>
    <cellStyle name="Normal 37 4 2 2 2 3" xfId="12769"/>
    <cellStyle name="Normal 37 4 2 2 2 3 2" xfId="29618"/>
    <cellStyle name="Normal 37 4 2 2 2 4" xfId="22051"/>
    <cellStyle name="Normal 37 4 2 2 3" xfId="6609"/>
    <cellStyle name="Normal 37 4 2 2 3 2" xfId="14668"/>
    <cellStyle name="Normal 37 4 2 2 3 2 2" xfId="31515"/>
    <cellStyle name="Normal 37 4 2 2 3 3" xfId="23948"/>
    <cellStyle name="Normal 37 4 2 2 4" xfId="10835"/>
    <cellStyle name="Normal 37 4 2 2 4 2" xfId="27734"/>
    <cellStyle name="Normal 37 4 2 2 5" xfId="17760"/>
    <cellStyle name="Normal 37 4 2 2 6" xfId="20166"/>
    <cellStyle name="Normal 37 4 2 3" xfId="3798"/>
    <cellStyle name="Normal 37 4 2 3 2" xfId="7581"/>
    <cellStyle name="Normal 37 4 2 3 2 2" xfId="15640"/>
    <cellStyle name="Normal 37 4 2 3 2 2 2" xfId="32487"/>
    <cellStyle name="Normal 37 4 2 3 2 3" xfId="24920"/>
    <cellStyle name="Normal 37 4 2 3 3" xfId="11857"/>
    <cellStyle name="Normal 37 4 2 3 3 2" xfId="28706"/>
    <cellStyle name="Normal 37 4 2 3 4" xfId="21139"/>
    <cellStyle name="Normal 37 4 2 4" xfId="5697"/>
    <cellStyle name="Normal 37 4 2 4 2" xfId="13756"/>
    <cellStyle name="Normal 37 4 2 4 2 2" xfId="30603"/>
    <cellStyle name="Normal 37 4 2 4 3" xfId="23036"/>
    <cellStyle name="Normal 37 4 2 5" xfId="9882"/>
    <cellStyle name="Normal 37 4 2 5 2" xfId="26822"/>
    <cellStyle name="Normal 37 4 2 6" xfId="17759"/>
    <cellStyle name="Normal 37 4 2 7" xfId="19254"/>
    <cellStyle name="Normal 37 4 3" xfId="2295"/>
    <cellStyle name="Normal 37 4 3 2" xfId="4259"/>
    <cellStyle name="Normal 37 4 3 2 2" xfId="8042"/>
    <cellStyle name="Normal 37 4 3 2 2 2" xfId="16101"/>
    <cellStyle name="Normal 37 4 3 2 2 2 2" xfId="32948"/>
    <cellStyle name="Normal 37 4 3 2 2 3" xfId="25381"/>
    <cellStyle name="Normal 37 4 3 2 3" xfId="12318"/>
    <cellStyle name="Normal 37 4 3 2 3 2" xfId="29167"/>
    <cellStyle name="Normal 37 4 3 2 4" xfId="21600"/>
    <cellStyle name="Normal 37 4 3 3" xfId="6158"/>
    <cellStyle name="Normal 37 4 3 3 2" xfId="14217"/>
    <cellStyle name="Normal 37 4 3 3 2 2" xfId="31064"/>
    <cellStyle name="Normal 37 4 3 3 3" xfId="23497"/>
    <cellStyle name="Normal 37 4 3 4" xfId="10383"/>
    <cellStyle name="Normal 37 4 3 4 2" xfId="27283"/>
    <cellStyle name="Normal 37 4 3 5" xfId="17761"/>
    <cellStyle name="Normal 37 4 3 6" xfId="19715"/>
    <cellStyle name="Normal 37 4 4" xfId="3347"/>
    <cellStyle name="Normal 37 4 4 2" xfId="7130"/>
    <cellStyle name="Normal 37 4 4 2 2" xfId="15189"/>
    <cellStyle name="Normal 37 4 4 2 2 2" xfId="32036"/>
    <cellStyle name="Normal 37 4 4 2 3" xfId="24469"/>
    <cellStyle name="Normal 37 4 4 3" xfId="11406"/>
    <cellStyle name="Normal 37 4 4 3 2" xfId="28255"/>
    <cellStyle name="Normal 37 4 4 4" xfId="20688"/>
    <cellStyle name="Normal 37 4 5" xfId="5246"/>
    <cellStyle name="Normal 37 4 5 2" xfId="13305"/>
    <cellStyle name="Normal 37 4 5 2 2" xfId="30152"/>
    <cellStyle name="Normal 37 4 5 3" xfId="22585"/>
    <cellStyle name="Normal 37 4 6" xfId="9407"/>
    <cellStyle name="Normal 37 4 6 2" xfId="26371"/>
    <cellStyle name="Normal 37 4 7" xfId="17758"/>
    <cellStyle name="Normal 37 4 8" xfId="18803"/>
    <cellStyle name="Normal 37 5" xfId="1531"/>
    <cellStyle name="Normal 37 5 2" xfId="2530"/>
    <cellStyle name="Normal 37 5 2 2" xfId="4492"/>
    <cellStyle name="Normal 37 5 2 2 2" xfId="8275"/>
    <cellStyle name="Normal 37 5 2 2 2 2" xfId="16334"/>
    <cellStyle name="Normal 37 5 2 2 2 2 2" xfId="33181"/>
    <cellStyle name="Normal 37 5 2 2 2 3" xfId="25614"/>
    <cellStyle name="Normal 37 5 2 2 3" xfId="12551"/>
    <cellStyle name="Normal 37 5 2 2 3 2" xfId="29400"/>
    <cellStyle name="Normal 37 5 2 2 4" xfId="21833"/>
    <cellStyle name="Normal 37 5 2 3" xfId="6391"/>
    <cellStyle name="Normal 37 5 2 3 2" xfId="14450"/>
    <cellStyle name="Normal 37 5 2 3 2 2" xfId="31297"/>
    <cellStyle name="Normal 37 5 2 3 3" xfId="23730"/>
    <cellStyle name="Normal 37 5 2 4" xfId="10617"/>
    <cellStyle name="Normal 37 5 2 4 2" xfId="27516"/>
    <cellStyle name="Normal 37 5 2 5" xfId="17763"/>
    <cellStyle name="Normal 37 5 2 6" xfId="19948"/>
    <cellStyle name="Normal 37 5 3" xfId="3580"/>
    <cellStyle name="Normal 37 5 3 2" xfId="7363"/>
    <cellStyle name="Normal 37 5 3 2 2" xfId="15422"/>
    <cellStyle name="Normal 37 5 3 2 2 2" xfId="32269"/>
    <cellStyle name="Normal 37 5 3 2 3" xfId="24702"/>
    <cellStyle name="Normal 37 5 3 3" xfId="11639"/>
    <cellStyle name="Normal 37 5 3 3 2" xfId="28488"/>
    <cellStyle name="Normal 37 5 3 4" xfId="20921"/>
    <cellStyle name="Normal 37 5 4" xfId="5479"/>
    <cellStyle name="Normal 37 5 4 2" xfId="13538"/>
    <cellStyle name="Normal 37 5 4 2 2" xfId="30385"/>
    <cellStyle name="Normal 37 5 4 3" xfId="22818"/>
    <cellStyle name="Normal 37 5 5" xfId="9664"/>
    <cellStyle name="Normal 37 5 5 2" xfId="26604"/>
    <cellStyle name="Normal 37 5 6" xfId="17762"/>
    <cellStyle name="Normal 37 5 7" xfId="19036"/>
    <cellStyle name="Normal 37 6" xfId="2060"/>
    <cellStyle name="Normal 37 6 2" xfId="4041"/>
    <cellStyle name="Normal 37 6 2 2" xfId="7824"/>
    <cellStyle name="Normal 37 6 2 2 2" xfId="15883"/>
    <cellStyle name="Normal 37 6 2 2 2 2" xfId="32730"/>
    <cellStyle name="Normal 37 6 2 2 3" xfId="25163"/>
    <cellStyle name="Normal 37 6 2 3" xfId="12100"/>
    <cellStyle name="Normal 37 6 2 3 2" xfId="28949"/>
    <cellStyle name="Normal 37 6 2 4" xfId="21382"/>
    <cellStyle name="Normal 37 6 3" xfId="5940"/>
    <cellStyle name="Normal 37 6 3 2" xfId="13999"/>
    <cellStyle name="Normal 37 6 3 2 2" xfId="30846"/>
    <cellStyle name="Normal 37 6 3 3" xfId="23279"/>
    <cellStyle name="Normal 37 6 4" xfId="10158"/>
    <cellStyle name="Normal 37 6 4 2" xfId="27065"/>
    <cellStyle name="Normal 37 6 5" xfId="17764"/>
    <cellStyle name="Normal 37 6 6" xfId="19497"/>
    <cellStyle name="Normal 37 7" xfId="3099"/>
    <cellStyle name="Normal 37 7 2" xfId="6912"/>
    <cellStyle name="Normal 37 7 2 2" xfId="14971"/>
    <cellStyle name="Normal 37 7 2 2 2" xfId="31818"/>
    <cellStyle name="Normal 37 7 2 3" xfId="24251"/>
    <cellStyle name="Normal 37 7 3" xfId="11162"/>
    <cellStyle name="Normal 37 7 3 2" xfId="28037"/>
    <cellStyle name="Normal 37 7 4" xfId="20470"/>
    <cellStyle name="Normal 37 8" xfId="5028"/>
    <cellStyle name="Normal 37 8 2" xfId="13087"/>
    <cellStyle name="Normal 37 8 2 2" xfId="29934"/>
    <cellStyle name="Normal 37 8 3" xfId="22367"/>
    <cellStyle name="Normal 37 9" xfId="9049"/>
    <cellStyle name="Normal 37 9 2" xfId="26153"/>
    <cellStyle name="Normal 370" xfId="33959"/>
    <cellStyle name="Normal 371" xfId="33960"/>
    <cellStyle name="Normal 372" xfId="33961"/>
    <cellStyle name="Normal 373" xfId="33962"/>
    <cellStyle name="Normal 374" xfId="33963"/>
    <cellStyle name="Normal 375" xfId="33964"/>
    <cellStyle name="Normal 376" xfId="33965"/>
    <cellStyle name="Normal 377" xfId="33966"/>
    <cellStyle name="Normal 378" xfId="33967"/>
    <cellStyle name="Normal 379" xfId="33968"/>
    <cellStyle name="Normal 38" xfId="755"/>
    <cellStyle name="Normal 38 10" xfId="17765"/>
    <cellStyle name="Normal 38 11" xfId="18585"/>
    <cellStyle name="Normal 38 12" xfId="34119"/>
    <cellStyle name="Normal 38 2" xfId="959"/>
    <cellStyle name="Normal 38 2 2" xfId="3139"/>
    <cellStyle name="Normal 38 2 3" xfId="17766"/>
    <cellStyle name="Normal 38 2 4" xfId="34120"/>
    <cellStyle name="Normal 38 3" xfId="1085"/>
    <cellStyle name="Normal 38 3 2" xfId="1346"/>
    <cellStyle name="Normal 38 3 2 2" xfId="1842"/>
    <cellStyle name="Normal 38 3 2 2 2" xfId="2841"/>
    <cellStyle name="Normal 38 3 2 2 2 2" xfId="4803"/>
    <cellStyle name="Normal 38 3 2 2 2 2 2" xfId="8586"/>
    <cellStyle name="Normal 38 3 2 2 2 2 2 2" xfId="16645"/>
    <cellStyle name="Normal 38 3 2 2 2 2 2 2 2" xfId="33492"/>
    <cellStyle name="Normal 38 3 2 2 2 2 2 3" xfId="25925"/>
    <cellStyle name="Normal 38 3 2 2 2 2 3" xfId="12862"/>
    <cellStyle name="Normal 38 3 2 2 2 2 3 2" xfId="29711"/>
    <cellStyle name="Normal 38 3 2 2 2 2 4" xfId="22144"/>
    <cellStyle name="Normal 38 3 2 2 2 3" xfId="6702"/>
    <cellStyle name="Normal 38 3 2 2 2 3 2" xfId="14761"/>
    <cellStyle name="Normal 38 3 2 2 2 3 2 2" xfId="31608"/>
    <cellStyle name="Normal 38 3 2 2 2 3 3" xfId="24041"/>
    <cellStyle name="Normal 38 3 2 2 2 4" xfId="10928"/>
    <cellStyle name="Normal 38 3 2 2 2 4 2" xfId="27827"/>
    <cellStyle name="Normal 38 3 2 2 2 5" xfId="17770"/>
    <cellStyle name="Normal 38 3 2 2 2 6" xfId="20259"/>
    <cellStyle name="Normal 38 3 2 2 3" xfId="3891"/>
    <cellStyle name="Normal 38 3 2 2 3 2" xfId="7674"/>
    <cellStyle name="Normal 38 3 2 2 3 2 2" xfId="15733"/>
    <cellStyle name="Normal 38 3 2 2 3 2 2 2" xfId="32580"/>
    <cellStyle name="Normal 38 3 2 2 3 2 3" xfId="25013"/>
    <cellStyle name="Normal 38 3 2 2 3 3" xfId="11950"/>
    <cellStyle name="Normal 38 3 2 2 3 3 2" xfId="28799"/>
    <cellStyle name="Normal 38 3 2 2 3 4" xfId="21232"/>
    <cellStyle name="Normal 38 3 2 2 4" xfId="5790"/>
    <cellStyle name="Normal 38 3 2 2 4 2" xfId="13849"/>
    <cellStyle name="Normal 38 3 2 2 4 2 2" xfId="30696"/>
    <cellStyle name="Normal 38 3 2 2 4 3" xfId="23129"/>
    <cellStyle name="Normal 38 3 2 2 5" xfId="9975"/>
    <cellStyle name="Normal 38 3 2 2 5 2" xfId="26915"/>
    <cellStyle name="Normal 38 3 2 2 6" xfId="17769"/>
    <cellStyle name="Normal 38 3 2 2 7" xfId="19347"/>
    <cellStyle name="Normal 38 3 2 3" xfId="2388"/>
    <cellStyle name="Normal 38 3 2 3 2" xfId="4352"/>
    <cellStyle name="Normal 38 3 2 3 2 2" xfId="8135"/>
    <cellStyle name="Normal 38 3 2 3 2 2 2" xfId="16194"/>
    <cellStyle name="Normal 38 3 2 3 2 2 2 2" xfId="33041"/>
    <cellStyle name="Normal 38 3 2 3 2 2 3" xfId="25474"/>
    <cellStyle name="Normal 38 3 2 3 2 3" xfId="12411"/>
    <cellStyle name="Normal 38 3 2 3 2 3 2" xfId="29260"/>
    <cellStyle name="Normal 38 3 2 3 2 4" xfId="21693"/>
    <cellStyle name="Normal 38 3 2 3 3" xfId="6251"/>
    <cellStyle name="Normal 38 3 2 3 3 2" xfId="14310"/>
    <cellStyle name="Normal 38 3 2 3 3 2 2" xfId="31157"/>
    <cellStyle name="Normal 38 3 2 3 3 3" xfId="23590"/>
    <cellStyle name="Normal 38 3 2 3 4" xfId="10476"/>
    <cellStyle name="Normal 38 3 2 3 4 2" xfId="27376"/>
    <cellStyle name="Normal 38 3 2 3 5" xfId="17771"/>
    <cellStyle name="Normal 38 3 2 3 6" xfId="19808"/>
    <cellStyle name="Normal 38 3 2 4" xfId="3440"/>
    <cellStyle name="Normal 38 3 2 4 2" xfId="7223"/>
    <cellStyle name="Normal 38 3 2 4 2 2" xfId="15282"/>
    <cellStyle name="Normal 38 3 2 4 2 2 2" xfId="32129"/>
    <cellStyle name="Normal 38 3 2 4 2 3" xfId="24562"/>
    <cellStyle name="Normal 38 3 2 4 3" xfId="11499"/>
    <cellStyle name="Normal 38 3 2 4 3 2" xfId="28348"/>
    <cellStyle name="Normal 38 3 2 4 4" xfId="20781"/>
    <cellStyle name="Normal 38 3 2 5" xfId="5339"/>
    <cellStyle name="Normal 38 3 2 5 2" xfId="13398"/>
    <cellStyle name="Normal 38 3 2 5 2 2" xfId="30245"/>
    <cellStyle name="Normal 38 3 2 5 3" xfId="22678"/>
    <cellStyle name="Normal 38 3 2 6" xfId="9500"/>
    <cellStyle name="Normal 38 3 2 6 2" xfId="26464"/>
    <cellStyle name="Normal 38 3 2 7" xfId="17768"/>
    <cellStyle name="Normal 38 3 2 8" xfId="18896"/>
    <cellStyle name="Normal 38 3 3" xfId="1624"/>
    <cellStyle name="Normal 38 3 3 2" xfId="2623"/>
    <cellStyle name="Normal 38 3 3 2 2" xfId="4585"/>
    <cellStyle name="Normal 38 3 3 2 2 2" xfId="8368"/>
    <cellStyle name="Normal 38 3 3 2 2 2 2" xfId="16427"/>
    <cellStyle name="Normal 38 3 3 2 2 2 2 2" xfId="33274"/>
    <cellStyle name="Normal 38 3 3 2 2 2 3" xfId="25707"/>
    <cellStyle name="Normal 38 3 3 2 2 3" xfId="12644"/>
    <cellStyle name="Normal 38 3 3 2 2 3 2" xfId="29493"/>
    <cellStyle name="Normal 38 3 3 2 2 4" xfId="21926"/>
    <cellStyle name="Normal 38 3 3 2 3" xfId="6484"/>
    <cellStyle name="Normal 38 3 3 2 3 2" xfId="14543"/>
    <cellStyle name="Normal 38 3 3 2 3 2 2" xfId="31390"/>
    <cellStyle name="Normal 38 3 3 2 3 3" xfId="23823"/>
    <cellStyle name="Normal 38 3 3 2 4" xfId="10710"/>
    <cellStyle name="Normal 38 3 3 2 4 2" xfId="27609"/>
    <cellStyle name="Normal 38 3 3 2 5" xfId="17773"/>
    <cellStyle name="Normal 38 3 3 2 6" xfId="20041"/>
    <cellStyle name="Normal 38 3 3 3" xfId="3673"/>
    <cellStyle name="Normal 38 3 3 3 2" xfId="7456"/>
    <cellStyle name="Normal 38 3 3 3 2 2" xfId="15515"/>
    <cellStyle name="Normal 38 3 3 3 2 2 2" xfId="32362"/>
    <cellStyle name="Normal 38 3 3 3 2 3" xfId="24795"/>
    <cellStyle name="Normal 38 3 3 3 3" xfId="11732"/>
    <cellStyle name="Normal 38 3 3 3 3 2" xfId="28581"/>
    <cellStyle name="Normal 38 3 3 3 4" xfId="21014"/>
    <cellStyle name="Normal 38 3 3 4" xfId="5572"/>
    <cellStyle name="Normal 38 3 3 4 2" xfId="13631"/>
    <cellStyle name="Normal 38 3 3 4 2 2" xfId="30478"/>
    <cellStyle name="Normal 38 3 3 4 3" xfId="22911"/>
    <cellStyle name="Normal 38 3 3 5" xfId="9757"/>
    <cellStyle name="Normal 38 3 3 5 2" xfId="26697"/>
    <cellStyle name="Normal 38 3 3 6" xfId="17772"/>
    <cellStyle name="Normal 38 3 3 7" xfId="19129"/>
    <cellStyle name="Normal 38 3 4" xfId="2170"/>
    <cellStyle name="Normal 38 3 4 2" xfId="4134"/>
    <cellStyle name="Normal 38 3 4 2 2" xfId="7917"/>
    <cellStyle name="Normal 38 3 4 2 2 2" xfId="15976"/>
    <cellStyle name="Normal 38 3 4 2 2 2 2" xfId="32823"/>
    <cellStyle name="Normal 38 3 4 2 2 3" xfId="25256"/>
    <cellStyle name="Normal 38 3 4 2 3" xfId="12193"/>
    <cellStyle name="Normal 38 3 4 2 3 2" xfId="29042"/>
    <cellStyle name="Normal 38 3 4 2 4" xfId="21475"/>
    <cellStyle name="Normal 38 3 4 3" xfId="6033"/>
    <cellStyle name="Normal 38 3 4 3 2" xfId="14092"/>
    <cellStyle name="Normal 38 3 4 3 2 2" xfId="30939"/>
    <cellStyle name="Normal 38 3 4 3 3" xfId="23372"/>
    <cellStyle name="Normal 38 3 4 4" xfId="10258"/>
    <cellStyle name="Normal 38 3 4 4 2" xfId="27158"/>
    <cellStyle name="Normal 38 3 4 5" xfId="17774"/>
    <cellStyle name="Normal 38 3 4 6" xfId="19590"/>
    <cellStyle name="Normal 38 3 5" xfId="3222"/>
    <cellStyle name="Normal 38 3 5 2" xfId="7005"/>
    <cellStyle name="Normal 38 3 5 2 2" xfId="15064"/>
    <cellStyle name="Normal 38 3 5 2 2 2" xfId="31911"/>
    <cellStyle name="Normal 38 3 5 2 3" xfId="24344"/>
    <cellStyle name="Normal 38 3 5 3" xfId="11281"/>
    <cellStyle name="Normal 38 3 5 3 2" xfId="28130"/>
    <cellStyle name="Normal 38 3 5 4" xfId="20563"/>
    <cellStyle name="Normal 38 3 6" xfId="5121"/>
    <cellStyle name="Normal 38 3 6 2" xfId="13180"/>
    <cellStyle name="Normal 38 3 6 2 2" xfId="30027"/>
    <cellStyle name="Normal 38 3 6 3" xfId="22460"/>
    <cellStyle name="Normal 38 3 7" xfId="9265"/>
    <cellStyle name="Normal 38 3 7 2" xfId="26246"/>
    <cellStyle name="Normal 38 3 8" xfId="17767"/>
    <cellStyle name="Normal 38 3 9" xfId="18678"/>
    <cellStyle name="Normal 38 4" xfId="1254"/>
    <cellStyle name="Normal 38 4 2" xfId="1750"/>
    <cellStyle name="Normal 38 4 2 2" xfId="2749"/>
    <cellStyle name="Normal 38 4 2 2 2" xfId="4711"/>
    <cellStyle name="Normal 38 4 2 2 2 2" xfId="8494"/>
    <cellStyle name="Normal 38 4 2 2 2 2 2" xfId="16553"/>
    <cellStyle name="Normal 38 4 2 2 2 2 2 2" xfId="33400"/>
    <cellStyle name="Normal 38 4 2 2 2 2 3" xfId="25833"/>
    <cellStyle name="Normal 38 4 2 2 2 3" xfId="12770"/>
    <cellStyle name="Normal 38 4 2 2 2 3 2" xfId="29619"/>
    <cellStyle name="Normal 38 4 2 2 2 4" xfId="22052"/>
    <cellStyle name="Normal 38 4 2 2 3" xfId="6610"/>
    <cellStyle name="Normal 38 4 2 2 3 2" xfId="14669"/>
    <cellStyle name="Normal 38 4 2 2 3 2 2" xfId="31516"/>
    <cellStyle name="Normal 38 4 2 2 3 3" xfId="23949"/>
    <cellStyle name="Normal 38 4 2 2 4" xfId="10836"/>
    <cellStyle name="Normal 38 4 2 2 4 2" xfId="27735"/>
    <cellStyle name="Normal 38 4 2 2 5" xfId="17777"/>
    <cellStyle name="Normal 38 4 2 2 6" xfId="20167"/>
    <cellStyle name="Normal 38 4 2 3" xfId="3799"/>
    <cellStyle name="Normal 38 4 2 3 2" xfId="7582"/>
    <cellStyle name="Normal 38 4 2 3 2 2" xfId="15641"/>
    <cellStyle name="Normal 38 4 2 3 2 2 2" xfId="32488"/>
    <cellStyle name="Normal 38 4 2 3 2 3" xfId="24921"/>
    <cellStyle name="Normal 38 4 2 3 3" xfId="11858"/>
    <cellStyle name="Normal 38 4 2 3 3 2" xfId="28707"/>
    <cellStyle name="Normal 38 4 2 3 4" xfId="21140"/>
    <cellStyle name="Normal 38 4 2 4" xfId="5698"/>
    <cellStyle name="Normal 38 4 2 4 2" xfId="13757"/>
    <cellStyle name="Normal 38 4 2 4 2 2" xfId="30604"/>
    <cellStyle name="Normal 38 4 2 4 3" xfId="23037"/>
    <cellStyle name="Normal 38 4 2 5" xfId="9883"/>
    <cellStyle name="Normal 38 4 2 5 2" xfId="26823"/>
    <cellStyle name="Normal 38 4 2 6" xfId="17776"/>
    <cellStyle name="Normal 38 4 2 7" xfId="19255"/>
    <cellStyle name="Normal 38 4 3" xfId="2296"/>
    <cellStyle name="Normal 38 4 3 2" xfId="4260"/>
    <cellStyle name="Normal 38 4 3 2 2" xfId="8043"/>
    <cellStyle name="Normal 38 4 3 2 2 2" xfId="16102"/>
    <cellStyle name="Normal 38 4 3 2 2 2 2" xfId="32949"/>
    <cellStyle name="Normal 38 4 3 2 2 3" xfId="25382"/>
    <cellStyle name="Normal 38 4 3 2 3" xfId="12319"/>
    <cellStyle name="Normal 38 4 3 2 3 2" xfId="29168"/>
    <cellStyle name="Normal 38 4 3 2 4" xfId="21601"/>
    <cellStyle name="Normal 38 4 3 3" xfId="6159"/>
    <cellStyle name="Normal 38 4 3 3 2" xfId="14218"/>
    <cellStyle name="Normal 38 4 3 3 2 2" xfId="31065"/>
    <cellStyle name="Normal 38 4 3 3 3" xfId="23498"/>
    <cellStyle name="Normal 38 4 3 4" xfId="10384"/>
    <cellStyle name="Normal 38 4 3 4 2" xfId="27284"/>
    <cellStyle name="Normal 38 4 3 5" xfId="17778"/>
    <cellStyle name="Normal 38 4 3 6" xfId="19716"/>
    <cellStyle name="Normal 38 4 4" xfId="3348"/>
    <cellStyle name="Normal 38 4 4 2" xfId="7131"/>
    <cellStyle name="Normal 38 4 4 2 2" xfId="15190"/>
    <cellStyle name="Normal 38 4 4 2 2 2" xfId="32037"/>
    <cellStyle name="Normal 38 4 4 2 3" xfId="24470"/>
    <cellStyle name="Normal 38 4 4 3" xfId="11407"/>
    <cellStyle name="Normal 38 4 4 3 2" xfId="28256"/>
    <cellStyle name="Normal 38 4 4 4" xfId="20689"/>
    <cellStyle name="Normal 38 4 5" xfId="5247"/>
    <cellStyle name="Normal 38 4 5 2" xfId="13306"/>
    <cellStyle name="Normal 38 4 5 2 2" xfId="30153"/>
    <cellStyle name="Normal 38 4 5 3" xfId="22586"/>
    <cellStyle name="Normal 38 4 6" xfId="9408"/>
    <cellStyle name="Normal 38 4 6 2" xfId="26372"/>
    <cellStyle name="Normal 38 4 7" xfId="17775"/>
    <cellStyle name="Normal 38 4 8" xfId="18804"/>
    <cellStyle name="Normal 38 5" xfId="1532"/>
    <cellStyle name="Normal 38 5 2" xfId="2531"/>
    <cellStyle name="Normal 38 5 2 2" xfId="4493"/>
    <cellStyle name="Normal 38 5 2 2 2" xfId="8276"/>
    <cellStyle name="Normal 38 5 2 2 2 2" xfId="16335"/>
    <cellStyle name="Normal 38 5 2 2 2 2 2" xfId="33182"/>
    <cellStyle name="Normal 38 5 2 2 2 3" xfId="25615"/>
    <cellStyle name="Normal 38 5 2 2 3" xfId="12552"/>
    <cellStyle name="Normal 38 5 2 2 3 2" xfId="29401"/>
    <cellStyle name="Normal 38 5 2 2 4" xfId="21834"/>
    <cellStyle name="Normal 38 5 2 3" xfId="6392"/>
    <cellStyle name="Normal 38 5 2 3 2" xfId="14451"/>
    <cellStyle name="Normal 38 5 2 3 2 2" xfId="31298"/>
    <cellStyle name="Normal 38 5 2 3 3" xfId="23731"/>
    <cellStyle name="Normal 38 5 2 4" xfId="10618"/>
    <cellStyle name="Normal 38 5 2 4 2" xfId="27517"/>
    <cellStyle name="Normal 38 5 2 5" xfId="17780"/>
    <cellStyle name="Normal 38 5 2 6" xfId="19949"/>
    <cellStyle name="Normal 38 5 3" xfId="3581"/>
    <cellStyle name="Normal 38 5 3 2" xfId="7364"/>
    <cellStyle name="Normal 38 5 3 2 2" xfId="15423"/>
    <cellStyle name="Normal 38 5 3 2 2 2" xfId="32270"/>
    <cellStyle name="Normal 38 5 3 2 3" xfId="24703"/>
    <cellStyle name="Normal 38 5 3 3" xfId="11640"/>
    <cellStyle name="Normal 38 5 3 3 2" xfId="28489"/>
    <cellStyle name="Normal 38 5 3 4" xfId="20922"/>
    <cellStyle name="Normal 38 5 4" xfId="5480"/>
    <cellStyle name="Normal 38 5 4 2" xfId="13539"/>
    <cellStyle name="Normal 38 5 4 2 2" xfId="30386"/>
    <cellStyle name="Normal 38 5 4 3" xfId="22819"/>
    <cellStyle name="Normal 38 5 5" xfId="9665"/>
    <cellStyle name="Normal 38 5 5 2" xfId="26605"/>
    <cellStyle name="Normal 38 5 6" xfId="17779"/>
    <cellStyle name="Normal 38 5 7" xfId="19037"/>
    <cellStyle name="Normal 38 6" xfId="2061"/>
    <cellStyle name="Normal 38 6 2" xfId="4042"/>
    <cellStyle name="Normal 38 6 2 2" xfId="7825"/>
    <cellStyle name="Normal 38 6 2 2 2" xfId="15884"/>
    <cellStyle name="Normal 38 6 2 2 2 2" xfId="32731"/>
    <cellStyle name="Normal 38 6 2 2 3" xfId="25164"/>
    <cellStyle name="Normal 38 6 2 3" xfId="12101"/>
    <cellStyle name="Normal 38 6 2 3 2" xfId="28950"/>
    <cellStyle name="Normal 38 6 2 4" xfId="21383"/>
    <cellStyle name="Normal 38 6 3" xfId="5941"/>
    <cellStyle name="Normal 38 6 3 2" xfId="14000"/>
    <cellStyle name="Normal 38 6 3 2 2" xfId="30847"/>
    <cellStyle name="Normal 38 6 3 3" xfId="23280"/>
    <cellStyle name="Normal 38 6 4" xfId="10159"/>
    <cellStyle name="Normal 38 6 4 2" xfId="27066"/>
    <cellStyle name="Normal 38 6 5" xfId="17781"/>
    <cellStyle name="Normal 38 6 6" xfId="19498"/>
    <cellStyle name="Normal 38 7" xfId="3100"/>
    <cellStyle name="Normal 38 7 2" xfId="6913"/>
    <cellStyle name="Normal 38 7 2 2" xfId="14972"/>
    <cellStyle name="Normal 38 7 2 2 2" xfId="31819"/>
    <cellStyle name="Normal 38 7 2 3" xfId="24252"/>
    <cellStyle name="Normal 38 7 3" xfId="11163"/>
    <cellStyle name="Normal 38 7 3 2" xfId="28038"/>
    <cellStyle name="Normal 38 7 4" xfId="20471"/>
    <cellStyle name="Normal 38 8" xfId="5029"/>
    <cellStyle name="Normal 38 8 2" xfId="13088"/>
    <cellStyle name="Normal 38 8 2 2" xfId="29935"/>
    <cellStyle name="Normal 38 8 3" xfId="22368"/>
    <cellStyle name="Normal 38 9" xfId="9050"/>
    <cellStyle name="Normal 38 9 2" xfId="26154"/>
    <cellStyle name="Normal 380" xfId="33969"/>
    <cellStyle name="Normal 381" xfId="33970"/>
    <cellStyle name="Normal 382" xfId="33971"/>
    <cellStyle name="Normal 383" xfId="33972"/>
    <cellStyle name="Normal 384" xfId="33973"/>
    <cellStyle name="Normal 385" xfId="33974"/>
    <cellStyle name="Normal 386" xfId="33975"/>
    <cellStyle name="Normal 387" xfId="33976"/>
    <cellStyle name="Normal 388" xfId="33977"/>
    <cellStyle name="Normal 389" xfId="33978"/>
    <cellStyle name="Normal 39" xfId="756"/>
    <cellStyle name="Normal 39 10" xfId="17782"/>
    <cellStyle name="Normal 39 11" xfId="18586"/>
    <cellStyle name="Normal 39 12" xfId="34121"/>
    <cellStyle name="Normal 39 2" xfId="960"/>
    <cellStyle name="Normal 39 2 2" xfId="3140"/>
    <cellStyle name="Normal 39 2 3" xfId="17783"/>
    <cellStyle name="Normal 39 2 4" xfId="34122"/>
    <cellStyle name="Normal 39 3" xfId="1086"/>
    <cellStyle name="Normal 39 3 2" xfId="1347"/>
    <cellStyle name="Normal 39 3 2 2" xfId="1843"/>
    <cellStyle name="Normal 39 3 2 2 2" xfId="2842"/>
    <cellStyle name="Normal 39 3 2 2 2 2" xfId="4804"/>
    <cellStyle name="Normal 39 3 2 2 2 2 2" xfId="8587"/>
    <cellStyle name="Normal 39 3 2 2 2 2 2 2" xfId="16646"/>
    <cellStyle name="Normal 39 3 2 2 2 2 2 2 2" xfId="33493"/>
    <cellStyle name="Normal 39 3 2 2 2 2 2 3" xfId="25926"/>
    <cellStyle name="Normal 39 3 2 2 2 2 3" xfId="12863"/>
    <cellStyle name="Normal 39 3 2 2 2 2 3 2" xfId="29712"/>
    <cellStyle name="Normal 39 3 2 2 2 2 4" xfId="22145"/>
    <cellStyle name="Normal 39 3 2 2 2 3" xfId="6703"/>
    <cellStyle name="Normal 39 3 2 2 2 3 2" xfId="14762"/>
    <cellStyle name="Normal 39 3 2 2 2 3 2 2" xfId="31609"/>
    <cellStyle name="Normal 39 3 2 2 2 3 3" xfId="24042"/>
    <cellStyle name="Normal 39 3 2 2 2 4" xfId="10929"/>
    <cellStyle name="Normal 39 3 2 2 2 4 2" xfId="27828"/>
    <cellStyle name="Normal 39 3 2 2 2 5" xfId="17787"/>
    <cellStyle name="Normal 39 3 2 2 2 6" xfId="20260"/>
    <cellStyle name="Normal 39 3 2 2 3" xfId="3892"/>
    <cellStyle name="Normal 39 3 2 2 3 2" xfId="7675"/>
    <cellStyle name="Normal 39 3 2 2 3 2 2" xfId="15734"/>
    <cellStyle name="Normal 39 3 2 2 3 2 2 2" xfId="32581"/>
    <cellStyle name="Normal 39 3 2 2 3 2 3" xfId="25014"/>
    <cellStyle name="Normal 39 3 2 2 3 3" xfId="11951"/>
    <cellStyle name="Normal 39 3 2 2 3 3 2" xfId="28800"/>
    <cellStyle name="Normal 39 3 2 2 3 4" xfId="21233"/>
    <cellStyle name="Normal 39 3 2 2 4" xfId="5791"/>
    <cellStyle name="Normal 39 3 2 2 4 2" xfId="13850"/>
    <cellStyle name="Normal 39 3 2 2 4 2 2" xfId="30697"/>
    <cellStyle name="Normal 39 3 2 2 4 3" xfId="23130"/>
    <cellStyle name="Normal 39 3 2 2 5" xfId="9976"/>
    <cellStyle name="Normal 39 3 2 2 5 2" xfId="26916"/>
    <cellStyle name="Normal 39 3 2 2 6" xfId="17786"/>
    <cellStyle name="Normal 39 3 2 2 7" xfId="19348"/>
    <cellStyle name="Normal 39 3 2 3" xfId="2389"/>
    <cellStyle name="Normal 39 3 2 3 2" xfId="4353"/>
    <cellStyle name="Normal 39 3 2 3 2 2" xfId="8136"/>
    <cellStyle name="Normal 39 3 2 3 2 2 2" xfId="16195"/>
    <cellStyle name="Normal 39 3 2 3 2 2 2 2" xfId="33042"/>
    <cellStyle name="Normal 39 3 2 3 2 2 3" xfId="25475"/>
    <cellStyle name="Normal 39 3 2 3 2 3" xfId="12412"/>
    <cellStyle name="Normal 39 3 2 3 2 3 2" xfId="29261"/>
    <cellStyle name="Normal 39 3 2 3 2 4" xfId="21694"/>
    <cellStyle name="Normal 39 3 2 3 3" xfId="6252"/>
    <cellStyle name="Normal 39 3 2 3 3 2" xfId="14311"/>
    <cellStyle name="Normal 39 3 2 3 3 2 2" xfId="31158"/>
    <cellStyle name="Normal 39 3 2 3 3 3" xfId="23591"/>
    <cellStyle name="Normal 39 3 2 3 4" xfId="10477"/>
    <cellStyle name="Normal 39 3 2 3 4 2" xfId="27377"/>
    <cellStyle name="Normal 39 3 2 3 5" xfId="17788"/>
    <cellStyle name="Normal 39 3 2 3 6" xfId="19809"/>
    <cellStyle name="Normal 39 3 2 4" xfId="3441"/>
    <cellStyle name="Normal 39 3 2 4 2" xfId="7224"/>
    <cellStyle name="Normal 39 3 2 4 2 2" xfId="15283"/>
    <cellStyle name="Normal 39 3 2 4 2 2 2" xfId="32130"/>
    <cellStyle name="Normal 39 3 2 4 2 3" xfId="24563"/>
    <cellStyle name="Normal 39 3 2 4 3" xfId="11500"/>
    <cellStyle name="Normal 39 3 2 4 3 2" xfId="28349"/>
    <cellStyle name="Normal 39 3 2 4 4" xfId="20782"/>
    <cellStyle name="Normal 39 3 2 5" xfId="5340"/>
    <cellStyle name="Normal 39 3 2 5 2" xfId="13399"/>
    <cellStyle name="Normal 39 3 2 5 2 2" xfId="30246"/>
    <cellStyle name="Normal 39 3 2 5 3" xfId="22679"/>
    <cellStyle name="Normal 39 3 2 6" xfId="9501"/>
    <cellStyle name="Normal 39 3 2 6 2" xfId="26465"/>
    <cellStyle name="Normal 39 3 2 7" xfId="17785"/>
    <cellStyle name="Normal 39 3 2 8" xfId="18897"/>
    <cellStyle name="Normal 39 3 3" xfId="1625"/>
    <cellStyle name="Normal 39 3 3 2" xfId="2624"/>
    <cellStyle name="Normal 39 3 3 2 2" xfId="4586"/>
    <cellStyle name="Normal 39 3 3 2 2 2" xfId="8369"/>
    <cellStyle name="Normal 39 3 3 2 2 2 2" xfId="16428"/>
    <cellStyle name="Normal 39 3 3 2 2 2 2 2" xfId="33275"/>
    <cellStyle name="Normal 39 3 3 2 2 2 3" xfId="25708"/>
    <cellStyle name="Normal 39 3 3 2 2 3" xfId="12645"/>
    <cellStyle name="Normal 39 3 3 2 2 3 2" xfId="29494"/>
    <cellStyle name="Normal 39 3 3 2 2 4" xfId="21927"/>
    <cellStyle name="Normal 39 3 3 2 3" xfId="6485"/>
    <cellStyle name="Normal 39 3 3 2 3 2" xfId="14544"/>
    <cellStyle name="Normal 39 3 3 2 3 2 2" xfId="31391"/>
    <cellStyle name="Normal 39 3 3 2 3 3" xfId="23824"/>
    <cellStyle name="Normal 39 3 3 2 4" xfId="10711"/>
    <cellStyle name="Normal 39 3 3 2 4 2" xfId="27610"/>
    <cellStyle name="Normal 39 3 3 2 5" xfId="17790"/>
    <cellStyle name="Normal 39 3 3 2 6" xfId="20042"/>
    <cellStyle name="Normal 39 3 3 3" xfId="3674"/>
    <cellStyle name="Normal 39 3 3 3 2" xfId="7457"/>
    <cellStyle name="Normal 39 3 3 3 2 2" xfId="15516"/>
    <cellStyle name="Normal 39 3 3 3 2 2 2" xfId="32363"/>
    <cellStyle name="Normal 39 3 3 3 2 3" xfId="24796"/>
    <cellStyle name="Normal 39 3 3 3 3" xfId="11733"/>
    <cellStyle name="Normal 39 3 3 3 3 2" xfId="28582"/>
    <cellStyle name="Normal 39 3 3 3 4" xfId="21015"/>
    <cellStyle name="Normal 39 3 3 4" xfId="5573"/>
    <cellStyle name="Normal 39 3 3 4 2" xfId="13632"/>
    <cellStyle name="Normal 39 3 3 4 2 2" xfId="30479"/>
    <cellStyle name="Normal 39 3 3 4 3" xfId="22912"/>
    <cellStyle name="Normal 39 3 3 5" xfId="9758"/>
    <cellStyle name="Normal 39 3 3 5 2" xfId="26698"/>
    <cellStyle name="Normal 39 3 3 6" xfId="17789"/>
    <cellStyle name="Normal 39 3 3 7" xfId="19130"/>
    <cellStyle name="Normal 39 3 4" xfId="2171"/>
    <cellStyle name="Normal 39 3 4 2" xfId="4135"/>
    <cellStyle name="Normal 39 3 4 2 2" xfId="7918"/>
    <cellStyle name="Normal 39 3 4 2 2 2" xfId="15977"/>
    <cellStyle name="Normal 39 3 4 2 2 2 2" xfId="32824"/>
    <cellStyle name="Normal 39 3 4 2 2 3" xfId="25257"/>
    <cellStyle name="Normal 39 3 4 2 3" xfId="12194"/>
    <cellStyle name="Normal 39 3 4 2 3 2" xfId="29043"/>
    <cellStyle name="Normal 39 3 4 2 4" xfId="21476"/>
    <cellStyle name="Normal 39 3 4 3" xfId="6034"/>
    <cellStyle name="Normal 39 3 4 3 2" xfId="14093"/>
    <cellStyle name="Normal 39 3 4 3 2 2" xfId="30940"/>
    <cellStyle name="Normal 39 3 4 3 3" xfId="23373"/>
    <cellStyle name="Normal 39 3 4 4" xfId="10259"/>
    <cellStyle name="Normal 39 3 4 4 2" xfId="27159"/>
    <cellStyle name="Normal 39 3 4 5" xfId="17791"/>
    <cellStyle name="Normal 39 3 4 6" xfId="19591"/>
    <cellStyle name="Normal 39 3 5" xfId="3223"/>
    <cellStyle name="Normal 39 3 5 2" xfId="7006"/>
    <cellStyle name="Normal 39 3 5 2 2" xfId="15065"/>
    <cellStyle name="Normal 39 3 5 2 2 2" xfId="31912"/>
    <cellStyle name="Normal 39 3 5 2 3" xfId="24345"/>
    <cellStyle name="Normal 39 3 5 3" xfId="11282"/>
    <cellStyle name="Normal 39 3 5 3 2" xfId="28131"/>
    <cellStyle name="Normal 39 3 5 4" xfId="20564"/>
    <cellStyle name="Normal 39 3 6" xfId="5122"/>
    <cellStyle name="Normal 39 3 6 2" xfId="13181"/>
    <cellStyle name="Normal 39 3 6 2 2" xfId="30028"/>
    <cellStyle name="Normal 39 3 6 3" xfId="22461"/>
    <cellStyle name="Normal 39 3 7" xfId="9266"/>
    <cellStyle name="Normal 39 3 7 2" xfId="26247"/>
    <cellStyle name="Normal 39 3 8" xfId="17784"/>
    <cellStyle name="Normal 39 3 9" xfId="18679"/>
    <cellStyle name="Normal 39 4" xfId="1255"/>
    <cellStyle name="Normal 39 4 2" xfId="1751"/>
    <cellStyle name="Normal 39 4 2 2" xfId="2750"/>
    <cellStyle name="Normal 39 4 2 2 2" xfId="4712"/>
    <cellStyle name="Normal 39 4 2 2 2 2" xfId="8495"/>
    <cellStyle name="Normal 39 4 2 2 2 2 2" xfId="16554"/>
    <cellStyle name="Normal 39 4 2 2 2 2 2 2" xfId="33401"/>
    <cellStyle name="Normal 39 4 2 2 2 2 3" xfId="25834"/>
    <cellStyle name="Normal 39 4 2 2 2 3" xfId="12771"/>
    <cellStyle name="Normal 39 4 2 2 2 3 2" xfId="29620"/>
    <cellStyle name="Normal 39 4 2 2 2 4" xfId="22053"/>
    <cellStyle name="Normal 39 4 2 2 3" xfId="6611"/>
    <cellStyle name="Normal 39 4 2 2 3 2" xfId="14670"/>
    <cellStyle name="Normal 39 4 2 2 3 2 2" xfId="31517"/>
    <cellStyle name="Normal 39 4 2 2 3 3" xfId="23950"/>
    <cellStyle name="Normal 39 4 2 2 4" xfId="10837"/>
    <cellStyle name="Normal 39 4 2 2 4 2" xfId="27736"/>
    <cellStyle name="Normal 39 4 2 2 5" xfId="17794"/>
    <cellStyle name="Normal 39 4 2 2 6" xfId="20168"/>
    <cellStyle name="Normal 39 4 2 3" xfId="3800"/>
    <cellStyle name="Normal 39 4 2 3 2" xfId="7583"/>
    <cellStyle name="Normal 39 4 2 3 2 2" xfId="15642"/>
    <cellStyle name="Normal 39 4 2 3 2 2 2" xfId="32489"/>
    <cellStyle name="Normal 39 4 2 3 2 3" xfId="24922"/>
    <cellStyle name="Normal 39 4 2 3 3" xfId="11859"/>
    <cellStyle name="Normal 39 4 2 3 3 2" xfId="28708"/>
    <cellStyle name="Normal 39 4 2 3 4" xfId="21141"/>
    <cellStyle name="Normal 39 4 2 4" xfId="5699"/>
    <cellStyle name="Normal 39 4 2 4 2" xfId="13758"/>
    <cellStyle name="Normal 39 4 2 4 2 2" xfId="30605"/>
    <cellStyle name="Normal 39 4 2 4 3" xfId="23038"/>
    <cellStyle name="Normal 39 4 2 5" xfId="9884"/>
    <cellStyle name="Normal 39 4 2 5 2" xfId="26824"/>
    <cellStyle name="Normal 39 4 2 6" xfId="17793"/>
    <cellStyle name="Normal 39 4 2 7" xfId="19256"/>
    <cellStyle name="Normal 39 4 3" xfId="2297"/>
    <cellStyle name="Normal 39 4 3 2" xfId="4261"/>
    <cellStyle name="Normal 39 4 3 2 2" xfId="8044"/>
    <cellStyle name="Normal 39 4 3 2 2 2" xfId="16103"/>
    <cellStyle name="Normal 39 4 3 2 2 2 2" xfId="32950"/>
    <cellStyle name="Normal 39 4 3 2 2 3" xfId="25383"/>
    <cellStyle name="Normal 39 4 3 2 3" xfId="12320"/>
    <cellStyle name="Normal 39 4 3 2 3 2" xfId="29169"/>
    <cellStyle name="Normal 39 4 3 2 4" xfId="21602"/>
    <cellStyle name="Normal 39 4 3 3" xfId="6160"/>
    <cellStyle name="Normal 39 4 3 3 2" xfId="14219"/>
    <cellStyle name="Normal 39 4 3 3 2 2" xfId="31066"/>
    <cellStyle name="Normal 39 4 3 3 3" xfId="23499"/>
    <cellStyle name="Normal 39 4 3 4" xfId="10385"/>
    <cellStyle name="Normal 39 4 3 4 2" xfId="27285"/>
    <cellStyle name="Normal 39 4 3 5" xfId="17795"/>
    <cellStyle name="Normal 39 4 3 6" xfId="19717"/>
    <cellStyle name="Normal 39 4 4" xfId="3349"/>
    <cellStyle name="Normal 39 4 4 2" xfId="7132"/>
    <cellStyle name="Normal 39 4 4 2 2" xfId="15191"/>
    <cellStyle name="Normal 39 4 4 2 2 2" xfId="32038"/>
    <cellStyle name="Normal 39 4 4 2 3" xfId="24471"/>
    <cellStyle name="Normal 39 4 4 3" xfId="11408"/>
    <cellStyle name="Normal 39 4 4 3 2" xfId="28257"/>
    <cellStyle name="Normal 39 4 4 4" xfId="20690"/>
    <cellStyle name="Normal 39 4 5" xfId="5248"/>
    <cellStyle name="Normal 39 4 5 2" xfId="13307"/>
    <cellStyle name="Normal 39 4 5 2 2" xfId="30154"/>
    <cellStyle name="Normal 39 4 5 3" xfId="22587"/>
    <cellStyle name="Normal 39 4 6" xfId="9409"/>
    <cellStyle name="Normal 39 4 6 2" xfId="26373"/>
    <cellStyle name="Normal 39 4 7" xfId="17792"/>
    <cellStyle name="Normal 39 4 8" xfId="18805"/>
    <cellStyle name="Normal 39 5" xfId="1533"/>
    <cellStyle name="Normal 39 5 2" xfId="2532"/>
    <cellStyle name="Normal 39 5 2 2" xfId="4494"/>
    <cellStyle name="Normal 39 5 2 2 2" xfId="8277"/>
    <cellStyle name="Normal 39 5 2 2 2 2" xfId="16336"/>
    <cellStyle name="Normal 39 5 2 2 2 2 2" xfId="33183"/>
    <cellStyle name="Normal 39 5 2 2 2 3" xfId="25616"/>
    <cellStyle name="Normal 39 5 2 2 3" xfId="12553"/>
    <cellStyle name="Normal 39 5 2 2 3 2" xfId="29402"/>
    <cellStyle name="Normal 39 5 2 2 4" xfId="21835"/>
    <cellStyle name="Normal 39 5 2 3" xfId="6393"/>
    <cellStyle name="Normal 39 5 2 3 2" xfId="14452"/>
    <cellStyle name="Normal 39 5 2 3 2 2" xfId="31299"/>
    <cellStyle name="Normal 39 5 2 3 3" xfId="23732"/>
    <cellStyle name="Normal 39 5 2 4" xfId="10619"/>
    <cellStyle name="Normal 39 5 2 4 2" xfId="27518"/>
    <cellStyle name="Normal 39 5 2 5" xfId="17797"/>
    <cellStyle name="Normal 39 5 2 6" xfId="19950"/>
    <cellStyle name="Normal 39 5 3" xfId="3582"/>
    <cellStyle name="Normal 39 5 3 2" xfId="7365"/>
    <cellStyle name="Normal 39 5 3 2 2" xfId="15424"/>
    <cellStyle name="Normal 39 5 3 2 2 2" xfId="32271"/>
    <cellStyle name="Normal 39 5 3 2 3" xfId="24704"/>
    <cellStyle name="Normal 39 5 3 3" xfId="11641"/>
    <cellStyle name="Normal 39 5 3 3 2" xfId="28490"/>
    <cellStyle name="Normal 39 5 3 4" xfId="20923"/>
    <cellStyle name="Normal 39 5 4" xfId="5481"/>
    <cellStyle name="Normal 39 5 4 2" xfId="13540"/>
    <cellStyle name="Normal 39 5 4 2 2" xfId="30387"/>
    <cellStyle name="Normal 39 5 4 3" xfId="22820"/>
    <cellStyle name="Normal 39 5 5" xfId="9666"/>
    <cellStyle name="Normal 39 5 5 2" xfId="26606"/>
    <cellStyle name="Normal 39 5 6" xfId="17796"/>
    <cellStyle name="Normal 39 5 7" xfId="19038"/>
    <cellStyle name="Normal 39 6" xfId="2062"/>
    <cellStyle name="Normal 39 6 2" xfId="4043"/>
    <cellStyle name="Normal 39 6 2 2" xfId="7826"/>
    <cellStyle name="Normal 39 6 2 2 2" xfId="15885"/>
    <cellStyle name="Normal 39 6 2 2 2 2" xfId="32732"/>
    <cellStyle name="Normal 39 6 2 2 3" xfId="25165"/>
    <cellStyle name="Normal 39 6 2 3" xfId="12102"/>
    <cellStyle name="Normal 39 6 2 3 2" xfId="28951"/>
    <cellStyle name="Normal 39 6 2 4" xfId="21384"/>
    <cellStyle name="Normal 39 6 3" xfId="5942"/>
    <cellStyle name="Normal 39 6 3 2" xfId="14001"/>
    <cellStyle name="Normal 39 6 3 2 2" xfId="30848"/>
    <cellStyle name="Normal 39 6 3 3" xfId="23281"/>
    <cellStyle name="Normal 39 6 4" xfId="10160"/>
    <cellStyle name="Normal 39 6 4 2" xfId="27067"/>
    <cellStyle name="Normal 39 6 5" xfId="17798"/>
    <cellStyle name="Normal 39 6 6" xfId="19499"/>
    <cellStyle name="Normal 39 7" xfId="3101"/>
    <cellStyle name="Normal 39 7 2" xfId="6914"/>
    <cellStyle name="Normal 39 7 2 2" xfId="14973"/>
    <cellStyle name="Normal 39 7 2 2 2" xfId="31820"/>
    <cellStyle name="Normal 39 7 2 3" xfId="24253"/>
    <cellStyle name="Normal 39 7 3" xfId="11164"/>
    <cellStyle name="Normal 39 7 3 2" xfId="28039"/>
    <cellStyle name="Normal 39 7 4" xfId="20472"/>
    <cellStyle name="Normal 39 8" xfId="5030"/>
    <cellStyle name="Normal 39 8 2" xfId="13089"/>
    <cellStyle name="Normal 39 8 2 2" xfId="29936"/>
    <cellStyle name="Normal 39 8 3" xfId="22369"/>
    <cellStyle name="Normal 39 9" xfId="9051"/>
    <cellStyle name="Normal 39 9 2" xfId="26155"/>
    <cellStyle name="Normal 390" xfId="33979"/>
    <cellStyle name="Normal 391" xfId="33980"/>
    <cellStyle name="Normal 392" xfId="33981"/>
    <cellStyle name="Normal 393" xfId="273"/>
    <cellStyle name="Normal 394" xfId="33982"/>
    <cellStyle name="Normal 395" xfId="33983"/>
    <cellStyle name="Normal 396" xfId="34147"/>
    <cellStyle name="Normal 397" xfId="34148"/>
    <cellStyle name="Normal 398" xfId="34150"/>
    <cellStyle name="Normal 4" xfId="180"/>
    <cellStyle name="Normal 4 2" xfId="447"/>
    <cellStyle name="Normal 4 2 2" xfId="2979"/>
    <cellStyle name="Normal 4 2 2 2" xfId="6836"/>
    <cellStyle name="Normal 4 2 2 2 2" xfId="14895"/>
    <cellStyle name="Normal 4 2 2 2 2 2" xfId="31742"/>
    <cellStyle name="Normal 4 2 2 2 3" xfId="24175"/>
    <cellStyle name="Normal 4 2 2 3" xfId="11064"/>
    <cellStyle name="Normal 4 2 2 3 2" xfId="27961"/>
    <cellStyle name="Normal 4 2 2 4" xfId="20393"/>
    <cellStyle name="Normal 4 2 3" xfId="17800"/>
    <cellStyle name="Normal 4 3" xfId="849"/>
    <cellStyle name="Normal 4 3 2" xfId="17801"/>
    <cellStyle name="Normal 4 4" xfId="2969"/>
    <cellStyle name="Normal 4 4 2" xfId="6827"/>
    <cellStyle name="Normal 4 4 2 2" xfId="14886"/>
    <cellStyle name="Normal 4 4 2 2 2" xfId="31733"/>
    <cellStyle name="Normal 4 4 2 3" xfId="24166"/>
    <cellStyle name="Normal 4 4 3" xfId="11055"/>
    <cellStyle name="Normal 4 4 3 2" xfId="27952"/>
    <cellStyle name="Normal 4 4 4" xfId="20384"/>
    <cellStyle name="Normal 4 5" xfId="17799"/>
    <cellStyle name="Normal 4 6" xfId="446"/>
    <cellStyle name="Normal 4_Energía" xfId="17802"/>
    <cellStyle name="Normal 40" xfId="757"/>
    <cellStyle name="Normal 40 10" xfId="17803"/>
    <cellStyle name="Normal 40 11" xfId="18587"/>
    <cellStyle name="Normal 40 12" xfId="34123"/>
    <cellStyle name="Normal 40 2" xfId="961"/>
    <cellStyle name="Normal 40 2 2" xfId="3141"/>
    <cellStyle name="Normal 40 2 3" xfId="17804"/>
    <cellStyle name="Normal 40 2 4" xfId="34124"/>
    <cellStyle name="Normal 40 3" xfId="1087"/>
    <cellStyle name="Normal 40 3 2" xfId="1348"/>
    <cellStyle name="Normal 40 3 2 2" xfId="1844"/>
    <cellStyle name="Normal 40 3 2 2 2" xfId="2843"/>
    <cellStyle name="Normal 40 3 2 2 2 2" xfId="4805"/>
    <cellStyle name="Normal 40 3 2 2 2 2 2" xfId="8588"/>
    <cellStyle name="Normal 40 3 2 2 2 2 2 2" xfId="16647"/>
    <cellStyle name="Normal 40 3 2 2 2 2 2 2 2" xfId="33494"/>
    <cellStyle name="Normal 40 3 2 2 2 2 2 3" xfId="25927"/>
    <cellStyle name="Normal 40 3 2 2 2 2 3" xfId="12864"/>
    <cellStyle name="Normal 40 3 2 2 2 2 3 2" xfId="29713"/>
    <cellStyle name="Normal 40 3 2 2 2 2 4" xfId="22146"/>
    <cellStyle name="Normal 40 3 2 2 2 3" xfId="6704"/>
    <cellStyle name="Normal 40 3 2 2 2 3 2" xfId="14763"/>
    <cellStyle name="Normal 40 3 2 2 2 3 2 2" xfId="31610"/>
    <cellStyle name="Normal 40 3 2 2 2 3 3" xfId="24043"/>
    <cellStyle name="Normal 40 3 2 2 2 4" xfId="10930"/>
    <cellStyle name="Normal 40 3 2 2 2 4 2" xfId="27829"/>
    <cellStyle name="Normal 40 3 2 2 2 5" xfId="17808"/>
    <cellStyle name="Normal 40 3 2 2 2 6" xfId="20261"/>
    <cellStyle name="Normal 40 3 2 2 3" xfId="3893"/>
    <cellStyle name="Normal 40 3 2 2 3 2" xfId="7676"/>
    <cellStyle name="Normal 40 3 2 2 3 2 2" xfId="15735"/>
    <cellStyle name="Normal 40 3 2 2 3 2 2 2" xfId="32582"/>
    <cellStyle name="Normal 40 3 2 2 3 2 3" xfId="25015"/>
    <cellStyle name="Normal 40 3 2 2 3 3" xfId="11952"/>
    <cellStyle name="Normal 40 3 2 2 3 3 2" xfId="28801"/>
    <cellStyle name="Normal 40 3 2 2 3 4" xfId="21234"/>
    <cellStyle name="Normal 40 3 2 2 4" xfId="5792"/>
    <cellStyle name="Normal 40 3 2 2 4 2" xfId="13851"/>
    <cellStyle name="Normal 40 3 2 2 4 2 2" xfId="30698"/>
    <cellStyle name="Normal 40 3 2 2 4 3" xfId="23131"/>
    <cellStyle name="Normal 40 3 2 2 5" xfId="9977"/>
    <cellStyle name="Normal 40 3 2 2 5 2" xfId="26917"/>
    <cellStyle name="Normal 40 3 2 2 6" xfId="17807"/>
    <cellStyle name="Normal 40 3 2 2 7" xfId="19349"/>
    <cellStyle name="Normal 40 3 2 3" xfId="2390"/>
    <cellStyle name="Normal 40 3 2 3 2" xfId="4354"/>
    <cellStyle name="Normal 40 3 2 3 2 2" xfId="8137"/>
    <cellStyle name="Normal 40 3 2 3 2 2 2" xfId="16196"/>
    <cellStyle name="Normal 40 3 2 3 2 2 2 2" xfId="33043"/>
    <cellStyle name="Normal 40 3 2 3 2 2 3" xfId="25476"/>
    <cellStyle name="Normal 40 3 2 3 2 3" xfId="12413"/>
    <cellStyle name="Normal 40 3 2 3 2 3 2" xfId="29262"/>
    <cellStyle name="Normal 40 3 2 3 2 4" xfId="21695"/>
    <cellStyle name="Normal 40 3 2 3 3" xfId="6253"/>
    <cellStyle name="Normal 40 3 2 3 3 2" xfId="14312"/>
    <cellStyle name="Normal 40 3 2 3 3 2 2" xfId="31159"/>
    <cellStyle name="Normal 40 3 2 3 3 3" xfId="23592"/>
    <cellStyle name="Normal 40 3 2 3 4" xfId="10478"/>
    <cellStyle name="Normal 40 3 2 3 4 2" xfId="27378"/>
    <cellStyle name="Normal 40 3 2 3 5" xfId="17809"/>
    <cellStyle name="Normal 40 3 2 3 6" xfId="19810"/>
    <cellStyle name="Normal 40 3 2 4" xfId="3442"/>
    <cellStyle name="Normal 40 3 2 4 2" xfId="7225"/>
    <cellStyle name="Normal 40 3 2 4 2 2" xfId="15284"/>
    <cellStyle name="Normal 40 3 2 4 2 2 2" xfId="32131"/>
    <cellStyle name="Normal 40 3 2 4 2 3" xfId="24564"/>
    <cellStyle name="Normal 40 3 2 4 3" xfId="11501"/>
    <cellStyle name="Normal 40 3 2 4 3 2" xfId="28350"/>
    <cellStyle name="Normal 40 3 2 4 4" xfId="20783"/>
    <cellStyle name="Normal 40 3 2 5" xfId="5341"/>
    <cellStyle name="Normal 40 3 2 5 2" xfId="13400"/>
    <cellStyle name="Normal 40 3 2 5 2 2" xfId="30247"/>
    <cellStyle name="Normal 40 3 2 5 3" xfId="22680"/>
    <cellStyle name="Normal 40 3 2 6" xfId="9502"/>
    <cellStyle name="Normal 40 3 2 6 2" xfId="26466"/>
    <cellStyle name="Normal 40 3 2 7" xfId="17806"/>
    <cellStyle name="Normal 40 3 2 8" xfId="18898"/>
    <cellStyle name="Normal 40 3 3" xfId="1626"/>
    <cellStyle name="Normal 40 3 3 2" xfId="2625"/>
    <cellStyle name="Normal 40 3 3 2 2" xfId="4587"/>
    <cellStyle name="Normal 40 3 3 2 2 2" xfId="8370"/>
    <cellStyle name="Normal 40 3 3 2 2 2 2" xfId="16429"/>
    <cellStyle name="Normal 40 3 3 2 2 2 2 2" xfId="33276"/>
    <cellStyle name="Normal 40 3 3 2 2 2 3" xfId="25709"/>
    <cellStyle name="Normal 40 3 3 2 2 3" xfId="12646"/>
    <cellStyle name="Normal 40 3 3 2 2 3 2" xfId="29495"/>
    <cellStyle name="Normal 40 3 3 2 2 4" xfId="21928"/>
    <cellStyle name="Normal 40 3 3 2 3" xfId="6486"/>
    <cellStyle name="Normal 40 3 3 2 3 2" xfId="14545"/>
    <cellStyle name="Normal 40 3 3 2 3 2 2" xfId="31392"/>
    <cellStyle name="Normal 40 3 3 2 3 3" xfId="23825"/>
    <cellStyle name="Normal 40 3 3 2 4" xfId="10712"/>
    <cellStyle name="Normal 40 3 3 2 4 2" xfId="27611"/>
    <cellStyle name="Normal 40 3 3 2 5" xfId="17811"/>
    <cellStyle name="Normal 40 3 3 2 6" xfId="20043"/>
    <cellStyle name="Normal 40 3 3 3" xfId="3675"/>
    <cellStyle name="Normal 40 3 3 3 2" xfId="7458"/>
    <cellStyle name="Normal 40 3 3 3 2 2" xfId="15517"/>
    <cellStyle name="Normal 40 3 3 3 2 2 2" xfId="32364"/>
    <cellStyle name="Normal 40 3 3 3 2 3" xfId="24797"/>
    <cellStyle name="Normal 40 3 3 3 3" xfId="11734"/>
    <cellStyle name="Normal 40 3 3 3 3 2" xfId="28583"/>
    <cellStyle name="Normal 40 3 3 3 4" xfId="21016"/>
    <cellStyle name="Normal 40 3 3 4" xfId="5574"/>
    <cellStyle name="Normal 40 3 3 4 2" xfId="13633"/>
    <cellStyle name="Normal 40 3 3 4 2 2" xfId="30480"/>
    <cellStyle name="Normal 40 3 3 4 3" xfId="22913"/>
    <cellStyle name="Normal 40 3 3 5" xfId="9759"/>
    <cellStyle name="Normal 40 3 3 5 2" xfId="26699"/>
    <cellStyle name="Normal 40 3 3 6" xfId="17810"/>
    <cellStyle name="Normal 40 3 3 7" xfId="19131"/>
    <cellStyle name="Normal 40 3 4" xfId="2172"/>
    <cellStyle name="Normal 40 3 4 2" xfId="4136"/>
    <cellStyle name="Normal 40 3 4 2 2" xfId="7919"/>
    <cellStyle name="Normal 40 3 4 2 2 2" xfId="15978"/>
    <cellStyle name="Normal 40 3 4 2 2 2 2" xfId="32825"/>
    <cellStyle name="Normal 40 3 4 2 2 3" xfId="25258"/>
    <cellStyle name="Normal 40 3 4 2 3" xfId="12195"/>
    <cellStyle name="Normal 40 3 4 2 3 2" xfId="29044"/>
    <cellStyle name="Normal 40 3 4 2 4" xfId="21477"/>
    <cellStyle name="Normal 40 3 4 3" xfId="6035"/>
    <cellStyle name="Normal 40 3 4 3 2" xfId="14094"/>
    <cellStyle name="Normal 40 3 4 3 2 2" xfId="30941"/>
    <cellStyle name="Normal 40 3 4 3 3" xfId="23374"/>
    <cellStyle name="Normal 40 3 4 4" xfId="10260"/>
    <cellStyle name="Normal 40 3 4 4 2" xfId="27160"/>
    <cellStyle name="Normal 40 3 4 5" xfId="17812"/>
    <cellStyle name="Normal 40 3 4 6" xfId="19592"/>
    <cellStyle name="Normal 40 3 5" xfId="3224"/>
    <cellStyle name="Normal 40 3 5 2" xfId="7007"/>
    <cellStyle name="Normal 40 3 5 2 2" xfId="15066"/>
    <cellStyle name="Normal 40 3 5 2 2 2" xfId="31913"/>
    <cellStyle name="Normal 40 3 5 2 3" xfId="24346"/>
    <cellStyle name="Normal 40 3 5 3" xfId="11283"/>
    <cellStyle name="Normal 40 3 5 3 2" xfId="28132"/>
    <cellStyle name="Normal 40 3 5 4" xfId="20565"/>
    <cellStyle name="Normal 40 3 6" xfId="5123"/>
    <cellStyle name="Normal 40 3 6 2" xfId="13182"/>
    <cellStyle name="Normal 40 3 6 2 2" xfId="30029"/>
    <cellStyle name="Normal 40 3 6 3" xfId="22462"/>
    <cellStyle name="Normal 40 3 7" xfId="9267"/>
    <cellStyle name="Normal 40 3 7 2" xfId="26248"/>
    <cellStyle name="Normal 40 3 8" xfId="17805"/>
    <cellStyle name="Normal 40 3 9" xfId="18680"/>
    <cellStyle name="Normal 40 4" xfId="1256"/>
    <cellStyle name="Normal 40 4 2" xfId="1752"/>
    <cellStyle name="Normal 40 4 2 2" xfId="2751"/>
    <cellStyle name="Normal 40 4 2 2 2" xfId="4713"/>
    <cellStyle name="Normal 40 4 2 2 2 2" xfId="8496"/>
    <cellStyle name="Normal 40 4 2 2 2 2 2" xfId="16555"/>
    <cellStyle name="Normal 40 4 2 2 2 2 2 2" xfId="33402"/>
    <cellStyle name="Normal 40 4 2 2 2 2 3" xfId="25835"/>
    <cellStyle name="Normal 40 4 2 2 2 3" xfId="12772"/>
    <cellStyle name="Normal 40 4 2 2 2 3 2" xfId="29621"/>
    <cellStyle name="Normal 40 4 2 2 2 4" xfId="22054"/>
    <cellStyle name="Normal 40 4 2 2 3" xfId="6612"/>
    <cellStyle name="Normal 40 4 2 2 3 2" xfId="14671"/>
    <cellStyle name="Normal 40 4 2 2 3 2 2" xfId="31518"/>
    <cellStyle name="Normal 40 4 2 2 3 3" xfId="23951"/>
    <cellStyle name="Normal 40 4 2 2 4" xfId="10838"/>
    <cellStyle name="Normal 40 4 2 2 4 2" xfId="27737"/>
    <cellStyle name="Normal 40 4 2 2 5" xfId="17815"/>
    <cellStyle name="Normal 40 4 2 2 6" xfId="20169"/>
    <cellStyle name="Normal 40 4 2 3" xfId="3801"/>
    <cellStyle name="Normal 40 4 2 3 2" xfId="7584"/>
    <cellStyle name="Normal 40 4 2 3 2 2" xfId="15643"/>
    <cellStyle name="Normal 40 4 2 3 2 2 2" xfId="32490"/>
    <cellStyle name="Normal 40 4 2 3 2 3" xfId="24923"/>
    <cellStyle name="Normal 40 4 2 3 3" xfId="11860"/>
    <cellStyle name="Normal 40 4 2 3 3 2" xfId="28709"/>
    <cellStyle name="Normal 40 4 2 3 4" xfId="21142"/>
    <cellStyle name="Normal 40 4 2 4" xfId="5700"/>
    <cellStyle name="Normal 40 4 2 4 2" xfId="13759"/>
    <cellStyle name="Normal 40 4 2 4 2 2" xfId="30606"/>
    <cellStyle name="Normal 40 4 2 4 3" xfId="23039"/>
    <cellStyle name="Normal 40 4 2 5" xfId="9885"/>
    <cellStyle name="Normal 40 4 2 5 2" xfId="26825"/>
    <cellStyle name="Normal 40 4 2 6" xfId="17814"/>
    <cellStyle name="Normal 40 4 2 7" xfId="19257"/>
    <cellStyle name="Normal 40 4 3" xfId="2298"/>
    <cellStyle name="Normal 40 4 3 2" xfId="4262"/>
    <cellStyle name="Normal 40 4 3 2 2" xfId="8045"/>
    <cellStyle name="Normal 40 4 3 2 2 2" xfId="16104"/>
    <cellStyle name="Normal 40 4 3 2 2 2 2" xfId="32951"/>
    <cellStyle name="Normal 40 4 3 2 2 3" xfId="25384"/>
    <cellStyle name="Normal 40 4 3 2 3" xfId="12321"/>
    <cellStyle name="Normal 40 4 3 2 3 2" xfId="29170"/>
    <cellStyle name="Normal 40 4 3 2 4" xfId="21603"/>
    <cellStyle name="Normal 40 4 3 3" xfId="6161"/>
    <cellStyle name="Normal 40 4 3 3 2" xfId="14220"/>
    <cellStyle name="Normal 40 4 3 3 2 2" xfId="31067"/>
    <cellStyle name="Normal 40 4 3 3 3" xfId="23500"/>
    <cellStyle name="Normal 40 4 3 4" xfId="10386"/>
    <cellStyle name="Normal 40 4 3 4 2" xfId="27286"/>
    <cellStyle name="Normal 40 4 3 5" xfId="17816"/>
    <cellStyle name="Normal 40 4 3 6" xfId="19718"/>
    <cellStyle name="Normal 40 4 4" xfId="3350"/>
    <cellStyle name="Normal 40 4 4 2" xfId="7133"/>
    <cellStyle name="Normal 40 4 4 2 2" xfId="15192"/>
    <cellStyle name="Normal 40 4 4 2 2 2" xfId="32039"/>
    <cellStyle name="Normal 40 4 4 2 3" xfId="24472"/>
    <cellStyle name="Normal 40 4 4 3" xfId="11409"/>
    <cellStyle name="Normal 40 4 4 3 2" xfId="28258"/>
    <cellStyle name="Normal 40 4 4 4" xfId="20691"/>
    <cellStyle name="Normal 40 4 5" xfId="5249"/>
    <cellStyle name="Normal 40 4 5 2" xfId="13308"/>
    <cellStyle name="Normal 40 4 5 2 2" xfId="30155"/>
    <cellStyle name="Normal 40 4 5 3" xfId="22588"/>
    <cellStyle name="Normal 40 4 6" xfId="9410"/>
    <cellStyle name="Normal 40 4 6 2" xfId="26374"/>
    <cellStyle name="Normal 40 4 7" xfId="17813"/>
    <cellStyle name="Normal 40 4 8" xfId="18806"/>
    <cellStyle name="Normal 40 5" xfId="1534"/>
    <cellStyle name="Normal 40 5 2" xfId="2533"/>
    <cellStyle name="Normal 40 5 2 2" xfId="4495"/>
    <cellStyle name="Normal 40 5 2 2 2" xfId="8278"/>
    <cellStyle name="Normal 40 5 2 2 2 2" xfId="16337"/>
    <cellStyle name="Normal 40 5 2 2 2 2 2" xfId="33184"/>
    <cellStyle name="Normal 40 5 2 2 2 3" xfId="25617"/>
    <cellStyle name="Normal 40 5 2 2 3" xfId="12554"/>
    <cellStyle name="Normal 40 5 2 2 3 2" xfId="29403"/>
    <cellStyle name="Normal 40 5 2 2 4" xfId="21836"/>
    <cellStyle name="Normal 40 5 2 3" xfId="6394"/>
    <cellStyle name="Normal 40 5 2 3 2" xfId="14453"/>
    <cellStyle name="Normal 40 5 2 3 2 2" xfId="31300"/>
    <cellStyle name="Normal 40 5 2 3 3" xfId="23733"/>
    <cellStyle name="Normal 40 5 2 4" xfId="10620"/>
    <cellStyle name="Normal 40 5 2 4 2" xfId="27519"/>
    <cellStyle name="Normal 40 5 2 5" xfId="17818"/>
    <cellStyle name="Normal 40 5 2 6" xfId="19951"/>
    <cellStyle name="Normal 40 5 3" xfId="3583"/>
    <cellStyle name="Normal 40 5 3 2" xfId="7366"/>
    <cellStyle name="Normal 40 5 3 2 2" xfId="15425"/>
    <cellStyle name="Normal 40 5 3 2 2 2" xfId="32272"/>
    <cellStyle name="Normal 40 5 3 2 3" xfId="24705"/>
    <cellStyle name="Normal 40 5 3 3" xfId="11642"/>
    <cellStyle name="Normal 40 5 3 3 2" xfId="28491"/>
    <cellStyle name="Normal 40 5 3 4" xfId="20924"/>
    <cellStyle name="Normal 40 5 4" xfId="5482"/>
    <cellStyle name="Normal 40 5 4 2" xfId="13541"/>
    <cellStyle name="Normal 40 5 4 2 2" xfId="30388"/>
    <cellStyle name="Normal 40 5 4 3" xfId="22821"/>
    <cellStyle name="Normal 40 5 5" xfId="9667"/>
    <cellStyle name="Normal 40 5 5 2" xfId="26607"/>
    <cellStyle name="Normal 40 5 6" xfId="17817"/>
    <cellStyle name="Normal 40 5 7" xfId="19039"/>
    <cellStyle name="Normal 40 6" xfId="2063"/>
    <cellStyle name="Normal 40 6 2" xfId="4044"/>
    <cellStyle name="Normal 40 6 2 2" xfId="7827"/>
    <cellStyle name="Normal 40 6 2 2 2" xfId="15886"/>
    <cellStyle name="Normal 40 6 2 2 2 2" xfId="32733"/>
    <cellStyle name="Normal 40 6 2 2 3" xfId="25166"/>
    <cellStyle name="Normal 40 6 2 3" xfId="12103"/>
    <cellStyle name="Normal 40 6 2 3 2" xfId="28952"/>
    <cellStyle name="Normal 40 6 2 4" xfId="21385"/>
    <cellStyle name="Normal 40 6 3" xfId="5943"/>
    <cellStyle name="Normal 40 6 3 2" xfId="14002"/>
    <cellStyle name="Normal 40 6 3 2 2" xfId="30849"/>
    <cellStyle name="Normal 40 6 3 3" xfId="23282"/>
    <cellStyle name="Normal 40 6 4" xfId="10161"/>
    <cellStyle name="Normal 40 6 4 2" xfId="27068"/>
    <cellStyle name="Normal 40 6 5" xfId="17819"/>
    <cellStyle name="Normal 40 6 6" xfId="19500"/>
    <cellStyle name="Normal 40 7" xfId="3102"/>
    <cellStyle name="Normal 40 7 2" xfId="6915"/>
    <cellStyle name="Normal 40 7 2 2" xfId="14974"/>
    <cellStyle name="Normal 40 7 2 2 2" xfId="31821"/>
    <cellStyle name="Normal 40 7 2 3" xfId="24254"/>
    <cellStyle name="Normal 40 7 3" xfId="11165"/>
    <cellStyle name="Normal 40 7 3 2" xfId="28040"/>
    <cellStyle name="Normal 40 7 4" xfId="20473"/>
    <cellStyle name="Normal 40 8" xfId="5031"/>
    <cellStyle name="Normal 40 8 2" xfId="13090"/>
    <cellStyle name="Normal 40 8 2 2" xfId="29937"/>
    <cellStyle name="Normal 40 8 3" xfId="22370"/>
    <cellStyle name="Normal 40 9" xfId="9052"/>
    <cellStyle name="Normal 40 9 2" xfId="26156"/>
    <cellStyle name="Normal 41" xfId="758"/>
    <cellStyle name="Normal 41 10" xfId="17820"/>
    <cellStyle name="Normal 41 11" xfId="18588"/>
    <cellStyle name="Normal 41 12" xfId="34125"/>
    <cellStyle name="Normal 41 2" xfId="962"/>
    <cellStyle name="Normal 41 2 2" xfId="3142"/>
    <cellStyle name="Normal 41 2 3" xfId="17821"/>
    <cellStyle name="Normal 41 2 4" xfId="34126"/>
    <cellStyle name="Normal 41 3" xfId="1088"/>
    <cellStyle name="Normal 41 3 2" xfId="1349"/>
    <cellStyle name="Normal 41 3 2 2" xfId="1845"/>
    <cellStyle name="Normal 41 3 2 2 2" xfId="2844"/>
    <cellStyle name="Normal 41 3 2 2 2 2" xfId="4806"/>
    <cellStyle name="Normal 41 3 2 2 2 2 2" xfId="8589"/>
    <cellStyle name="Normal 41 3 2 2 2 2 2 2" xfId="16648"/>
    <cellStyle name="Normal 41 3 2 2 2 2 2 2 2" xfId="33495"/>
    <cellStyle name="Normal 41 3 2 2 2 2 2 3" xfId="25928"/>
    <cellStyle name="Normal 41 3 2 2 2 2 3" xfId="12865"/>
    <cellStyle name="Normal 41 3 2 2 2 2 3 2" xfId="29714"/>
    <cellStyle name="Normal 41 3 2 2 2 2 4" xfId="22147"/>
    <cellStyle name="Normal 41 3 2 2 2 3" xfId="6705"/>
    <cellStyle name="Normal 41 3 2 2 2 3 2" xfId="14764"/>
    <cellStyle name="Normal 41 3 2 2 2 3 2 2" xfId="31611"/>
    <cellStyle name="Normal 41 3 2 2 2 3 3" xfId="24044"/>
    <cellStyle name="Normal 41 3 2 2 2 4" xfId="10931"/>
    <cellStyle name="Normal 41 3 2 2 2 4 2" xfId="27830"/>
    <cellStyle name="Normal 41 3 2 2 2 5" xfId="17825"/>
    <cellStyle name="Normal 41 3 2 2 2 6" xfId="20262"/>
    <cellStyle name="Normal 41 3 2 2 3" xfId="3894"/>
    <cellStyle name="Normal 41 3 2 2 3 2" xfId="7677"/>
    <cellStyle name="Normal 41 3 2 2 3 2 2" xfId="15736"/>
    <cellStyle name="Normal 41 3 2 2 3 2 2 2" xfId="32583"/>
    <cellStyle name="Normal 41 3 2 2 3 2 3" xfId="25016"/>
    <cellStyle name="Normal 41 3 2 2 3 3" xfId="11953"/>
    <cellStyle name="Normal 41 3 2 2 3 3 2" xfId="28802"/>
    <cellStyle name="Normal 41 3 2 2 3 4" xfId="21235"/>
    <cellStyle name="Normal 41 3 2 2 4" xfId="5793"/>
    <cellStyle name="Normal 41 3 2 2 4 2" xfId="13852"/>
    <cellStyle name="Normal 41 3 2 2 4 2 2" xfId="30699"/>
    <cellStyle name="Normal 41 3 2 2 4 3" xfId="23132"/>
    <cellStyle name="Normal 41 3 2 2 5" xfId="9978"/>
    <cellStyle name="Normal 41 3 2 2 5 2" xfId="26918"/>
    <cellStyle name="Normal 41 3 2 2 6" xfId="17824"/>
    <cellStyle name="Normal 41 3 2 2 7" xfId="19350"/>
    <cellStyle name="Normal 41 3 2 3" xfId="2391"/>
    <cellStyle name="Normal 41 3 2 3 2" xfId="4355"/>
    <cellStyle name="Normal 41 3 2 3 2 2" xfId="8138"/>
    <cellStyle name="Normal 41 3 2 3 2 2 2" xfId="16197"/>
    <cellStyle name="Normal 41 3 2 3 2 2 2 2" xfId="33044"/>
    <cellStyle name="Normal 41 3 2 3 2 2 3" xfId="25477"/>
    <cellStyle name="Normal 41 3 2 3 2 3" xfId="12414"/>
    <cellStyle name="Normal 41 3 2 3 2 3 2" xfId="29263"/>
    <cellStyle name="Normal 41 3 2 3 2 4" xfId="21696"/>
    <cellStyle name="Normal 41 3 2 3 3" xfId="6254"/>
    <cellStyle name="Normal 41 3 2 3 3 2" xfId="14313"/>
    <cellStyle name="Normal 41 3 2 3 3 2 2" xfId="31160"/>
    <cellStyle name="Normal 41 3 2 3 3 3" xfId="23593"/>
    <cellStyle name="Normal 41 3 2 3 4" xfId="10479"/>
    <cellStyle name="Normal 41 3 2 3 4 2" xfId="27379"/>
    <cellStyle name="Normal 41 3 2 3 5" xfId="17826"/>
    <cellStyle name="Normal 41 3 2 3 6" xfId="19811"/>
    <cellStyle name="Normal 41 3 2 4" xfId="3443"/>
    <cellStyle name="Normal 41 3 2 4 2" xfId="7226"/>
    <cellStyle name="Normal 41 3 2 4 2 2" xfId="15285"/>
    <cellStyle name="Normal 41 3 2 4 2 2 2" xfId="32132"/>
    <cellStyle name="Normal 41 3 2 4 2 3" xfId="24565"/>
    <cellStyle name="Normal 41 3 2 4 3" xfId="11502"/>
    <cellStyle name="Normal 41 3 2 4 3 2" xfId="28351"/>
    <cellStyle name="Normal 41 3 2 4 4" xfId="20784"/>
    <cellStyle name="Normal 41 3 2 5" xfId="5342"/>
    <cellStyle name="Normal 41 3 2 5 2" xfId="13401"/>
    <cellStyle name="Normal 41 3 2 5 2 2" xfId="30248"/>
    <cellStyle name="Normal 41 3 2 5 3" xfId="22681"/>
    <cellStyle name="Normal 41 3 2 6" xfId="9503"/>
    <cellStyle name="Normal 41 3 2 6 2" xfId="26467"/>
    <cellStyle name="Normal 41 3 2 7" xfId="17823"/>
    <cellStyle name="Normal 41 3 2 8" xfId="18899"/>
    <cellStyle name="Normal 41 3 3" xfId="1627"/>
    <cellStyle name="Normal 41 3 3 2" xfId="2626"/>
    <cellStyle name="Normal 41 3 3 2 2" xfId="4588"/>
    <cellStyle name="Normal 41 3 3 2 2 2" xfId="8371"/>
    <cellStyle name="Normal 41 3 3 2 2 2 2" xfId="16430"/>
    <cellStyle name="Normal 41 3 3 2 2 2 2 2" xfId="33277"/>
    <cellStyle name="Normal 41 3 3 2 2 2 3" xfId="25710"/>
    <cellStyle name="Normal 41 3 3 2 2 3" xfId="12647"/>
    <cellStyle name="Normal 41 3 3 2 2 3 2" xfId="29496"/>
    <cellStyle name="Normal 41 3 3 2 2 4" xfId="21929"/>
    <cellStyle name="Normal 41 3 3 2 3" xfId="6487"/>
    <cellStyle name="Normal 41 3 3 2 3 2" xfId="14546"/>
    <cellStyle name="Normal 41 3 3 2 3 2 2" xfId="31393"/>
    <cellStyle name="Normal 41 3 3 2 3 3" xfId="23826"/>
    <cellStyle name="Normal 41 3 3 2 4" xfId="10713"/>
    <cellStyle name="Normal 41 3 3 2 4 2" xfId="27612"/>
    <cellStyle name="Normal 41 3 3 2 5" xfId="17828"/>
    <cellStyle name="Normal 41 3 3 2 6" xfId="20044"/>
    <cellStyle name="Normal 41 3 3 3" xfId="3676"/>
    <cellStyle name="Normal 41 3 3 3 2" xfId="7459"/>
    <cellStyle name="Normal 41 3 3 3 2 2" xfId="15518"/>
    <cellStyle name="Normal 41 3 3 3 2 2 2" xfId="32365"/>
    <cellStyle name="Normal 41 3 3 3 2 3" xfId="24798"/>
    <cellStyle name="Normal 41 3 3 3 3" xfId="11735"/>
    <cellStyle name="Normal 41 3 3 3 3 2" xfId="28584"/>
    <cellStyle name="Normal 41 3 3 3 4" xfId="21017"/>
    <cellStyle name="Normal 41 3 3 4" xfId="5575"/>
    <cellStyle name="Normal 41 3 3 4 2" xfId="13634"/>
    <cellStyle name="Normal 41 3 3 4 2 2" xfId="30481"/>
    <cellStyle name="Normal 41 3 3 4 3" xfId="22914"/>
    <cellStyle name="Normal 41 3 3 5" xfId="9760"/>
    <cellStyle name="Normal 41 3 3 5 2" xfId="26700"/>
    <cellStyle name="Normal 41 3 3 6" xfId="17827"/>
    <cellStyle name="Normal 41 3 3 7" xfId="19132"/>
    <cellStyle name="Normal 41 3 4" xfId="2173"/>
    <cellStyle name="Normal 41 3 4 2" xfId="4137"/>
    <cellStyle name="Normal 41 3 4 2 2" xfId="7920"/>
    <cellStyle name="Normal 41 3 4 2 2 2" xfId="15979"/>
    <cellStyle name="Normal 41 3 4 2 2 2 2" xfId="32826"/>
    <cellStyle name="Normal 41 3 4 2 2 3" xfId="25259"/>
    <cellStyle name="Normal 41 3 4 2 3" xfId="12196"/>
    <cellStyle name="Normal 41 3 4 2 3 2" xfId="29045"/>
    <cellStyle name="Normal 41 3 4 2 4" xfId="21478"/>
    <cellStyle name="Normal 41 3 4 3" xfId="6036"/>
    <cellStyle name="Normal 41 3 4 3 2" xfId="14095"/>
    <cellStyle name="Normal 41 3 4 3 2 2" xfId="30942"/>
    <cellStyle name="Normal 41 3 4 3 3" xfId="23375"/>
    <cellStyle name="Normal 41 3 4 4" xfId="10261"/>
    <cellStyle name="Normal 41 3 4 4 2" xfId="27161"/>
    <cellStyle name="Normal 41 3 4 5" xfId="17829"/>
    <cellStyle name="Normal 41 3 4 6" xfId="19593"/>
    <cellStyle name="Normal 41 3 5" xfId="3225"/>
    <cellStyle name="Normal 41 3 5 2" xfId="7008"/>
    <cellStyle name="Normal 41 3 5 2 2" xfId="15067"/>
    <cellStyle name="Normal 41 3 5 2 2 2" xfId="31914"/>
    <cellStyle name="Normal 41 3 5 2 3" xfId="24347"/>
    <cellStyle name="Normal 41 3 5 3" xfId="11284"/>
    <cellStyle name="Normal 41 3 5 3 2" xfId="28133"/>
    <cellStyle name="Normal 41 3 5 4" xfId="20566"/>
    <cellStyle name="Normal 41 3 6" xfId="5124"/>
    <cellStyle name="Normal 41 3 6 2" xfId="13183"/>
    <cellStyle name="Normal 41 3 6 2 2" xfId="30030"/>
    <cellStyle name="Normal 41 3 6 3" xfId="22463"/>
    <cellStyle name="Normal 41 3 7" xfId="9268"/>
    <cellStyle name="Normal 41 3 7 2" xfId="26249"/>
    <cellStyle name="Normal 41 3 8" xfId="17822"/>
    <cellStyle name="Normal 41 3 9" xfId="18681"/>
    <cellStyle name="Normal 41 4" xfId="1257"/>
    <cellStyle name="Normal 41 4 2" xfId="1753"/>
    <cellStyle name="Normal 41 4 2 2" xfId="2752"/>
    <cellStyle name="Normal 41 4 2 2 2" xfId="4714"/>
    <cellStyle name="Normal 41 4 2 2 2 2" xfId="8497"/>
    <cellStyle name="Normal 41 4 2 2 2 2 2" xfId="16556"/>
    <cellStyle name="Normal 41 4 2 2 2 2 2 2" xfId="33403"/>
    <cellStyle name="Normal 41 4 2 2 2 2 3" xfId="25836"/>
    <cellStyle name="Normal 41 4 2 2 2 3" xfId="12773"/>
    <cellStyle name="Normal 41 4 2 2 2 3 2" xfId="29622"/>
    <cellStyle name="Normal 41 4 2 2 2 4" xfId="22055"/>
    <cellStyle name="Normal 41 4 2 2 3" xfId="6613"/>
    <cellStyle name="Normal 41 4 2 2 3 2" xfId="14672"/>
    <cellStyle name="Normal 41 4 2 2 3 2 2" xfId="31519"/>
    <cellStyle name="Normal 41 4 2 2 3 3" xfId="23952"/>
    <cellStyle name="Normal 41 4 2 2 4" xfId="10839"/>
    <cellStyle name="Normal 41 4 2 2 4 2" xfId="27738"/>
    <cellStyle name="Normal 41 4 2 2 5" xfId="17832"/>
    <cellStyle name="Normal 41 4 2 2 6" xfId="20170"/>
    <cellStyle name="Normal 41 4 2 3" xfId="3802"/>
    <cellStyle name="Normal 41 4 2 3 2" xfId="7585"/>
    <cellStyle name="Normal 41 4 2 3 2 2" xfId="15644"/>
    <cellStyle name="Normal 41 4 2 3 2 2 2" xfId="32491"/>
    <cellStyle name="Normal 41 4 2 3 2 3" xfId="24924"/>
    <cellStyle name="Normal 41 4 2 3 3" xfId="11861"/>
    <cellStyle name="Normal 41 4 2 3 3 2" xfId="28710"/>
    <cellStyle name="Normal 41 4 2 3 4" xfId="21143"/>
    <cellStyle name="Normal 41 4 2 4" xfId="5701"/>
    <cellStyle name="Normal 41 4 2 4 2" xfId="13760"/>
    <cellStyle name="Normal 41 4 2 4 2 2" xfId="30607"/>
    <cellStyle name="Normal 41 4 2 4 3" xfId="23040"/>
    <cellStyle name="Normal 41 4 2 5" xfId="9886"/>
    <cellStyle name="Normal 41 4 2 5 2" xfId="26826"/>
    <cellStyle name="Normal 41 4 2 6" xfId="17831"/>
    <cellStyle name="Normal 41 4 2 7" xfId="19258"/>
    <cellStyle name="Normal 41 4 3" xfId="2299"/>
    <cellStyle name="Normal 41 4 3 2" xfId="4263"/>
    <cellStyle name="Normal 41 4 3 2 2" xfId="8046"/>
    <cellStyle name="Normal 41 4 3 2 2 2" xfId="16105"/>
    <cellStyle name="Normal 41 4 3 2 2 2 2" xfId="32952"/>
    <cellStyle name="Normal 41 4 3 2 2 3" xfId="25385"/>
    <cellStyle name="Normal 41 4 3 2 3" xfId="12322"/>
    <cellStyle name="Normal 41 4 3 2 3 2" xfId="29171"/>
    <cellStyle name="Normal 41 4 3 2 4" xfId="21604"/>
    <cellStyle name="Normal 41 4 3 3" xfId="6162"/>
    <cellStyle name="Normal 41 4 3 3 2" xfId="14221"/>
    <cellStyle name="Normal 41 4 3 3 2 2" xfId="31068"/>
    <cellStyle name="Normal 41 4 3 3 3" xfId="23501"/>
    <cellStyle name="Normal 41 4 3 4" xfId="10387"/>
    <cellStyle name="Normal 41 4 3 4 2" xfId="27287"/>
    <cellStyle name="Normal 41 4 3 5" xfId="17833"/>
    <cellStyle name="Normal 41 4 3 6" xfId="19719"/>
    <cellStyle name="Normal 41 4 4" xfId="3351"/>
    <cellStyle name="Normal 41 4 4 2" xfId="7134"/>
    <cellStyle name="Normal 41 4 4 2 2" xfId="15193"/>
    <cellStyle name="Normal 41 4 4 2 2 2" xfId="32040"/>
    <cellStyle name="Normal 41 4 4 2 3" xfId="24473"/>
    <cellStyle name="Normal 41 4 4 3" xfId="11410"/>
    <cellStyle name="Normal 41 4 4 3 2" xfId="28259"/>
    <cellStyle name="Normal 41 4 4 4" xfId="20692"/>
    <cellStyle name="Normal 41 4 5" xfId="5250"/>
    <cellStyle name="Normal 41 4 5 2" xfId="13309"/>
    <cellStyle name="Normal 41 4 5 2 2" xfId="30156"/>
    <cellStyle name="Normal 41 4 5 3" xfId="22589"/>
    <cellStyle name="Normal 41 4 6" xfId="9411"/>
    <cellStyle name="Normal 41 4 6 2" xfId="26375"/>
    <cellStyle name="Normal 41 4 7" xfId="17830"/>
    <cellStyle name="Normal 41 4 8" xfId="18807"/>
    <cellStyle name="Normal 41 5" xfId="1535"/>
    <cellStyle name="Normal 41 5 2" xfId="2534"/>
    <cellStyle name="Normal 41 5 2 2" xfId="4496"/>
    <cellStyle name="Normal 41 5 2 2 2" xfId="8279"/>
    <cellStyle name="Normal 41 5 2 2 2 2" xfId="16338"/>
    <cellStyle name="Normal 41 5 2 2 2 2 2" xfId="33185"/>
    <cellStyle name="Normal 41 5 2 2 2 3" xfId="25618"/>
    <cellStyle name="Normal 41 5 2 2 3" xfId="12555"/>
    <cellStyle name="Normal 41 5 2 2 3 2" xfId="29404"/>
    <cellStyle name="Normal 41 5 2 2 4" xfId="21837"/>
    <cellStyle name="Normal 41 5 2 3" xfId="6395"/>
    <cellStyle name="Normal 41 5 2 3 2" xfId="14454"/>
    <cellStyle name="Normal 41 5 2 3 2 2" xfId="31301"/>
    <cellStyle name="Normal 41 5 2 3 3" xfId="23734"/>
    <cellStyle name="Normal 41 5 2 4" xfId="10621"/>
    <cellStyle name="Normal 41 5 2 4 2" xfId="27520"/>
    <cellStyle name="Normal 41 5 2 5" xfId="17835"/>
    <cellStyle name="Normal 41 5 2 6" xfId="19952"/>
    <cellStyle name="Normal 41 5 3" xfId="3584"/>
    <cellStyle name="Normal 41 5 3 2" xfId="7367"/>
    <cellStyle name="Normal 41 5 3 2 2" xfId="15426"/>
    <cellStyle name="Normal 41 5 3 2 2 2" xfId="32273"/>
    <cellStyle name="Normal 41 5 3 2 3" xfId="24706"/>
    <cellStyle name="Normal 41 5 3 3" xfId="11643"/>
    <cellStyle name="Normal 41 5 3 3 2" xfId="28492"/>
    <cellStyle name="Normal 41 5 3 4" xfId="20925"/>
    <cellStyle name="Normal 41 5 4" xfId="5483"/>
    <cellStyle name="Normal 41 5 4 2" xfId="13542"/>
    <cellStyle name="Normal 41 5 4 2 2" xfId="30389"/>
    <cellStyle name="Normal 41 5 4 3" xfId="22822"/>
    <cellStyle name="Normal 41 5 5" xfId="9668"/>
    <cellStyle name="Normal 41 5 5 2" xfId="26608"/>
    <cellStyle name="Normal 41 5 6" xfId="17834"/>
    <cellStyle name="Normal 41 5 7" xfId="19040"/>
    <cellStyle name="Normal 41 6" xfId="2064"/>
    <cellStyle name="Normal 41 6 2" xfId="4045"/>
    <cellStyle name="Normal 41 6 2 2" xfId="7828"/>
    <cellStyle name="Normal 41 6 2 2 2" xfId="15887"/>
    <cellStyle name="Normal 41 6 2 2 2 2" xfId="32734"/>
    <cellStyle name="Normal 41 6 2 2 3" xfId="25167"/>
    <cellStyle name="Normal 41 6 2 3" xfId="12104"/>
    <cellStyle name="Normal 41 6 2 3 2" xfId="28953"/>
    <cellStyle name="Normal 41 6 2 4" xfId="21386"/>
    <cellStyle name="Normal 41 6 3" xfId="5944"/>
    <cellStyle name="Normal 41 6 3 2" xfId="14003"/>
    <cellStyle name="Normal 41 6 3 2 2" xfId="30850"/>
    <cellStyle name="Normal 41 6 3 3" xfId="23283"/>
    <cellStyle name="Normal 41 6 4" xfId="10162"/>
    <cellStyle name="Normal 41 6 4 2" xfId="27069"/>
    <cellStyle name="Normal 41 6 5" xfId="17836"/>
    <cellStyle name="Normal 41 6 6" xfId="19501"/>
    <cellStyle name="Normal 41 7" xfId="3103"/>
    <cellStyle name="Normal 41 7 2" xfId="6916"/>
    <cellStyle name="Normal 41 7 2 2" xfId="14975"/>
    <cellStyle name="Normal 41 7 2 2 2" xfId="31822"/>
    <cellStyle name="Normal 41 7 2 3" xfId="24255"/>
    <cellStyle name="Normal 41 7 3" xfId="11166"/>
    <cellStyle name="Normal 41 7 3 2" xfId="28041"/>
    <cellStyle name="Normal 41 7 4" xfId="20474"/>
    <cellStyle name="Normal 41 8" xfId="5032"/>
    <cellStyle name="Normal 41 8 2" xfId="13091"/>
    <cellStyle name="Normal 41 8 2 2" xfId="29938"/>
    <cellStyle name="Normal 41 8 3" xfId="22371"/>
    <cellStyle name="Normal 41 9" xfId="9053"/>
    <cellStyle name="Normal 41 9 2" xfId="26157"/>
    <cellStyle name="Normal 42" xfId="759"/>
    <cellStyle name="Normal 42 10" xfId="17837"/>
    <cellStyle name="Normal 42 11" xfId="18589"/>
    <cellStyle name="Normal 42 12" xfId="34127"/>
    <cellStyle name="Normal 42 2" xfId="963"/>
    <cellStyle name="Normal 42 2 2" xfId="3143"/>
    <cellStyle name="Normal 42 2 3" xfId="17838"/>
    <cellStyle name="Normal 42 2 4" xfId="34128"/>
    <cellStyle name="Normal 42 3" xfId="1089"/>
    <cellStyle name="Normal 42 3 2" xfId="1350"/>
    <cellStyle name="Normal 42 3 2 2" xfId="1846"/>
    <cellStyle name="Normal 42 3 2 2 2" xfId="2845"/>
    <cellStyle name="Normal 42 3 2 2 2 2" xfId="4807"/>
    <cellStyle name="Normal 42 3 2 2 2 2 2" xfId="8590"/>
    <cellStyle name="Normal 42 3 2 2 2 2 2 2" xfId="16649"/>
    <cellStyle name="Normal 42 3 2 2 2 2 2 2 2" xfId="33496"/>
    <cellStyle name="Normal 42 3 2 2 2 2 2 3" xfId="25929"/>
    <cellStyle name="Normal 42 3 2 2 2 2 3" xfId="12866"/>
    <cellStyle name="Normal 42 3 2 2 2 2 3 2" xfId="29715"/>
    <cellStyle name="Normal 42 3 2 2 2 2 4" xfId="22148"/>
    <cellStyle name="Normal 42 3 2 2 2 3" xfId="6706"/>
    <cellStyle name="Normal 42 3 2 2 2 3 2" xfId="14765"/>
    <cellStyle name="Normal 42 3 2 2 2 3 2 2" xfId="31612"/>
    <cellStyle name="Normal 42 3 2 2 2 3 3" xfId="24045"/>
    <cellStyle name="Normal 42 3 2 2 2 4" xfId="10932"/>
    <cellStyle name="Normal 42 3 2 2 2 4 2" xfId="27831"/>
    <cellStyle name="Normal 42 3 2 2 2 5" xfId="17842"/>
    <cellStyle name="Normal 42 3 2 2 2 6" xfId="20263"/>
    <cellStyle name="Normal 42 3 2 2 3" xfId="3895"/>
    <cellStyle name="Normal 42 3 2 2 3 2" xfId="7678"/>
    <cellStyle name="Normal 42 3 2 2 3 2 2" xfId="15737"/>
    <cellStyle name="Normal 42 3 2 2 3 2 2 2" xfId="32584"/>
    <cellStyle name="Normal 42 3 2 2 3 2 3" xfId="25017"/>
    <cellStyle name="Normal 42 3 2 2 3 3" xfId="11954"/>
    <cellStyle name="Normal 42 3 2 2 3 3 2" xfId="28803"/>
    <cellStyle name="Normal 42 3 2 2 3 4" xfId="21236"/>
    <cellStyle name="Normal 42 3 2 2 4" xfId="5794"/>
    <cellStyle name="Normal 42 3 2 2 4 2" xfId="13853"/>
    <cellStyle name="Normal 42 3 2 2 4 2 2" xfId="30700"/>
    <cellStyle name="Normal 42 3 2 2 4 3" xfId="23133"/>
    <cellStyle name="Normal 42 3 2 2 5" xfId="9979"/>
    <cellStyle name="Normal 42 3 2 2 5 2" xfId="26919"/>
    <cellStyle name="Normal 42 3 2 2 6" xfId="17841"/>
    <cellStyle name="Normal 42 3 2 2 7" xfId="19351"/>
    <cellStyle name="Normal 42 3 2 3" xfId="2392"/>
    <cellStyle name="Normal 42 3 2 3 2" xfId="4356"/>
    <cellStyle name="Normal 42 3 2 3 2 2" xfId="8139"/>
    <cellStyle name="Normal 42 3 2 3 2 2 2" xfId="16198"/>
    <cellStyle name="Normal 42 3 2 3 2 2 2 2" xfId="33045"/>
    <cellStyle name="Normal 42 3 2 3 2 2 3" xfId="25478"/>
    <cellStyle name="Normal 42 3 2 3 2 3" xfId="12415"/>
    <cellStyle name="Normal 42 3 2 3 2 3 2" xfId="29264"/>
    <cellStyle name="Normal 42 3 2 3 2 4" xfId="21697"/>
    <cellStyle name="Normal 42 3 2 3 3" xfId="6255"/>
    <cellStyle name="Normal 42 3 2 3 3 2" xfId="14314"/>
    <cellStyle name="Normal 42 3 2 3 3 2 2" xfId="31161"/>
    <cellStyle name="Normal 42 3 2 3 3 3" xfId="23594"/>
    <cellStyle name="Normal 42 3 2 3 4" xfId="10480"/>
    <cellStyle name="Normal 42 3 2 3 4 2" xfId="27380"/>
    <cellStyle name="Normal 42 3 2 3 5" xfId="17843"/>
    <cellStyle name="Normal 42 3 2 3 6" xfId="19812"/>
    <cellStyle name="Normal 42 3 2 4" xfId="3444"/>
    <cellStyle name="Normal 42 3 2 4 2" xfId="7227"/>
    <cellStyle name="Normal 42 3 2 4 2 2" xfId="15286"/>
    <cellStyle name="Normal 42 3 2 4 2 2 2" xfId="32133"/>
    <cellStyle name="Normal 42 3 2 4 2 3" xfId="24566"/>
    <cellStyle name="Normal 42 3 2 4 3" xfId="11503"/>
    <cellStyle name="Normal 42 3 2 4 3 2" xfId="28352"/>
    <cellStyle name="Normal 42 3 2 4 4" xfId="20785"/>
    <cellStyle name="Normal 42 3 2 5" xfId="5343"/>
    <cellStyle name="Normal 42 3 2 5 2" xfId="13402"/>
    <cellStyle name="Normal 42 3 2 5 2 2" xfId="30249"/>
    <cellStyle name="Normal 42 3 2 5 3" xfId="22682"/>
    <cellStyle name="Normal 42 3 2 6" xfId="9504"/>
    <cellStyle name="Normal 42 3 2 6 2" xfId="26468"/>
    <cellStyle name="Normal 42 3 2 7" xfId="17840"/>
    <cellStyle name="Normal 42 3 2 8" xfId="18900"/>
    <cellStyle name="Normal 42 3 3" xfId="1628"/>
    <cellStyle name="Normal 42 3 3 2" xfId="2627"/>
    <cellStyle name="Normal 42 3 3 2 2" xfId="4589"/>
    <cellStyle name="Normal 42 3 3 2 2 2" xfId="8372"/>
    <cellStyle name="Normal 42 3 3 2 2 2 2" xfId="16431"/>
    <cellStyle name="Normal 42 3 3 2 2 2 2 2" xfId="33278"/>
    <cellStyle name="Normal 42 3 3 2 2 2 3" xfId="25711"/>
    <cellStyle name="Normal 42 3 3 2 2 3" xfId="12648"/>
    <cellStyle name="Normal 42 3 3 2 2 3 2" xfId="29497"/>
    <cellStyle name="Normal 42 3 3 2 2 4" xfId="21930"/>
    <cellStyle name="Normal 42 3 3 2 3" xfId="6488"/>
    <cellStyle name="Normal 42 3 3 2 3 2" xfId="14547"/>
    <cellStyle name="Normal 42 3 3 2 3 2 2" xfId="31394"/>
    <cellStyle name="Normal 42 3 3 2 3 3" xfId="23827"/>
    <cellStyle name="Normal 42 3 3 2 4" xfId="10714"/>
    <cellStyle name="Normal 42 3 3 2 4 2" xfId="27613"/>
    <cellStyle name="Normal 42 3 3 2 5" xfId="17845"/>
    <cellStyle name="Normal 42 3 3 2 6" xfId="20045"/>
    <cellStyle name="Normal 42 3 3 3" xfId="3677"/>
    <cellStyle name="Normal 42 3 3 3 2" xfId="7460"/>
    <cellStyle name="Normal 42 3 3 3 2 2" xfId="15519"/>
    <cellStyle name="Normal 42 3 3 3 2 2 2" xfId="32366"/>
    <cellStyle name="Normal 42 3 3 3 2 3" xfId="24799"/>
    <cellStyle name="Normal 42 3 3 3 3" xfId="11736"/>
    <cellStyle name="Normal 42 3 3 3 3 2" xfId="28585"/>
    <cellStyle name="Normal 42 3 3 3 4" xfId="21018"/>
    <cellStyle name="Normal 42 3 3 4" xfId="5576"/>
    <cellStyle name="Normal 42 3 3 4 2" xfId="13635"/>
    <cellStyle name="Normal 42 3 3 4 2 2" xfId="30482"/>
    <cellStyle name="Normal 42 3 3 4 3" xfId="22915"/>
    <cellStyle name="Normal 42 3 3 5" xfId="9761"/>
    <cellStyle name="Normal 42 3 3 5 2" xfId="26701"/>
    <cellStyle name="Normal 42 3 3 6" xfId="17844"/>
    <cellStyle name="Normal 42 3 3 7" xfId="19133"/>
    <cellStyle name="Normal 42 3 4" xfId="2174"/>
    <cellStyle name="Normal 42 3 4 2" xfId="4138"/>
    <cellStyle name="Normal 42 3 4 2 2" xfId="7921"/>
    <cellStyle name="Normal 42 3 4 2 2 2" xfId="15980"/>
    <cellStyle name="Normal 42 3 4 2 2 2 2" xfId="32827"/>
    <cellStyle name="Normal 42 3 4 2 2 3" xfId="25260"/>
    <cellStyle name="Normal 42 3 4 2 3" xfId="12197"/>
    <cellStyle name="Normal 42 3 4 2 3 2" xfId="29046"/>
    <cellStyle name="Normal 42 3 4 2 4" xfId="21479"/>
    <cellStyle name="Normal 42 3 4 3" xfId="6037"/>
    <cellStyle name="Normal 42 3 4 3 2" xfId="14096"/>
    <cellStyle name="Normal 42 3 4 3 2 2" xfId="30943"/>
    <cellStyle name="Normal 42 3 4 3 3" xfId="23376"/>
    <cellStyle name="Normal 42 3 4 4" xfId="10262"/>
    <cellStyle name="Normal 42 3 4 4 2" xfId="27162"/>
    <cellStyle name="Normal 42 3 4 5" xfId="17846"/>
    <cellStyle name="Normal 42 3 4 6" xfId="19594"/>
    <cellStyle name="Normal 42 3 5" xfId="3226"/>
    <cellStyle name="Normal 42 3 5 2" xfId="7009"/>
    <cellStyle name="Normal 42 3 5 2 2" xfId="15068"/>
    <cellStyle name="Normal 42 3 5 2 2 2" xfId="31915"/>
    <cellStyle name="Normal 42 3 5 2 3" xfId="24348"/>
    <cellStyle name="Normal 42 3 5 3" xfId="11285"/>
    <cellStyle name="Normal 42 3 5 3 2" xfId="28134"/>
    <cellStyle name="Normal 42 3 5 4" xfId="20567"/>
    <cellStyle name="Normal 42 3 6" xfId="5125"/>
    <cellStyle name="Normal 42 3 6 2" xfId="13184"/>
    <cellStyle name="Normal 42 3 6 2 2" xfId="30031"/>
    <cellStyle name="Normal 42 3 6 3" xfId="22464"/>
    <cellStyle name="Normal 42 3 7" xfId="9269"/>
    <cellStyle name="Normal 42 3 7 2" xfId="26250"/>
    <cellStyle name="Normal 42 3 8" xfId="17839"/>
    <cellStyle name="Normal 42 3 9" xfId="18682"/>
    <cellStyle name="Normal 42 4" xfId="1258"/>
    <cellStyle name="Normal 42 4 2" xfId="1754"/>
    <cellStyle name="Normal 42 4 2 2" xfId="2753"/>
    <cellStyle name="Normal 42 4 2 2 2" xfId="4715"/>
    <cellStyle name="Normal 42 4 2 2 2 2" xfId="8498"/>
    <cellStyle name="Normal 42 4 2 2 2 2 2" xfId="16557"/>
    <cellStyle name="Normal 42 4 2 2 2 2 2 2" xfId="33404"/>
    <cellStyle name="Normal 42 4 2 2 2 2 3" xfId="25837"/>
    <cellStyle name="Normal 42 4 2 2 2 3" xfId="12774"/>
    <cellStyle name="Normal 42 4 2 2 2 3 2" xfId="29623"/>
    <cellStyle name="Normal 42 4 2 2 2 4" xfId="22056"/>
    <cellStyle name="Normal 42 4 2 2 3" xfId="6614"/>
    <cellStyle name="Normal 42 4 2 2 3 2" xfId="14673"/>
    <cellStyle name="Normal 42 4 2 2 3 2 2" xfId="31520"/>
    <cellStyle name="Normal 42 4 2 2 3 3" xfId="23953"/>
    <cellStyle name="Normal 42 4 2 2 4" xfId="10840"/>
    <cellStyle name="Normal 42 4 2 2 4 2" xfId="27739"/>
    <cellStyle name="Normal 42 4 2 2 5" xfId="17849"/>
    <cellStyle name="Normal 42 4 2 2 6" xfId="20171"/>
    <cellStyle name="Normal 42 4 2 3" xfId="3803"/>
    <cellStyle name="Normal 42 4 2 3 2" xfId="7586"/>
    <cellStyle name="Normal 42 4 2 3 2 2" xfId="15645"/>
    <cellStyle name="Normal 42 4 2 3 2 2 2" xfId="32492"/>
    <cellStyle name="Normal 42 4 2 3 2 3" xfId="24925"/>
    <cellStyle name="Normal 42 4 2 3 3" xfId="11862"/>
    <cellStyle name="Normal 42 4 2 3 3 2" xfId="28711"/>
    <cellStyle name="Normal 42 4 2 3 4" xfId="21144"/>
    <cellStyle name="Normal 42 4 2 4" xfId="5702"/>
    <cellStyle name="Normal 42 4 2 4 2" xfId="13761"/>
    <cellStyle name="Normal 42 4 2 4 2 2" xfId="30608"/>
    <cellStyle name="Normal 42 4 2 4 3" xfId="23041"/>
    <cellStyle name="Normal 42 4 2 5" xfId="9887"/>
    <cellStyle name="Normal 42 4 2 5 2" xfId="26827"/>
    <cellStyle name="Normal 42 4 2 6" xfId="17848"/>
    <cellStyle name="Normal 42 4 2 7" xfId="19259"/>
    <cellStyle name="Normal 42 4 3" xfId="2300"/>
    <cellStyle name="Normal 42 4 3 2" xfId="4264"/>
    <cellStyle name="Normal 42 4 3 2 2" xfId="8047"/>
    <cellStyle name="Normal 42 4 3 2 2 2" xfId="16106"/>
    <cellStyle name="Normal 42 4 3 2 2 2 2" xfId="32953"/>
    <cellStyle name="Normal 42 4 3 2 2 3" xfId="25386"/>
    <cellStyle name="Normal 42 4 3 2 3" xfId="12323"/>
    <cellStyle name="Normal 42 4 3 2 3 2" xfId="29172"/>
    <cellStyle name="Normal 42 4 3 2 4" xfId="21605"/>
    <cellStyle name="Normal 42 4 3 3" xfId="6163"/>
    <cellStyle name="Normal 42 4 3 3 2" xfId="14222"/>
    <cellStyle name="Normal 42 4 3 3 2 2" xfId="31069"/>
    <cellStyle name="Normal 42 4 3 3 3" xfId="23502"/>
    <cellStyle name="Normal 42 4 3 4" xfId="10388"/>
    <cellStyle name="Normal 42 4 3 4 2" xfId="27288"/>
    <cellStyle name="Normal 42 4 3 5" xfId="17850"/>
    <cellStyle name="Normal 42 4 3 6" xfId="19720"/>
    <cellStyle name="Normal 42 4 4" xfId="3352"/>
    <cellStyle name="Normal 42 4 4 2" xfId="7135"/>
    <cellStyle name="Normal 42 4 4 2 2" xfId="15194"/>
    <cellStyle name="Normal 42 4 4 2 2 2" xfId="32041"/>
    <cellStyle name="Normal 42 4 4 2 3" xfId="24474"/>
    <cellStyle name="Normal 42 4 4 3" xfId="11411"/>
    <cellStyle name="Normal 42 4 4 3 2" xfId="28260"/>
    <cellStyle name="Normal 42 4 4 4" xfId="20693"/>
    <cellStyle name="Normal 42 4 5" xfId="5251"/>
    <cellStyle name="Normal 42 4 5 2" xfId="13310"/>
    <cellStyle name="Normal 42 4 5 2 2" xfId="30157"/>
    <cellStyle name="Normal 42 4 5 3" xfId="22590"/>
    <cellStyle name="Normal 42 4 6" xfId="9412"/>
    <cellStyle name="Normal 42 4 6 2" xfId="26376"/>
    <cellStyle name="Normal 42 4 7" xfId="17847"/>
    <cellStyle name="Normal 42 4 8" xfId="18808"/>
    <cellStyle name="Normal 42 5" xfId="1536"/>
    <cellStyle name="Normal 42 5 2" xfId="2535"/>
    <cellStyle name="Normal 42 5 2 2" xfId="4497"/>
    <cellStyle name="Normal 42 5 2 2 2" xfId="8280"/>
    <cellStyle name="Normal 42 5 2 2 2 2" xfId="16339"/>
    <cellStyle name="Normal 42 5 2 2 2 2 2" xfId="33186"/>
    <cellStyle name="Normal 42 5 2 2 2 3" xfId="25619"/>
    <cellStyle name="Normal 42 5 2 2 3" xfId="12556"/>
    <cellStyle name="Normal 42 5 2 2 3 2" xfId="29405"/>
    <cellStyle name="Normal 42 5 2 2 4" xfId="21838"/>
    <cellStyle name="Normal 42 5 2 3" xfId="6396"/>
    <cellStyle name="Normal 42 5 2 3 2" xfId="14455"/>
    <cellStyle name="Normal 42 5 2 3 2 2" xfId="31302"/>
    <cellStyle name="Normal 42 5 2 3 3" xfId="23735"/>
    <cellStyle name="Normal 42 5 2 4" xfId="10622"/>
    <cellStyle name="Normal 42 5 2 4 2" xfId="27521"/>
    <cellStyle name="Normal 42 5 2 5" xfId="17852"/>
    <cellStyle name="Normal 42 5 2 6" xfId="19953"/>
    <cellStyle name="Normal 42 5 3" xfId="3585"/>
    <cellStyle name="Normal 42 5 3 2" xfId="7368"/>
    <cellStyle name="Normal 42 5 3 2 2" xfId="15427"/>
    <cellStyle name="Normal 42 5 3 2 2 2" xfId="32274"/>
    <cellStyle name="Normal 42 5 3 2 3" xfId="24707"/>
    <cellStyle name="Normal 42 5 3 3" xfId="11644"/>
    <cellStyle name="Normal 42 5 3 3 2" xfId="28493"/>
    <cellStyle name="Normal 42 5 3 4" xfId="20926"/>
    <cellStyle name="Normal 42 5 4" xfId="5484"/>
    <cellStyle name="Normal 42 5 4 2" xfId="13543"/>
    <cellStyle name="Normal 42 5 4 2 2" xfId="30390"/>
    <cellStyle name="Normal 42 5 4 3" xfId="22823"/>
    <cellStyle name="Normal 42 5 5" xfId="9669"/>
    <cellStyle name="Normal 42 5 5 2" xfId="26609"/>
    <cellStyle name="Normal 42 5 6" xfId="17851"/>
    <cellStyle name="Normal 42 5 7" xfId="19041"/>
    <cellStyle name="Normal 42 6" xfId="2065"/>
    <cellStyle name="Normal 42 6 2" xfId="4046"/>
    <cellStyle name="Normal 42 6 2 2" xfId="7829"/>
    <cellStyle name="Normal 42 6 2 2 2" xfId="15888"/>
    <cellStyle name="Normal 42 6 2 2 2 2" xfId="32735"/>
    <cellStyle name="Normal 42 6 2 2 3" xfId="25168"/>
    <cellStyle name="Normal 42 6 2 3" xfId="12105"/>
    <cellStyle name="Normal 42 6 2 3 2" xfId="28954"/>
    <cellStyle name="Normal 42 6 2 4" xfId="21387"/>
    <cellStyle name="Normal 42 6 3" xfId="5945"/>
    <cellStyle name="Normal 42 6 3 2" xfId="14004"/>
    <cellStyle name="Normal 42 6 3 2 2" xfId="30851"/>
    <cellStyle name="Normal 42 6 3 3" xfId="23284"/>
    <cellStyle name="Normal 42 6 4" xfId="10163"/>
    <cellStyle name="Normal 42 6 4 2" xfId="27070"/>
    <cellStyle name="Normal 42 6 5" xfId="17853"/>
    <cellStyle name="Normal 42 6 6" xfId="19502"/>
    <cellStyle name="Normal 42 7" xfId="3104"/>
    <cellStyle name="Normal 42 7 2" xfId="6917"/>
    <cellStyle name="Normal 42 7 2 2" xfId="14976"/>
    <cellStyle name="Normal 42 7 2 2 2" xfId="31823"/>
    <cellStyle name="Normal 42 7 2 3" xfId="24256"/>
    <cellStyle name="Normal 42 7 3" xfId="11167"/>
    <cellStyle name="Normal 42 7 3 2" xfId="28042"/>
    <cellStyle name="Normal 42 7 4" xfId="20475"/>
    <cellStyle name="Normal 42 8" xfId="5033"/>
    <cellStyle name="Normal 42 8 2" xfId="13092"/>
    <cellStyle name="Normal 42 8 2 2" xfId="29939"/>
    <cellStyle name="Normal 42 8 3" xfId="22372"/>
    <cellStyle name="Normal 42 9" xfId="9054"/>
    <cellStyle name="Normal 42 9 2" xfId="26158"/>
    <cellStyle name="Normal 43" xfId="761"/>
    <cellStyle name="Normal 43 10" xfId="18590"/>
    <cellStyle name="Normal 43 11" xfId="34129"/>
    <cellStyle name="Normal 43 2" xfId="1090"/>
    <cellStyle name="Normal 43 2 2" xfId="1351"/>
    <cellStyle name="Normal 43 2 2 2" xfId="1847"/>
    <cellStyle name="Normal 43 2 2 2 2" xfId="2846"/>
    <cellStyle name="Normal 43 2 2 2 2 2" xfId="4808"/>
    <cellStyle name="Normal 43 2 2 2 2 2 2" xfId="8591"/>
    <cellStyle name="Normal 43 2 2 2 2 2 2 2" xfId="16650"/>
    <cellStyle name="Normal 43 2 2 2 2 2 2 2 2" xfId="33497"/>
    <cellStyle name="Normal 43 2 2 2 2 2 2 3" xfId="25930"/>
    <cellStyle name="Normal 43 2 2 2 2 2 3" xfId="12867"/>
    <cellStyle name="Normal 43 2 2 2 2 2 3 2" xfId="29716"/>
    <cellStyle name="Normal 43 2 2 2 2 2 4" xfId="22149"/>
    <cellStyle name="Normal 43 2 2 2 2 3" xfId="6707"/>
    <cellStyle name="Normal 43 2 2 2 2 3 2" xfId="14766"/>
    <cellStyle name="Normal 43 2 2 2 2 3 2 2" xfId="31613"/>
    <cellStyle name="Normal 43 2 2 2 2 3 3" xfId="24046"/>
    <cellStyle name="Normal 43 2 2 2 2 4" xfId="10933"/>
    <cellStyle name="Normal 43 2 2 2 2 4 2" xfId="27832"/>
    <cellStyle name="Normal 43 2 2 2 2 5" xfId="17858"/>
    <cellStyle name="Normal 43 2 2 2 2 6" xfId="20264"/>
    <cellStyle name="Normal 43 2 2 2 3" xfId="3896"/>
    <cellStyle name="Normal 43 2 2 2 3 2" xfId="7679"/>
    <cellStyle name="Normal 43 2 2 2 3 2 2" xfId="15738"/>
    <cellStyle name="Normal 43 2 2 2 3 2 2 2" xfId="32585"/>
    <cellStyle name="Normal 43 2 2 2 3 2 3" xfId="25018"/>
    <cellStyle name="Normal 43 2 2 2 3 3" xfId="11955"/>
    <cellStyle name="Normal 43 2 2 2 3 3 2" xfId="28804"/>
    <cellStyle name="Normal 43 2 2 2 3 4" xfId="21237"/>
    <cellStyle name="Normal 43 2 2 2 4" xfId="5795"/>
    <cellStyle name="Normal 43 2 2 2 4 2" xfId="13854"/>
    <cellStyle name="Normal 43 2 2 2 4 2 2" xfId="30701"/>
    <cellStyle name="Normal 43 2 2 2 4 3" xfId="23134"/>
    <cellStyle name="Normal 43 2 2 2 5" xfId="9980"/>
    <cellStyle name="Normal 43 2 2 2 5 2" xfId="26920"/>
    <cellStyle name="Normal 43 2 2 2 6" xfId="17857"/>
    <cellStyle name="Normal 43 2 2 2 7" xfId="19352"/>
    <cellStyle name="Normal 43 2 2 3" xfId="2393"/>
    <cellStyle name="Normal 43 2 2 3 2" xfId="4357"/>
    <cellStyle name="Normal 43 2 2 3 2 2" xfId="8140"/>
    <cellStyle name="Normal 43 2 2 3 2 2 2" xfId="16199"/>
    <cellStyle name="Normal 43 2 2 3 2 2 2 2" xfId="33046"/>
    <cellStyle name="Normal 43 2 2 3 2 2 3" xfId="25479"/>
    <cellStyle name="Normal 43 2 2 3 2 3" xfId="12416"/>
    <cellStyle name="Normal 43 2 2 3 2 3 2" xfId="29265"/>
    <cellStyle name="Normal 43 2 2 3 2 4" xfId="21698"/>
    <cellStyle name="Normal 43 2 2 3 3" xfId="6256"/>
    <cellStyle name="Normal 43 2 2 3 3 2" xfId="14315"/>
    <cellStyle name="Normal 43 2 2 3 3 2 2" xfId="31162"/>
    <cellStyle name="Normal 43 2 2 3 3 3" xfId="23595"/>
    <cellStyle name="Normal 43 2 2 3 4" xfId="10481"/>
    <cellStyle name="Normal 43 2 2 3 4 2" xfId="27381"/>
    <cellStyle name="Normal 43 2 2 3 5" xfId="17859"/>
    <cellStyle name="Normal 43 2 2 3 6" xfId="19813"/>
    <cellStyle name="Normal 43 2 2 4" xfId="3445"/>
    <cellStyle name="Normal 43 2 2 4 2" xfId="7228"/>
    <cellStyle name="Normal 43 2 2 4 2 2" xfId="15287"/>
    <cellStyle name="Normal 43 2 2 4 2 2 2" xfId="32134"/>
    <cellStyle name="Normal 43 2 2 4 2 3" xfId="24567"/>
    <cellStyle name="Normal 43 2 2 4 3" xfId="11504"/>
    <cellStyle name="Normal 43 2 2 4 3 2" xfId="28353"/>
    <cellStyle name="Normal 43 2 2 4 4" xfId="20786"/>
    <cellStyle name="Normal 43 2 2 5" xfId="5344"/>
    <cellStyle name="Normal 43 2 2 5 2" xfId="13403"/>
    <cellStyle name="Normal 43 2 2 5 2 2" xfId="30250"/>
    <cellStyle name="Normal 43 2 2 5 3" xfId="22683"/>
    <cellStyle name="Normal 43 2 2 6" xfId="9505"/>
    <cellStyle name="Normal 43 2 2 6 2" xfId="26469"/>
    <cellStyle name="Normal 43 2 2 7" xfId="17856"/>
    <cellStyle name="Normal 43 2 2 8" xfId="18901"/>
    <cellStyle name="Normal 43 2 3" xfId="1629"/>
    <cellStyle name="Normal 43 2 3 2" xfId="2628"/>
    <cellStyle name="Normal 43 2 3 2 2" xfId="4590"/>
    <cellStyle name="Normal 43 2 3 2 2 2" xfId="8373"/>
    <cellStyle name="Normal 43 2 3 2 2 2 2" xfId="16432"/>
    <cellStyle name="Normal 43 2 3 2 2 2 2 2" xfId="33279"/>
    <cellStyle name="Normal 43 2 3 2 2 2 3" xfId="25712"/>
    <cellStyle name="Normal 43 2 3 2 2 3" xfId="12649"/>
    <cellStyle name="Normal 43 2 3 2 2 3 2" xfId="29498"/>
    <cellStyle name="Normal 43 2 3 2 2 4" xfId="21931"/>
    <cellStyle name="Normal 43 2 3 2 3" xfId="6489"/>
    <cellStyle name="Normal 43 2 3 2 3 2" xfId="14548"/>
    <cellStyle name="Normal 43 2 3 2 3 2 2" xfId="31395"/>
    <cellStyle name="Normal 43 2 3 2 3 3" xfId="23828"/>
    <cellStyle name="Normal 43 2 3 2 4" xfId="10715"/>
    <cellStyle name="Normal 43 2 3 2 4 2" xfId="27614"/>
    <cellStyle name="Normal 43 2 3 2 5" xfId="17861"/>
    <cellStyle name="Normal 43 2 3 2 6" xfId="20046"/>
    <cellStyle name="Normal 43 2 3 3" xfId="3678"/>
    <cellStyle name="Normal 43 2 3 3 2" xfId="7461"/>
    <cellStyle name="Normal 43 2 3 3 2 2" xfId="15520"/>
    <cellStyle name="Normal 43 2 3 3 2 2 2" xfId="32367"/>
    <cellStyle name="Normal 43 2 3 3 2 3" xfId="24800"/>
    <cellStyle name="Normal 43 2 3 3 3" xfId="11737"/>
    <cellStyle name="Normal 43 2 3 3 3 2" xfId="28586"/>
    <cellStyle name="Normal 43 2 3 3 4" xfId="21019"/>
    <cellStyle name="Normal 43 2 3 4" xfId="5577"/>
    <cellStyle name="Normal 43 2 3 4 2" xfId="13636"/>
    <cellStyle name="Normal 43 2 3 4 2 2" xfId="30483"/>
    <cellStyle name="Normal 43 2 3 4 3" xfId="22916"/>
    <cellStyle name="Normal 43 2 3 5" xfId="9762"/>
    <cellStyle name="Normal 43 2 3 5 2" xfId="26702"/>
    <cellStyle name="Normal 43 2 3 6" xfId="17860"/>
    <cellStyle name="Normal 43 2 3 7" xfId="19134"/>
    <cellStyle name="Normal 43 2 4" xfId="2175"/>
    <cellStyle name="Normal 43 2 4 2" xfId="4139"/>
    <cellStyle name="Normal 43 2 4 2 2" xfId="7922"/>
    <cellStyle name="Normal 43 2 4 2 2 2" xfId="15981"/>
    <cellStyle name="Normal 43 2 4 2 2 2 2" xfId="32828"/>
    <cellStyle name="Normal 43 2 4 2 2 3" xfId="25261"/>
    <cellStyle name="Normal 43 2 4 2 3" xfId="12198"/>
    <cellStyle name="Normal 43 2 4 2 3 2" xfId="29047"/>
    <cellStyle name="Normal 43 2 4 2 4" xfId="21480"/>
    <cellStyle name="Normal 43 2 4 3" xfId="6038"/>
    <cellStyle name="Normal 43 2 4 3 2" xfId="14097"/>
    <cellStyle name="Normal 43 2 4 3 2 2" xfId="30944"/>
    <cellStyle name="Normal 43 2 4 3 3" xfId="23377"/>
    <cellStyle name="Normal 43 2 4 4" xfId="10263"/>
    <cellStyle name="Normal 43 2 4 4 2" xfId="27163"/>
    <cellStyle name="Normal 43 2 4 5" xfId="17862"/>
    <cellStyle name="Normal 43 2 4 6" xfId="19595"/>
    <cellStyle name="Normal 43 2 5" xfId="3227"/>
    <cellStyle name="Normal 43 2 5 2" xfId="7010"/>
    <cellStyle name="Normal 43 2 5 2 2" xfId="15069"/>
    <cellStyle name="Normal 43 2 5 2 2 2" xfId="31916"/>
    <cellStyle name="Normal 43 2 5 2 3" xfId="24349"/>
    <cellStyle name="Normal 43 2 5 3" xfId="11286"/>
    <cellStyle name="Normal 43 2 5 3 2" xfId="28135"/>
    <cellStyle name="Normal 43 2 5 4" xfId="20568"/>
    <cellStyle name="Normal 43 2 6" xfId="5126"/>
    <cellStyle name="Normal 43 2 6 2" xfId="13185"/>
    <cellStyle name="Normal 43 2 6 2 2" xfId="30032"/>
    <cellStyle name="Normal 43 2 6 3" xfId="22465"/>
    <cellStyle name="Normal 43 2 7" xfId="9270"/>
    <cellStyle name="Normal 43 2 7 2" xfId="26251"/>
    <cellStyle name="Normal 43 2 8" xfId="17855"/>
    <cellStyle name="Normal 43 2 9" xfId="18683"/>
    <cellStyle name="Normal 43 3" xfId="1259"/>
    <cellStyle name="Normal 43 3 2" xfId="1755"/>
    <cellStyle name="Normal 43 3 2 2" xfId="2754"/>
    <cellStyle name="Normal 43 3 2 2 2" xfId="4716"/>
    <cellStyle name="Normal 43 3 2 2 2 2" xfId="8499"/>
    <cellStyle name="Normal 43 3 2 2 2 2 2" xfId="16558"/>
    <cellStyle name="Normal 43 3 2 2 2 2 2 2" xfId="33405"/>
    <cellStyle name="Normal 43 3 2 2 2 2 3" xfId="25838"/>
    <cellStyle name="Normal 43 3 2 2 2 3" xfId="12775"/>
    <cellStyle name="Normal 43 3 2 2 2 3 2" xfId="29624"/>
    <cellStyle name="Normal 43 3 2 2 2 4" xfId="22057"/>
    <cellStyle name="Normal 43 3 2 2 3" xfId="6615"/>
    <cellStyle name="Normal 43 3 2 2 3 2" xfId="14674"/>
    <cellStyle name="Normal 43 3 2 2 3 2 2" xfId="31521"/>
    <cellStyle name="Normal 43 3 2 2 3 3" xfId="23954"/>
    <cellStyle name="Normal 43 3 2 2 4" xfId="10841"/>
    <cellStyle name="Normal 43 3 2 2 4 2" xfId="27740"/>
    <cellStyle name="Normal 43 3 2 2 5" xfId="17865"/>
    <cellStyle name="Normal 43 3 2 2 6" xfId="20172"/>
    <cellStyle name="Normal 43 3 2 3" xfId="3804"/>
    <cellStyle name="Normal 43 3 2 3 2" xfId="7587"/>
    <cellStyle name="Normal 43 3 2 3 2 2" xfId="15646"/>
    <cellStyle name="Normal 43 3 2 3 2 2 2" xfId="32493"/>
    <cellStyle name="Normal 43 3 2 3 2 3" xfId="24926"/>
    <cellStyle name="Normal 43 3 2 3 3" xfId="11863"/>
    <cellStyle name="Normal 43 3 2 3 3 2" xfId="28712"/>
    <cellStyle name="Normal 43 3 2 3 4" xfId="21145"/>
    <cellStyle name="Normal 43 3 2 4" xfId="5703"/>
    <cellStyle name="Normal 43 3 2 4 2" xfId="13762"/>
    <cellStyle name="Normal 43 3 2 4 2 2" xfId="30609"/>
    <cellStyle name="Normal 43 3 2 4 3" xfId="23042"/>
    <cellStyle name="Normal 43 3 2 5" xfId="9888"/>
    <cellStyle name="Normal 43 3 2 5 2" xfId="26828"/>
    <cellStyle name="Normal 43 3 2 6" xfId="17864"/>
    <cellStyle name="Normal 43 3 2 7" xfId="19260"/>
    <cellStyle name="Normal 43 3 3" xfId="2301"/>
    <cellStyle name="Normal 43 3 3 2" xfId="4265"/>
    <cellStyle name="Normal 43 3 3 2 2" xfId="8048"/>
    <cellStyle name="Normal 43 3 3 2 2 2" xfId="16107"/>
    <cellStyle name="Normal 43 3 3 2 2 2 2" xfId="32954"/>
    <cellStyle name="Normal 43 3 3 2 2 3" xfId="25387"/>
    <cellStyle name="Normal 43 3 3 2 3" xfId="12324"/>
    <cellStyle name="Normal 43 3 3 2 3 2" xfId="29173"/>
    <cellStyle name="Normal 43 3 3 2 4" xfId="21606"/>
    <cellStyle name="Normal 43 3 3 3" xfId="6164"/>
    <cellStyle name="Normal 43 3 3 3 2" xfId="14223"/>
    <cellStyle name="Normal 43 3 3 3 2 2" xfId="31070"/>
    <cellStyle name="Normal 43 3 3 3 3" xfId="23503"/>
    <cellStyle name="Normal 43 3 3 4" xfId="10389"/>
    <cellStyle name="Normal 43 3 3 4 2" xfId="27289"/>
    <cellStyle name="Normal 43 3 3 5" xfId="17866"/>
    <cellStyle name="Normal 43 3 3 6" xfId="19721"/>
    <cellStyle name="Normal 43 3 4" xfId="3353"/>
    <cellStyle name="Normal 43 3 4 2" xfId="7136"/>
    <cellStyle name="Normal 43 3 4 2 2" xfId="15195"/>
    <cellStyle name="Normal 43 3 4 2 2 2" xfId="32042"/>
    <cellStyle name="Normal 43 3 4 2 3" xfId="24475"/>
    <cellStyle name="Normal 43 3 4 3" xfId="11412"/>
    <cellStyle name="Normal 43 3 4 3 2" xfId="28261"/>
    <cellStyle name="Normal 43 3 4 4" xfId="20694"/>
    <cellStyle name="Normal 43 3 5" xfId="5252"/>
    <cellStyle name="Normal 43 3 5 2" xfId="13311"/>
    <cellStyle name="Normal 43 3 5 2 2" xfId="30158"/>
    <cellStyle name="Normal 43 3 5 3" xfId="22591"/>
    <cellStyle name="Normal 43 3 6" xfId="9413"/>
    <cellStyle name="Normal 43 3 6 2" xfId="26377"/>
    <cellStyle name="Normal 43 3 7" xfId="17863"/>
    <cellStyle name="Normal 43 3 8" xfId="18809"/>
    <cellStyle name="Normal 43 4" xfId="1537"/>
    <cellStyle name="Normal 43 4 2" xfId="2536"/>
    <cellStyle name="Normal 43 4 2 2" xfId="4498"/>
    <cellStyle name="Normal 43 4 2 2 2" xfId="8281"/>
    <cellStyle name="Normal 43 4 2 2 2 2" xfId="16340"/>
    <cellStyle name="Normal 43 4 2 2 2 2 2" xfId="33187"/>
    <cellStyle name="Normal 43 4 2 2 2 3" xfId="25620"/>
    <cellStyle name="Normal 43 4 2 2 3" xfId="12557"/>
    <cellStyle name="Normal 43 4 2 2 3 2" xfId="29406"/>
    <cellStyle name="Normal 43 4 2 2 4" xfId="21839"/>
    <cellStyle name="Normal 43 4 2 3" xfId="6397"/>
    <cellStyle name="Normal 43 4 2 3 2" xfId="14456"/>
    <cellStyle name="Normal 43 4 2 3 2 2" xfId="31303"/>
    <cellStyle name="Normal 43 4 2 3 3" xfId="23736"/>
    <cellStyle name="Normal 43 4 2 4" xfId="10623"/>
    <cellStyle name="Normal 43 4 2 4 2" xfId="27522"/>
    <cellStyle name="Normal 43 4 2 5" xfId="17868"/>
    <cellStyle name="Normal 43 4 2 6" xfId="19954"/>
    <cellStyle name="Normal 43 4 3" xfId="3586"/>
    <cellStyle name="Normal 43 4 3 2" xfId="7369"/>
    <cellStyle name="Normal 43 4 3 2 2" xfId="15428"/>
    <cellStyle name="Normal 43 4 3 2 2 2" xfId="32275"/>
    <cellStyle name="Normal 43 4 3 2 3" xfId="24708"/>
    <cellStyle name="Normal 43 4 3 3" xfId="11645"/>
    <cellStyle name="Normal 43 4 3 3 2" xfId="28494"/>
    <cellStyle name="Normal 43 4 3 4" xfId="20927"/>
    <cellStyle name="Normal 43 4 4" xfId="5485"/>
    <cellStyle name="Normal 43 4 4 2" xfId="13544"/>
    <cellStyle name="Normal 43 4 4 2 2" xfId="30391"/>
    <cellStyle name="Normal 43 4 4 3" xfId="22824"/>
    <cellStyle name="Normal 43 4 5" xfId="9670"/>
    <cellStyle name="Normal 43 4 5 2" xfId="26610"/>
    <cellStyle name="Normal 43 4 6" xfId="17867"/>
    <cellStyle name="Normal 43 4 7" xfId="19042"/>
    <cellStyle name="Normal 43 5" xfId="2067"/>
    <cellStyle name="Normal 43 5 2" xfId="4047"/>
    <cellStyle name="Normal 43 5 2 2" xfId="7830"/>
    <cellStyle name="Normal 43 5 2 2 2" xfId="15889"/>
    <cellStyle name="Normal 43 5 2 2 2 2" xfId="32736"/>
    <cellStyle name="Normal 43 5 2 2 3" xfId="25169"/>
    <cellStyle name="Normal 43 5 2 3" xfId="12106"/>
    <cellStyle name="Normal 43 5 2 3 2" xfId="28955"/>
    <cellStyle name="Normal 43 5 2 4" xfId="21388"/>
    <cellStyle name="Normal 43 5 3" xfId="5946"/>
    <cellStyle name="Normal 43 5 3 2" xfId="14005"/>
    <cellStyle name="Normal 43 5 3 2 2" xfId="30852"/>
    <cellStyle name="Normal 43 5 3 3" xfId="23285"/>
    <cellStyle name="Normal 43 5 4" xfId="10164"/>
    <cellStyle name="Normal 43 5 4 2" xfId="27071"/>
    <cellStyle name="Normal 43 5 5" xfId="17869"/>
    <cellStyle name="Normal 43 5 6" xfId="19503"/>
    <cellStyle name="Normal 43 6" xfId="3105"/>
    <cellStyle name="Normal 43 6 2" xfId="6918"/>
    <cellStyle name="Normal 43 6 2 2" xfId="14977"/>
    <cellStyle name="Normal 43 6 2 2 2" xfId="31824"/>
    <cellStyle name="Normal 43 6 2 3" xfId="24257"/>
    <cellStyle name="Normal 43 6 3" xfId="11168"/>
    <cellStyle name="Normal 43 6 3 2" xfId="28043"/>
    <cellStyle name="Normal 43 6 4" xfId="20476"/>
    <cellStyle name="Normal 43 7" xfId="5034"/>
    <cellStyle name="Normal 43 7 2" xfId="13093"/>
    <cellStyle name="Normal 43 7 2 2" xfId="29940"/>
    <cellStyle name="Normal 43 7 3" xfId="22373"/>
    <cellStyle name="Normal 43 8" xfId="9057"/>
    <cellStyle name="Normal 43 8 2" xfId="26159"/>
    <cellStyle name="Normal 43 9" xfId="17854"/>
    <cellStyle name="Normal 44" xfId="762"/>
    <cellStyle name="Normal 44 10" xfId="18591"/>
    <cellStyle name="Normal 44 11" xfId="34130"/>
    <cellStyle name="Normal 44 2" xfId="1091"/>
    <cellStyle name="Normal 44 2 2" xfId="1352"/>
    <cellStyle name="Normal 44 2 2 2" xfId="1848"/>
    <cellStyle name="Normal 44 2 2 2 2" xfId="2847"/>
    <cellStyle name="Normal 44 2 2 2 2 2" xfId="4809"/>
    <cellStyle name="Normal 44 2 2 2 2 2 2" xfId="8592"/>
    <cellStyle name="Normal 44 2 2 2 2 2 2 2" xfId="16651"/>
    <cellStyle name="Normal 44 2 2 2 2 2 2 2 2" xfId="33498"/>
    <cellStyle name="Normal 44 2 2 2 2 2 2 3" xfId="25931"/>
    <cellStyle name="Normal 44 2 2 2 2 2 3" xfId="12868"/>
    <cellStyle name="Normal 44 2 2 2 2 2 3 2" xfId="29717"/>
    <cellStyle name="Normal 44 2 2 2 2 2 4" xfId="22150"/>
    <cellStyle name="Normal 44 2 2 2 2 3" xfId="6708"/>
    <cellStyle name="Normal 44 2 2 2 2 3 2" xfId="14767"/>
    <cellStyle name="Normal 44 2 2 2 2 3 2 2" xfId="31614"/>
    <cellStyle name="Normal 44 2 2 2 2 3 3" xfId="24047"/>
    <cellStyle name="Normal 44 2 2 2 2 4" xfId="10934"/>
    <cellStyle name="Normal 44 2 2 2 2 4 2" xfId="27833"/>
    <cellStyle name="Normal 44 2 2 2 2 5" xfId="17874"/>
    <cellStyle name="Normal 44 2 2 2 2 6" xfId="20265"/>
    <cellStyle name="Normal 44 2 2 2 3" xfId="3897"/>
    <cellStyle name="Normal 44 2 2 2 3 2" xfId="7680"/>
    <cellStyle name="Normal 44 2 2 2 3 2 2" xfId="15739"/>
    <cellStyle name="Normal 44 2 2 2 3 2 2 2" xfId="32586"/>
    <cellStyle name="Normal 44 2 2 2 3 2 3" xfId="25019"/>
    <cellStyle name="Normal 44 2 2 2 3 3" xfId="11956"/>
    <cellStyle name="Normal 44 2 2 2 3 3 2" xfId="28805"/>
    <cellStyle name="Normal 44 2 2 2 3 4" xfId="21238"/>
    <cellStyle name="Normal 44 2 2 2 4" xfId="5796"/>
    <cellStyle name="Normal 44 2 2 2 4 2" xfId="13855"/>
    <cellStyle name="Normal 44 2 2 2 4 2 2" xfId="30702"/>
    <cellStyle name="Normal 44 2 2 2 4 3" xfId="23135"/>
    <cellStyle name="Normal 44 2 2 2 5" xfId="9981"/>
    <cellStyle name="Normal 44 2 2 2 5 2" xfId="26921"/>
    <cellStyle name="Normal 44 2 2 2 6" xfId="17873"/>
    <cellStyle name="Normal 44 2 2 2 7" xfId="19353"/>
    <cellStyle name="Normal 44 2 2 3" xfId="2394"/>
    <cellStyle name="Normal 44 2 2 3 2" xfId="4358"/>
    <cellStyle name="Normal 44 2 2 3 2 2" xfId="8141"/>
    <cellStyle name="Normal 44 2 2 3 2 2 2" xfId="16200"/>
    <cellStyle name="Normal 44 2 2 3 2 2 2 2" xfId="33047"/>
    <cellStyle name="Normal 44 2 2 3 2 2 3" xfId="25480"/>
    <cellStyle name="Normal 44 2 2 3 2 3" xfId="12417"/>
    <cellStyle name="Normal 44 2 2 3 2 3 2" xfId="29266"/>
    <cellStyle name="Normal 44 2 2 3 2 4" xfId="21699"/>
    <cellStyle name="Normal 44 2 2 3 3" xfId="6257"/>
    <cellStyle name="Normal 44 2 2 3 3 2" xfId="14316"/>
    <cellStyle name="Normal 44 2 2 3 3 2 2" xfId="31163"/>
    <cellStyle name="Normal 44 2 2 3 3 3" xfId="23596"/>
    <cellStyle name="Normal 44 2 2 3 4" xfId="10482"/>
    <cellStyle name="Normal 44 2 2 3 4 2" xfId="27382"/>
    <cellStyle name="Normal 44 2 2 3 5" xfId="17875"/>
    <cellStyle name="Normal 44 2 2 3 6" xfId="19814"/>
    <cellStyle name="Normal 44 2 2 4" xfId="3446"/>
    <cellStyle name="Normal 44 2 2 4 2" xfId="7229"/>
    <cellStyle name="Normal 44 2 2 4 2 2" xfId="15288"/>
    <cellStyle name="Normal 44 2 2 4 2 2 2" xfId="32135"/>
    <cellStyle name="Normal 44 2 2 4 2 3" xfId="24568"/>
    <cellStyle name="Normal 44 2 2 4 3" xfId="11505"/>
    <cellStyle name="Normal 44 2 2 4 3 2" xfId="28354"/>
    <cellStyle name="Normal 44 2 2 4 4" xfId="20787"/>
    <cellStyle name="Normal 44 2 2 5" xfId="5345"/>
    <cellStyle name="Normal 44 2 2 5 2" xfId="13404"/>
    <cellStyle name="Normal 44 2 2 5 2 2" xfId="30251"/>
    <cellStyle name="Normal 44 2 2 5 3" xfId="22684"/>
    <cellStyle name="Normal 44 2 2 6" xfId="9506"/>
    <cellStyle name="Normal 44 2 2 6 2" xfId="26470"/>
    <cellStyle name="Normal 44 2 2 7" xfId="17872"/>
    <cellStyle name="Normal 44 2 2 8" xfId="18902"/>
    <cellStyle name="Normal 44 2 3" xfId="1630"/>
    <cellStyle name="Normal 44 2 3 2" xfId="2629"/>
    <cellStyle name="Normal 44 2 3 2 2" xfId="4591"/>
    <cellStyle name="Normal 44 2 3 2 2 2" xfId="8374"/>
    <cellStyle name="Normal 44 2 3 2 2 2 2" xfId="16433"/>
    <cellStyle name="Normal 44 2 3 2 2 2 2 2" xfId="33280"/>
    <cellStyle name="Normal 44 2 3 2 2 2 3" xfId="25713"/>
    <cellStyle name="Normal 44 2 3 2 2 3" xfId="12650"/>
    <cellStyle name="Normal 44 2 3 2 2 3 2" xfId="29499"/>
    <cellStyle name="Normal 44 2 3 2 2 4" xfId="21932"/>
    <cellStyle name="Normal 44 2 3 2 3" xfId="6490"/>
    <cellStyle name="Normal 44 2 3 2 3 2" xfId="14549"/>
    <cellStyle name="Normal 44 2 3 2 3 2 2" xfId="31396"/>
    <cellStyle name="Normal 44 2 3 2 3 3" xfId="23829"/>
    <cellStyle name="Normal 44 2 3 2 4" xfId="10716"/>
    <cellStyle name="Normal 44 2 3 2 4 2" xfId="27615"/>
    <cellStyle name="Normal 44 2 3 2 5" xfId="17877"/>
    <cellStyle name="Normal 44 2 3 2 6" xfId="20047"/>
    <cellStyle name="Normal 44 2 3 3" xfId="3679"/>
    <cellStyle name="Normal 44 2 3 3 2" xfId="7462"/>
    <cellStyle name="Normal 44 2 3 3 2 2" xfId="15521"/>
    <cellStyle name="Normal 44 2 3 3 2 2 2" xfId="32368"/>
    <cellStyle name="Normal 44 2 3 3 2 3" xfId="24801"/>
    <cellStyle name="Normal 44 2 3 3 3" xfId="11738"/>
    <cellStyle name="Normal 44 2 3 3 3 2" xfId="28587"/>
    <cellStyle name="Normal 44 2 3 3 4" xfId="21020"/>
    <cellStyle name="Normal 44 2 3 4" xfId="5578"/>
    <cellStyle name="Normal 44 2 3 4 2" xfId="13637"/>
    <cellStyle name="Normal 44 2 3 4 2 2" xfId="30484"/>
    <cellStyle name="Normal 44 2 3 4 3" xfId="22917"/>
    <cellStyle name="Normal 44 2 3 5" xfId="9763"/>
    <cellStyle name="Normal 44 2 3 5 2" xfId="26703"/>
    <cellStyle name="Normal 44 2 3 6" xfId="17876"/>
    <cellStyle name="Normal 44 2 3 7" xfId="19135"/>
    <cellStyle name="Normal 44 2 4" xfId="2176"/>
    <cellStyle name="Normal 44 2 4 2" xfId="4140"/>
    <cellStyle name="Normal 44 2 4 2 2" xfId="7923"/>
    <cellStyle name="Normal 44 2 4 2 2 2" xfId="15982"/>
    <cellStyle name="Normal 44 2 4 2 2 2 2" xfId="32829"/>
    <cellStyle name="Normal 44 2 4 2 2 3" xfId="25262"/>
    <cellStyle name="Normal 44 2 4 2 3" xfId="12199"/>
    <cellStyle name="Normal 44 2 4 2 3 2" xfId="29048"/>
    <cellStyle name="Normal 44 2 4 2 4" xfId="21481"/>
    <cellStyle name="Normal 44 2 4 3" xfId="6039"/>
    <cellStyle name="Normal 44 2 4 3 2" xfId="14098"/>
    <cellStyle name="Normal 44 2 4 3 2 2" xfId="30945"/>
    <cellStyle name="Normal 44 2 4 3 3" xfId="23378"/>
    <cellStyle name="Normal 44 2 4 4" xfId="10264"/>
    <cellStyle name="Normal 44 2 4 4 2" xfId="27164"/>
    <cellStyle name="Normal 44 2 4 5" xfId="17878"/>
    <cellStyle name="Normal 44 2 4 6" xfId="19596"/>
    <cellStyle name="Normal 44 2 5" xfId="3228"/>
    <cellStyle name="Normal 44 2 5 2" xfId="7011"/>
    <cellStyle name="Normal 44 2 5 2 2" xfId="15070"/>
    <cellStyle name="Normal 44 2 5 2 2 2" xfId="31917"/>
    <cellStyle name="Normal 44 2 5 2 3" xfId="24350"/>
    <cellStyle name="Normal 44 2 5 3" xfId="11287"/>
    <cellStyle name="Normal 44 2 5 3 2" xfId="28136"/>
    <cellStyle name="Normal 44 2 5 4" xfId="20569"/>
    <cellStyle name="Normal 44 2 6" xfId="5127"/>
    <cellStyle name="Normal 44 2 6 2" xfId="13186"/>
    <cellStyle name="Normal 44 2 6 2 2" xfId="30033"/>
    <cellStyle name="Normal 44 2 6 3" xfId="22466"/>
    <cellStyle name="Normal 44 2 7" xfId="9271"/>
    <cellStyle name="Normal 44 2 7 2" xfId="26252"/>
    <cellStyle name="Normal 44 2 8" xfId="17871"/>
    <cellStyle name="Normal 44 2 9" xfId="18684"/>
    <cellStyle name="Normal 44 3" xfId="1260"/>
    <cellStyle name="Normal 44 3 2" xfId="1756"/>
    <cellStyle name="Normal 44 3 2 2" xfId="2755"/>
    <cellStyle name="Normal 44 3 2 2 2" xfId="4717"/>
    <cellStyle name="Normal 44 3 2 2 2 2" xfId="8500"/>
    <cellStyle name="Normal 44 3 2 2 2 2 2" xfId="16559"/>
    <cellStyle name="Normal 44 3 2 2 2 2 2 2" xfId="33406"/>
    <cellStyle name="Normal 44 3 2 2 2 2 3" xfId="25839"/>
    <cellStyle name="Normal 44 3 2 2 2 3" xfId="12776"/>
    <cellStyle name="Normal 44 3 2 2 2 3 2" xfId="29625"/>
    <cellStyle name="Normal 44 3 2 2 2 4" xfId="22058"/>
    <cellStyle name="Normal 44 3 2 2 3" xfId="6616"/>
    <cellStyle name="Normal 44 3 2 2 3 2" xfId="14675"/>
    <cellStyle name="Normal 44 3 2 2 3 2 2" xfId="31522"/>
    <cellStyle name="Normal 44 3 2 2 3 3" xfId="23955"/>
    <cellStyle name="Normal 44 3 2 2 4" xfId="10842"/>
    <cellStyle name="Normal 44 3 2 2 4 2" xfId="27741"/>
    <cellStyle name="Normal 44 3 2 2 5" xfId="17881"/>
    <cellStyle name="Normal 44 3 2 2 6" xfId="20173"/>
    <cellStyle name="Normal 44 3 2 3" xfId="3805"/>
    <cellStyle name="Normal 44 3 2 3 2" xfId="7588"/>
    <cellStyle name="Normal 44 3 2 3 2 2" xfId="15647"/>
    <cellStyle name="Normal 44 3 2 3 2 2 2" xfId="32494"/>
    <cellStyle name="Normal 44 3 2 3 2 3" xfId="24927"/>
    <cellStyle name="Normal 44 3 2 3 3" xfId="11864"/>
    <cellStyle name="Normal 44 3 2 3 3 2" xfId="28713"/>
    <cellStyle name="Normal 44 3 2 3 4" xfId="21146"/>
    <cellStyle name="Normal 44 3 2 4" xfId="5704"/>
    <cellStyle name="Normal 44 3 2 4 2" xfId="13763"/>
    <cellStyle name="Normal 44 3 2 4 2 2" xfId="30610"/>
    <cellStyle name="Normal 44 3 2 4 3" xfId="23043"/>
    <cellStyle name="Normal 44 3 2 5" xfId="9889"/>
    <cellStyle name="Normal 44 3 2 5 2" xfId="26829"/>
    <cellStyle name="Normal 44 3 2 6" xfId="17880"/>
    <cellStyle name="Normal 44 3 2 7" xfId="19261"/>
    <cellStyle name="Normal 44 3 3" xfId="2302"/>
    <cellStyle name="Normal 44 3 3 2" xfId="4266"/>
    <cellStyle name="Normal 44 3 3 2 2" xfId="8049"/>
    <cellStyle name="Normal 44 3 3 2 2 2" xfId="16108"/>
    <cellStyle name="Normal 44 3 3 2 2 2 2" xfId="32955"/>
    <cellStyle name="Normal 44 3 3 2 2 3" xfId="25388"/>
    <cellStyle name="Normal 44 3 3 2 3" xfId="12325"/>
    <cellStyle name="Normal 44 3 3 2 3 2" xfId="29174"/>
    <cellStyle name="Normal 44 3 3 2 4" xfId="21607"/>
    <cellStyle name="Normal 44 3 3 3" xfId="6165"/>
    <cellStyle name="Normal 44 3 3 3 2" xfId="14224"/>
    <cellStyle name="Normal 44 3 3 3 2 2" xfId="31071"/>
    <cellStyle name="Normal 44 3 3 3 3" xfId="23504"/>
    <cellStyle name="Normal 44 3 3 4" xfId="10390"/>
    <cellStyle name="Normal 44 3 3 4 2" xfId="27290"/>
    <cellStyle name="Normal 44 3 3 5" xfId="17882"/>
    <cellStyle name="Normal 44 3 3 6" xfId="19722"/>
    <cellStyle name="Normal 44 3 4" xfId="3354"/>
    <cellStyle name="Normal 44 3 4 2" xfId="7137"/>
    <cellStyle name="Normal 44 3 4 2 2" xfId="15196"/>
    <cellStyle name="Normal 44 3 4 2 2 2" xfId="32043"/>
    <cellStyle name="Normal 44 3 4 2 3" xfId="24476"/>
    <cellStyle name="Normal 44 3 4 3" xfId="11413"/>
    <cellStyle name="Normal 44 3 4 3 2" xfId="28262"/>
    <cellStyle name="Normal 44 3 4 4" xfId="20695"/>
    <cellStyle name="Normal 44 3 5" xfId="5253"/>
    <cellStyle name="Normal 44 3 5 2" xfId="13312"/>
    <cellStyle name="Normal 44 3 5 2 2" xfId="30159"/>
    <cellStyle name="Normal 44 3 5 3" xfId="22592"/>
    <cellStyle name="Normal 44 3 6" xfId="9414"/>
    <cellStyle name="Normal 44 3 6 2" xfId="26378"/>
    <cellStyle name="Normal 44 3 7" xfId="17879"/>
    <cellStyle name="Normal 44 3 8" xfId="18810"/>
    <cellStyle name="Normal 44 4" xfId="1538"/>
    <cellStyle name="Normal 44 4 2" xfId="2537"/>
    <cellStyle name="Normal 44 4 2 2" xfId="4499"/>
    <cellStyle name="Normal 44 4 2 2 2" xfId="8282"/>
    <cellStyle name="Normal 44 4 2 2 2 2" xfId="16341"/>
    <cellStyle name="Normal 44 4 2 2 2 2 2" xfId="33188"/>
    <cellStyle name="Normal 44 4 2 2 2 3" xfId="25621"/>
    <cellStyle name="Normal 44 4 2 2 3" xfId="12558"/>
    <cellStyle name="Normal 44 4 2 2 3 2" xfId="29407"/>
    <cellStyle name="Normal 44 4 2 2 4" xfId="21840"/>
    <cellStyle name="Normal 44 4 2 3" xfId="6398"/>
    <cellStyle name="Normal 44 4 2 3 2" xfId="14457"/>
    <cellStyle name="Normal 44 4 2 3 2 2" xfId="31304"/>
    <cellStyle name="Normal 44 4 2 3 3" xfId="23737"/>
    <cellStyle name="Normal 44 4 2 4" xfId="10624"/>
    <cellStyle name="Normal 44 4 2 4 2" xfId="27523"/>
    <cellStyle name="Normal 44 4 2 5" xfId="17884"/>
    <cellStyle name="Normal 44 4 2 6" xfId="19955"/>
    <cellStyle name="Normal 44 4 3" xfId="3587"/>
    <cellStyle name="Normal 44 4 3 2" xfId="7370"/>
    <cellStyle name="Normal 44 4 3 2 2" xfId="15429"/>
    <cellStyle name="Normal 44 4 3 2 2 2" xfId="32276"/>
    <cellStyle name="Normal 44 4 3 2 3" xfId="24709"/>
    <cellStyle name="Normal 44 4 3 3" xfId="11646"/>
    <cellStyle name="Normal 44 4 3 3 2" xfId="28495"/>
    <cellStyle name="Normal 44 4 3 4" xfId="20928"/>
    <cellStyle name="Normal 44 4 4" xfId="5486"/>
    <cellStyle name="Normal 44 4 4 2" xfId="13545"/>
    <cellStyle name="Normal 44 4 4 2 2" xfId="30392"/>
    <cellStyle name="Normal 44 4 4 3" xfId="22825"/>
    <cellStyle name="Normal 44 4 5" xfId="9671"/>
    <cellStyle name="Normal 44 4 5 2" xfId="26611"/>
    <cellStyle name="Normal 44 4 6" xfId="17883"/>
    <cellStyle name="Normal 44 4 7" xfId="19043"/>
    <cellStyle name="Normal 44 5" xfId="2068"/>
    <cellStyle name="Normal 44 5 2" xfId="4048"/>
    <cellStyle name="Normal 44 5 2 2" xfId="7831"/>
    <cellStyle name="Normal 44 5 2 2 2" xfId="15890"/>
    <cellStyle name="Normal 44 5 2 2 2 2" xfId="32737"/>
    <cellStyle name="Normal 44 5 2 2 3" xfId="25170"/>
    <cellStyle name="Normal 44 5 2 3" xfId="12107"/>
    <cellStyle name="Normal 44 5 2 3 2" xfId="28956"/>
    <cellStyle name="Normal 44 5 2 4" xfId="21389"/>
    <cellStyle name="Normal 44 5 3" xfId="5947"/>
    <cellStyle name="Normal 44 5 3 2" xfId="14006"/>
    <cellStyle name="Normal 44 5 3 2 2" xfId="30853"/>
    <cellStyle name="Normal 44 5 3 3" xfId="23286"/>
    <cellStyle name="Normal 44 5 4" xfId="10165"/>
    <cellStyle name="Normal 44 5 4 2" xfId="27072"/>
    <cellStyle name="Normal 44 5 5" xfId="17885"/>
    <cellStyle name="Normal 44 5 6" xfId="19504"/>
    <cellStyle name="Normal 44 6" xfId="3106"/>
    <cellStyle name="Normal 44 6 2" xfId="6919"/>
    <cellStyle name="Normal 44 6 2 2" xfId="14978"/>
    <cellStyle name="Normal 44 6 2 2 2" xfId="31825"/>
    <cellStyle name="Normal 44 6 2 3" xfId="24258"/>
    <cellStyle name="Normal 44 6 3" xfId="11169"/>
    <cellStyle name="Normal 44 6 3 2" xfId="28044"/>
    <cellStyle name="Normal 44 6 4" xfId="20477"/>
    <cellStyle name="Normal 44 7" xfId="5035"/>
    <cellStyle name="Normal 44 7 2" xfId="13094"/>
    <cellStyle name="Normal 44 7 2 2" xfId="29941"/>
    <cellStyle name="Normal 44 7 3" xfId="22374"/>
    <cellStyle name="Normal 44 8" xfId="9058"/>
    <cellStyle name="Normal 44 8 2" xfId="26160"/>
    <cellStyle name="Normal 44 9" xfId="17870"/>
    <cellStyle name="Normal 45" xfId="763"/>
    <cellStyle name="Normal 45 10" xfId="18592"/>
    <cellStyle name="Normal 45 11" xfId="34131"/>
    <cellStyle name="Normal 45 2" xfId="1092"/>
    <cellStyle name="Normal 45 2 2" xfId="1353"/>
    <cellStyle name="Normal 45 2 2 2" xfId="1849"/>
    <cellStyle name="Normal 45 2 2 2 2" xfId="2848"/>
    <cellStyle name="Normal 45 2 2 2 2 2" xfId="4810"/>
    <cellStyle name="Normal 45 2 2 2 2 2 2" xfId="8593"/>
    <cellStyle name="Normal 45 2 2 2 2 2 2 2" xfId="16652"/>
    <cellStyle name="Normal 45 2 2 2 2 2 2 2 2" xfId="33499"/>
    <cellStyle name="Normal 45 2 2 2 2 2 2 3" xfId="25932"/>
    <cellStyle name="Normal 45 2 2 2 2 2 3" xfId="12869"/>
    <cellStyle name="Normal 45 2 2 2 2 2 3 2" xfId="29718"/>
    <cellStyle name="Normal 45 2 2 2 2 2 4" xfId="22151"/>
    <cellStyle name="Normal 45 2 2 2 2 3" xfId="6709"/>
    <cellStyle name="Normal 45 2 2 2 2 3 2" xfId="14768"/>
    <cellStyle name="Normal 45 2 2 2 2 3 2 2" xfId="31615"/>
    <cellStyle name="Normal 45 2 2 2 2 3 3" xfId="24048"/>
    <cellStyle name="Normal 45 2 2 2 2 4" xfId="10935"/>
    <cellStyle name="Normal 45 2 2 2 2 4 2" xfId="27834"/>
    <cellStyle name="Normal 45 2 2 2 2 5" xfId="17890"/>
    <cellStyle name="Normal 45 2 2 2 2 6" xfId="20266"/>
    <cellStyle name="Normal 45 2 2 2 3" xfId="3898"/>
    <cellStyle name="Normal 45 2 2 2 3 2" xfId="7681"/>
    <cellStyle name="Normal 45 2 2 2 3 2 2" xfId="15740"/>
    <cellStyle name="Normal 45 2 2 2 3 2 2 2" xfId="32587"/>
    <cellStyle name="Normal 45 2 2 2 3 2 3" xfId="25020"/>
    <cellStyle name="Normal 45 2 2 2 3 3" xfId="11957"/>
    <cellStyle name="Normal 45 2 2 2 3 3 2" xfId="28806"/>
    <cellStyle name="Normal 45 2 2 2 3 4" xfId="21239"/>
    <cellStyle name="Normal 45 2 2 2 4" xfId="5797"/>
    <cellStyle name="Normal 45 2 2 2 4 2" xfId="13856"/>
    <cellStyle name="Normal 45 2 2 2 4 2 2" xfId="30703"/>
    <cellStyle name="Normal 45 2 2 2 4 3" xfId="23136"/>
    <cellStyle name="Normal 45 2 2 2 5" xfId="9982"/>
    <cellStyle name="Normal 45 2 2 2 5 2" xfId="26922"/>
    <cellStyle name="Normal 45 2 2 2 6" xfId="17889"/>
    <cellStyle name="Normal 45 2 2 2 7" xfId="19354"/>
    <cellStyle name="Normal 45 2 2 3" xfId="2395"/>
    <cellStyle name="Normal 45 2 2 3 2" xfId="4359"/>
    <cellStyle name="Normal 45 2 2 3 2 2" xfId="8142"/>
    <cellStyle name="Normal 45 2 2 3 2 2 2" xfId="16201"/>
    <cellStyle name="Normal 45 2 2 3 2 2 2 2" xfId="33048"/>
    <cellStyle name="Normal 45 2 2 3 2 2 3" xfId="25481"/>
    <cellStyle name="Normal 45 2 2 3 2 3" xfId="12418"/>
    <cellStyle name="Normal 45 2 2 3 2 3 2" xfId="29267"/>
    <cellStyle name="Normal 45 2 2 3 2 4" xfId="21700"/>
    <cellStyle name="Normal 45 2 2 3 3" xfId="6258"/>
    <cellStyle name="Normal 45 2 2 3 3 2" xfId="14317"/>
    <cellStyle name="Normal 45 2 2 3 3 2 2" xfId="31164"/>
    <cellStyle name="Normal 45 2 2 3 3 3" xfId="23597"/>
    <cellStyle name="Normal 45 2 2 3 4" xfId="10483"/>
    <cellStyle name="Normal 45 2 2 3 4 2" xfId="27383"/>
    <cellStyle name="Normal 45 2 2 3 5" xfId="17891"/>
    <cellStyle name="Normal 45 2 2 3 6" xfId="19815"/>
    <cellStyle name="Normal 45 2 2 4" xfId="3447"/>
    <cellStyle name="Normal 45 2 2 4 2" xfId="7230"/>
    <cellStyle name="Normal 45 2 2 4 2 2" xfId="15289"/>
    <cellStyle name="Normal 45 2 2 4 2 2 2" xfId="32136"/>
    <cellStyle name="Normal 45 2 2 4 2 3" xfId="24569"/>
    <cellStyle name="Normal 45 2 2 4 3" xfId="11506"/>
    <cellStyle name="Normal 45 2 2 4 3 2" xfId="28355"/>
    <cellStyle name="Normal 45 2 2 4 4" xfId="20788"/>
    <cellStyle name="Normal 45 2 2 5" xfId="5346"/>
    <cellStyle name="Normal 45 2 2 5 2" xfId="13405"/>
    <cellStyle name="Normal 45 2 2 5 2 2" xfId="30252"/>
    <cellStyle name="Normal 45 2 2 5 3" xfId="22685"/>
    <cellStyle name="Normal 45 2 2 6" xfId="9507"/>
    <cellStyle name="Normal 45 2 2 6 2" xfId="26471"/>
    <cellStyle name="Normal 45 2 2 7" xfId="17888"/>
    <cellStyle name="Normal 45 2 2 8" xfId="18903"/>
    <cellStyle name="Normal 45 2 3" xfId="1631"/>
    <cellStyle name="Normal 45 2 3 2" xfId="2630"/>
    <cellStyle name="Normal 45 2 3 2 2" xfId="4592"/>
    <cellStyle name="Normal 45 2 3 2 2 2" xfId="8375"/>
    <cellStyle name="Normal 45 2 3 2 2 2 2" xfId="16434"/>
    <cellStyle name="Normal 45 2 3 2 2 2 2 2" xfId="33281"/>
    <cellStyle name="Normal 45 2 3 2 2 2 3" xfId="25714"/>
    <cellStyle name="Normal 45 2 3 2 2 3" xfId="12651"/>
    <cellStyle name="Normal 45 2 3 2 2 3 2" xfId="29500"/>
    <cellStyle name="Normal 45 2 3 2 2 4" xfId="21933"/>
    <cellStyle name="Normal 45 2 3 2 3" xfId="6491"/>
    <cellStyle name="Normal 45 2 3 2 3 2" xfId="14550"/>
    <cellStyle name="Normal 45 2 3 2 3 2 2" xfId="31397"/>
    <cellStyle name="Normal 45 2 3 2 3 3" xfId="23830"/>
    <cellStyle name="Normal 45 2 3 2 4" xfId="10717"/>
    <cellStyle name="Normal 45 2 3 2 4 2" xfId="27616"/>
    <cellStyle name="Normal 45 2 3 2 5" xfId="17893"/>
    <cellStyle name="Normal 45 2 3 2 6" xfId="20048"/>
    <cellStyle name="Normal 45 2 3 3" xfId="3680"/>
    <cellStyle name="Normal 45 2 3 3 2" xfId="7463"/>
    <cellStyle name="Normal 45 2 3 3 2 2" xfId="15522"/>
    <cellStyle name="Normal 45 2 3 3 2 2 2" xfId="32369"/>
    <cellStyle name="Normal 45 2 3 3 2 3" xfId="24802"/>
    <cellStyle name="Normal 45 2 3 3 3" xfId="11739"/>
    <cellStyle name="Normal 45 2 3 3 3 2" xfId="28588"/>
    <cellStyle name="Normal 45 2 3 3 4" xfId="21021"/>
    <cellStyle name="Normal 45 2 3 4" xfId="5579"/>
    <cellStyle name="Normal 45 2 3 4 2" xfId="13638"/>
    <cellStyle name="Normal 45 2 3 4 2 2" xfId="30485"/>
    <cellStyle name="Normal 45 2 3 4 3" xfId="22918"/>
    <cellStyle name="Normal 45 2 3 5" xfId="9764"/>
    <cellStyle name="Normal 45 2 3 5 2" xfId="26704"/>
    <cellStyle name="Normal 45 2 3 6" xfId="17892"/>
    <cellStyle name="Normal 45 2 3 7" xfId="19136"/>
    <cellStyle name="Normal 45 2 4" xfId="2177"/>
    <cellStyle name="Normal 45 2 4 2" xfId="4141"/>
    <cellStyle name="Normal 45 2 4 2 2" xfId="7924"/>
    <cellStyle name="Normal 45 2 4 2 2 2" xfId="15983"/>
    <cellStyle name="Normal 45 2 4 2 2 2 2" xfId="32830"/>
    <cellStyle name="Normal 45 2 4 2 2 3" xfId="25263"/>
    <cellStyle name="Normal 45 2 4 2 3" xfId="12200"/>
    <cellStyle name="Normal 45 2 4 2 3 2" xfId="29049"/>
    <cellStyle name="Normal 45 2 4 2 4" xfId="21482"/>
    <cellStyle name="Normal 45 2 4 3" xfId="6040"/>
    <cellStyle name="Normal 45 2 4 3 2" xfId="14099"/>
    <cellStyle name="Normal 45 2 4 3 2 2" xfId="30946"/>
    <cellStyle name="Normal 45 2 4 3 3" xfId="23379"/>
    <cellStyle name="Normal 45 2 4 4" xfId="10265"/>
    <cellStyle name="Normal 45 2 4 4 2" xfId="27165"/>
    <cellStyle name="Normal 45 2 4 5" xfId="17894"/>
    <cellStyle name="Normal 45 2 4 6" xfId="19597"/>
    <cellStyle name="Normal 45 2 5" xfId="3229"/>
    <cellStyle name="Normal 45 2 5 2" xfId="7012"/>
    <cellStyle name="Normal 45 2 5 2 2" xfId="15071"/>
    <cellStyle name="Normal 45 2 5 2 2 2" xfId="31918"/>
    <cellStyle name="Normal 45 2 5 2 3" xfId="24351"/>
    <cellStyle name="Normal 45 2 5 3" xfId="11288"/>
    <cellStyle name="Normal 45 2 5 3 2" xfId="28137"/>
    <cellStyle name="Normal 45 2 5 4" xfId="20570"/>
    <cellStyle name="Normal 45 2 6" xfId="5128"/>
    <cellStyle name="Normal 45 2 6 2" xfId="13187"/>
    <cellStyle name="Normal 45 2 6 2 2" xfId="30034"/>
    <cellStyle name="Normal 45 2 6 3" xfId="22467"/>
    <cellStyle name="Normal 45 2 7" xfId="9272"/>
    <cellStyle name="Normal 45 2 7 2" xfId="26253"/>
    <cellStyle name="Normal 45 2 8" xfId="17887"/>
    <cellStyle name="Normal 45 2 9" xfId="18685"/>
    <cellStyle name="Normal 45 3" xfId="1261"/>
    <cellStyle name="Normal 45 3 2" xfId="1757"/>
    <cellStyle name="Normal 45 3 2 2" xfId="2756"/>
    <cellStyle name="Normal 45 3 2 2 2" xfId="4718"/>
    <cellStyle name="Normal 45 3 2 2 2 2" xfId="8501"/>
    <cellStyle name="Normal 45 3 2 2 2 2 2" xfId="16560"/>
    <cellStyle name="Normal 45 3 2 2 2 2 2 2" xfId="33407"/>
    <cellStyle name="Normal 45 3 2 2 2 2 3" xfId="25840"/>
    <cellStyle name="Normal 45 3 2 2 2 3" xfId="12777"/>
    <cellStyle name="Normal 45 3 2 2 2 3 2" xfId="29626"/>
    <cellStyle name="Normal 45 3 2 2 2 4" xfId="22059"/>
    <cellStyle name="Normal 45 3 2 2 3" xfId="6617"/>
    <cellStyle name="Normal 45 3 2 2 3 2" xfId="14676"/>
    <cellStyle name="Normal 45 3 2 2 3 2 2" xfId="31523"/>
    <cellStyle name="Normal 45 3 2 2 3 3" xfId="23956"/>
    <cellStyle name="Normal 45 3 2 2 4" xfId="10843"/>
    <cellStyle name="Normal 45 3 2 2 4 2" xfId="27742"/>
    <cellStyle name="Normal 45 3 2 2 5" xfId="17897"/>
    <cellStyle name="Normal 45 3 2 2 6" xfId="20174"/>
    <cellStyle name="Normal 45 3 2 3" xfId="3806"/>
    <cellStyle name="Normal 45 3 2 3 2" xfId="7589"/>
    <cellStyle name="Normal 45 3 2 3 2 2" xfId="15648"/>
    <cellStyle name="Normal 45 3 2 3 2 2 2" xfId="32495"/>
    <cellStyle name="Normal 45 3 2 3 2 3" xfId="24928"/>
    <cellStyle name="Normal 45 3 2 3 3" xfId="11865"/>
    <cellStyle name="Normal 45 3 2 3 3 2" xfId="28714"/>
    <cellStyle name="Normal 45 3 2 3 4" xfId="21147"/>
    <cellStyle name="Normal 45 3 2 4" xfId="5705"/>
    <cellStyle name="Normal 45 3 2 4 2" xfId="13764"/>
    <cellStyle name="Normal 45 3 2 4 2 2" xfId="30611"/>
    <cellStyle name="Normal 45 3 2 4 3" xfId="23044"/>
    <cellStyle name="Normal 45 3 2 5" xfId="9890"/>
    <cellStyle name="Normal 45 3 2 5 2" xfId="26830"/>
    <cellStyle name="Normal 45 3 2 6" xfId="17896"/>
    <cellStyle name="Normal 45 3 2 7" xfId="19262"/>
    <cellStyle name="Normal 45 3 3" xfId="2303"/>
    <cellStyle name="Normal 45 3 3 2" xfId="4267"/>
    <cellStyle name="Normal 45 3 3 2 2" xfId="8050"/>
    <cellStyle name="Normal 45 3 3 2 2 2" xfId="16109"/>
    <cellStyle name="Normal 45 3 3 2 2 2 2" xfId="32956"/>
    <cellStyle name="Normal 45 3 3 2 2 3" xfId="25389"/>
    <cellStyle name="Normal 45 3 3 2 3" xfId="12326"/>
    <cellStyle name="Normal 45 3 3 2 3 2" xfId="29175"/>
    <cellStyle name="Normal 45 3 3 2 4" xfId="21608"/>
    <cellStyle name="Normal 45 3 3 3" xfId="6166"/>
    <cellStyle name="Normal 45 3 3 3 2" xfId="14225"/>
    <cellStyle name="Normal 45 3 3 3 2 2" xfId="31072"/>
    <cellStyle name="Normal 45 3 3 3 3" xfId="23505"/>
    <cellStyle name="Normal 45 3 3 4" xfId="10391"/>
    <cellStyle name="Normal 45 3 3 4 2" xfId="27291"/>
    <cellStyle name="Normal 45 3 3 5" xfId="17898"/>
    <cellStyle name="Normal 45 3 3 6" xfId="19723"/>
    <cellStyle name="Normal 45 3 4" xfId="3355"/>
    <cellStyle name="Normal 45 3 4 2" xfId="7138"/>
    <cellStyle name="Normal 45 3 4 2 2" xfId="15197"/>
    <cellStyle name="Normal 45 3 4 2 2 2" xfId="32044"/>
    <cellStyle name="Normal 45 3 4 2 3" xfId="24477"/>
    <cellStyle name="Normal 45 3 4 3" xfId="11414"/>
    <cellStyle name="Normal 45 3 4 3 2" xfId="28263"/>
    <cellStyle name="Normal 45 3 4 4" xfId="20696"/>
    <cellStyle name="Normal 45 3 5" xfId="5254"/>
    <cellStyle name="Normal 45 3 5 2" xfId="13313"/>
    <cellStyle name="Normal 45 3 5 2 2" xfId="30160"/>
    <cellStyle name="Normal 45 3 5 3" xfId="22593"/>
    <cellStyle name="Normal 45 3 6" xfId="9415"/>
    <cellStyle name="Normal 45 3 6 2" xfId="26379"/>
    <cellStyle name="Normal 45 3 7" xfId="17895"/>
    <cellStyle name="Normal 45 3 8" xfId="18811"/>
    <cellStyle name="Normal 45 4" xfId="1539"/>
    <cellStyle name="Normal 45 4 2" xfId="2538"/>
    <cellStyle name="Normal 45 4 2 2" xfId="4500"/>
    <cellStyle name="Normal 45 4 2 2 2" xfId="8283"/>
    <cellStyle name="Normal 45 4 2 2 2 2" xfId="16342"/>
    <cellStyle name="Normal 45 4 2 2 2 2 2" xfId="33189"/>
    <cellStyle name="Normal 45 4 2 2 2 3" xfId="25622"/>
    <cellStyle name="Normal 45 4 2 2 3" xfId="12559"/>
    <cellStyle name="Normal 45 4 2 2 3 2" xfId="29408"/>
    <cellStyle name="Normal 45 4 2 2 4" xfId="21841"/>
    <cellStyle name="Normal 45 4 2 3" xfId="6399"/>
    <cellStyle name="Normal 45 4 2 3 2" xfId="14458"/>
    <cellStyle name="Normal 45 4 2 3 2 2" xfId="31305"/>
    <cellStyle name="Normal 45 4 2 3 3" xfId="23738"/>
    <cellStyle name="Normal 45 4 2 4" xfId="10625"/>
    <cellStyle name="Normal 45 4 2 4 2" xfId="27524"/>
    <cellStyle name="Normal 45 4 2 5" xfId="17900"/>
    <cellStyle name="Normal 45 4 2 6" xfId="19956"/>
    <cellStyle name="Normal 45 4 3" xfId="3588"/>
    <cellStyle name="Normal 45 4 3 2" xfId="7371"/>
    <cellStyle name="Normal 45 4 3 2 2" xfId="15430"/>
    <cellStyle name="Normal 45 4 3 2 2 2" xfId="32277"/>
    <cellStyle name="Normal 45 4 3 2 3" xfId="24710"/>
    <cellStyle name="Normal 45 4 3 3" xfId="11647"/>
    <cellStyle name="Normal 45 4 3 3 2" xfId="28496"/>
    <cellStyle name="Normal 45 4 3 4" xfId="20929"/>
    <cellStyle name="Normal 45 4 4" xfId="5487"/>
    <cellStyle name="Normal 45 4 4 2" xfId="13546"/>
    <cellStyle name="Normal 45 4 4 2 2" xfId="30393"/>
    <cellStyle name="Normal 45 4 4 3" xfId="22826"/>
    <cellStyle name="Normal 45 4 5" xfId="9672"/>
    <cellStyle name="Normal 45 4 5 2" xfId="26612"/>
    <cellStyle name="Normal 45 4 6" xfId="17899"/>
    <cellStyle name="Normal 45 4 7" xfId="19044"/>
    <cellStyle name="Normal 45 5" xfId="2069"/>
    <cellStyle name="Normal 45 5 2" xfId="4049"/>
    <cellStyle name="Normal 45 5 2 2" xfId="7832"/>
    <cellStyle name="Normal 45 5 2 2 2" xfId="15891"/>
    <cellStyle name="Normal 45 5 2 2 2 2" xfId="32738"/>
    <cellStyle name="Normal 45 5 2 2 3" xfId="25171"/>
    <cellStyle name="Normal 45 5 2 3" xfId="12108"/>
    <cellStyle name="Normal 45 5 2 3 2" xfId="28957"/>
    <cellStyle name="Normal 45 5 2 4" xfId="21390"/>
    <cellStyle name="Normal 45 5 3" xfId="5948"/>
    <cellStyle name="Normal 45 5 3 2" xfId="14007"/>
    <cellStyle name="Normal 45 5 3 2 2" xfId="30854"/>
    <cellStyle name="Normal 45 5 3 3" xfId="23287"/>
    <cellStyle name="Normal 45 5 4" xfId="10166"/>
    <cellStyle name="Normal 45 5 4 2" xfId="27073"/>
    <cellStyle name="Normal 45 5 5" xfId="17901"/>
    <cellStyle name="Normal 45 5 6" xfId="19505"/>
    <cellStyle name="Normal 45 6" xfId="3107"/>
    <cellStyle name="Normal 45 6 2" xfId="6920"/>
    <cellStyle name="Normal 45 6 2 2" xfId="14979"/>
    <cellStyle name="Normal 45 6 2 2 2" xfId="31826"/>
    <cellStyle name="Normal 45 6 2 3" xfId="24259"/>
    <cellStyle name="Normal 45 6 3" xfId="11170"/>
    <cellStyle name="Normal 45 6 3 2" xfId="28045"/>
    <cellStyle name="Normal 45 6 4" xfId="20478"/>
    <cellStyle name="Normal 45 7" xfId="5036"/>
    <cellStyle name="Normal 45 7 2" xfId="13095"/>
    <cellStyle name="Normal 45 7 2 2" xfId="29942"/>
    <cellStyle name="Normal 45 7 3" xfId="22375"/>
    <cellStyle name="Normal 45 8" xfId="9059"/>
    <cellStyle name="Normal 45 8 2" xfId="26161"/>
    <cellStyle name="Normal 45 9" xfId="17886"/>
    <cellStyle name="Normal 46" xfId="764"/>
    <cellStyle name="Normal 46 10" xfId="18593"/>
    <cellStyle name="Normal 46 11" xfId="34132"/>
    <cellStyle name="Normal 46 2" xfId="1093"/>
    <cellStyle name="Normal 46 2 2" xfId="1354"/>
    <cellStyle name="Normal 46 2 2 2" xfId="1850"/>
    <cellStyle name="Normal 46 2 2 2 2" xfId="2849"/>
    <cellStyle name="Normal 46 2 2 2 2 2" xfId="4811"/>
    <cellStyle name="Normal 46 2 2 2 2 2 2" xfId="8594"/>
    <cellStyle name="Normal 46 2 2 2 2 2 2 2" xfId="16653"/>
    <cellStyle name="Normal 46 2 2 2 2 2 2 2 2" xfId="33500"/>
    <cellStyle name="Normal 46 2 2 2 2 2 2 3" xfId="25933"/>
    <cellStyle name="Normal 46 2 2 2 2 2 3" xfId="12870"/>
    <cellStyle name="Normal 46 2 2 2 2 2 3 2" xfId="29719"/>
    <cellStyle name="Normal 46 2 2 2 2 2 4" xfId="22152"/>
    <cellStyle name="Normal 46 2 2 2 2 3" xfId="6710"/>
    <cellStyle name="Normal 46 2 2 2 2 3 2" xfId="14769"/>
    <cellStyle name="Normal 46 2 2 2 2 3 2 2" xfId="31616"/>
    <cellStyle name="Normal 46 2 2 2 2 3 3" xfId="24049"/>
    <cellStyle name="Normal 46 2 2 2 2 4" xfId="10936"/>
    <cellStyle name="Normal 46 2 2 2 2 4 2" xfId="27835"/>
    <cellStyle name="Normal 46 2 2 2 2 5" xfId="17906"/>
    <cellStyle name="Normal 46 2 2 2 2 6" xfId="20267"/>
    <cellStyle name="Normal 46 2 2 2 3" xfId="3899"/>
    <cellStyle name="Normal 46 2 2 2 3 2" xfId="7682"/>
    <cellStyle name="Normal 46 2 2 2 3 2 2" xfId="15741"/>
    <cellStyle name="Normal 46 2 2 2 3 2 2 2" xfId="32588"/>
    <cellStyle name="Normal 46 2 2 2 3 2 3" xfId="25021"/>
    <cellStyle name="Normal 46 2 2 2 3 3" xfId="11958"/>
    <cellStyle name="Normal 46 2 2 2 3 3 2" xfId="28807"/>
    <cellStyle name="Normal 46 2 2 2 3 4" xfId="21240"/>
    <cellStyle name="Normal 46 2 2 2 4" xfId="5798"/>
    <cellStyle name="Normal 46 2 2 2 4 2" xfId="13857"/>
    <cellStyle name="Normal 46 2 2 2 4 2 2" xfId="30704"/>
    <cellStyle name="Normal 46 2 2 2 4 3" xfId="23137"/>
    <cellStyle name="Normal 46 2 2 2 5" xfId="9983"/>
    <cellStyle name="Normal 46 2 2 2 5 2" xfId="26923"/>
    <cellStyle name="Normal 46 2 2 2 6" xfId="17905"/>
    <cellStyle name="Normal 46 2 2 2 7" xfId="19355"/>
    <cellStyle name="Normal 46 2 2 3" xfId="2396"/>
    <cellStyle name="Normal 46 2 2 3 2" xfId="4360"/>
    <cellStyle name="Normal 46 2 2 3 2 2" xfId="8143"/>
    <cellStyle name="Normal 46 2 2 3 2 2 2" xfId="16202"/>
    <cellStyle name="Normal 46 2 2 3 2 2 2 2" xfId="33049"/>
    <cellStyle name="Normal 46 2 2 3 2 2 3" xfId="25482"/>
    <cellStyle name="Normal 46 2 2 3 2 3" xfId="12419"/>
    <cellStyle name="Normal 46 2 2 3 2 3 2" xfId="29268"/>
    <cellStyle name="Normal 46 2 2 3 2 4" xfId="21701"/>
    <cellStyle name="Normal 46 2 2 3 3" xfId="6259"/>
    <cellStyle name="Normal 46 2 2 3 3 2" xfId="14318"/>
    <cellStyle name="Normal 46 2 2 3 3 2 2" xfId="31165"/>
    <cellStyle name="Normal 46 2 2 3 3 3" xfId="23598"/>
    <cellStyle name="Normal 46 2 2 3 4" xfId="10484"/>
    <cellStyle name="Normal 46 2 2 3 4 2" xfId="27384"/>
    <cellStyle name="Normal 46 2 2 3 5" xfId="17907"/>
    <cellStyle name="Normal 46 2 2 3 6" xfId="19816"/>
    <cellStyle name="Normal 46 2 2 4" xfId="3448"/>
    <cellStyle name="Normal 46 2 2 4 2" xfId="7231"/>
    <cellStyle name="Normal 46 2 2 4 2 2" xfId="15290"/>
    <cellStyle name="Normal 46 2 2 4 2 2 2" xfId="32137"/>
    <cellStyle name="Normal 46 2 2 4 2 3" xfId="24570"/>
    <cellStyle name="Normal 46 2 2 4 3" xfId="11507"/>
    <cellStyle name="Normal 46 2 2 4 3 2" xfId="28356"/>
    <cellStyle name="Normal 46 2 2 4 4" xfId="20789"/>
    <cellStyle name="Normal 46 2 2 5" xfId="5347"/>
    <cellStyle name="Normal 46 2 2 5 2" xfId="13406"/>
    <cellStyle name="Normal 46 2 2 5 2 2" xfId="30253"/>
    <cellStyle name="Normal 46 2 2 5 3" xfId="22686"/>
    <cellStyle name="Normal 46 2 2 6" xfId="9508"/>
    <cellStyle name="Normal 46 2 2 6 2" xfId="26472"/>
    <cellStyle name="Normal 46 2 2 7" xfId="17904"/>
    <cellStyle name="Normal 46 2 2 8" xfId="18904"/>
    <cellStyle name="Normal 46 2 3" xfId="1632"/>
    <cellStyle name="Normal 46 2 3 2" xfId="2631"/>
    <cellStyle name="Normal 46 2 3 2 2" xfId="4593"/>
    <cellStyle name="Normal 46 2 3 2 2 2" xfId="8376"/>
    <cellStyle name="Normal 46 2 3 2 2 2 2" xfId="16435"/>
    <cellStyle name="Normal 46 2 3 2 2 2 2 2" xfId="33282"/>
    <cellStyle name="Normal 46 2 3 2 2 2 3" xfId="25715"/>
    <cellStyle name="Normal 46 2 3 2 2 3" xfId="12652"/>
    <cellStyle name="Normal 46 2 3 2 2 3 2" xfId="29501"/>
    <cellStyle name="Normal 46 2 3 2 2 4" xfId="21934"/>
    <cellStyle name="Normal 46 2 3 2 3" xfId="6492"/>
    <cellStyle name="Normal 46 2 3 2 3 2" xfId="14551"/>
    <cellStyle name="Normal 46 2 3 2 3 2 2" xfId="31398"/>
    <cellStyle name="Normal 46 2 3 2 3 3" xfId="23831"/>
    <cellStyle name="Normal 46 2 3 2 4" xfId="10718"/>
    <cellStyle name="Normal 46 2 3 2 4 2" xfId="27617"/>
    <cellStyle name="Normal 46 2 3 2 5" xfId="17909"/>
    <cellStyle name="Normal 46 2 3 2 6" xfId="20049"/>
    <cellStyle name="Normal 46 2 3 3" xfId="3681"/>
    <cellStyle name="Normal 46 2 3 3 2" xfId="7464"/>
    <cellStyle name="Normal 46 2 3 3 2 2" xfId="15523"/>
    <cellStyle name="Normal 46 2 3 3 2 2 2" xfId="32370"/>
    <cellStyle name="Normal 46 2 3 3 2 3" xfId="24803"/>
    <cellStyle name="Normal 46 2 3 3 3" xfId="11740"/>
    <cellStyle name="Normal 46 2 3 3 3 2" xfId="28589"/>
    <cellStyle name="Normal 46 2 3 3 4" xfId="21022"/>
    <cellStyle name="Normal 46 2 3 4" xfId="5580"/>
    <cellStyle name="Normal 46 2 3 4 2" xfId="13639"/>
    <cellStyle name="Normal 46 2 3 4 2 2" xfId="30486"/>
    <cellStyle name="Normal 46 2 3 4 3" xfId="22919"/>
    <cellStyle name="Normal 46 2 3 5" xfId="9765"/>
    <cellStyle name="Normal 46 2 3 5 2" xfId="26705"/>
    <cellStyle name="Normal 46 2 3 6" xfId="17908"/>
    <cellStyle name="Normal 46 2 3 7" xfId="19137"/>
    <cellStyle name="Normal 46 2 4" xfId="2178"/>
    <cellStyle name="Normal 46 2 4 2" xfId="4142"/>
    <cellStyle name="Normal 46 2 4 2 2" xfId="7925"/>
    <cellStyle name="Normal 46 2 4 2 2 2" xfId="15984"/>
    <cellStyle name="Normal 46 2 4 2 2 2 2" xfId="32831"/>
    <cellStyle name="Normal 46 2 4 2 2 3" xfId="25264"/>
    <cellStyle name="Normal 46 2 4 2 3" xfId="12201"/>
    <cellStyle name="Normal 46 2 4 2 3 2" xfId="29050"/>
    <cellStyle name="Normal 46 2 4 2 4" xfId="21483"/>
    <cellStyle name="Normal 46 2 4 3" xfId="6041"/>
    <cellStyle name="Normal 46 2 4 3 2" xfId="14100"/>
    <cellStyle name="Normal 46 2 4 3 2 2" xfId="30947"/>
    <cellStyle name="Normal 46 2 4 3 3" xfId="23380"/>
    <cellStyle name="Normal 46 2 4 4" xfId="10266"/>
    <cellStyle name="Normal 46 2 4 4 2" xfId="27166"/>
    <cellStyle name="Normal 46 2 4 5" xfId="17910"/>
    <cellStyle name="Normal 46 2 4 6" xfId="19598"/>
    <cellStyle name="Normal 46 2 5" xfId="3230"/>
    <cellStyle name="Normal 46 2 5 2" xfId="7013"/>
    <cellStyle name="Normal 46 2 5 2 2" xfId="15072"/>
    <cellStyle name="Normal 46 2 5 2 2 2" xfId="31919"/>
    <cellStyle name="Normal 46 2 5 2 3" xfId="24352"/>
    <cellStyle name="Normal 46 2 5 3" xfId="11289"/>
    <cellStyle name="Normal 46 2 5 3 2" xfId="28138"/>
    <cellStyle name="Normal 46 2 5 4" xfId="20571"/>
    <cellStyle name="Normal 46 2 6" xfId="5129"/>
    <cellStyle name="Normal 46 2 6 2" xfId="13188"/>
    <cellStyle name="Normal 46 2 6 2 2" xfId="30035"/>
    <cellStyle name="Normal 46 2 6 3" xfId="22468"/>
    <cellStyle name="Normal 46 2 7" xfId="9273"/>
    <cellStyle name="Normal 46 2 7 2" xfId="26254"/>
    <cellStyle name="Normal 46 2 8" xfId="17903"/>
    <cellStyle name="Normal 46 2 9" xfId="18686"/>
    <cellStyle name="Normal 46 3" xfId="1262"/>
    <cellStyle name="Normal 46 3 2" xfId="1758"/>
    <cellStyle name="Normal 46 3 2 2" xfId="2757"/>
    <cellStyle name="Normal 46 3 2 2 2" xfId="4719"/>
    <cellStyle name="Normal 46 3 2 2 2 2" xfId="8502"/>
    <cellStyle name="Normal 46 3 2 2 2 2 2" xfId="16561"/>
    <cellStyle name="Normal 46 3 2 2 2 2 2 2" xfId="33408"/>
    <cellStyle name="Normal 46 3 2 2 2 2 3" xfId="25841"/>
    <cellStyle name="Normal 46 3 2 2 2 3" xfId="12778"/>
    <cellStyle name="Normal 46 3 2 2 2 3 2" xfId="29627"/>
    <cellStyle name="Normal 46 3 2 2 2 4" xfId="22060"/>
    <cellStyle name="Normal 46 3 2 2 3" xfId="6618"/>
    <cellStyle name="Normal 46 3 2 2 3 2" xfId="14677"/>
    <cellStyle name="Normal 46 3 2 2 3 2 2" xfId="31524"/>
    <cellStyle name="Normal 46 3 2 2 3 3" xfId="23957"/>
    <cellStyle name="Normal 46 3 2 2 4" xfId="10844"/>
    <cellStyle name="Normal 46 3 2 2 4 2" xfId="27743"/>
    <cellStyle name="Normal 46 3 2 2 5" xfId="17913"/>
    <cellStyle name="Normal 46 3 2 2 6" xfId="20175"/>
    <cellStyle name="Normal 46 3 2 3" xfId="3807"/>
    <cellStyle name="Normal 46 3 2 3 2" xfId="7590"/>
    <cellStyle name="Normal 46 3 2 3 2 2" xfId="15649"/>
    <cellStyle name="Normal 46 3 2 3 2 2 2" xfId="32496"/>
    <cellStyle name="Normal 46 3 2 3 2 3" xfId="24929"/>
    <cellStyle name="Normal 46 3 2 3 3" xfId="11866"/>
    <cellStyle name="Normal 46 3 2 3 3 2" xfId="28715"/>
    <cellStyle name="Normal 46 3 2 3 4" xfId="21148"/>
    <cellStyle name="Normal 46 3 2 4" xfId="5706"/>
    <cellStyle name="Normal 46 3 2 4 2" xfId="13765"/>
    <cellStyle name="Normal 46 3 2 4 2 2" xfId="30612"/>
    <cellStyle name="Normal 46 3 2 4 3" xfId="23045"/>
    <cellStyle name="Normal 46 3 2 5" xfId="9891"/>
    <cellStyle name="Normal 46 3 2 5 2" xfId="26831"/>
    <cellStyle name="Normal 46 3 2 6" xfId="17912"/>
    <cellStyle name="Normal 46 3 2 7" xfId="19263"/>
    <cellStyle name="Normal 46 3 3" xfId="2304"/>
    <cellStyle name="Normal 46 3 3 2" xfId="4268"/>
    <cellStyle name="Normal 46 3 3 2 2" xfId="8051"/>
    <cellStyle name="Normal 46 3 3 2 2 2" xfId="16110"/>
    <cellStyle name="Normal 46 3 3 2 2 2 2" xfId="32957"/>
    <cellStyle name="Normal 46 3 3 2 2 3" xfId="25390"/>
    <cellStyle name="Normal 46 3 3 2 3" xfId="12327"/>
    <cellStyle name="Normal 46 3 3 2 3 2" xfId="29176"/>
    <cellStyle name="Normal 46 3 3 2 4" xfId="21609"/>
    <cellStyle name="Normal 46 3 3 3" xfId="6167"/>
    <cellStyle name="Normal 46 3 3 3 2" xfId="14226"/>
    <cellStyle name="Normal 46 3 3 3 2 2" xfId="31073"/>
    <cellStyle name="Normal 46 3 3 3 3" xfId="23506"/>
    <cellStyle name="Normal 46 3 3 4" xfId="10392"/>
    <cellStyle name="Normal 46 3 3 4 2" xfId="27292"/>
    <cellStyle name="Normal 46 3 3 5" xfId="17914"/>
    <cellStyle name="Normal 46 3 3 6" xfId="19724"/>
    <cellStyle name="Normal 46 3 4" xfId="3356"/>
    <cellStyle name="Normal 46 3 4 2" xfId="7139"/>
    <cellStyle name="Normal 46 3 4 2 2" xfId="15198"/>
    <cellStyle name="Normal 46 3 4 2 2 2" xfId="32045"/>
    <cellStyle name="Normal 46 3 4 2 3" xfId="24478"/>
    <cellStyle name="Normal 46 3 4 3" xfId="11415"/>
    <cellStyle name="Normal 46 3 4 3 2" xfId="28264"/>
    <cellStyle name="Normal 46 3 4 4" xfId="20697"/>
    <cellStyle name="Normal 46 3 5" xfId="5255"/>
    <cellStyle name="Normal 46 3 5 2" xfId="13314"/>
    <cellStyle name="Normal 46 3 5 2 2" xfId="30161"/>
    <cellStyle name="Normal 46 3 5 3" xfId="22594"/>
    <cellStyle name="Normal 46 3 6" xfId="9416"/>
    <cellStyle name="Normal 46 3 6 2" xfId="26380"/>
    <cellStyle name="Normal 46 3 7" xfId="17911"/>
    <cellStyle name="Normal 46 3 8" xfId="18812"/>
    <cellStyle name="Normal 46 4" xfId="1540"/>
    <cellStyle name="Normal 46 4 2" xfId="2539"/>
    <cellStyle name="Normal 46 4 2 2" xfId="4501"/>
    <cellStyle name="Normal 46 4 2 2 2" xfId="8284"/>
    <cellStyle name="Normal 46 4 2 2 2 2" xfId="16343"/>
    <cellStyle name="Normal 46 4 2 2 2 2 2" xfId="33190"/>
    <cellStyle name="Normal 46 4 2 2 2 3" xfId="25623"/>
    <cellStyle name="Normal 46 4 2 2 3" xfId="12560"/>
    <cellStyle name="Normal 46 4 2 2 3 2" xfId="29409"/>
    <cellStyle name="Normal 46 4 2 2 4" xfId="21842"/>
    <cellStyle name="Normal 46 4 2 3" xfId="6400"/>
    <cellStyle name="Normal 46 4 2 3 2" xfId="14459"/>
    <cellStyle name="Normal 46 4 2 3 2 2" xfId="31306"/>
    <cellStyle name="Normal 46 4 2 3 3" xfId="23739"/>
    <cellStyle name="Normal 46 4 2 4" xfId="10626"/>
    <cellStyle name="Normal 46 4 2 4 2" xfId="27525"/>
    <cellStyle name="Normal 46 4 2 5" xfId="17916"/>
    <cellStyle name="Normal 46 4 2 6" xfId="19957"/>
    <cellStyle name="Normal 46 4 3" xfId="3589"/>
    <cellStyle name="Normal 46 4 3 2" xfId="7372"/>
    <cellStyle name="Normal 46 4 3 2 2" xfId="15431"/>
    <cellStyle name="Normal 46 4 3 2 2 2" xfId="32278"/>
    <cellStyle name="Normal 46 4 3 2 3" xfId="24711"/>
    <cellStyle name="Normal 46 4 3 3" xfId="11648"/>
    <cellStyle name="Normal 46 4 3 3 2" xfId="28497"/>
    <cellStyle name="Normal 46 4 3 4" xfId="20930"/>
    <cellStyle name="Normal 46 4 4" xfId="5488"/>
    <cellStyle name="Normal 46 4 4 2" xfId="13547"/>
    <cellStyle name="Normal 46 4 4 2 2" xfId="30394"/>
    <cellStyle name="Normal 46 4 4 3" xfId="22827"/>
    <cellStyle name="Normal 46 4 5" xfId="9673"/>
    <cellStyle name="Normal 46 4 5 2" xfId="26613"/>
    <cellStyle name="Normal 46 4 6" xfId="17915"/>
    <cellStyle name="Normal 46 4 7" xfId="19045"/>
    <cellStyle name="Normal 46 5" xfId="2070"/>
    <cellStyle name="Normal 46 5 2" xfId="4050"/>
    <cellStyle name="Normal 46 5 2 2" xfId="7833"/>
    <cellStyle name="Normal 46 5 2 2 2" xfId="15892"/>
    <cellStyle name="Normal 46 5 2 2 2 2" xfId="32739"/>
    <cellStyle name="Normal 46 5 2 2 3" xfId="25172"/>
    <cellStyle name="Normal 46 5 2 3" xfId="12109"/>
    <cellStyle name="Normal 46 5 2 3 2" xfId="28958"/>
    <cellStyle name="Normal 46 5 2 4" xfId="21391"/>
    <cellStyle name="Normal 46 5 3" xfId="5949"/>
    <cellStyle name="Normal 46 5 3 2" xfId="14008"/>
    <cellStyle name="Normal 46 5 3 2 2" xfId="30855"/>
    <cellStyle name="Normal 46 5 3 3" xfId="23288"/>
    <cellStyle name="Normal 46 5 4" xfId="10167"/>
    <cellStyle name="Normal 46 5 4 2" xfId="27074"/>
    <cellStyle name="Normal 46 5 5" xfId="17917"/>
    <cellStyle name="Normal 46 5 6" xfId="19506"/>
    <cellStyle name="Normal 46 6" xfId="3108"/>
    <cellStyle name="Normal 46 6 2" xfId="6921"/>
    <cellStyle name="Normal 46 6 2 2" xfId="14980"/>
    <cellStyle name="Normal 46 6 2 2 2" xfId="31827"/>
    <cellStyle name="Normal 46 6 2 3" xfId="24260"/>
    <cellStyle name="Normal 46 6 3" xfId="11171"/>
    <cellStyle name="Normal 46 6 3 2" xfId="28046"/>
    <cellStyle name="Normal 46 6 4" xfId="20479"/>
    <cellStyle name="Normal 46 7" xfId="5037"/>
    <cellStyle name="Normal 46 7 2" xfId="13096"/>
    <cellStyle name="Normal 46 7 2 2" xfId="29943"/>
    <cellStyle name="Normal 46 7 3" xfId="22376"/>
    <cellStyle name="Normal 46 8" xfId="9060"/>
    <cellStyle name="Normal 46 8 2" xfId="26162"/>
    <cellStyle name="Normal 46 9" xfId="17902"/>
    <cellStyle name="Normal 47" xfId="765"/>
    <cellStyle name="Normal 47 10" xfId="18594"/>
    <cellStyle name="Normal 47 11" xfId="34133"/>
    <cellStyle name="Normal 47 2" xfId="1094"/>
    <cellStyle name="Normal 47 2 2" xfId="1355"/>
    <cellStyle name="Normal 47 2 2 2" xfId="1851"/>
    <cellStyle name="Normal 47 2 2 2 2" xfId="2850"/>
    <cellStyle name="Normal 47 2 2 2 2 2" xfId="4812"/>
    <cellStyle name="Normal 47 2 2 2 2 2 2" xfId="8595"/>
    <cellStyle name="Normal 47 2 2 2 2 2 2 2" xfId="16654"/>
    <cellStyle name="Normal 47 2 2 2 2 2 2 2 2" xfId="33501"/>
    <cellStyle name="Normal 47 2 2 2 2 2 2 3" xfId="25934"/>
    <cellStyle name="Normal 47 2 2 2 2 2 3" xfId="12871"/>
    <cellStyle name="Normal 47 2 2 2 2 2 3 2" xfId="29720"/>
    <cellStyle name="Normal 47 2 2 2 2 2 4" xfId="22153"/>
    <cellStyle name="Normal 47 2 2 2 2 3" xfId="6711"/>
    <cellStyle name="Normal 47 2 2 2 2 3 2" xfId="14770"/>
    <cellStyle name="Normal 47 2 2 2 2 3 2 2" xfId="31617"/>
    <cellStyle name="Normal 47 2 2 2 2 3 3" xfId="24050"/>
    <cellStyle name="Normal 47 2 2 2 2 4" xfId="10937"/>
    <cellStyle name="Normal 47 2 2 2 2 4 2" xfId="27836"/>
    <cellStyle name="Normal 47 2 2 2 2 5" xfId="17922"/>
    <cellStyle name="Normal 47 2 2 2 2 6" xfId="20268"/>
    <cellStyle name="Normal 47 2 2 2 3" xfId="3900"/>
    <cellStyle name="Normal 47 2 2 2 3 2" xfId="7683"/>
    <cellStyle name="Normal 47 2 2 2 3 2 2" xfId="15742"/>
    <cellStyle name="Normal 47 2 2 2 3 2 2 2" xfId="32589"/>
    <cellStyle name="Normal 47 2 2 2 3 2 3" xfId="25022"/>
    <cellStyle name="Normal 47 2 2 2 3 3" xfId="11959"/>
    <cellStyle name="Normal 47 2 2 2 3 3 2" xfId="28808"/>
    <cellStyle name="Normal 47 2 2 2 3 4" xfId="21241"/>
    <cellStyle name="Normal 47 2 2 2 4" xfId="5799"/>
    <cellStyle name="Normal 47 2 2 2 4 2" xfId="13858"/>
    <cellStyle name="Normal 47 2 2 2 4 2 2" xfId="30705"/>
    <cellStyle name="Normal 47 2 2 2 4 3" xfId="23138"/>
    <cellStyle name="Normal 47 2 2 2 5" xfId="9984"/>
    <cellStyle name="Normal 47 2 2 2 5 2" xfId="26924"/>
    <cellStyle name="Normal 47 2 2 2 6" xfId="17921"/>
    <cellStyle name="Normal 47 2 2 2 7" xfId="19356"/>
    <cellStyle name="Normal 47 2 2 3" xfId="2397"/>
    <cellStyle name="Normal 47 2 2 3 2" xfId="4361"/>
    <cellStyle name="Normal 47 2 2 3 2 2" xfId="8144"/>
    <cellStyle name="Normal 47 2 2 3 2 2 2" xfId="16203"/>
    <cellStyle name="Normal 47 2 2 3 2 2 2 2" xfId="33050"/>
    <cellStyle name="Normal 47 2 2 3 2 2 3" xfId="25483"/>
    <cellStyle name="Normal 47 2 2 3 2 3" xfId="12420"/>
    <cellStyle name="Normal 47 2 2 3 2 3 2" xfId="29269"/>
    <cellStyle name="Normal 47 2 2 3 2 4" xfId="21702"/>
    <cellStyle name="Normal 47 2 2 3 3" xfId="6260"/>
    <cellStyle name="Normal 47 2 2 3 3 2" xfId="14319"/>
    <cellStyle name="Normal 47 2 2 3 3 2 2" xfId="31166"/>
    <cellStyle name="Normal 47 2 2 3 3 3" xfId="23599"/>
    <cellStyle name="Normal 47 2 2 3 4" xfId="10485"/>
    <cellStyle name="Normal 47 2 2 3 4 2" xfId="27385"/>
    <cellStyle name="Normal 47 2 2 3 5" xfId="17923"/>
    <cellStyle name="Normal 47 2 2 3 6" xfId="19817"/>
    <cellStyle name="Normal 47 2 2 4" xfId="3449"/>
    <cellStyle name="Normal 47 2 2 4 2" xfId="7232"/>
    <cellStyle name="Normal 47 2 2 4 2 2" xfId="15291"/>
    <cellStyle name="Normal 47 2 2 4 2 2 2" xfId="32138"/>
    <cellStyle name="Normal 47 2 2 4 2 3" xfId="24571"/>
    <cellStyle name="Normal 47 2 2 4 3" xfId="11508"/>
    <cellStyle name="Normal 47 2 2 4 3 2" xfId="28357"/>
    <cellStyle name="Normal 47 2 2 4 4" xfId="20790"/>
    <cellStyle name="Normal 47 2 2 5" xfId="5348"/>
    <cellStyle name="Normal 47 2 2 5 2" xfId="13407"/>
    <cellStyle name="Normal 47 2 2 5 2 2" xfId="30254"/>
    <cellStyle name="Normal 47 2 2 5 3" xfId="22687"/>
    <cellStyle name="Normal 47 2 2 6" xfId="9509"/>
    <cellStyle name="Normal 47 2 2 6 2" xfId="26473"/>
    <cellStyle name="Normal 47 2 2 7" xfId="17920"/>
    <cellStyle name="Normal 47 2 2 8" xfId="18905"/>
    <cellStyle name="Normal 47 2 3" xfId="1633"/>
    <cellStyle name="Normal 47 2 3 2" xfId="2632"/>
    <cellStyle name="Normal 47 2 3 2 2" xfId="4594"/>
    <cellStyle name="Normal 47 2 3 2 2 2" xfId="8377"/>
    <cellStyle name="Normal 47 2 3 2 2 2 2" xfId="16436"/>
    <cellStyle name="Normal 47 2 3 2 2 2 2 2" xfId="33283"/>
    <cellStyle name="Normal 47 2 3 2 2 2 3" xfId="25716"/>
    <cellStyle name="Normal 47 2 3 2 2 3" xfId="12653"/>
    <cellStyle name="Normal 47 2 3 2 2 3 2" xfId="29502"/>
    <cellStyle name="Normal 47 2 3 2 2 4" xfId="21935"/>
    <cellStyle name="Normal 47 2 3 2 3" xfId="6493"/>
    <cellStyle name="Normal 47 2 3 2 3 2" xfId="14552"/>
    <cellStyle name="Normal 47 2 3 2 3 2 2" xfId="31399"/>
    <cellStyle name="Normal 47 2 3 2 3 3" xfId="23832"/>
    <cellStyle name="Normal 47 2 3 2 4" xfId="10719"/>
    <cellStyle name="Normal 47 2 3 2 4 2" xfId="27618"/>
    <cellStyle name="Normal 47 2 3 2 5" xfId="17925"/>
    <cellStyle name="Normal 47 2 3 2 6" xfId="20050"/>
    <cellStyle name="Normal 47 2 3 3" xfId="3682"/>
    <cellStyle name="Normal 47 2 3 3 2" xfId="7465"/>
    <cellStyle name="Normal 47 2 3 3 2 2" xfId="15524"/>
    <cellStyle name="Normal 47 2 3 3 2 2 2" xfId="32371"/>
    <cellStyle name="Normal 47 2 3 3 2 3" xfId="24804"/>
    <cellStyle name="Normal 47 2 3 3 3" xfId="11741"/>
    <cellStyle name="Normal 47 2 3 3 3 2" xfId="28590"/>
    <cellStyle name="Normal 47 2 3 3 4" xfId="21023"/>
    <cellStyle name="Normal 47 2 3 4" xfId="5581"/>
    <cellStyle name="Normal 47 2 3 4 2" xfId="13640"/>
    <cellStyle name="Normal 47 2 3 4 2 2" xfId="30487"/>
    <cellStyle name="Normal 47 2 3 4 3" xfId="22920"/>
    <cellStyle name="Normal 47 2 3 5" xfId="9766"/>
    <cellStyle name="Normal 47 2 3 5 2" xfId="26706"/>
    <cellStyle name="Normal 47 2 3 6" xfId="17924"/>
    <cellStyle name="Normal 47 2 3 7" xfId="19138"/>
    <cellStyle name="Normal 47 2 4" xfId="2179"/>
    <cellStyle name="Normal 47 2 4 2" xfId="4143"/>
    <cellStyle name="Normal 47 2 4 2 2" xfId="7926"/>
    <cellStyle name="Normal 47 2 4 2 2 2" xfId="15985"/>
    <cellStyle name="Normal 47 2 4 2 2 2 2" xfId="32832"/>
    <cellStyle name="Normal 47 2 4 2 2 3" xfId="25265"/>
    <cellStyle name="Normal 47 2 4 2 3" xfId="12202"/>
    <cellStyle name="Normal 47 2 4 2 3 2" xfId="29051"/>
    <cellStyle name="Normal 47 2 4 2 4" xfId="21484"/>
    <cellStyle name="Normal 47 2 4 3" xfId="6042"/>
    <cellStyle name="Normal 47 2 4 3 2" xfId="14101"/>
    <cellStyle name="Normal 47 2 4 3 2 2" xfId="30948"/>
    <cellStyle name="Normal 47 2 4 3 3" xfId="23381"/>
    <cellStyle name="Normal 47 2 4 4" xfId="10267"/>
    <cellStyle name="Normal 47 2 4 4 2" xfId="27167"/>
    <cellStyle name="Normal 47 2 4 5" xfId="17926"/>
    <cellStyle name="Normal 47 2 4 6" xfId="19599"/>
    <cellStyle name="Normal 47 2 5" xfId="3231"/>
    <cellStyle name="Normal 47 2 5 2" xfId="7014"/>
    <cellStyle name="Normal 47 2 5 2 2" xfId="15073"/>
    <cellStyle name="Normal 47 2 5 2 2 2" xfId="31920"/>
    <cellStyle name="Normal 47 2 5 2 3" xfId="24353"/>
    <cellStyle name="Normal 47 2 5 3" xfId="11290"/>
    <cellStyle name="Normal 47 2 5 3 2" xfId="28139"/>
    <cellStyle name="Normal 47 2 5 4" xfId="20572"/>
    <cellStyle name="Normal 47 2 6" xfId="5130"/>
    <cellStyle name="Normal 47 2 6 2" xfId="13189"/>
    <cellStyle name="Normal 47 2 6 2 2" xfId="30036"/>
    <cellStyle name="Normal 47 2 6 3" xfId="22469"/>
    <cellStyle name="Normal 47 2 7" xfId="9274"/>
    <cellStyle name="Normal 47 2 7 2" xfId="26255"/>
    <cellStyle name="Normal 47 2 8" xfId="17919"/>
    <cellStyle name="Normal 47 2 9" xfId="18687"/>
    <cellStyle name="Normal 47 3" xfId="1263"/>
    <cellStyle name="Normal 47 3 2" xfId="1759"/>
    <cellStyle name="Normal 47 3 2 2" xfId="2758"/>
    <cellStyle name="Normal 47 3 2 2 2" xfId="4720"/>
    <cellStyle name="Normal 47 3 2 2 2 2" xfId="8503"/>
    <cellStyle name="Normal 47 3 2 2 2 2 2" xfId="16562"/>
    <cellStyle name="Normal 47 3 2 2 2 2 2 2" xfId="33409"/>
    <cellStyle name="Normal 47 3 2 2 2 2 3" xfId="25842"/>
    <cellStyle name="Normal 47 3 2 2 2 3" xfId="12779"/>
    <cellStyle name="Normal 47 3 2 2 2 3 2" xfId="29628"/>
    <cellStyle name="Normal 47 3 2 2 2 4" xfId="22061"/>
    <cellStyle name="Normal 47 3 2 2 3" xfId="6619"/>
    <cellStyle name="Normal 47 3 2 2 3 2" xfId="14678"/>
    <cellStyle name="Normal 47 3 2 2 3 2 2" xfId="31525"/>
    <cellStyle name="Normal 47 3 2 2 3 3" xfId="23958"/>
    <cellStyle name="Normal 47 3 2 2 4" xfId="10845"/>
    <cellStyle name="Normal 47 3 2 2 4 2" xfId="27744"/>
    <cellStyle name="Normal 47 3 2 2 5" xfId="17929"/>
    <cellStyle name="Normal 47 3 2 2 6" xfId="20176"/>
    <cellStyle name="Normal 47 3 2 3" xfId="3808"/>
    <cellStyle name="Normal 47 3 2 3 2" xfId="7591"/>
    <cellStyle name="Normal 47 3 2 3 2 2" xfId="15650"/>
    <cellStyle name="Normal 47 3 2 3 2 2 2" xfId="32497"/>
    <cellStyle name="Normal 47 3 2 3 2 3" xfId="24930"/>
    <cellStyle name="Normal 47 3 2 3 3" xfId="11867"/>
    <cellStyle name="Normal 47 3 2 3 3 2" xfId="28716"/>
    <cellStyle name="Normal 47 3 2 3 4" xfId="21149"/>
    <cellStyle name="Normal 47 3 2 4" xfId="5707"/>
    <cellStyle name="Normal 47 3 2 4 2" xfId="13766"/>
    <cellStyle name="Normal 47 3 2 4 2 2" xfId="30613"/>
    <cellStyle name="Normal 47 3 2 4 3" xfId="23046"/>
    <cellStyle name="Normal 47 3 2 5" xfId="9892"/>
    <cellStyle name="Normal 47 3 2 5 2" xfId="26832"/>
    <cellStyle name="Normal 47 3 2 6" xfId="17928"/>
    <cellStyle name="Normal 47 3 2 7" xfId="19264"/>
    <cellStyle name="Normal 47 3 3" xfId="2305"/>
    <cellStyle name="Normal 47 3 3 2" xfId="4269"/>
    <cellStyle name="Normal 47 3 3 2 2" xfId="8052"/>
    <cellStyle name="Normal 47 3 3 2 2 2" xfId="16111"/>
    <cellStyle name="Normal 47 3 3 2 2 2 2" xfId="32958"/>
    <cellStyle name="Normal 47 3 3 2 2 3" xfId="25391"/>
    <cellStyle name="Normal 47 3 3 2 3" xfId="12328"/>
    <cellStyle name="Normal 47 3 3 2 3 2" xfId="29177"/>
    <cellStyle name="Normal 47 3 3 2 4" xfId="21610"/>
    <cellStyle name="Normal 47 3 3 3" xfId="6168"/>
    <cellStyle name="Normal 47 3 3 3 2" xfId="14227"/>
    <cellStyle name="Normal 47 3 3 3 2 2" xfId="31074"/>
    <cellStyle name="Normal 47 3 3 3 3" xfId="23507"/>
    <cellStyle name="Normal 47 3 3 4" xfId="10393"/>
    <cellStyle name="Normal 47 3 3 4 2" xfId="27293"/>
    <cellStyle name="Normal 47 3 3 5" xfId="17930"/>
    <cellStyle name="Normal 47 3 3 6" xfId="19725"/>
    <cellStyle name="Normal 47 3 4" xfId="3357"/>
    <cellStyle name="Normal 47 3 4 2" xfId="7140"/>
    <cellStyle name="Normal 47 3 4 2 2" xfId="15199"/>
    <cellStyle name="Normal 47 3 4 2 2 2" xfId="32046"/>
    <cellStyle name="Normal 47 3 4 2 3" xfId="24479"/>
    <cellStyle name="Normal 47 3 4 3" xfId="11416"/>
    <cellStyle name="Normal 47 3 4 3 2" xfId="28265"/>
    <cellStyle name="Normal 47 3 4 4" xfId="20698"/>
    <cellStyle name="Normal 47 3 5" xfId="5256"/>
    <cellStyle name="Normal 47 3 5 2" xfId="13315"/>
    <cellStyle name="Normal 47 3 5 2 2" xfId="30162"/>
    <cellStyle name="Normal 47 3 5 3" xfId="22595"/>
    <cellStyle name="Normal 47 3 6" xfId="9417"/>
    <cellStyle name="Normal 47 3 6 2" xfId="26381"/>
    <cellStyle name="Normal 47 3 7" xfId="17927"/>
    <cellStyle name="Normal 47 3 8" xfId="18813"/>
    <cellStyle name="Normal 47 4" xfId="1541"/>
    <cellStyle name="Normal 47 4 2" xfId="2540"/>
    <cellStyle name="Normal 47 4 2 2" xfId="4502"/>
    <cellStyle name="Normal 47 4 2 2 2" xfId="8285"/>
    <cellStyle name="Normal 47 4 2 2 2 2" xfId="16344"/>
    <cellStyle name="Normal 47 4 2 2 2 2 2" xfId="33191"/>
    <cellStyle name="Normal 47 4 2 2 2 3" xfId="25624"/>
    <cellStyle name="Normal 47 4 2 2 3" xfId="12561"/>
    <cellStyle name="Normal 47 4 2 2 3 2" xfId="29410"/>
    <cellStyle name="Normal 47 4 2 2 4" xfId="21843"/>
    <cellStyle name="Normal 47 4 2 3" xfId="6401"/>
    <cellStyle name="Normal 47 4 2 3 2" xfId="14460"/>
    <cellStyle name="Normal 47 4 2 3 2 2" xfId="31307"/>
    <cellStyle name="Normal 47 4 2 3 3" xfId="23740"/>
    <cellStyle name="Normal 47 4 2 4" xfId="10627"/>
    <cellStyle name="Normal 47 4 2 4 2" xfId="27526"/>
    <cellStyle name="Normal 47 4 2 5" xfId="17932"/>
    <cellStyle name="Normal 47 4 2 6" xfId="19958"/>
    <cellStyle name="Normal 47 4 3" xfId="3590"/>
    <cellStyle name="Normal 47 4 3 2" xfId="7373"/>
    <cellStyle name="Normal 47 4 3 2 2" xfId="15432"/>
    <cellStyle name="Normal 47 4 3 2 2 2" xfId="32279"/>
    <cellStyle name="Normal 47 4 3 2 3" xfId="24712"/>
    <cellStyle name="Normal 47 4 3 3" xfId="11649"/>
    <cellStyle name="Normal 47 4 3 3 2" xfId="28498"/>
    <cellStyle name="Normal 47 4 3 4" xfId="20931"/>
    <cellStyle name="Normal 47 4 4" xfId="5489"/>
    <cellStyle name="Normal 47 4 4 2" xfId="13548"/>
    <cellStyle name="Normal 47 4 4 2 2" xfId="30395"/>
    <cellStyle name="Normal 47 4 4 3" xfId="22828"/>
    <cellStyle name="Normal 47 4 5" xfId="9674"/>
    <cellStyle name="Normal 47 4 5 2" xfId="26614"/>
    <cellStyle name="Normal 47 4 6" xfId="17931"/>
    <cellStyle name="Normal 47 4 7" xfId="19046"/>
    <cellStyle name="Normal 47 5" xfId="2071"/>
    <cellStyle name="Normal 47 5 2" xfId="4051"/>
    <cellStyle name="Normal 47 5 2 2" xfId="7834"/>
    <cellStyle name="Normal 47 5 2 2 2" xfId="15893"/>
    <cellStyle name="Normal 47 5 2 2 2 2" xfId="32740"/>
    <cellStyle name="Normal 47 5 2 2 3" xfId="25173"/>
    <cellStyle name="Normal 47 5 2 3" xfId="12110"/>
    <cellStyle name="Normal 47 5 2 3 2" xfId="28959"/>
    <cellStyle name="Normal 47 5 2 4" xfId="21392"/>
    <cellStyle name="Normal 47 5 3" xfId="5950"/>
    <cellStyle name="Normal 47 5 3 2" xfId="14009"/>
    <cellStyle name="Normal 47 5 3 2 2" xfId="30856"/>
    <cellStyle name="Normal 47 5 3 3" xfId="23289"/>
    <cellStyle name="Normal 47 5 4" xfId="10168"/>
    <cellStyle name="Normal 47 5 4 2" xfId="27075"/>
    <cellStyle name="Normal 47 5 5" xfId="17933"/>
    <cellStyle name="Normal 47 5 6" xfId="19507"/>
    <cellStyle name="Normal 47 6" xfId="3109"/>
    <cellStyle name="Normal 47 6 2" xfId="6922"/>
    <cellStyle name="Normal 47 6 2 2" xfId="14981"/>
    <cellStyle name="Normal 47 6 2 2 2" xfId="31828"/>
    <cellStyle name="Normal 47 6 2 3" xfId="24261"/>
    <cellStyle name="Normal 47 6 3" xfId="11172"/>
    <cellStyle name="Normal 47 6 3 2" xfId="28047"/>
    <cellStyle name="Normal 47 6 4" xfId="20480"/>
    <cellStyle name="Normal 47 7" xfId="5038"/>
    <cellStyle name="Normal 47 7 2" xfId="13097"/>
    <cellStyle name="Normal 47 7 2 2" xfId="29944"/>
    <cellStyle name="Normal 47 7 3" xfId="22377"/>
    <cellStyle name="Normal 47 8" xfId="9061"/>
    <cellStyle name="Normal 47 8 2" xfId="26163"/>
    <cellStyle name="Normal 47 9" xfId="17918"/>
    <cellStyle name="Normal 48" xfId="964"/>
    <cellStyle name="Normal 48 10" xfId="18600"/>
    <cellStyle name="Normal 48 11" xfId="34134"/>
    <cellStyle name="Normal 48 2" xfId="1099"/>
    <cellStyle name="Normal 48 2 2" xfId="1360"/>
    <cellStyle name="Normal 48 2 2 2" xfId="1856"/>
    <cellStyle name="Normal 48 2 2 2 2" xfId="2855"/>
    <cellStyle name="Normal 48 2 2 2 2 2" xfId="4817"/>
    <cellStyle name="Normal 48 2 2 2 2 2 2" xfId="8600"/>
    <cellStyle name="Normal 48 2 2 2 2 2 2 2" xfId="16659"/>
    <cellStyle name="Normal 48 2 2 2 2 2 2 2 2" xfId="33506"/>
    <cellStyle name="Normal 48 2 2 2 2 2 2 3" xfId="25939"/>
    <cellStyle name="Normal 48 2 2 2 2 2 3" xfId="12876"/>
    <cellStyle name="Normal 48 2 2 2 2 2 3 2" xfId="29725"/>
    <cellStyle name="Normal 48 2 2 2 2 2 4" xfId="22158"/>
    <cellStyle name="Normal 48 2 2 2 2 3" xfId="6716"/>
    <cellStyle name="Normal 48 2 2 2 2 3 2" xfId="14775"/>
    <cellStyle name="Normal 48 2 2 2 2 3 2 2" xfId="31622"/>
    <cellStyle name="Normal 48 2 2 2 2 3 3" xfId="24055"/>
    <cellStyle name="Normal 48 2 2 2 2 4" xfId="10942"/>
    <cellStyle name="Normal 48 2 2 2 2 4 2" xfId="27841"/>
    <cellStyle name="Normal 48 2 2 2 2 5" xfId="17938"/>
    <cellStyle name="Normal 48 2 2 2 2 6" xfId="20273"/>
    <cellStyle name="Normal 48 2 2 2 3" xfId="3905"/>
    <cellStyle name="Normal 48 2 2 2 3 2" xfId="7688"/>
    <cellStyle name="Normal 48 2 2 2 3 2 2" xfId="15747"/>
    <cellStyle name="Normal 48 2 2 2 3 2 2 2" xfId="32594"/>
    <cellStyle name="Normal 48 2 2 2 3 2 3" xfId="25027"/>
    <cellStyle name="Normal 48 2 2 2 3 3" xfId="11964"/>
    <cellStyle name="Normal 48 2 2 2 3 3 2" xfId="28813"/>
    <cellStyle name="Normal 48 2 2 2 3 4" xfId="21246"/>
    <cellStyle name="Normal 48 2 2 2 4" xfId="5804"/>
    <cellStyle name="Normal 48 2 2 2 4 2" xfId="13863"/>
    <cellStyle name="Normal 48 2 2 2 4 2 2" xfId="30710"/>
    <cellStyle name="Normal 48 2 2 2 4 3" xfId="23143"/>
    <cellStyle name="Normal 48 2 2 2 5" xfId="9989"/>
    <cellStyle name="Normal 48 2 2 2 5 2" xfId="26929"/>
    <cellStyle name="Normal 48 2 2 2 6" xfId="17937"/>
    <cellStyle name="Normal 48 2 2 2 7" xfId="19361"/>
    <cellStyle name="Normal 48 2 2 3" xfId="2402"/>
    <cellStyle name="Normal 48 2 2 3 2" xfId="4366"/>
    <cellStyle name="Normal 48 2 2 3 2 2" xfId="8149"/>
    <cellStyle name="Normal 48 2 2 3 2 2 2" xfId="16208"/>
    <cellStyle name="Normal 48 2 2 3 2 2 2 2" xfId="33055"/>
    <cellStyle name="Normal 48 2 2 3 2 2 3" xfId="25488"/>
    <cellStyle name="Normal 48 2 2 3 2 3" xfId="12425"/>
    <cellStyle name="Normal 48 2 2 3 2 3 2" xfId="29274"/>
    <cellStyle name="Normal 48 2 2 3 2 4" xfId="21707"/>
    <cellStyle name="Normal 48 2 2 3 3" xfId="6265"/>
    <cellStyle name="Normal 48 2 2 3 3 2" xfId="14324"/>
    <cellStyle name="Normal 48 2 2 3 3 2 2" xfId="31171"/>
    <cellStyle name="Normal 48 2 2 3 3 3" xfId="23604"/>
    <cellStyle name="Normal 48 2 2 3 4" xfId="10490"/>
    <cellStyle name="Normal 48 2 2 3 4 2" xfId="27390"/>
    <cellStyle name="Normal 48 2 2 3 5" xfId="17939"/>
    <cellStyle name="Normal 48 2 2 3 6" xfId="19822"/>
    <cellStyle name="Normal 48 2 2 4" xfId="3454"/>
    <cellStyle name="Normal 48 2 2 4 2" xfId="7237"/>
    <cellStyle name="Normal 48 2 2 4 2 2" xfId="15296"/>
    <cellStyle name="Normal 48 2 2 4 2 2 2" xfId="32143"/>
    <cellStyle name="Normal 48 2 2 4 2 3" xfId="24576"/>
    <cellStyle name="Normal 48 2 2 4 3" xfId="11513"/>
    <cellStyle name="Normal 48 2 2 4 3 2" xfId="28362"/>
    <cellStyle name="Normal 48 2 2 4 4" xfId="20795"/>
    <cellStyle name="Normal 48 2 2 5" xfId="5353"/>
    <cellStyle name="Normal 48 2 2 5 2" xfId="13412"/>
    <cellStyle name="Normal 48 2 2 5 2 2" xfId="30259"/>
    <cellStyle name="Normal 48 2 2 5 3" xfId="22692"/>
    <cellStyle name="Normal 48 2 2 6" xfId="9514"/>
    <cellStyle name="Normal 48 2 2 6 2" xfId="26478"/>
    <cellStyle name="Normal 48 2 2 7" xfId="17936"/>
    <cellStyle name="Normal 48 2 2 8" xfId="18910"/>
    <cellStyle name="Normal 48 2 3" xfId="1638"/>
    <cellStyle name="Normal 48 2 3 2" xfId="2637"/>
    <cellStyle name="Normal 48 2 3 2 2" xfId="4599"/>
    <cellStyle name="Normal 48 2 3 2 2 2" xfId="8382"/>
    <cellStyle name="Normal 48 2 3 2 2 2 2" xfId="16441"/>
    <cellStyle name="Normal 48 2 3 2 2 2 2 2" xfId="33288"/>
    <cellStyle name="Normal 48 2 3 2 2 2 3" xfId="25721"/>
    <cellStyle name="Normal 48 2 3 2 2 3" xfId="12658"/>
    <cellStyle name="Normal 48 2 3 2 2 3 2" xfId="29507"/>
    <cellStyle name="Normal 48 2 3 2 2 4" xfId="21940"/>
    <cellStyle name="Normal 48 2 3 2 3" xfId="6498"/>
    <cellStyle name="Normal 48 2 3 2 3 2" xfId="14557"/>
    <cellStyle name="Normal 48 2 3 2 3 2 2" xfId="31404"/>
    <cellStyle name="Normal 48 2 3 2 3 3" xfId="23837"/>
    <cellStyle name="Normal 48 2 3 2 4" xfId="10724"/>
    <cellStyle name="Normal 48 2 3 2 4 2" xfId="27623"/>
    <cellStyle name="Normal 48 2 3 2 5" xfId="17941"/>
    <cellStyle name="Normal 48 2 3 2 6" xfId="20055"/>
    <cellStyle name="Normal 48 2 3 3" xfId="3687"/>
    <cellStyle name="Normal 48 2 3 3 2" xfId="7470"/>
    <cellStyle name="Normal 48 2 3 3 2 2" xfId="15529"/>
    <cellStyle name="Normal 48 2 3 3 2 2 2" xfId="32376"/>
    <cellStyle name="Normal 48 2 3 3 2 3" xfId="24809"/>
    <cellStyle name="Normal 48 2 3 3 3" xfId="11746"/>
    <cellStyle name="Normal 48 2 3 3 3 2" xfId="28595"/>
    <cellStyle name="Normal 48 2 3 3 4" xfId="21028"/>
    <cellStyle name="Normal 48 2 3 4" xfId="5586"/>
    <cellStyle name="Normal 48 2 3 4 2" xfId="13645"/>
    <cellStyle name="Normal 48 2 3 4 2 2" xfId="30492"/>
    <cellStyle name="Normal 48 2 3 4 3" xfId="22925"/>
    <cellStyle name="Normal 48 2 3 5" xfId="9771"/>
    <cellStyle name="Normal 48 2 3 5 2" xfId="26711"/>
    <cellStyle name="Normal 48 2 3 6" xfId="17940"/>
    <cellStyle name="Normal 48 2 3 7" xfId="19143"/>
    <cellStyle name="Normal 48 2 4" xfId="2184"/>
    <cellStyle name="Normal 48 2 4 2" xfId="4148"/>
    <cellStyle name="Normal 48 2 4 2 2" xfId="7931"/>
    <cellStyle name="Normal 48 2 4 2 2 2" xfId="15990"/>
    <cellStyle name="Normal 48 2 4 2 2 2 2" xfId="32837"/>
    <cellStyle name="Normal 48 2 4 2 2 3" xfId="25270"/>
    <cellStyle name="Normal 48 2 4 2 3" xfId="12207"/>
    <cellStyle name="Normal 48 2 4 2 3 2" xfId="29056"/>
    <cellStyle name="Normal 48 2 4 2 4" xfId="21489"/>
    <cellStyle name="Normal 48 2 4 3" xfId="6047"/>
    <cellStyle name="Normal 48 2 4 3 2" xfId="14106"/>
    <cellStyle name="Normal 48 2 4 3 2 2" xfId="30953"/>
    <cellStyle name="Normal 48 2 4 3 3" xfId="23386"/>
    <cellStyle name="Normal 48 2 4 4" xfId="10272"/>
    <cellStyle name="Normal 48 2 4 4 2" xfId="27172"/>
    <cellStyle name="Normal 48 2 4 5" xfId="17942"/>
    <cellStyle name="Normal 48 2 4 6" xfId="19604"/>
    <cellStyle name="Normal 48 2 5" xfId="3236"/>
    <cellStyle name="Normal 48 2 5 2" xfId="7019"/>
    <cellStyle name="Normal 48 2 5 2 2" xfId="15078"/>
    <cellStyle name="Normal 48 2 5 2 2 2" xfId="31925"/>
    <cellStyle name="Normal 48 2 5 2 3" xfId="24358"/>
    <cellStyle name="Normal 48 2 5 3" xfId="11295"/>
    <cellStyle name="Normal 48 2 5 3 2" xfId="28144"/>
    <cellStyle name="Normal 48 2 5 4" xfId="20577"/>
    <cellStyle name="Normal 48 2 6" xfId="5135"/>
    <cellStyle name="Normal 48 2 6 2" xfId="13194"/>
    <cellStyle name="Normal 48 2 6 2 2" xfId="30041"/>
    <cellStyle name="Normal 48 2 6 3" xfId="22474"/>
    <cellStyle name="Normal 48 2 7" xfId="9279"/>
    <cellStyle name="Normal 48 2 7 2" xfId="26260"/>
    <cellStyle name="Normal 48 2 8" xfId="17935"/>
    <cellStyle name="Normal 48 2 9" xfId="18692"/>
    <cellStyle name="Normal 48 3" xfId="1268"/>
    <cellStyle name="Normal 48 3 2" xfId="1764"/>
    <cellStyle name="Normal 48 3 2 2" xfId="2763"/>
    <cellStyle name="Normal 48 3 2 2 2" xfId="4725"/>
    <cellStyle name="Normal 48 3 2 2 2 2" xfId="8508"/>
    <cellStyle name="Normal 48 3 2 2 2 2 2" xfId="16567"/>
    <cellStyle name="Normal 48 3 2 2 2 2 2 2" xfId="33414"/>
    <cellStyle name="Normal 48 3 2 2 2 2 3" xfId="25847"/>
    <cellStyle name="Normal 48 3 2 2 2 3" xfId="12784"/>
    <cellStyle name="Normal 48 3 2 2 2 3 2" xfId="29633"/>
    <cellStyle name="Normal 48 3 2 2 2 4" xfId="22066"/>
    <cellStyle name="Normal 48 3 2 2 3" xfId="6624"/>
    <cellStyle name="Normal 48 3 2 2 3 2" xfId="14683"/>
    <cellStyle name="Normal 48 3 2 2 3 2 2" xfId="31530"/>
    <cellStyle name="Normal 48 3 2 2 3 3" xfId="23963"/>
    <cellStyle name="Normal 48 3 2 2 4" xfId="10850"/>
    <cellStyle name="Normal 48 3 2 2 4 2" xfId="27749"/>
    <cellStyle name="Normal 48 3 2 2 5" xfId="17945"/>
    <cellStyle name="Normal 48 3 2 2 6" xfId="20181"/>
    <cellStyle name="Normal 48 3 2 3" xfId="3813"/>
    <cellStyle name="Normal 48 3 2 3 2" xfId="7596"/>
    <cellStyle name="Normal 48 3 2 3 2 2" xfId="15655"/>
    <cellStyle name="Normal 48 3 2 3 2 2 2" xfId="32502"/>
    <cellStyle name="Normal 48 3 2 3 2 3" xfId="24935"/>
    <cellStyle name="Normal 48 3 2 3 3" xfId="11872"/>
    <cellStyle name="Normal 48 3 2 3 3 2" xfId="28721"/>
    <cellStyle name="Normal 48 3 2 3 4" xfId="21154"/>
    <cellStyle name="Normal 48 3 2 4" xfId="5712"/>
    <cellStyle name="Normal 48 3 2 4 2" xfId="13771"/>
    <cellStyle name="Normal 48 3 2 4 2 2" xfId="30618"/>
    <cellStyle name="Normal 48 3 2 4 3" xfId="23051"/>
    <cellStyle name="Normal 48 3 2 5" xfId="9897"/>
    <cellStyle name="Normal 48 3 2 5 2" xfId="26837"/>
    <cellStyle name="Normal 48 3 2 6" xfId="17944"/>
    <cellStyle name="Normal 48 3 2 7" xfId="19269"/>
    <cellStyle name="Normal 48 3 3" xfId="2310"/>
    <cellStyle name="Normal 48 3 3 2" xfId="4274"/>
    <cellStyle name="Normal 48 3 3 2 2" xfId="8057"/>
    <cellStyle name="Normal 48 3 3 2 2 2" xfId="16116"/>
    <cellStyle name="Normal 48 3 3 2 2 2 2" xfId="32963"/>
    <cellStyle name="Normal 48 3 3 2 2 3" xfId="25396"/>
    <cellStyle name="Normal 48 3 3 2 3" xfId="12333"/>
    <cellStyle name="Normal 48 3 3 2 3 2" xfId="29182"/>
    <cellStyle name="Normal 48 3 3 2 4" xfId="21615"/>
    <cellStyle name="Normal 48 3 3 3" xfId="6173"/>
    <cellStyle name="Normal 48 3 3 3 2" xfId="14232"/>
    <cellStyle name="Normal 48 3 3 3 2 2" xfId="31079"/>
    <cellStyle name="Normal 48 3 3 3 3" xfId="23512"/>
    <cellStyle name="Normal 48 3 3 4" xfId="10398"/>
    <cellStyle name="Normal 48 3 3 4 2" xfId="27298"/>
    <cellStyle name="Normal 48 3 3 5" xfId="17946"/>
    <cellStyle name="Normal 48 3 3 6" xfId="19730"/>
    <cellStyle name="Normal 48 3 4" xfId="3362"/>
    <cellStyle name="Normal 48 3 4 2" xfId="7145"/>
    <cellStyle name="Normal 48 3 4 2 2" xfId="15204"/>
    <cellStyle name="Normal 48 3 4 2 2 2" xfId="32051"/>
    <cellStyle name="Normal 48 3 4 2 3" xfId="24484"/>
    <cellStyle name="Normal 48 3 4 3" xfId="11421"/>
    <cellStyle name="Normal 48 3 4 3 2" xfId="28270"/>
    <cellStyle name="Normal 48 3 4 4" xfId="20703"/>
    <cellStyle name="Normal 48 3 5" xfId="5261"/>
    <cellStyle name="Normal 48 3 5 2" xfId="13320"/>
    <cellStyle name="Normal 48 3 5 2 2" xfId="30167"/>
    <cellStyle name="Normal 48 3 5 3" xfId="22600"/>
    <cellStyle name="Normal 48 3 6" xfId="9422"/>
    <cellStyle name="Normal 48 3 6 2" xfId="26386"/>
    <cellStyle name="Normal 48 3 7" xfId="17943"/>
    <cellStyle name="Normal 48 3 8" xfId="18818"/>
    <cellStyle name="Normal 48 4" xfId="1546"/>
    <cellStyle name="Normal 48 4 2" xfId="2545"/>
    <cellStyle name="Normal 48 4 2 2" xfId="4507"/>
    <cellStyle name="Normal 48 4 2 2 2" xfId="8290"/>
    <cellStyle name="Normal 48 4 2 2 2 2" xfId="16349"/>
    <cellStyle name="Normal 48 4 2 2 2 2 2" xfId="33196"/>
    <cellStyle name="Normal 48 4 2 2 2 3" xfId="25629"/>
    <cellStyle name="Normal 48 4 2 2 3" xfId="12566"/>
    <cellStyle name="Normal 48 4 2 2 3 2" xfId="29415"/>
    <cellStyle name="Normal 48 4 2 2 4" xfId="21848"/>
    <cellStyle name="Normal 48 4 2 3" xfId="6406"/>
    <cellStyle name="Normal 48 4 2 3 2" xfId="14465"/>
    <cellStyle name="Normal 48 4 2 3 2 2" xfId="31312"/>
    <cellStyle name="Normal 48 4 2 3 3" xfId="23745"/>
    <cellStyle name="Normal 48 4 2 4" xfId="10632"/>
    <cellStyle name="Normal 48 4 2 4 2" xfId="27531"/>
    <cellStyle name="Normal 48 4 2 5" xfId="17948"/>
    <cellStyle name="Normal 48 4 2 6" xfId="19963"/>
    <cellStyle name="Normal 48 4 3" xfId="3595"/>
    <cellStyle name="Normal 48 4 3 2" xfId="7378"/>
    <cellStyle name="Normal 48 4 3 2 2" xfId="15437"/>
    <cellStyle name="Normal 48 4 3 2 2 2" xfId="32284"/>
    <cellStyle name="Normal 48 4 3 2 3" xfId="24717"/>
    <cellStyle name="Normal 48 4 3 3" xfId="11654"/>
    <cellStyle name="Normal 48 4 3 3 2" xfId="28503"/>
    <cellStyle name="Normal 48 4 3 4" xfId="20936"/>
    <cellStyle name="Normal 48 4 4" xfId="5494"/>
    <cellStyle name="Normal 48 4 4 2" xfId="13553"/>
    <cellStyle name="Normal 48 4 4 2 2" xfId="30400"/>
    <cellStyle name="Normal 48 4 4 3" xfId="22833"/>
    <cellStyle name="Normal 48 4 5" xfId="9679"/>
    <cellStyle name="Normal 48 4 5 2" xfId="26619"/>
    <cellStyle name="Normal 48 4 6" xfId="17947"/>
    <cellStyle name="Normal 48 4 7" xfId="19051"/>
    <cellStyle name="Normal 48 5" xfId="2091"/>
    <cellStyle name="Normal 48 5 2" xfId="4056"/>
    <cellStyle name="Normal 48 5 2 2" xfId="7839"/>
    <cellStyle name="Normal 48 5 2 2 2" xfId="15898"/>
    <cellStyle name="Normal 48 5 2 2 2 2" xfId="32745"/>
    <cellStyle name="Normal 48 5 2 2 3" xfId="25178"/>
    <cellStyle name="Normal 48 5 2 3" xfId="12115"/>
    <cellStyle name="Normal 48 5 2 3 2" xfId="28964"/>
    <cellStyle name="Normal 48 5 2 4" xfId="21397"/>
    <cellStyle name="Normal 48 5 3" xfId="5955"/>
    <cellStyle name="Normal 48 5 3 2" xfId="14014"/>
    <cellStyle name="Normal 48 5 3 2 2" xfId="30861"/>
    <cellStyle name="Normal 48 5 3 3" xfId="23294"/>
    <cellStyle name="Normal 48 5 4" xfId="10180"/>
    <cellStyle name="Normal 48 5 4 2" xfId="27080"/>
    <cellStyle name="Normal 48 5 5" xfId="17949"/>
    <cellStyle name="Normal 48 5 6" xfId="19512"/>
    <cellStyle name="Normal 48 6" xfId="3144"/>
    <cellStyle name="Normal 48 6 2" xfId="6927"/>
    <cellStyle name="Normal 48 6 2 2" xfId="14986"/>
    <cellStyle name="Normal 48 6 2 2 2" xfId="31833"/>
    <cellStyle name="Normal 48 6 2 3" xfId="24266"/>
    <cellStyle name="Normal 48 6 3" xfId="11203"/>
    <cellStyle name="Normal 48 6 3 2" xfId="28052"/>
    <cellStyle name="Normal 48 6 4" xfId="20485"/>
    <cellStyle name="Normal 48 7" xfId="5043"/>
    <cellStyle name="Normal 48 7 2" xfId="13102"/>
    <cellStyle name="Normal 48 7 2 2" xfId="29949"/>
    <cellStyle name="Normal 48 7 3" xfId="22382"/>
    <cellStyle name="Normal 48 8" xfId="9163"/>
    <cellStyle name="Normal 48 8 2" xfId="26168"/>
    <cellStyle name="Normal 48 9" xfId="17934"/>
    <cellStyle name="Normal 49" xfId="965"/>
    <cellStyle name="Normal 49 10" xfId="18601"/>
    <cellStyle name="Normal 49 11" xfId="34135"/>
    <cellStyle name="Normal 49 2" xfId="1100"/>
    <cellStyle name="Normal 49 2 2" xfId="1361"/>
    <cellStyle name="Normal 49 2 2 2" xfId="1857"/>
    <cellStyle name="Normal 49 2 2 2 2" xfId="2856"/>
    <cellStyle name="Normal 49 2 2 2 2 2" xfId="4818"/>
    <cellStyle name="Normal 49 2 2 2 2 2 2" xfId="8601"/>
    <cellStyle name="Normal 49 2 2 2 2 2 2 2" xfId="16660"/>
    <cellStyle name="Normal 49 2 2 2 2 2 2 2 2" xfId="33507"/>
    <cellStyle name="Normal 49 2 2 2 2 2 2 3" xfId="25940"/>
    <cellStyle name="Normal 49 2 2 2 2 2 3" xfId="12877"/>
    <cellStyle name="Normal 49 2 2 2 2 2 3 2" xfId="29726"/>
    <cellStyle name="Normal 49 2 2 2 2 2 4" xfId="22159"/>
    <cellStyle name="Normal 49 2 2 2 2 3" xfId="6717"/>
    <cellStyle name="Normal 49 2 2 2 2 3 2" xfId="14776"/>
    <cellStyle name="Normal 49 2 2 2 2 3 2 2" xfId="31623"/>
    <cellStyle name="Normal 49 2 2 2 2 3 3" xfId="24056"/>
    <cellStyle name="Normal 49 2 2 2 2 4" xfId="10943"/>
    <cellStyle name="Normal 49 2 2 2 2 4 2" xfId="27842"/>
    <cellStyle name="Normal 49 2 2 2 2 5" xfId="17954"/>
    <cellStyle name="Normal 49 2 2 2 2 6" xfId="20274"/>
    <cellStyle name="Normal 49 2 2 2 3" xfId="3906"/>
    <cellStyle name="Normal 49 2 2 2 3 2" xfId="7689"/>
    <cellStyle name="Normal 49 2 2 2 3 2 2" xfId="15748"/>
    <cellStyle name="Normal 49 2 2 2 3 2 2 2" xfId="32595"/>
    <cellStyle name="Normal 49 2 2 2 3 2 3" xfId="25028"/>
    <cellStyle name="Normal 49 2 2 2 3 3" xfId="11965"/>
    <cellStyle name="Normal 49 2 2 2 3 3 2" xfId="28814"/>
    <cellStyle name="Normal 49 2 2 2 3 4" xfId="21247"/>
    <cellStyle name="Normal 49 2 2 2 4" xfId="5805"/>
    <cellStyle name="Normal 49 2 2 2 4 2" xfId="13864"/>
    <cellStyle name="Normal 49 2 2 2 4 2 2" xfId="30711"/>
    <cellStyle name="Normal 49 2 2 2 4 3" xfId="23144"/>
    <cellStyle name="Normal 49 2 2 2 5" xfId="9990"/>
    <cellStyle name="Normal 49 2 2 2 5 2" xfId="26930"/>
    <cellStyle name="Normal 49 2 2 2 6" xfId="17953"/>
    <cellStyle name="Normal 49 2 2 2 7" xfId="19362"/>
    <cellStyle name="Normal 49 2 2 3" xfId="2403"/>
    <cellStyle name="Normal 49 2 2 3 2" xfId="4367"/>
    <cellStyle name="Normal 49 2 2 3 2 2" xfId="8150"/>
    <cellStyle name="Normal 49 2 2 3 2 2 2" xfId="16209"/>
    <cellStyle name="Normal 49 2 2 3 2 2 2 2" xfId="33056"/>
    <cellStyle name="Normal 49 2 2 3 2 2 3" xfId="25489"/>
    <cellStyle name="Normal 49 2 2 3 2 3" xfId="12426"/>
    <cellStyle name="Normal 49 2 2 3 2 3 2" xfId="29275"/>
    <cellStyle name="Normal 49 2 2 3 2 4" xfId="21708"/>
    <cellStyle name="Normal 49 2 2 3 3" xfId="6266"/>
    <cellStyle name="Normal 49 2 2 3 3 2" xfId="14325"/>
    <cellStyle name="Normal 49 2 2 3 3 2 2" xfId="31172"/>
    <cellStyle name="Normal 49 2 2 3 3 3" xfId="23605"/>
    <cellStyle name="Normal 49 2 2 3 4" xfId="10491"/>
    <cellStyle name="Normal 49 2 2 3 4 2" xfId="27391"/>
    <cellStyle name="Normal 49 2 2 3 5" xfId="17955"/>
    <cellStyle name="Normal 49 2 2 3 6" xfId="19823"/>
    <cellStyle name="Normal 49 2 2 4" xfId="3455"/>
    <cellStyle name="Normal 49 2 2 4 2" xfId="7238"/>
    <cellStyle name="Normal 49 2 2 4 2 2" xfId="15297"/>
    <cellStyle name="Normal 49 2 2 4 2 2 2" xfId="32144"/>
    <cellStyle name="Normal 49 2 2 4 2 3" xfId="24577"/>
    <cellStyle name="Normal 49 2 2 4 3" xfId="11514"/>
    <cellStyle name="Normal 49 2 2 4 3 2" xfId="28363"/>
    <cellStyle name="Normal 49 2 2 4 4" xfId="20796"/>
    <cellStyle name="Normal 49 2 2 5" xfId="5354"/>
    <cellStyle name="Normal 49 2 2 5 2" xfId="13413"/>
    <cellStyle name="Normal 49 2 2 5 2 2" xfId="30260"/>
    <cellStyle name="Normal 49 2 2 5 3" xfId="22693"/>
    <cellStyle name="Normal 49 2 2 6" xfId="9515"/>
    <cellStyle name="Normal 49 2 2 6 2" xfId="26479"/>
    <cellStyle name="Normal 49 2 2 7" xfId="17952"/>
    <cellStyle name="Normal 49 2 2 8" xfId="18911"/>
    <cellStyle name="Normal 49 2 3" xfId="1639"/>
    <cellStyle name="Normal 49 2 3 2" xfId="2638"/>
    <cellStyle name="Normal 49 2 3 2 2" xfId="4600"/>
    <cellStyle name="Normal 49 2 3 2 2 2" xfId="8383"/>
    <cellStyle name="Normal 49 2 3 2 2 2 2" xfId="16442"/>
    <cellStyle name="Normal 49 2 3 2 2 2 2 2" xfId="33289"/>
    <cellStyle name="Normal 49 2 3 2 2 2 3" xfId="25722"/>
    <cellStyle name="Normal 49 2 3 2 2 3" xfId="12659"/>
    <cellStyle name="Normal 49 2 3 2 2 3 2" xfId="29508"/>
    <cellStyle name="Normal 49 2 3 2 2 4" xfId="21941"/>
    <cellStyle name="Normal 49 2 3 2 3" xfId="6499"/>
    <cellStyle name="Normal 49 2 3 2 3 2" xfId="14558"/>
    <cellStyle name="Normal 49 2 3 2 3 2 2" xfId="31405"/>
    <cellStyle name="Normal 49 2 3 2 3 3" xfId="23838"/>
    <cellStyle name="Normal 49 2 3 2 4" xfId="10725"/>
    <cellStyle name="Normal 49 2 3 2 4 2" xfId="27624"/>
    <cellStyle name="Normal 49 2 3 2 5" xfId="17957"/>
    <cellStyle name="Normal 49 2 3 2 6" xfId="20056"/>
    <cellStyle name="Normal 49 2 3 3" xfId="3688"/>
    <cellStyle name="Normal 49 2 3 3 2" xfId="7471"/>
    <cellStyle name="Normal 49 2 3 3 2 2" xfId="15530"/>
    <cellStyle name="Normal 49 2 3 3 2 2 2" xfId="32377"/>
    <cellStyle name="Normal 49 2 3 3 2 3" xfId="24810"/>
    <cellStyle name="Normal 49 2 3 3 3" xfId="11747"/>
    <cellStyle name="Normal 49 2 3 3 3 2" xfId="28596"/>
    <cellStyle name="Normal 49 2 3 3 4" xfId="21029"/>
    <cellStyle name="Normal 49 2 3 4" xfId="5587"/>
    <cellStyle name="Normal 49 2 3 4 2" xfId="13646"/>
    <cellStyle name="Normal 49 2 3 4 2 2" xfId="30493"/>
    <cellStyle name="Normal 49 2 3 4 3" xfId="22926"/>
    <cellStyle name="Normal 49 2 3 5" xfId="9772"/>
    <cellStyle name="Normal 49 2 3 5 2" xfId="26712"/>
    <cellStyle name="Normal 49 2 3 6" xfId="17956"/>
    <cellStyle name="Normal 49 2 3 7" xfId="19144"/>
    <cellStyle name="Normal 49 2 4" xfId="2185"/>
    <cellStyle name="Normal 49 2 4 2" xfId="4149"/>
    <cellStyle name="Normal 49 2 4 2 2" xfId="7932"/>
    <cellStyle name="Normal 49 2 4 2 2 2" xfId="15991"/>
    <cellStyle name="Normal 49 2 4 2 2 2 2" xfId="32838"/>
    <cellStyle name="Normal 49 2 4 2 2 3" xfId="25271"/>
    <cellStyle name="Normal 49 2 4 2 3" xfId="12208"/>
    <cellStyle name="Normal 49 2 4 2 3 2" xfId="29057"/>
    <cellStyle name="Normal 49 2 4 2 4" xfId="21490"/>
    <cellStyle name="Normal 49 2 4 3" xfId="6048"/>
    <cellStyle name="Normal 49 2 4 3 2" xfId="14107"/>
    <cellStyle name="Normal 49 2 4 3 2 2" xfId="30954"/>
    <cellStyle name="Normal 49 2 4 3 3" xfId="23387"/>
    <cellStyle name="Normal 49 2 4 4" xfId="10273"/>
    <cellStyle name="Normal 49 2 4 4 2" xfId="27173"/>
    <cellStyle name="Normal 49 2 4 5" xfId="17958"/>
    <cellStyle name="Normal 49 2 4 6" xfId="19605"/>
    <cellStyle name="Normal 49 2 5" xfId="3237"/>
    <cellStyle name="Normal 49 2 5 2" xfId="7020"/>
    <cellStyle name="Normal 49 2 5 2 2" xfId="15079"/>
    <cellStyle name="Normal 49 2 5 2 2 2" xfId="31926"/>
    <cellStyle name="Normal 49 2 5 2 3" xfId="24359"/>
    <cellStyle name="Normal 49 2 5 3" xfId="11296"/>
    <cellStyle name="Normal 49 2 5 3 2" xfId="28145"/>
    <cellStyle name="Normal 49 2 5 4" xfId="20578"/>
    <cellStyle name="Normal 49 2 6" xfId="5136"/>
    <cellStyle name="Normal 49 2 6 2" xfId="13195"/>
    <cellStyle name="Normal 49 2 6 2 2" xfId="30042"/>
    <cellStyle name="Normal 49 2 6 3" xfId="22475"/>
    <cellStyle name="Normal 49 2 7" xfId="9280"/>
    <cellStyle name="Normal 49 2 7 2" xfId="26261"/>
    <cellStyle name="Normal 49 2 8" xfId="17951"/>
    <cellStyle name="Normal 49 2 9" xfId="18693"/>
    <cellStyle name="Normal 49 3" xfId="1269"/>
    <cellStyle name="Normal 49 3 2" xfId="1765"/>
    <cellStyle name="Normal 49 3 2 2" xfId="2764"/>
    <cellStyle name="Normal 49 3 2 2 2" xfId="4726"/>
    <cellStyle name="Normal 49 3 2 2 2 2" xfId="8509"/>
    <cellStyle name="Normal 49 3 2 2 2 2 2" xfId="16568"/>
    <cellStyle name="Normal 49 3 2 2 2 2 2 2" xfId="33415"/>
    <cellStyle name="Normal 49 3 2 2 2 2 3" xfId="25848"/>
    <cellStyle name="Normal 49 3 2 2 2 3" xfId="12785"/>
    <cellStyle name="Normal 49 3 2 2 2 3 2" xfId="29634"/>
    <cellStyle name="Normal 49 3 2 2 2 4" xfId="22067"/>
    <cellStyle name="Normal 49 3 2 2 3" xfId="6625"/>
    <cellStyle name="Normal 49 3 2 2 3 2" xfId="14684"/>
    <cellStyle name="Normal 49 3 2 2 3 2 2" xfId="31531"/>
    <cellStyle name="Normal 49 3 2 2 3 3" xfId="23964"/>
    <cellStyle name="Normal 49 3 2 2 4" xfId="10851"/>
    <cellStyle name="Normal 49 3 2 2 4 2" xfId="27750"/>
    <cellStyle name="Normal 49 3 2 2 5" xfId="17961"/>
    <cellStyle name="Normal 49 3 2 2 6" xfId="20182"/>
    <cellStyle name="Normal 49 3 2 3" xfId="3814"/>
    <cellStyle name="Normal 49 3 2 3 2" xfId="7597"/>
    <cellStyle name="Normal 49 3 2 3 2 2" xfId="15656"/>
    <cellStyle name="Normal 49 3 2 3 2 2 2" xfId="32503"/>
    <cellStyle name="Normal 49 3 2 3 2 3" xfId="24936"/>
    <cellStyle name="Normal 49 3 2 3 3" xfId="11873"/>
    <cellStyle name="Normal 49 3 2 3 3 2" xfId="28722"/>
    <cellStyle name="Normal 49 3 2 3 4" xfId="21155"/>
    <cellStyle name="Normal 49 3 2 4" xfId="5713"/>
    <cellStyle name="Normal 49 3 2 4 2" xfId="13772"/>
    <cellStyle name="Normal 49 3 2 4 2 2" xfId="30619"/>
    <cellStyle name="Normal 49 3 2 4 3" xfId="23052"/>
    <cellStyle name="Normal 49 3 2 5" xfId="9898"/>
    <cellStyle name="Normal 49 3 2 5 2" xfId="26838"/>
    <cellStyle name="Normal 49 3 2 6" xfId="17960"/>
    <cellStyle name="Normal 49 3 2 7" xfId="19270"/>
    <cellStyle name="Normal 49 3 3" xfId="2311"/>
    <cellStyle name="Normal 49 3 3 2" xfId="4275"/>
    <cellStyle name="Normal 49 3 3 2 2" xfId="8058"/>
    <cellStyle name="Normal 49 3 3 2 2 2" xfId="16117"/>
    <cellStyle name="Normal 49 3 3 2 2 2 2" xfId="32964"/>
    <cellStyle name="Normal 49 3 3 2 2 3" xfId="25397"/>
    <cellStyle name="Normal 49 3 3 2 3" xfId="12334"/>
    <cellStyle name="Normal 49 3 3 2 3 2" xfId="29183"/>
    <cellStyle name="Normal 49 3 3 2 4" xfId="21616"/>
    <cellStyle name="Normal 49 3 3 3" xfId="6174"/>
    <cellStyle name="Normal 49 3 3 3 2" xfId="14233"/>
    <cellStyle name="Normal 49 3 3 3 2 2" xfId="31080"/>
    <cellStyle name="Normal 49 3 3 3 3" xfId="23513"/>
    <cellStyle name="Normal 49 3 3 4" xfId="10399"/>
    <cellStyle name="Normal 49 3 3 4 2" xfId="27299"/>
    <cellStyle name="Normal 49 3 3 5" xfId="17962"/>
    <cellStyle name="Normal 49 3 3 6" xfId="19731"/>
    <cellStyle name="Normal 49 3 4" xfId="3363"/>
    <cellStyle name="Normal 49 3 4 2" xfId="7146"/>
    <cellStyle name="Normal 49 3 4 2 2" xfId="15205"/>
    <cellStyle name="Normal 49 3 4 2 2 2" xfId="32052"/>
    <cellStyle name="Normal 49 3 4 2 3" xfId="24485"/>
    <cellStyle name="Normal 49 3 4 3" xfId="11422"/>
    <cellStyle name="Normal 49 3 4 3 2" xfId="28271"/>
    <cellStyle name="Normal 49 3 4 4" xfId="20704"/>
    <cellStyle name="Normal 49 3 5" xfId="5262"/>
    <cellStyle name="Normal 49 3 5 2" xfId="13321"/>
    <cellStyle name="Normal 49 3 5 2 2" xfId="30168"/>
    <cellStyle name="Normal 49 3 5 3" xfId="22601"/>
    <cellStyle name="Normal 49 3 6" xfId="9423"/>
    <cellStyle name="Normal 49 3 6 2" xfId="26387"/>
    <cellStyle name="Normal 49 3 7" xfId="17959"/>
    <cellStyle name="Normal 49 3 8" xfId="18819"/>
    <cellStyle name="Normal 49 4" xfId="1547"/>
    <cellStyle name="Normal 49 4 2" xfId="2546"/>
    <cellStyle name="Normal 49 4 2 2" xfId="4508"/>
    <cellStyle name="Normal 49 4 2 2 2" xfId="8291"/>
    <cellStyle name="Normal 49 4 2 2 2 2" xfId="16350"/>
    <cellStyle name="Normal 49 4 2 2 2 2 2" xfId="33197"/>
    <cellStyle name="Normal 49 4 2 2 2 3" xfId="25630"/>
    <cellStyle name="Normal 49 4 2 2 3" xfId="12567"/>
    <cellStyle name="Normal 49 4 2 2 3 2" xfId="29416"/>
    <cellStyle name="Normal 49 4 2 2 4" xfId="21849"/>
    <cellStyle name="Normal 49 4 2 3" xfId="6407"/>
    <cellStyle name="Normal 49 4 2 3 2" xfId="14466"/>
    <cellStyle name="Normal 49 4 2 3 2 2" xfId="31313"/>
    <cellStyle name="Normal 49 4 2 3 3" xfId="23746"/>
    <cellStyle name="Normal 49 4 2 4" xfId="10633"/>
    <cellStyle name="Normal 49 4 2 4 2" xfId="27532"/>
    <cellStyle name="Normal 49 4 2 5" xfId="17964"/>
    <cellStyle name="Normal 49 4 2 6" xfId="19964"/>
    <cellStyle name="Normal 49 4 3" xfId="3596"/>
    <cellStyle name="Normal 49 4 3 2" xfId="7379"/>
    <cellStyle name="Normal 49 4 3 2 2" xfId="15438"/>
    <cellStyle name="Normal 49 4 3 2 2 2" xfId="32285"/>
    <cellStyle name="Normal 49 4 3 2 3" xfId="24718"/>
    <cellStyle name="Normal 49 4 3 3" xfId="11655"/>
    <cellStyle name="Normal 49 4 3 3 2" xfId="28504"/>
    <cellStyle name="Normal 49 4 3 4" xfId="20937"/>
    <cellStyle name="Normal 49 4 4" xfId="5495"/>
    <cellStyle name="Normal 49 4 4 2" xfId="13554"/>
    <cellStyle name="Normal 49 4 4 2 2" xfId="30401"/>
    <cellStyle name="Normal 49 4 4 3" xfId="22834"/>
    <cellStyle name="Normal 49 4 5" xfId="9680"/>
    <cellStyle name="Normal 49 4 5 2" xfId="26620"/>
    <cellStyle name="Normal 49 4 6" xfId="17963"/>
    <cellStyle name="Normal 49 4 7" xfId="19052"/>
    <cellStyle name="Normal 49 5" xfId="2092"/>
    <cellStyle name="Normal 49 5 2" xfId="4057"/>
    <cellStyle name="Normal 49 5 2 2" xfId="7840"/>
    <cellStyle name="Normal 49 5 2 2 2" xfId="15899"/>
    <cellStyle name="Normal 49 5 2 2 2 2" xfId="32746"/>
    <cellStyle name="Normal 49 5 2 2 3" xfId="25179"/>
    <cellStyle name="Normal 49 5 2 3" xfId="12116"/>
    <cellStyle name="Normal 49 5 2 3 2" xfId="28965"/>
    <cellStyle name="Normal 49 5 2 4" xfId="21398"/>
    <cellStyle name="Normal 49 5 3" xfId="5956"/>
    <cellStyle name="Normal 49 5 3 2" xfId="14015"/>
    <cellStyle name="Normal 49 5 3 2 2" xfId="30862"/>
    <cellStyle name="Normal 49 5 3 3" xfId="23295"/>
    <cellStyle name="Normal 49 5 4" xfId="10181"/>
    <cellStyle name="Normal 49 5 4 2" xfId="27081"/>
    <cellStyle name="Normal 49 5 5" xfId="17965"/>
    <cellStyle name="Normal 49 5 6" xfId="19513"/>
    <cellStyle name="Normal 49 6" xfId="3145"/>
    <cellStyle name="Normal 49 6 2" xfId="6928"/>
    <cellStyle name="Normal 49 6 2 2" xfId="14987"/>
    <cellStyle name="Normal 49 6 2 2 2" xfId="31834"/>
    <cellStyle name="Normal 49 6 2 3" xfId="24267"/>
    <cellStyle name="Normal 49 6 3" xfId="11204"/>
    <cellStyle name="Normal 49 6 3 2" xfId="28053"/>
    <cellStyle name="Normal 49 6 4" xfId="20486"/>
    <cellStyle name="Normal 49 7" xfId="5044"/>
    <cellStyle name="Normal 49 7 2" xfId="13103"/>
    <cellStyle name="Normal 49 7 2 2" xfId="29950"/>
    <cellStyle name="Normal 49 7 3" xfId="22383"/>
    <cellStyle name="Normal 49 8" xfId="9164"/>
    <cellStyle name="Normal 49 8 2" xfId="26169"/>
    <cellStyle name="Normal 49 9" xfId="17950"/>
    <cellStyle name="Normal 5" xfId="181"/>
    <cellStyle name="Normal 5 2" xfId="449"/>
    <cellStyle name="Normal 5 2 2" xfId="2980"/>
    <cellStyle name="Normal 5 2 2 2" xfId="6837"/>
    <cellStyle name="Normal 5 2 2 2 2" xfId="14896"/>
    <cellStyle name="Normal 5 2 2 2 2 2" xfId="31743"/>
    <cellStyle name="Normal 5 2 2 2 3" xfId="24176"/>
    <cellStyle name="Normal 5 2 2 3" xfId="11065"/>
    <cellStyle name="Normal 5 2 2 3 2" xfId="27962"/>
    <cellStyle name="Normal 5 2 2 4" xfId="20394"/>
    <cellStyle name="Normal 5 2 3" xfId="17967"/>
    <cellStyle name="Normal 5 3" xfId="850"/>
    <cellStyle name="Normal 5 4" xfId="2970"/>
    <cellStyle name="Normal 5 4 2" xfId="6828"/>
    <cellStyle name="Normal 5 4 2 2" xfId="14887"/>
    <cellStyle name="Normal 5 4 2 2 2" xfId="31734"/>
    <cellStyle name="Normal 5 4 2 3" xfId="24167"/>
    <cellStyle name="Normal 5 4 3" xfId="11056"/>
    <cellStyle name="Normal 5 4 3 2" xfId="27953"/>
    <cellStyle name="Normal 5 4 4" xfId="20385"/>
    <cellStyle name="Normal 5 5" xfId="17966"/>
    <cellStyle name="Normal 5 6" xfId="448"/>
    <cellStyle name="Normal 5_Energía" xfId="17968"/>
    <cellStyle name="Normal 50" xfId="966"/>
    <cellStyle name="Normal 50 10" xfId="18602"/>
    <cellStyle name="Normal 50 2" xfId="1101"/>
    <cellStyle name="Normal 50 2 2" xfId="1362"/>
    <cellStyle name="Normal 50 2 2 2" xfId="1858"/>
    <cellStyle name="Normal 50 2 2 2 2" xfId="2857"/>
    <cellStyle name="Normal 50 2 2 2 2 2" xfId="4819"/>
    <cellStyle name="Normal 50 2 2 2 2 2 2" xfId="8602"/>
    <cellStyle name="Normal 50 2 2 2 2 2 2 2" xfId="16661"/>
    <cellStyle name="Normal 50 2 2 2 2 2 2 2 2" xfId="33508"/>
    <cellStyle name="Normal 50 2 2 2 2 2 2 3" xfId="25941"/>
    <cellStyle name="Normal 50 2 2 2 2 2 3" xfId="12878"/>
    <cellStyle name="Normal 50 2 2 2 2 2 3 2" xfId="29727"/>
    <cellStyle name="Normal 50 2 2 2 2 2 4" xfId="22160"/>
    <cellStyle name="Normal 50 2 2 2 2 3" xfId="6718"/>
    <cellStyle name="Normal 50 2 2 2 2 3 2" xfId="14777"/>
    <cellStyle name="Normal 50 2 2 2 2 3 2 2" xfId="31624"/>
    <cellStyle name="Normal 50 2 2 2 2 3 3" xfId="24057"/>
    <cellStyle name="Normal 50 2 2 2 2 4" xfId="10944"/>
    <cellStyle name="Normal 50 2 2 2 2 4 2" xfId="27843"/>
    <cellStyle name="Normal 50 2 2 2 2 5" xfId="17973"/>
    <cellStyle name="Normal 50 2 2 2 2 6" xfId="20275"/>
    <cellStyle name="Normal 50 2 2 2 3" xfId="3907"/>
    <cellStyle name="Normal 50 2 2 2 3 2" xfId="7690"/>
    <cellStyle name="Normal 50 2 2 2 3 2 2" xfId="15749"/>
    <cellStyle name="Normal 50 2 2 2 3 2 2 2" xfId="32596"/>
    <cellStyle name="Normal 50 2 2 2 3 2 3" xfId="25029"/>
    <cellStyle name="Normal 50 2 2 2 3 3" xfId="11966"/>
    <cellStyle name="Normal 50 2 2 2 3 3 2" xfId="28815"/>
    <cellStyle name="Normal 50 2 2 2 3 4" xfId="21248"/>
    <cellStyle name="Normal 50 2 2 2 4" xfId="5806"/>
    <cellStyle name="Normal 50 2 2 2 4 2" xfId="13865"/>
    <cellStyle name="Normal 50 2 2 2 4 2 2" xfId="30712"/>
    <cellStyle name="Normal 50 2 2 2 4 3" xfId="23145"/>
    <cellStyle name="Normal 50 2 2 2 5" xfId="9991"/>
    <cellStyle name="Normal 50 2 2 2 5 2" xfId="26931"/>
    <cellStyle name="Normal 50 2 2 2 6" xfId="17972"/>
    <cellStyle name="Normal 50 2 2 2 7" xfId="19363"/>
    <cellStyle name="Normal 50 2 2 3" xfId="2404"/>
    <cellStyle name="Normal 50 2 2 3 2" xfId="4368"/>
    <cellStyle name="Normal 50 2 2 3 2 2" xfId="8151"/>
    <cellStyle name="Normal 50 2 2 3 2 2 2" xfId="16210"/>
    <cellStyle name="Normal 50 2 2 3 2 2 2 2" xfId="33057"/>
    <cellStyle name="Normal 50 2 2 3 2 2 3" xfId="25490"/>
    <cellStyle name="Normal 50 2 2 3 2 3" xfId="12427"/>
    <cellStyle name="Normal 50 2 2 3 2 3 2" xfId="29276"/>
    <cellStyle name="Normal 50 2 2 3 2 4" xfId="21709"/>
    <cellStyle name="Normal 50 2 2 3 3" xfId="6267"/>
    <cellStyle name="Normal 50 2 2 3 3 2" xfId="14326"/>
    <cellStyle name="Normal 50 2 2 3 3 2 2" xfId="31173"/>
    <cellStyle name="Normal 50 2 2 3 3 3" xfId="23606"/>
    <cellStyle name="Normal 50 2 2 3 4" xfId="10492"/>
    <cellStyle name="Normal 50 2 2 3 4 2" xfId="27392"/>
    <cellStyle name="Normal 50 2 2 3 5" xfId="17974"/>
    <cellStyle name="Normal 50 2 2 3 6" xfId="19824"/>
    <cellStyle name="Normal 50 2 2 4" xfId="3456"/>
    <cellStyle name="Normal 50 2 2 4 2" xfId="7239"/>
    <cellStyle name="Normal 50 2 2 4 2 2" xfId="15298"/>
    <cellStyle name="Normal 50 2 2 4 2 2 2" xfId="32145"/>
    <cellStyle name="Normal 50 2 2 4 2 3" xfId="24578"/>
    <cellStyle name="Normal 50 2 2 4 3" xfId="11515"/>
    <cellStyle name="Normal 50 2 2 4 3 2" xfId="28364"/>
    <cellStyle name="Normal 50 2 2 4 4" xfId="20797"/>
    <cellStyle name="Normal 50 2 2 5" xfId="5355"/>
    <cellStyle name="Normal 50 2 2 5 2" xfId="13414"/>
    <cellStyle name="Normal 50 2 2 5 2 2" xfId="30261"/>
    <cellStyle name="Normal 50 2 2 5 3" xfId="22694"/>
    <cellStyle name="Normal 50 2 2 6" xfId="9516"/>
    <cellStyle name="Normal 50 2 2 6 2" xfId="26480"/>
    <cellStyle name="Normal 50 2 2 7" xfId="17971"/>
    <cellStyle name="Normal 50 2 2 8" xfId="18912"/>
    <cellStyle name="Normal 50 2 3" xfId="1640"/>
    <cellStyle name="Normal 50 2 3 2" xfId="2639"/>
    <cellStyle name="Normal 50 2 3 2 2" xfId="4601"/>
    <cellStyle name="Normal 50 2 3 2 2 2" xfId="8384"/>
    <cellStyle name="Normal 50 2 3 2 2 2 2" xfId="16443"/>
    <cellStyle name="Normal 50 2 3 2 2 2 2 2" xfId="33290"/>
    <cellStyle name="Normal 50 2 3 2 2 2 3" xfId="25723"/>
    <cellStyle name="Normal 50 2 3 2 2 3" xfId="12660"/>
    <cellStyle name="Normal 50 2 3 2 2 3 2" xfId="29509"/>
    <cellStyle name="Normal 50 2 3 2 2 4" xfId="21942"/>
    <cellStyle name="Normal 50 2 3 2 3" xfId="6500"/>
    <cellStyle name="Normal 50 2 3 2 3 2" xfId="14559"/>
    <cellStyle name="Normal 50 2 3 2 3 2 2" xfId="31406"/>
    <cellStyle name="Normal 50 2 3 2 3 3" xfId="23839"/>
    <cellStyle name="Normal 50 2 3 2 4" xfId="10726"/>
    <cellStyle name="Normal 50 2 3 2 4 2" xfId="27625"/>
    <cellStyle name="Normal 50 2 3 2 5" xfId="17976"/>
    <cellStyle name="Normal 50 2 3 2 6" xfId="20057"/>
    <cellStyle name="Normal 50 2 3 3" xfId="3689"/>
    <cellStyle name="Normal 50 2 3 3 2" xfId="7472"/>
    <cellStyle name="Normal 50 2 3 3 2 2" xfId="15531"/>
    <cellStyle name="Normal 50 2 3 3 2 2 2" xfId="32378"/>
    <cellStyle name="Normal 50 2 3 3 2 3" xfId="24811"/>
    <cellStyle name="Normal 50 2 3 3 3" xfId="11748"/>
    <cellStyle name="Normal 50 2 3 3 3 2" xfId="28597"/>
    <cellStyle name="Normal 50 2 3 3 4" xfId="21030"/>
    <cellStyle name="Normal 50 2 3 4" xfId="5588"/>
    <cellStyle name="Normal 50 2 3 4 2" xfId="13647"/>
    <cellStyle name="Normal 50 2 3 4 2 2" xfId="30494"/>
    <cellStyle name="Normal 50 2 3 4 3" xfId="22927"/>
    <cellStyle name="Normal 50 2 3 5" xfId="9773"/>
    <cellStyle name="Normal 50 2 3 5 2" xfId="26713"/>
    <cellStyle name="Normal 50 2 3 6" xfId="17975"/>
    <cellStyle name="Normal 50 2 3 7" xfId="19145"/>
    <cellStyle name="Normal 50 2 4" xfId="2186"/>
    <cellStyle name="Normal 50 2 4 2" xfId="4150"/>
    <cellStyle name="Normal 50 2 4 2 2" xfId="7933"/>
    <cellStyle name="Normal 50 2 4 2 2 2" xfId="15992"/>
    <cellStyle name="Normal 50 2 4 2 2 2 2" xfId="32839"/>
    <cellStyle name="Normal 50 2 4 2 2 3" xfId="25272"/>
    <cellStyle name="Normal 50 2 4 2 3" xfId="12209"/>
    <cellStyle name="Normal 50 2 4 2 3 2" xfId="29058"/>
    <cellStyle name="Normal 50 2 4 2 4" xfId="21491"/>
    <cellStyle name="Normal 50 2 4 3" xfId="6049"/>
    <cellStyle name="Normal 50 2 4 3 2" xfId="14108"/>
    <cellStyle name="Normal 50 2 4 3 2 2" xfId="30955"/>
    <cellStyle name="Normal 50 2 4 3 3" xfId="23388"/>
    <cellStyle name="Normal 50 2 4 4" xfId="10274"/>
    <cellStyle name="Normal 50 2 4 4 2" xfId="27174"/>
    <cellStyle name="Normal 50 2 4 5" xfId="17977"/>
    <cellStyle name="Normal 50 2 4 6" xfId="19606"/>
    <cellStyle name="Normal 50 2 5" xfId="3238"/>
    <cellStyle name="Normal 50 2 5 2" xfId="7021"/>
    <cellStyle name="Normal 50 2 5 2 2" xfId="15080"/>
    <cellStyle name="Normal 50 2 5 2 2 2" xfId="31927"/>
    <cellStyle name="Normal 50 2 5 2 3" xfId="24360"/>
    <cellStyle name="Normal 50 2 5 3" xfId="11297"/>
    <cellStyle name="Normal 50 2 5 3 2" xfId="28146"/>
    <cellStyle name="Normal 50 2 5 4" xfId="20579"/>
    <cellStyle name="Normal 50 2 6" xfId="5137"/>
    <cellStyle name="Normal 50 2 6 2" xfId="13196"/>
    <cellStyle name="Normal 50 2 6 2 2" xfId="30043"/>
    <cellStyle name="Normal 50 2 6 3" xfId="22476"/>
    <cellStyle name="Normal 50 2 7" xfId="9281"/>
    <cellStyle name="Normal 50 2 7 2" xfId="26262"/>
    <cellStyle name="Normal 50 2 8" xfId="17970"/>
    <cellStyle name="Normal 50 2 9" xfId="18694"/>
    <cellStyle name="Normal 50 3" xfId="1270"/>
    <cellStyle name="Normal 50 3 2" xfId="1766"/>
    <cellStyle name="Normal 50 3 2 2" xfId="2765"/>
    <cellStyle name="Normal 50 3 2 2 2" xfId="4727"/>
    <cellStyle name="Normal 50 3 2 2 2 2" xfId="8510"/>
    <cellStyle name="Normal 50 3 2 2 2 2 2" xfId="16569"/>
    <cellStyle name="Normal 50 3 2 2 2 2 2 2" xfId="33416"/>
    <cellStyle name="Normal 50 3 2 2 2 2 3" xfId="25849"/>
    <cellStyle name="Normal 50 3 2 2 2 3" xfId="12786"/>
    <cellStyle name="Normal 50 3 2 2 2 3 2" xfId="29635"/>
    <cellStyle name="Normal 50 3 2 2 2 4" xfId="22068"/>
    <cellStyle name="Normal 50 3 2 2 3" xfId="6626"/>
    <cellStyle name="Normal 50 3 2 2 3 2" xfId="14685"/>
    <cellStyle name="Normal 50 3 2 2 3 2 2" xfId="31532"/>
    <cellStyle name="Normal 50 3 2 2 3 3" xfId="23965"/>
    <cellStyle name="Normal 50 3 2 2 4" xfId="10852"/>
    <cellStyle name="Normal 50 3 2 2 4 2" xfId="27751"/>
    <cellStyle name="Normal 50 3 2 2 5" xfId="17980"/>
    <cellStyle name="Normal 50 3 2 2 6" xfId="20183"/>
    <cellStyle name="Normal 50 3 2 3" xfId="3815"/>
    <cellStyle name="Normal 50 3 2 3 2" xfId="7598"/>
    <cellStyle name="Normal 50 3 2 3 2 2" xfId="15657"/>
    <cellStyle name="Normal 50 3 2 3 2 2 2" xfId="32504"/>
    <cellStyle name="Normal 50 3 2 3 2 3" xfId="24937"/>
    <cellStyle name="Normal 50 3 2 3 3" xfId="11874"/>
    <cellStyle name="Normal 50 3 2 3 3 2" xfId="28723"/>
    <cellStyle name="Normal 50 3 2 3 4" xfId="21156"/>
    <cellStyle name="Normal 50 3 2 4" xfId="5714"/>
    <cellStyle name="Normal 50 3 2 4 2" xfId="13773"/>
    <cellStyle name="Normal 50 3 2 4 2 2" xfId="30620"/>
    <cellStyle name="Normal 50 3 2 4 3" xfId="23053"/>
    <cellStyle name="Normal 50 3 2 5" xfId="9899"/>
    <cellStyle name="Normal 50 3 2 5 2" xfId="26839"/>
    <cellStyle name="Normal 50 3 2 6" xfId="17979"/>
    <cellStyle name="Normal 50 3 2 7" xfId="19271"/>
    <cellStyle name="Normal 50 3 3" xfId="2312"/>
    <cellStyle name="Normal 50 3 3 2" xfId="4276"/>
    <cellStyle name="Normal 50 3 3 2 2" xfId="8059"/>
    <cellStyle name="Normal 50 3 3 2 2 2" xfId="16118"/>
    <cellStyle name="Normal 50 3 3 2 2 2 2" xfId="32965"/>
    <cellStyle name="Normal 50 3 3 2 2 3" xfId="25398"/>
    <cellStyle name="Normal 50 3 3 2 3" xfId="12335"/>
    <cellStyle name="Normal 50 3 3 2 3 2" xfId="29184"/>
    <cellStyle name="Normal 50 3 3 2 4" xfId="21617"/>
    <cellStyle name="Normal 50 3 3 3" xfId="6175"/>
    <cellStyle name="Normal 50 3 3 3 2" xfId="14234"/>
    <cellStyle name="Normal 50 3 3 3 2 2" xfId="31081"/>
    <cellStyle name="Normal 50 3 3 3 3" xfId="23514"/>
    <cellStyle name="Normal 50 3 3 4" xfId="10400"/>
    <cellStyle name="Normal 50 3 3 4 2" xfId="27300"/>
    <cellStyle name="Normal 50 3 3 5" xfId="17981"/>
    <cellStyle name="Normal 50 3 3 6" xfId="19732"/>
    <cellStyle name="Normal 50 3 4" xfId="3364"/>
    <cellStyle name="Normal 50 3 4 2" xfId="7147"/>
    <cellStyle name="Normal 50 3 4 2 2" xfId="15206"/>
    <cellStyle name="Normal 50 3 4 2 2 2" xfId="32053"/>
    <cellStyle name="Normal 50 3 4 2 3" xfId="24486"/>
    <cellStyle name="Normal 50 3 4 3" xfId="11423"/>
    <cellStyle name="Normal 50 3 4 3 2" xfId="28272"/>
    <cellStyle name="Normal 50 3 4 4" xfId="20705"/>
    <cellStyle name="Normal 50 3 5" xfId="5263"/>
    <cellStyle name="Normal 50 3 5 2" xfId="13322"/>
    <cellStyle name="Normal 50 3 5 2 2" xfId="30169"/>
    <cellStyle name="Normal 50 3 5 3" xfId="22602"/>
    <cellStyle name="Normal 50 3 6" xfId="9424"/>
    <cellStyle name="Normal 50 3 6 2" xfId="26388"/>
    <cellStyle name="Normal 50 3 7" xfId="17978"/>
    <cellStyle name="Normal 50 3 8" xfId="18820"/>
    <cellStyle name="Normal 50 4" xfId="1548"/>
    <cellStyle name="Normal 50 4 2" xfId="2547"/>
    <cellStyle name="Normal 50 4 2 2" xfId="4509"/>
    <cellStyle name="Normal 50 4 2 2 2" xfId="8292"/>
    <cellStyle name="Normal 50 4 2 2 2 2" xfId="16351"/>
    <cellStyle name="Normal 50 4 2 2 2 2 2" xfId="33198"/>
    <cellStyle name="Normal 50 4 2 2 2 3" xfId="25631"/>
    <cellStyle name="Normal 50 4 2 2 3" xfId="12568"/>
    <cellStyle name="Normal 50 4 2 2 3 2" xfId="29417"/>
    <cellStyle name="Normal 50 4 2 2 4" xfId="21850"/>
    <cellStyle name="Normal 50 4 2 3" xfId="6408"/>
    <cellStyle name="Normal 50 4 2 3 2" xfId="14467"/>
    <cellStyle name="Normal 50 4 2 3 2 2" xfId="31314"/>
    <cellStyle name="Normal 50 4 2 3 3" xfId="23747"/>
    <cellStyle name="Normal 50 4 2 4" xfId="10634"/>
    <cellStyle name="Normal 50 4 2 4 2" xfId="27533"/>
    <cellStyle name="Normal 50 4 2 5" xfId="17983"/>
    <cellStyle name="Normal 50 4 2 6" xfId="19965"/>
    <cellStyle name="Normal 50 4 3" xfId="3597"/>
    <cellStyle name="Normal 50 4 3 2" xfId="7380"/>
    <cellStyle name="Normal 50 4 3 2 2" xfId="15439"/>
    <cellStyle name="Normal 50 4 3 2 2 2" xfId="32286"/>
    <cellStyle name="Normal 50 4 3 2 3" xfId="24719"/>
    <cellStyle name="Normal 50 4 3 3" xfId="11656"/>
    <cellStyle name="Normal 50 4 3 3 2" xfId="28505"/>
    <cellStyle name="Normal 50 4 3 4" xfId="20938"/>
    <cellStyle name="Normal 50 4 4" xfId="5496"/>
    <cellStyle name="Normal 50 4 4 2" xfId="13555"/>
    <cellStyle name="Normal 50 4 4 2 2" xfId="30402"/>
    <cellStyle name="Normal 50 4 4 3" xfId="22835"/>
    <cellStyle name="Normal 50 4 5" xfId="9681"/>
    <cellStyle name="Normal 50 4 5 2" xfId="26621"/>
    <cellStyle name="Normal 50 4 6" xfId="17982"/>
    <cellStyle name="Normal 50 4 7" xfId="19053"/>
    <cellStyle name="Normal 50 5" xfId="2093"/>
    <cellStyle name="Normal 50 5 2" xfId="4058"/>
    <cellStyle name="Normal 50 5 2 2" xfId="7841"/>
    <cellStyle name="Normal 50 5 2 2 2" xfId="15900"/>
    <cellStyle name="Normal 50 5 2 2 2 2" xfId="32747"/>
    <cellStyle name="Normal 50 5 2 2 3" xfId="25180"/>
    <cellStyle name="Normal 50 5 2 3" xfId="12117"/>
    <cellStyle name="Normal 50 5 2 3 2" xfId="28966"/>
    <cellStyle name="Normal 50 5 2 4" xfId="21399"/>
    <cellStyle name="Normal 50 5 3" xfId="5957"/>
    <cellStyle name="Normal 50 5 3 2" xfId="14016"/>
    <cellStyle name="Normal 50 5 3 2 2" xfId="30863"/>
    <cellStyle name="Normal 50 5 3 3" xfId="23296"/>
    <cellStyle name="Normal 50 5 4" xfId="10182"/>
    <cellStyle name="Normal 50 5 4 2" xfId="27082"/>
    <cellStyle name="Normal 50 5 5" xfId="17984"/>
    <cellStyle name="Normal 50 5 6" xfId="19514"/>
    <cellStyle name="Normal 50 6" xfId="3146"/>
    <cellStyle name="Normal 50 6 2" xfId="6929"/>
    <cellStyle name="Normal 50 6 2 2" xfId="14988"/>
    <cellStyle name="Normal 50 6 2 2 2" xfId="31835"/>
    <cellStyle name="Normal 50 6 2 3" xfId="24268"/>
    <cellStyle name="Normal 50 6 3" xfId="11205"/>
    <cellStyle name="Normal 50 6 3 2" xfId="28054"/>
    <cellStyle name="Normal 50 6 4" xfId="20487"/>
    <cellStyle name="Normal 50 7" xfId="5045"/>
    <cellStyle name="Normal 50 7 2" xfId="13104"/>
    <cellStyle name="Normal 50 7 2 2" xfId="29951"/>
    <cellStyle name="Normal 50 7 3" xfId="22384"/>
    <cellStyle name="Normal 50 8" xfId="9165"/>
    <cellStyle name="Normal 50 8 2" xfId="26170"/>
    <cellStyle name="Normal 50 9" xfId="17969"/>
    <cellStyle name="Normal 51" xfId="967"/>
    <cellStyle name="Normal 51 10" xfId="18603"/>
    <cellStyle name="Normal 51 2" xfId="1102"/>
    <cellStyle name="Normal 51 2 2" xfId="1363"/>
    <cellStyle name="Normal 51 2 2 2" xfId="1859"/>
    <cellStyle name="Normal 51 2 2 2 2" xfId="2858"/>
    <cellStyle name="Normal 51 2 2 2 2 2" xfId="4820"/>
    <cellStyle name="Normal 51 2 2 2 2 2 2" xfId="8603"/>
    <cellStyle name="Normal 51 2 2 2 2 2 2 2" xfId="16662"/>
    <cellStyle name="Normal 51 2 2 2 2 2 2 2 2" xfId="33509"/>
    <cellStyle name="Normal 51 2 2 2 2 2 2 3" xfId="25942"/>
    <cellStyle name="Normal 51 2 2 2 2 2 3" xfId="12879"/>
    <cellStyle name="Normal 51 2 2 2 2 2 3 2" xfId="29728"/>
    <cellStyle name="Normal 51 2 2 2 2 2 4" xfId="22161"/>
    <cellStyle name="Normal 51 2 2 2 2 3" xfId="6719"/>
    <cellStyle name="Normal 51 2 2 2 2 3 2" xfId="14778"/>
    <cellStyle name="Normal 51 2 2 2 2 3 2 2" xfId="31625"/>
    <cellStyle name="Normal 51 2 2 2 2 3 3" xfId="24058"/>
    <cellStyle name="Normal 51 2 2 2 2 4" xfId="10945"/>
    <cellStyle name="Normal 51 2 2 2 2 4 2" xfId="27844"/>
    <cellStyle name="Normal 51 2 2 2 2 5" xfId="17989"/>
    <cellStyle name="Normal 51 2 2 2 2 6" xfId="20276"/>
    <cellStyle name="Normal 51 2 2 2 3" xfId="3908"/>
    <cellStyle name="Normal 51 2 2 2 3 2" xfId="7691"/>
    <cellStyle name="Normal 51 2 2 2 3 2 2" xfId="15750"/>
    <cellStyle name="Normal 51 2 2 2 3 2 2 2" xfId="32597"/>
    <cellStyle name="Normal 51 2 2 2 3 2 3" xfId="25030"/>
    <cellStyle name="Normal 51 2 2 2 3 3" xfId="11967"/>
    <cellStyle name="Normal 51 2 2 2 3 3 2" xfId="28816"/>
    <cellStyle name="Normal 51 2 2 2 3 4" xfId="21249"/>
    <cellStyle name="Normal 51 2 2 2 4" xfId="5807"/>
    <cellStyle name="Normal 51 2 2 2 4 2" xfId="13866"/>
    <cellStyle name="Normal 51 2 2 2 4 2 2" xfId="30713"/>
    <cellStyle name="Normal 51 2 2 2 4 3" xfId="23146"/>
    <cellStyle name="Normal 51 2 2 2 5" xfId="9992"/>
    <cellStyle name="Normal 51 2 2 2 5 2" xfId="26932"/>
    <cellStyle name="Normal 51 2 2 2 6" xfId="17988"/>
    <cellStyle name="Normal 51 2 2 2 7" xfId="19364"/>
    <cellStyle name="Normal 51 2 2 3" xfId="2405"/>
    <cellStyle name="Normal 51 2 2 3 2" xfId="4369"/>
    <cellStyle name="Normal 51 2 2 3 2 2" xfId="8152"/>
    <cellStyle name="Normal 51 2 2 3 2 2 2" xfId="16211"/>
    <cellStyle name="Normal 51 2 2 3 2 2 2 2" xfId="33058"/>
    <cellStyle name="Normal 51 2 2 3 2 2 3" xfId="25491"/>
    <cellStyle name="Normal 51 2 2 3 2 3" xfId="12428"/>
    <cellStyle name="Normal 51 2 2 3 2 3 2" xfId="29277"/>
    <cellStyle name="Normal 51 2 2 3 2 4" xfId="21710"/>
    <cellStyle name="Normal 51 2 2 3 3" xfId="6268"/>
    <cellStyle name="Normal 51 2 2 3 3 2" xfId="14327"/>
    <cellStyle name="Normal 51 2 2 3 3 2 2" xfId="31174"/>
    <cellStyle name="Normal 51 2 2 3 3 3" xfId="23607"/>
    <cellStyle name="Normal 51 2 2 3 4" xfId="10493"/>
    <cellStyle name="Normal 51 2 2 3 4 2" xfId="27393"/>
    <cellStyle name="Normal 51 2 2 3 5" xfId="17990"/>
    <cellStyle name="Normal 51 2 2 3 6" xfId="19825"/>
    <cellStyle name="Normal 51 2 2 4" xfId="3457"/>
    <cellStyle name="Normal 51 2 2 4 2" xfId="7240"/>
    <cellStyle name="Normal 51 2 2 4 2 2" xfId="15299"/>
    <cellStyle name="Normal 51 2 2 4 2 2 2" xfId="32146"/>
    <cellStyle name="Normal 51 2 2 4 2 3" xfId="24579"/>
    <cellStyle name="Normal 51 2 2 4 3" xfId="11516"/>
    <cellStyle name="Normal 51 2 2 4 3 2" xfId="28365"/>
    <cellStyle name="Normal 51 2 2 4 4" xfId="20798"/>
    <cellStyle name="Normal 51 2 2 5" xfId="5356"/>
    <cellStyle name="Normal 51 2 2 5 2" xfId="13415"/>
    <cellStyle name="Normal 51 2 2 5 2 2" xfId="30262"/>
    <cellStyle name="Normal 51 2 2 5 3" xfId="22695"/>
    <cellStyle name="Normal 51 2 2 6" xfId="9517"/>
    <cellStyle name="Normal 51 2 2 6 2" xfId="26481"/>
    <cellStyle name="Normal 51 2 2 7" xfId="17987"/>
    <cellStyle name="Normal 51 2 2 8" xfId="18913"/>
    <cellStyle name="Normal 51 2 3" xfId="1641"/>
    <cellStyle name="Normal 51 2 3 2" xfId="2640"/>
    <cellStyle name="Normal 51 2 3 2 2" xfId="4602"/>
    <cellStyle name="Normal 51 2 3 2 2 2" xfId="8385"/>
    <cellStyle name="Normal 51 2 3 2 2 2 2" xfId="16444"/>
    <cellStyle name="Normal 51 2 3 2 2 2 2 2" xfId="33291"/>
    <cellStyle name="Normal 51 2 3 2 2 2 3" xfId="25724"/>
    <cellStyle name="Normal 51 2 3 2 2 3" xfId="12661"/>
    <cellStyle name="Normal 51 2 3 2 2 3 2" xfId="29510"/>
    <cellStyle name="Normal 51 2 3 2 2 4" xfId="21943"/>
    <cellStyle name="Normal 51 2 3 2 3" xfId="6501"/>
    <cellStyle name="Normal 51 2 3 2 3 2" xfId="14560"/>
    <cellStyle name="Normal 51 2 3 2 3 2 2" xfId="31407"/>
    <cellStyle name="Normal 51 2 3 2 3 3" xfId="23840"/>
    <cellStyle name="Normal 51 2 3 2 4" xfId="10727"/>
    <cellStyle name="Normal 51 2 3 2 4 2" xfId="27626"/>
    <cellStyle name="Normal 51 2 3 2 5" xfId="17992"/>
    <cellStyle name="Normal 51 2 3 2 6" xfId="20058"/>
    <cellStyle name="Normal 51 2 3 3" xfId="3690"/>
    <cellStyle name="Normal 51 2 3 3 2" xfId="7473"/>
    <cellStyle name="Normal 51 2 3 3 2 2" xfId="15532"/>
    <cellStyle name="Normal 51 2 3 3 2 2 2" xfId="32379"/>
    <cellStyle name="Normal 51 2 3 3 2 3" xfId="24812"/>
    <cellStyle name="Normal 51 2 3 3 3" xfId="11749"/>
    <cellStyle name="Normal 51 2 3 3 3 2" xfId="28598"/>
    <cellStyle name="Normal 51 2 3 3 4" xfId="21031"/>
    <cellStyle name="Normal 51 2 3 4" xfId="5589"/>
    <cellStyle name="Normal 51 2 3 4 2" xfId="13648"/>
    <cellStyle name="Normal 51 2 3 4 2 2" xfId="30495"/>
    <cellStyle name="Normal 51 2 3 4 3" xfId="22928"/>
    <cellStyle name="Normal 51 2 3 5" xfId="9774"/>
    <cellStyle name="Normal 51 2 3 5 2" xfId="26714"/>
    <cellStyle name="Normal 51 2 3 6" xfId="17991"/>
    <cellStyle name="Normal 51 2 3 7" xfId="19146"/>
    <cellStyle name="Normal 51 2 4" xfId="2187"/>
    <cellStyle name="Normal 51 2 4 2" xfId="4151"/>
    <cellStyle name="Normal 51 2 4 2 2" xfId="7934"/>
    <cellStyle name="Normal 51 2 4 2 2 2" xfId="15993"/>
    <cellStyle name="Normal 51 2 4 2 2 2 2" xfId="32840"/>
    <cellStyle name="Normal 51 2 4 2 2 3" xfId="25273"/>
    <cellStyle name="Normal 51 2 4 2 3" xfId="12210"/>
    <cellStyle name="Normal 51 2 4 2 3 2" xfId="29059"/>
    <cellStyle name="Normal 51 2 4 2 4" xfId="21492"/>
    <cellStyle name="Normal 51 2 4 3" xfId="6050"/>
    <cellStyle name="Normal 51 2 4 3 2" xfId="14109"/>
    <cellStyle name="Normal 51 2 4 3 2 2" xfId="30956"/>
    <cellStyle name="Normal 51 2 4 3 3" xfId="23389"/>
    <cellStyle name="Normal 51 2 4 4" xfId="10275"/>
    <cellStyle name="Normal 51 2 4 4 2" xfId="27175"/>
    <cellStyle name="Normal 51 2 4 5" xfId="17993"/>
    <cellStyle name="Normal 51 2 4 6" xfId="19607"/>
    <cellStyle name="Normal 51 2 5" xfId="3239"/>
    <cellStyle name="Normal 51 2 5 2" xfId="7022"/>
    <cellStyle name="Normal 51 2 5 2 2" xfId="15081"/>
    <cellStyle name="Normal 51 2 5 2 2 2" xfId="31928"/>
    <cellStyle name="Normal 51 2 5 2 3" xfId="24361"/>
    <cellStyle name="Normal 51 2 5 3" xfId="11298"/>
    <cellStyle name="Normal 51 2 5 3 2" xfId="28147"/>
    <cellStyle name="Normal 51 2 5 4" xfId="20580"/>
    <cellStyle name="Normal 51 2 6" xfId="5138"/>
    <cellStyle name="Normal 51 2 6 2" xfId="13197"/>
    <cellStyle name="Normal 51 2 6 2 2" xfId="30044"/>
    <cellStyle name="Normal 51 2 6 3" xfId="22477"/>
    <cellStyle name="Normal 51 2 7" xfId="9282"/>
    <cellStyle name="Normal 51 2 7 2" xfId="26263"/>
    <cellStyle name="Normal 51 2 8" xfId="17986"/>
    <cellStyle name="Normal 51 2 9" xfId="18695"/>
    <cellStyle name="Normal 51 3" xfId="1271"/>
    <cellStyle name="Normal 51 3 2" xfId="1767"/>
    <cellStyle name="Normal 51 3 2 2" xfId="2766"/>
    <cellStyle name="Normal 51 3 2 2 2" xfId="4728"/>
    <cellStyle name="Normal 51 3 2 2 2 2" xfId="8511"/>
    <cellStyle name="Normal 51 3 2 2 2 2 2" xfId="16570"/>
    <cellStyle name="Normal 51 3 2 2 2 2 2 2" xfId="33417"/>
    <cellStyle name="Normal 51 3 2 2 2 2 3" xfId="25850"/>
    <cellStyle name="Normal 51 3 2 2 2 3" xfId="12787"/>
    <cellStyle name="Normal 51 3 2 2 2 3 2" xfId="29636"/>
    <cellStyle name="Normal 51 3 2 2 2 4" xfId="22069"/>
    <cellStyle name="Normal 51 3 2 2 3" xfId="6627"/>
    <cellStyle name="Normal 51 3 2 2 3 2" xfId="14686"/>
    <cellStyle name="Normal 51 3 2 2 3 2 2" xfId="31533"/>
    <cellStyle name="Normal 51 3 2 2 3 3" xfId="23966"/>
    <cellStyle name="Normal 51 3 2 2 4" xfId="10853"/>
    <cellStyle name="Normal 51 3 2 2 4 2" xfId="27752"/>
    <cellStyle name="Normal 51 3 2 2 5" xfId="17996"/>
    <cellStyle name="Normal 51 3 2 2 6" xfId="20184"/>
    <cellStyle name="Normal 51 3 2 3" xfId="3816"/>
    <cellStyle name="Normal 51 3 2 3 2" xfId="7599"/>
    <cellStyle name="Normal 51 3 2 3 2 2" xfId="15658"/>
    <cellStyle name="Normal 51 3 2 3 2 2 2" xfId="32505"/>
    <cellStyle name="Normal 51 3 2 3 2 3" xfId="24938"/>
    <cellStyle name="Normal 51 3 2 3 3" xfId="11875"/>
    <cellStyle name="Normal 51 3 2 3 3 2" xfId="28724"/>
    <cellStyle name="Normal 51 3 2 3 4" xfId="21157"/>
    <cellStyle name="Normal 51 3 2 4" xfId="5715"/>
    <cellStyle name="Normal 51 3 2 4 2" xfId="13774"/>
    <cellStyle name="Normal 51 3 2 4 2 2" xfId="30621"/>
    <cellStyle name="Normal 51 3 2 4 3" xfId="23054"/>
    <cellStyle name="Normal 51 3 2 5" xfId="9900"/>
    <cellStyle name="Normal 51 3 2 5 2" xfId="26840"/>
    <cellStyle name="Normal 51 3 2 6" xfId="17995"/>
    <cellStyle name="Normal 51 3 2 7" xfId="19272"/>
    <cellStyle name="Normal 51 3 3" xfId="2313"/>
    <cellStyle name="Normal 51 3 3 2" xfId="4277"/>
    <cellStyle name="Normal 51 3 3 2 2" xfId="8060"/>
    <cellStyle name="Normal 51 3 3 2 2 2" xfId="16119"/>
    <cellStyle name="Normal 51 3 3 2 2 2 2" xfId="32966"/>
    <cellStyle name="Normal 51 3 3 2 2 3" xfId="25399"/>
    <cellStyle name="Normal 51 3 3 2 3" xfId="12336"/>
    <cellStyle name="Normal 51 3 3 2 3 2" xfId="29185"/>
    <cellStyle name="Normal 51 3 3 2 4" xfId="21618"/>
    <cellStyle name="Normal 51 3 3 3" xfId="6176"/>
    <cellStyle name="Normal 51 3 3 3 2" xfId="14235"/>
    <cellStyle name="Normal 51 3 3 3 2 2" xfId="31082"/>
    <cellStyle name="Normal 51 3 3 3 3" xfId="23515"/>
    <cellStyle name="Normal 51 3 3 4" xfId="10401"/>
    <cellStyle name="Normal 51 3 3 4 2" xfId="27301"/>
    <cellStyle name="Normal 51 3 3 5" xfId="17997"/>
    <cellStyle name="Normal 51 3 3 6" xfId="19733"/>
    <cellStyle name="Normal 51 3 4" xfId="3365"/>
    <cellStyle name="Normal 51 3 4 2" xfId="7148"/>
    <cellStyle name="Normal 51 3 4 2 2" xfId="15207"/>
    <cellStyle name="Normal 51 3 4 2 2 2" xfId="32054"/>
    <cellStyle name="Normal 51 3 4 2 3" xfId="24487"/>
    <cellStyle name="Normal 51 3 4 3" xfId="11424"/>
    <cellStyle name="Normal 51 3 4 3 2" xfId="28273"/>
    <cellStyle name="Normal 51 3 4 4" xfId="20706"/>
    <cellStyle name="Normal 51 3 5" xfId="5264"/>
    <cellStyle name="Normal 51 3 5 2" xfId="13323"/>
    <cellStyle name="Normal 51 3 5 2 2" xfId="30170"/>
    <cellStyle name="Normal 51 3 5 3" xfId="22603"/>
    <cellStyle name="Normal 51 3 6" xfId="9425"/>
    <cellStyle name="Normal 51 3 6 2" xfId="26389"/>
    <cellStyle name="Normal 51 3 7" xfId="17994"/>
    <cellStyle name="Normal 51 3 8" xfId="18821"/>
    <cellStyle name="Normal 51 4" xfId="1549"/>
    <cellStyle name="Normal 51 4 2" xfId="2548"/>
    <cellStyle name="Normal 51 4 2 2" xfId="4510"/>
    <cellStyle name="Normal 51 4 2 2 2" xfId="8293"/>
    <cellStyle name="Normal 51 4 2 2 2 2" xfId="16352"/>
    <cellStyle name="Normal 51 4 2 2 2 2 2" xfId="33199"/>
    <cellStyle name="Normal 51 4 2 2 2 3" xfId="25632"/>
    <cellStyle name="Normal 51 4 2 2 3" xfId="12569"/>
    <cellStyle name="Normal 51 4 2 2 3 2" xfId="29418"/>
    <cellStyle name="Normal 51 4 2 2 4" xfId="21851"/>
    <cellStyle name="Normal 51 4 2 3" xfId="6409"/>
    <cellStyle name="Normal 51 4 2 3 2" xfId="14468"/>
    <cellStyle name="Normal 51 4 2 3 2 2" xfId="31315"/>
    <cellStyle name="Normal 51 4 2 3 3" xfId="23748"/>
    <cellStyle name="Normal 51 4 2 4" xfId="10635"/>
    <cellStyle name="Normal 51 4 2 4 2" xfId="27534"/>
    <cellStyle name="Normal 51 4 2 5" xfId="17999"/>
    <cellStyle name="Normal 51 4 2 6" xfId="19966"/>
    <cellStyle name="Normal 51 4 3" xfId="3598"/>
    <cellStyle name="Normal 51 4 3 2" xfId="7381"/>
    <cellStyle name="Normal 51 4 3 2 2" xfId="15440"/>
    <cellStyle name="Normal 51 4 3 2 2 2" xfId="32287"/>
    <cellStyle name="Normal 51 4 3 2 3" xfId="24720"/>
    <cellStyle name="Normal 51 4 3 3" xfId="11657"/>
    <cellStyle name="Normal 51 4 3 3 2" xfId="28506"/>
    <cellStyle name="Normal 51 4 3 4" xfId="20939"/>
    <cellStyle name="Normal 51 4 4" xfId="5497"/>
    <cellStyle name="Normal 51 4 4 2" xfId="13556"/>
    <cellStyle name="Normal 51 4 4 2 2" xfId="30403"/>
    <cellStyle name="Normal 51 4 4 3" xfId="22836"/>
    <cellStyle name="Normal 51 4 5" xfId="9682"/>
    <cellStyle name="Normal 51 4 5 2" xfId="26622"/>
    <cellStyle name="Normal 51 4 6" xfId="17998"/>
    <cellStyle name="Normal 51 4 7" xfId="19054"/>
    <cellStyle name="Normal 51 5" xfId="2094"/>
    <cellStyle name="Normal 51 5 2" xfId="4059"/>
    <cellStyle name="Normal 51 5 2 2" xfId="7842"/>
    <cellStyle name="Normal 51 5 2 2 2" xfId="15901"/>
    <cellStyle name="Normal 51 5 2 2 2 2" xfId="32748"/>
    <cellStyle name="Normal 51 5 2 2 3" xfId="25181"/>
    <cellStyle name="Normal 51 5 2 3" xfId="12118"/>
    <cellStyle name="Normal 51 5 2 3 2" xfId="28967"/>
    <cellStyle name="Normal 51 5 2 4" xfId="21400"/>
    <cellStyle name="Normal 51 5 3" xfId="5958"/>
    <cellStyle name="Normal 51 5 3 2" xfId="14017"/>
    <cellStyle name="Normal 51 5 3 2 2" xfId="30864"/>
    <cellStyle name="Normal 51 5 3 3" xfId="23297"/>
    <cellStyle name="Normal 51 5 4" xfId="10183"/>
    <cellStyle name="Normal 51 5 4 2" xfId="27083"/>
    <cellStyle name="Normal 51 5 5" xfId="18000"/>
    <cellStyle name="Normal 51 5 6" xfId="19515"/>
    <cellStyle name="Normal 51 6" xfId="3147"/>
    <cellStyle name="Normal 51 6 2" xfId="6930"/>
    <cellStyle name="Normal 51 6 2 2" xfId="14989"/>
    <cellStyle name="Normal 51 6 2 2 2" xfId="31836"/>
    <cellStyle name="Normal 51 6 2 3" xfId="24269"/>
    <cellStyle name="Normal 51 6 3" xfId="11206"/>
    <cellStyle name="Normal 51 6 3 2" xfId="28055"/>
    <cellStyle name="Normal 51 6 4" xfId="20488"/>
    <cellStyle name="Normal 51 7" xfId="5046"/>
    <cellStyle name="Normal 51 7 2" xfId="13105"/>
    <cellStyle name="Normal 51 7 2 2" xfId="29952"/>
    <cellStyle name="Normal 51 7 3" xfId="22385"/>
    <cellStyle name="Normal 51 8" xfId="9166"/>
    <cellStyle name="Normal 51 8 2" xfId="26171"/>
    <cellStyle name="Normal 51 9" xfId="17985"/>
    <cellStyle name="Normal 52" xfId="968"/>
    <cellStyle name="Normal 52 2" xfId="1272"/>
    <cellStyle name="Normal 52 2 2" xfId="1768"/>
    <cellStyle name="Normal 52 2 2 2" xfId="2767"/>
    <cellStyle name="Normal 52 2 2 2 2" xfId="4729"/>
    <cellStyle name="Normal 52 2 2 2 2 2" xfId="8512"/>
    <cellStyle name="Normal 52 2 2 2 2 2 2" xfId="16571"/>
    <cellStyle name="Normal 52 2 2 2 2 2 2 2" xfId="33418"/>
    <cellStyle name="Normal 52 2 2 2 2 2 3" xfId="25851"/>
    <cellStyle name="Normal 52 2 2 2 2 3" xfId="12788"/>
    <cellStyle name="Normal 52 2 2 2 2 3 2" xfId="29637"/>
    <cellStyle name="Normal 52 2 2 2 2 4" xfId="22070"/>
    <cellStyle name="Normal 52 2 2 2 3" xfId="6628"/>
    <cellStyle name="Normal 52 2 2 2 3 2" xfId="14687"/>
    <cellStyle name="Normal 52 2 2 2 3 2 2" xfId="31534"/>
    <cellStyle name="Normal 52 2 2 2 3 3" xfId="23967"/>
    <cellStyle name="Normal 52 2 2 2 4" xfId="10854"/>
    <cellStyle name="Normal 52 2 2 2 4 2" xfId="27753"/>
    <cellStyle name="Normal 52 2 2 2 5" xfId="18004"/>
    <cellStyle name="Normal 52 2 2 2 6" xfId="20185"/>
    <cellStyle name="Normal 52 2 2 3" xfId="3817"/>
    <cellStyle name="Normal 52 2 2 3 2" xfId="7600"/>
    <cellStyle name="Normal 52 2 2 3 2 2" xfId="15659"/>
    <cellStyle name="Normal 52 2 2 3 2 2 2" xfId="32506"/>
    <cellStyle name="Normal 52 2 2 3 2 3" xfId="24939"/>
    <cellStyle name="Normal 52 2 2 3 3" xfId="11876"/>
    <cellStyle name="Normal 52 2 2 3 3 2" xfId="28725"/>
    <cellStyle name="Normal 52 2 2 3 4" xfId="21158"/>
    <cellStyle name="Normal 52 2 2 4" xfId="5716"/>
    <cellStyle name="Normal 52 2 2 4 2" xfId="13775"/>
    <cellStyle name="Normal 52 2 2 4 2 2" xfId="30622"/>
    <cellStyle name="Normal 52 2 2 4 3" xfId="23055"/>
    <cellStyle name="Normal 52 2 2 5" xfId="9901"/>
    <cellStyle name="Normal 52 2 2 5 2" xfId="26841"/>
    <cellStyle name="Normal 52 2 2 6" xfId="18003"/>
    <cellStyle name="Normal 52 2 2 7" xfId="19273"/>
    <cellStyle name="Normal 52 2 3" xfId="2314"/>
    <cellStyle name="Normal 52 2 3 2" xfId="4278"/>
    <cellStyle name="Normal 52 2 3 2 2" xfId="8061"/>
    <cellStyle name="Normal 52 2 3 2 2 2" xfId="16120"/>
    <cellStyle name="Normal 52 2 3 2 2 2 2" xfId="32967"/>
    <cellStyle name="Normal 52 2 3 2 2 3" xfId="25400"/>
    <cellStyle name="Normal 52 2 3 2 3" xfId="12337"/>
    <cellStyle name="Normal 52 2 3 2 3 2" xfId="29186"/>
    <cellStyle name="Normal 52 2 3 2 4" xfId="21619"/>
    <cellStyle name="Normal 52 2 3 3" xfId="6177"/>
    <cellStyle name="Normal 52 2 3 3 2" xfId="14236"/>
    <cellStyle name="Normal 52 2 3 3 2 2" xfId="31083"/>
    <cellStyle name="Normal 52 2 3 3 3" xfId="23516"/>
    <cellStyle name="Normal 52 2 3 4" xfId="10402"/>
    <cellStyle name="Normal 52 2 3 4 2" xfId="27302"/>
    <cellStyle name="Normal 52 2 3 5" xfId="18005"/>
    <cellStyle name="Normal 52 2 3 6" xfId="19734"/>
    <cellStyle name="Normal 52 2 4" xfId="3366"/>
    <cellStyle name="Normal 52 2 4 2" xfId="7149"/>
    <cellStyle name="Normal 52 2 4 2 2" xfId="15208"/>
    <cellStyle name="Normal 52 2 4 2 2 2" xfId="32055"/>
    <cellStyle name="Normal 52 2 4 2 3" xfId="24488"/>
    <cellStyle name="Normal 52 2 4 3" xfId="11425"/>
    <cellStyle name="Normal 52 2 4 3 2" xfId="28274"/>
    <cellStyle name="Normal 52 2 4 4" xfId="20707"/>
    <cellStyle name="Normal 52 2 5" xfId="5265"/>
    <cellStyle name="Normal 52 2 5 2" xfId="13324"/>
    <cellStyle name="Normal 52 2 5 2 2" xfId="30171"/>
    <cellStyle name="Normal 52 2 5 3" xfId="22604"/>
    <cellStyle name="Normal 52 2 6" xfId="9426"/>
    <cellStyle name="Normal 52 2 6 2" xfId="26390"/>
    <cellStyle name="Normal 52 2 7" xfId="18002"/>
    <cellStyle name="Normal 52 2 8" xfId="18822"/>
    <cellStyle name="Normal 52 3" xfId="1550"/>
    <cellStyle name="Normal 52 3 2" xfId="2549"/>
    <cellStyle name="Normal 52 3 2 2" xfId="4511"/>
    <cellStyle name="Normal 52 3 2 2 2" xfId="8294"/>
    <cellStyle name="Normal 52 3 2 2 2 2" xfId="16353"/>
    <cellStyle name="Normal 52 3 2 2 2 2 2" xfId="33200"/>
    <cellStyle name="Normal 52 3 2 2 2 3" xfId="25633"/>
    <cellStyle name="Normal 52 3 2 2 3" xfId="12570"/>
    <cellStyle name="Normal 52 3 2 2 3 2" xfId="29419"/>
    <cellStyle name="Normal 52 3 2 2 4" xfId="21852"/>
    <cellStyle name="Normal 52 3 2 3" xfId="6410"/>
    <cellStyle name="Normal 52 3 2 3 2" xfId="14469"/>
    <cellStyle name="Normal 52 3 2 3 2 2" xfId="31316"/>
    <cellStyle name="Normal 52 3 2 3 3" xfId="23749"/>
    <cellStyle name="Normal 52 3 2 4" xfId="10636"/>
    <cellStyle name="Normal 52 3 2 4 2" xfId="27535"/>
    <cellStyle name="Normal 52 3 2 5" xfId="18007"/>
    <cellStyle name="Normal 52 3 2 6" xfId="19967"/>
    <cellStyle name="Normal 52 3 3" xfId="3599"/>
    <cellStyle name="Normal 52 3 3 2" xfId="7382"/>
    <cellStyle name="Normal 52 3 3 2 2" xfId="15441"/>
    <cellStyle name="Normal 52 3 3 2 2 2" xfId="32288"/>
    <cellStyle name="Normal 52 3 3 2 3" xfId="24721"/>
    <cellStyle name="Normal 52 3 3 3" xfId="11658"/>
    <cellStyle name="Normal 52 3 3 3 2" xfId="28507"/>
    <cellStyle name="Normal 52 3 3 4" xfId="20940"/>
    <cellStyle name="Normal 52 3 4" xfId="5498"/>
    <cellStyle name="Normal 52 3 4 2" xfId="13557"/>
    <cellStyle name="Normal 52 3 4 2 2" xfId="30404"/>
    <cellStyle name="Normal 52 3 4 3" xfId="22837"/>
    <cellStyle name="Normal 52 3 5" xfId="9683"/>
    <cellStyle name="Normal 52 3 5 2" xfId="26623"/>
    <cellStyle name="Normal 52 3 6" xfId="18006"/>
    <cellStyle name="Normal 52 3 7" xfId="19055"/>
    <cellStyle name="Normal 52 4" xfId="2095"/>
    <cellStyle name="Normal 52 4 2" xfId="4060"/>
    <cellStyle name="Normal 52 4 2 2" xfId="7843"/>
    <cellStyle name="Normal 52 4 2 2 2" xfId="15902"/>
    <cellStyle name="Normal 52 4 2 2 2 2" xfId="32749"/>
    <cellStyle name="Normal 52 4 2 2 3" xfId="25182"/>
    <cellStyle name="Normal 52 4 2 3" xfId="12119"/>
    <cellStyle name="Normal 52 4 2 3 2" xfId="28968"/>
    <cellStyle name="Normal 52 4 2 4" xfId="21401"/>
    <cellStyle name="Normal 52 4 3" xfId="5959"/>
    <cellStyle name="Normal 52 4 3 2" xfId="14018"/>
    <cellStyle name="Normal 52 4 3 2 2" xfId="30865"/>
    <cellStyle name="Normal 52 4 3 3" xfId="23298"/>
    <cellStyle name="Normal 52 4 4" xfId="10184"/>
    <cellStyle name="Normal 52 4 4 2" xfId="27084"/>
    <cellStyle name="Normal 52 4 5" xfId="18008"/>
    <cellStyle name="Normal 52 4 6" xfId="19516"/>
    <cellStyle name="Normal 52 5" xfId="3148"/>
    <cellStyle name="Normal 52 5 2" xfId="6931"/>
    <cellStyle name="Normal 52 5 2 2" xfId="14990"/>
    <cellStyle name="Normal 52 5 2 2 2" xfId="31837"/>
    <cellStyle name="Normal 52 5 2 3" xfId="24270"/>
    <cellStyle name="Normal 52 5 3" xfId="11207"/>
    <cellStyle name="Normal 52 5 3 2" xfId="28056"/>
    <cellStyle name="Normal 52 5 4" xfId="20489"/>
    <cellStyle name="Normal 52 6" xfId="5047"/>
    <cellStyle name="Normal 52 6 2" xfId="13106"/>
    <cellStyle name="Normal 52 6 2 2" xfId="29953"/>
    <cellStyle name="Normal 52 6 3" xfId="22386"/>
    <cellStyle name="Normal 52 7" xfId="9167"/>
    <cellStyle name="Normal 52 7 2" xfId="26172"/>
    <cellStyle name="Normal 52 8" xfId="18001"/>
    <cellStyle name="Normal 52 9" xfId="18604"/>
    <cellStyle name="Normal 53" xfId="969"/>
    <cellStyle name="Normal 53 2" xfId="1273"/>
    <cellStyle name="Normal 53 2 2" xfId="1769"/>
    <cellStyle name="Normal 53 2 2 2" xfId="2768"/>
    <cellStyle name="Normal 53 2 2 2 2" xfId="4730"/>
    <cellStyle name="Normal 53 2 2 2 2 2" xfId="8513"/>
    <cellStyle name="Normal 53 2 2 2 2 2 2" xfId="16572"/>
    <cellStyle name="Normal 53 2 2 2 2 2 2 2" xfId="33419"/>
    <cellStyle name="Normal 53 2 2 2 2 2 3" xfId="25852"/>
    <cellStyle name="Normal 53 2 2 2 2 3" xfId="12789"/>
    <cellStyle name="Normal 53 2 2 2 2 3 2" xfId="29638"/>
    <cellStyle name="Normal 53 2 2 2 2 4" xfId="22071"/>
    <cellStyle name="Normal 53 2 2 2 3" xfId="6629"/>
    <cellStyle name="Normal 53 2 2 2 3 2" xfId="14688"/>
    <cellStyle name="Normal 53 2 2 2 3 2 2" xfId="31535"/>
    <cellStyle name="Normal 53 2 2 2 3 3" xfId="23968"/>
    <cellStyle name="Normal 53 2 2 2 4" xfId="10855"/>
    <cellStyle name="Normal 53 2 2 2 4 2" xfId="27754"/>
    <cellStyle name="Normal 53 2 2 2 5" xfId="18012"/>
    <cellStyle name="Normal 53 2 2 2 6" xfId="20186"/>
    <cellStyle name="Normal 53 2 2 3" xfId="3818"/>
    <cellStyle name="Normal 53 2 2 3 2" xfId="7601"/>
    <cellStyle name="Normal 53 2 2 3 2 2" xfId="15660"/>
    <cellStyle name="Normal 53 2 2 3 2 2 2" xfId="32507"/>
    <cellStyle name="Normal 53 2 2 3 2 3" xfId="24940"/>
    <cellStyle name="Normal 53 2 2 3 3" xfId="11877"/>
    <cellStyle name="Normal 53 2 2 3 3 2" xfId="28726"/>
    <cellStyle name="Normal 53 2 2 3 4" xfId="21159"/>
    <cellStyle name="Normal 53 2 2 4" xfId="5717"/>
    <cellStyle name="Normal 53 2 2 4 2" xfId="13776"/>
    <cellStyle name="Normal 53 2 2 4 2 2" xfId="30623"/>
    <cellStyle name="Normal 53 2 2 4 3" xfId="23056"/>
    <cellStyle name="Normal 53 2 2 5" xfId="9902"/>
    <cellStyle name="Normal 53 2 2 5 2" xfId="26842"/>
    <cellStyle name="Normal 53 2 2 6" xfId="18011"/>
    <cellStyle name="Normal 53 2 2 7" xfId="19274"/>
    <cellStyle name="Normal 53 2 3" xfId="2315"/>
    <cellStyle name="Normal 53 2 3 2" xfId="4279"/>
    <cellStyle name="Normal 53 2 3 2 2" xfId="8062"/>
    <cellStyle name="Normal 53 2 3 2 2 2" xfId="16121"/>
    <cellStyle name="Normal 53 2 3 2 2 2 2" xfId="32968"/>
    <cellStyle name="Normal 53 2 3 2 2 3" xfId="25401"/>
    <cellStyle name="Normal 53 2 3 2 3" xfId="12338"/>
    <cellStyle name="Normal 53 2 3 2 3 2" xfId="29187"/>
    <cellStyle name="Normal 53 2 3 2 4" xfId="21620"/>
    <cellStyle name="Normal 53 2 3 3" xfId="6178"/>
    <cellStyle name="Normal 53 2 3 3 2" xfId="14237"/>
    <cellStyle name="Normal 53 2 3 3 2 2" xfId="31084"/>
    <cellStyle name="Normal 53 2 3 3 3" xfId="23517"/>
    <cellStyle name="Normal 53 2 3 4" xfId="10403"/>
    <cellStyle name="Normal 53 2 3 4 2" xfId="27303"/>
    <cellStyle name="Normal 53 2 3 5" xfId="18013"/>
    <cellStyle name="Normal 53 2 3 6" xfId="19735"/>
    <cellStyle name="Normal 53 2 4" xfId="3367"/>
    <cellStyle name="Normal 53 2 4 2" xfId="7150"/>
    <cellStyle name="Normal 53 2 4 2 2" xfId="15209"/>
    <cellStyle name="Normal 53 2 4 2 2 2" xfId="32056"/>
    <cellStyle name="Normal 53 2 4 2 3" xfId="24489"/>
    <cellStyle name="Normal 53 2 4 3" xfId="11426"/>
    <cellStyle name="Normal 53 2 4 3 2" xfId="28275"/>
    <cellStyle name="Normal 53 2 4 4" xfId="20708"/>
    <cellStyle name="Normal 53 2 5" xfId="5266"/>
    <cellStyle name="Normal 53 2 5 2" xfId="13325"/>
    <cellStyle name="Normal 53 2 5 2 2" xfId="30172"/>
    <cellStyle name="Normal 53 2 5 3" xfId="22605"/>
    <cellStyle name="Normal 53 2 6" xfId="9427"/>
    <cellStyle name="Normal 53 2 6 2" xfId="26391"/>
    <cellStyle name="Normal 53 2 7" xfId="18010"/>
    <cellStyle name="Normal 53 2 8" xfId="18823"/>
    <cellStyle name="Normal 53 3" xfId="1551"/>
    <cellStyle name="Normal 53 3 2" xfId="2550"/>
    <cellStyle name="Normal 53 3 2 2" xfId="4512"/>
    <cellStyle name="Normal 53 3 2 2 2" xfId="8295"/>
    <cellStyle name="Normal 53 3 2 2 2 2" xfId="16354"/>
    <cellStyle name="Normal 53 3 2 2 2 2 2" xfId="33201"/>
    <cellStyle name="Normal 53 3 2 2 2 3" xfId="25634"/>
    <cellStyle name="Normal 53 3 2 2 3" xfId="12571"/>
    <cellStyle name="Normal 53 3 2 2 3 2" xfId="29420"/>
    <cellStyle name="Normal 53 3 2 2 4" xfId="21853"/>
    <cellStyle name="Normal 53 3 2 3" xfId="6411"/>
    <cellStyle name="Normal 53 3 2 3 2" xfId="14470"/>
    <cellStyle name="Normal 53 3 2 3 2 2" xfId="31317"/>
    <cellStyle name="Normal 53 3 2 3 3" xfId="23750"/>
    <cellStyle name="Normal 53 3 2 4" xfId="10637"/>
    <cellStyle name="Normal 53 3 2 4 2" xfId="27536"/>
    <cellStyle name="Normal 53 3 2 5" xfId="18015"/>
    <cellStyle name="Normal 53 3 2 6" xfId="19968"/>
    <cellStyle name="Normal 53 3 3" xfId="3600"/>
    <cellStyle name="Normal 53 3 3 2" xfId="7383"/>
    <cellStyle name="Normal 53 3 3 2 2" xfId="15442"/>
    <cellStyle name="Normal 53 3 3 2 2 2" xfId="32289"/>
    <cellStyle name="Normal 53 3 3 2 3" xfId="24722"/>
    <cellStyle name="Normal 53 3 3 3" xfId="11659"/>
    <cellStyle name="Normal 53 3 3 3 2" xfId="28508"/>
    <cellStyle name="Normal 53 3 3 4" xfId="20941"/>
    <cellStyle name="Normal 53 3 4" xfId="5499"/>
    <cellStyle name="Normal 53 3 4 2" xfId="13558"/>
    <cellStyle name="Normal 53 3 4 2 2" xfId="30405"/>
    <cellStyle name="Normal 53 3 4 3" xfId="22838"/>
    <cellStyle name="Normal 53 3 5" xfId="9684"/>
    <cellStyle name="Normal 53 3 5 2" xfId="26624"/>
    <cellStyle name="Normal 53 3 6" xfId="18014"/>
    <cellStyle name="Normal 53 3 7" xfId="19056"/>
    <cellStyle name="Normal 53 4" xfId="2096"/>
    <cellStyle name="Normal 53 4 2" xfId="4061"/>
    <cellStyle name="Normal 53 4 2 2" xfId="7844"/>
    <cellStyle name="Normal 53 4 2 2 2" xfId="15903"/>
    <cellStyle name="Normal 53 4 2 2 2 2" xfId="32750"/>
    <cellStyle name="Normal 53 4 2 2 3" xfId="25183"/>
    <cellStyle name="Normal 53 4 2 3" xfId="12120"/>
    <cellStyle name="Normal 53 4 2 3 2" xfId="28969"/>
    <cellStyle name="Normal 53 4 2 4" xfId="21402"/>
    <cellStyle name="Normal 53 4 3" xfId="5960"/>
    <cellStyle name="Normal 53 4 3 2" xfId="14019"/>
    <cellStyle name="Normal 53 4 3 2 2" xfId="30866"/>
    <cellStyle name="Normal 53 4 3 3" xfId="23299"/>
    <cellStyle name="Normal 53 4 4" xfId="10185"/>
    <cellStyle name="Normal 53 4 4 2" xfId="27085"/>
    <cellStyle name="Normal 53 4 5" xfId="18016"/>
    <cellStyle name="Normal 53 4 6" xfId="19517"/>
    <cellStyle name="Normal 53 5" xfId="3149"/>
    <cellStyle name="Normal 53 5 2" xfId="6932"/>
    <cellStyle name="Normal 53 5 2 2" xfId="14991"/>
    <cellStyle name="Normal 53 5 2 2 2" xfId="31838"/>
    <cellStyle name="Normal 53 5 2 3" xfId="24271"/>
    <cellStyle name="Normal 53 5 3" xfId="11208"/>
    <cellStyle name="Normal 53 5 3 2" xfId="28057"/>
    <cellStyle name="Normal 53 5 4" xfId="20490"/>
    <cellStyle name="Normal 53 6" xfId="5048"/>
    <cellStyle name="Normal 53 6 2" xfId="13107"/>
    <cellStyle name="Normal 53 6 2 2" xfId="29954"/>
    <cellStyle name="Normal 53 6 3" xfId="22387"/>
    <cellStyle name="Normal 53 7" xfId="9168"/>
    <cellStyle name="Normal 53 7 2" xfId="26173"/>
    <cellStyle name="Normal 53 8" xfId="18009"/>
    <cellStyle name="Normal 53 9" xfId="18605"/>
    <cellStyle name="Normal 54" xfId="970"/>
    <cellStyle name="Normal 54 2" xfId="1274"/>
    <cellStyle name="Normal 54 2 2" xfId="1770"/>
    <cellStyle name="Normal 54 2 2 2" xfId="2769"/>
    <cellStyle name="Normal 54 2 2 2 2" xfId="4731"/>
    <cellStyle name="Normal 54 2 2 2 2 2" xfId="8514"/>
    <cellStyle name="Normal 54 2 2 2 2 2 2" xfId="16573"/>
    <cellStyle name="Normal 54 2 2 2 2 2 2 2" xfId="33420"/>
    <cellStyle name="Normal 54 2 2 2 2 2 3" xfId="25853"/>
    <cellStyle name="Normal 54 2 2 2 2 3" xfId="12790"/>
    <cellStyle name="Normal 54 2 2 2 2 3 2" xfId="29639"/>
    <cellStyle name="Normal 54 2 2 2 2 4" xfId="22072"/>
    <cellStyle name="Normal 54 2 2 2 3" xfId="6630"/>
    <cellStyle name="Normal 54 2 2 2 3 2" xfId="14689"/>
    <cellStyle name="Normal 54 2 2 2 3 2 2" xfId="31536"/>
    <cellStyle name="Normal 54 2 2 2 3 3" xfId="23969"/>
    <cellStyle name="Normal 54 2 2 2 4" xfId="10856"/>
    <cellStyle name="Normal 54 2 2 2 4 2" xfId="27755"/>
    <cellStyle name="Normal 54 2 2 2 5" xfId="18020"/>
    <cellStyle name="Normal 54 2 2 2 6" xfId="20187"/>
    <cellStyle name="Normal 54 2 2 3" xfId="3819"/>
    <cellStyle name="Normal 54 2 2 3 2" xfId="7602"/>
    <cellStyle name="Normal 54 2 2 3 2 2" xfId="15661"/>
    <cellStyle name="Normal 54 2 2 3 2 2 2" xfId="32508"/>
    <cellStyle name="Normal 54 2 2 3 2 3" xfId="24941"/>
    <cellStyle name="Normal 54 2 2 3 3" xfId="11878"/>
    <cellStyle name="Normal 54 2 2 3 3 2" xfId="28727"/>
    <cellStyle name="Normal 54 2 2 3 4" xfId="21160"/>
    <cellStyle name="Normal 54 2 2 4" xfId="5718"/>
    <cellStyle name="Normal 54 2 2 4 2" xfId="13777"/>
    <cellStyle name="Normal 54 2 2 4 2 2" xfId="30624"/>
    <cellStyle name="Normal 54 2 2 4 3" xfId="23057"/>
    <cellStyle name="Normal 54 2 2 5" xfId="9903"/>
    <cellStyle name="Normal 54 2 2 5 2" xfId="26843"/>
    <cellStyle name="Normal 54 2 2 6" xfId="18019"/>
    <cellStyle name="Normal 54 2 2 7" xfId="19275"/>
    <cellStyle name="Normal 54 2 3" xfId="2316"/>
    <cellStyle name="Normal 54 2 3 2" xfId="4280"/>
    <cellStyle name="Normal 54 2 3 2 2" xfId="8063"/>
    <cellStyle name="Normal 54 2 3 2 2 2" xfId="16122"/>
    <cellStyle name="Normal 54 2 3 2 2 2 2" xfId="32969"/>
    <cellStyle name="Normal 54 2 3 2 2 3" xfId="25402"/>
    <cellStyle name="Normal 54 2 3 2 3" xfId="12339"/>
    <cellStyle name="Normal 54 2 3 2 3 2" xfId="29188"/>
    <cellStyle name="Normal 54 2 3 2 4" xfId="21621"/>
    <cellStyle name="Normal 54 2 3 3" xfId="6179"/>
    <cellStyle name="Normal 54 2 3 3 2" xfId="14238"/>
    <cellStyle name="Normal 54 2 3 3 2 2" xfId="31085"/>
    <cellStyle name="Normal 54 2 3 3 3" xfId="23518"/>
    <cellStyle name="Normal 54 2 3 4" xfId="10404"/>
    <cellStyle name="Normal 54 2 3 4 2" xfId="27304"/>
    <cellStyle name="Normal 54 2 3 5" xfId="18021"/>
    <cellStyle name="Normal 54 2 3 6" xfId="19736"/>
    <cellStyle name="Normal 54 2 4" xfId="3368"/>
    <cellStyle name="Normal 54 2 4 2" xfId="7151"/>
    <cellStyle name="Normal 54 2 4 2 2" xfId="15210"/>
    <cellStyle name="Normal 54 2 4 2 2 2" xfId="32057"/>
    <cellStyle name="Normal 54 2 4 2 3" xfId="24490"/>
    <cellStyle name="Normal 54 2 4 3" xfId="11427"/>
    <cellStyle name="Normal 54 2 4 3 2" xfId="28276"/>
    <cellStyle name="Normal 54 2 4 4" xfId="20709"/>
    <cellStyle name="Normal 54 2 5" xfId="5267"/>
    <cellStyle name="Normal 54 2 5 2" xfId="13326"/>
    <cellStyle name="Normal 54 2 5 2 2" xfId="30173"/>
    <cellStyle name="Normal 54 2 5 3" xfId="22606"/>
    <cellStyle name="Normal 54 2 6" xfId="9428"/>
    <cellStyle name="Normal 54 2 6 2" xfId="26392"/>
    <cellStyle name="Normal 54 2 7" xfId="18018"/>
    <cellStyle name="Normal 54 2 8" xfId="18824"/>
    <cellStyle name="Normal 54 3" xfId="1552"/>
    <cellStyle name="Normal 54 3 2" xfId="2551"/>
    <cellStyle name="Normal 54 3 2 2" xfId="4513"/>
    <cellStyle name="Normal 54 3 2 2 2" xfId="8296"/>
    <cellStyle name="Normal 54 3 2 2 2 2" xfId="16355"/>
    <cellStyle name="Normal 54 3 2 2 2 2 2" xfId="33202"/>
    <cellStyle name="Normal 54 3 2 2 2 3" xfId="25635"/>
    <cellStyle name="Normal 54 3 2 2 3" xfId="12572"/>
    <cellStyle name="Normal 54 3 2 2 3 2" xfId="29421"/>
    <cellStyle name="Normal 54 3 2 2 4" xfId="21854"/>
    <cellStyle name="Normal 54 3 2 3" xfId="6412"/>
    <cellStyle name="Normal 54 3 2 3 2" xfId="14471"/>
    <cellStyle name="Normal 54 3 2 3 2 2" xfId="31318"/>
    <cellStyle name="Normal 54 3 2 3 3" xfId="23751"/>
    <cellStyle name="Normal 54 3 2 4" xfId="10638"/>
    <cellStyle name="Normal 54 3 2 4 2" xfId="27537"/>
    <cellStyle name="Normal 54 3 2 5" xfId="18023"/>
    <cellStyle name="Normal 54 3 2 6" xfId="19969"/>
    <cellStyle name="Normal 54 3 3" xfId="3601"/>
    <cellStyle name="Normal 54 3 3 2" xfId="7384"/>
    <cellStyle name="Normal 54 3 3 2 2" xfId="15443"/>
    <cellStyle name="Normal 54 3 3 2 2 2" xfId="32290"/>
    <cellStyle name="Normal 54 3 3 2 3" xfId="24723"/>
    <cellStyle name="Normal 54 3 3 3" xfId="11660"/>
    <cellStyle name="Normal 54 3 3 3 2" xfId="28509"/>
    <cellStyle name="Normal 54 3 3 4" xfId="20942"/>
    <cellStyle name="Normal 54 3 4" xfId="5500"/>
    <cellStyle name="Normal 54 3 4 2" xfId="13559"/>
    <cellStyle name="Normal 54 3 4 2 2" xfId="30406"/>
    <cellStyle name="Normal 54 3 4 3" xfId="22839"/>
    <cellStyle name="Normal 54 3 5" xfId="9685"/>
    <cellStyle name="Normal 54 3 5 2" xfId="26625"/>
    <cellStyle name="Normal 54 3 6" xfId="18022"/>
    <cellStyle name="Normal 54 3 7" xfId="19057"/>
    <cellStyle name="Normal 54 4" xfId="2097"/>
    <cellStyle name="Normal 54 4 2" xfId="4062"/>
    <cellStyle name="Normal 54 4 2 2" xfId="7845"/>
    <cellStyle name="Normal 54 4 2 2 2" xfId="15904"/>
    <cellStyle name="Normal 54 4 2 2 2 2" xfId="32751"/>
    <cellStyle name="Normal 54 4 2 2 3" xfId="25184"/>
    <cellStyle name="Normal 54 4 2 3" xfId="12121"/>
    <cellStyle name="Normal 54 4 2 3 2" xfId="28970"/>
    <cellStyle name="Normal 54 4 2 4" xfId="21403"/>
    <cellStyle name="Normal 54 4 3" xfId="5961"/>
    <cellStyle name="Normal 54 4 3 2" xfId="14020"/>
    <cellStyle name="Normal 54 4 3 2 2" xfId="30867"/>
    <cellStyle name="Normal 54 4 3 3" xfId="23300"/>
    <cellStyle name="Normal 54 4 4" xfId="10186"/>
    <cellStyle name="Normal 54 4 4 2" xfId="27086"/>
    <cellStyle name="Normal 54 4 5" xfId="18024"/>
    <cellStyle name="Normal 54 4 6" xfId="19518"/>
    <cellStyle name="Normal 54 5" xfId="3150"/>
    <cellStyle name="Normal 54 5 2" xfId="6933"/>
    <cellStyle name="Normal 54 5 2 2" xfId="14992"/>
    <cellStyle name="Normal 54 5 2 2 2" xfId="31839"/>
    <cellStyle name="Normal 54 5 2 3" xfId="24272"/>
    <cellStyle name="Normal 54 5 3" xfId="11209"/>
    <cellStyle name="Normal 54 5 3 2" xfId="28058"/>
    <cellStyle name="Normal 54 5 4" xfId="20491"/>
    <cellStyle name="Normal 54 6" xfId="5049"/>
    <cellStyle name="Normal 54 6 2" xfId="13108"/>
    <cellStyle name="Normal 54 6 2 2" xfId="29955"/>
    <cellStyle name="Normal 54 6 3" xfId="22388"/>
    <cellStyle name="Normal 54 7" xfId="9169"/>
    <cellStyle name="Normal 54 7 2" xfId="26174"/>
    <cellStyle name="Normal 54 8" xfId="18017"/>
    <cellStyle name="Normal 54 9" xfId="18606"/>
    <cellStyle name="Normal 55" xfId="971"/>
    <cellStyle name="Normal 55 2" xfId="1275"/>
    <cellStyle name="Normal 55 2 2" xfId="1771"/>
    <cellStyle name="Normal 55 2 2 2" xfId="2770"/>
    <cellStyle name="Normal 55 2 2 2 2" xfId="4732"/>
    <cellStyle name="Normal 55 2 2 2 2 2" xfId="8515"/>
    <cellStyle name="Normal 55 2 2 2 2 2 2" xfId="16574"/>
    <cellStyle name="Normal 55 2 2 2 2 2 2 2" xfId="33421"/>
    <cellStyle name="Normal 55 2 2 2 2 2 3" xfId="25854"/>
    <cellStyle name="Normal 55 2 2 2 2 3" xfId="12791"/>
    <cellStyle name="Normal 55 2 2 2 2 3 2" xfId="29640"/>
    <cellStyle name="Normal 55 2 2 2 2 4" xfId="22073"/>
    <cellStyle name="Normal 55 2 2 2 3" xfId="6631"/>
    <cellStyle name="Normal 55 2 2 2 3 2" xfId="14690"/>
    <cellStyle name="Normal 55 2 2 2 3 2 2" xfId="31537"/>
    <cellStyle name="Normal 55 2 2 2 3 3" xfId="23970"/>
    <cellStyle name="Normal 55 2 2 2 4" xfId="10857"/>
    <cellStyle name="Normal 55 2 2 2 4 2" xfId="27756"/>
    <cellStyle name="Normal 55 2 2 2 5" xfId="18028"/>
    <cellStyle name="Normal 55 2 2 2 6" xfId="20188"/>
    <cellStyle name="Normal 55 2 2 3" xfId="3820"/>
    <cellStyle name="Normal 55 2 2 3 2" xfId="7603"/>
    <cellStyle name="Normal 55 2 2 3 2 2" xfId="15662"/>
    <cellStyle name="Normal 55 2 2 3 2 2 2" xfId="32509"/>
    <cellStyle name="Normal 55 2 2 3 2 3" xfId="24942"/>
    <cellStyle name="Normal 55 2 2 3 3" xfId="11879"/>
    <cellStyle name="Normal 55 2 2 3 3 2" xfId="28728"/>
    <cellStyle name="Normal 55 2 2 3 4" xfId="21161"/>
    <cellStyle name="Normal 55 2 2 4" xfId="5719"/>
    <cellStyle name="Normal 55 2 2 4 2" xfId="13778"/>
    <cellStyle name="Normal 55 2 2 4 2 2" xfId="30625"/>
    <cellStyle name="Normal 55 2 2 4 3" xfId="23058"/>
    <cellStyle name="Normal 55 2 2 5" xfId="9904"/>
    <cellStyle name="Normal 55 2 2 5 2" xfId="26844"/>
    <cellStyle name="Normal 55 2 2 6" xfId="18027"/>
    <cellStyle name="Normal 55 2 2 7" xfId="19276"/>
    <cellStyle name="Normal 55 2 3" xfId="2317"/>
    <cellStyle name="Normal 55 2 3 2" xfId="4281"/>
    <cellStyle name="Normal 55 2 3 2 2" xfId="8064"/>
    <cellStyle name="Normal 55 2 3 2 2 2" xfId="16123"/>
    <cellStyle name="Normal 55 2 3 2 2 2 2" xfId="32970"/>
    <cellStyle name="Normal 55 2 3 2 2 3" xfId="25403"/>
    <cellStyle name="Normal 55 2 3 2 3" xfId="12340"/>
    <cellStyle name="Normal 55 2 3 2 3 2" xfId="29189"/>
    <cellStyle name="Normal 55 2 3 2 4" xfId="21622"/>
    <cellStyle name="Normal 55 2 3 3" xfId="6180"/>
    <cellStyle name="Normal 55 2 3 3 2" xfId="14239"/>
    <cellStyle name="Normal 55 2 3 3 2 2" xfId="31086"/>
    <cellStyle name="Normal 55 2 3 3 3" xfId="23519"/>
    <cellStyle name="Normal 55 2 3 4" xfId="10405"/>
    <cellStyle name="Normal 55 2 3 4 2" xfId="27305"/>
    <cellStyle name="Normal 55 2 3 5" xfId="18029"/>
    <cellStyle name="Normal 55 2 3 6" xfId="19737"/>
    <cellStyle name="Normal 55 2 4" xfId="3369"/>
    <cellStyle name="Normal 55 2 4 2" xfId="7152"/>
    <cellStyle name="Normal 55 2 4 2 2" xfId="15211"/>
    <cellStyle name="Normal 55 2 4 2 2 2" xfId="32058"/>
    <cellStyle name="Normal 55 2 4 2 3" xfId="24491"/>
    <cellStyle name="Normal 55 2 4 3" xfId="11428"/>
    <cellStyle name="Normal 55 2 4 3 2" xfId="28277"/>
    <cellStyle name="Normal 55 2 4 4" xfId="20710"/>
    <cellStyle name="Normal 55 2 5" xfId="5268"/>
    <cellStyle name="Normal 55 2 5 2" xfId="13327"/>
    <cellStyle name="Normal 55 2 5 2 2" xfId="30174"/>
    <cellStyle name="Normal 55 2 5 3" xfId="22607"/>
    <cellStyle name="Normal 55 2 6" xfId="9429"/>
    <cellStyle name="Normal 55 2 6 2" xfId="26393"/>
    <cellStyle name="Normal 55 2 7" xfId="18026"/>
    <cellStyle name="Normal 55 2 8" xfId="18825"/>
    <cellStyle name="Normal 55 3" xfId="1553"/>
    <cellStyle name="Normal 55 3 2" xfId="2552"/>
    <cellStyle name="Normal 55 3 2 2" xfId="4514"/>
    <cellStyle name="Normal 55 3 2 2 2" xfId="8297"/>
    <cellStyle name="Normal 55 3 2 2 2 2" xfId="16356"/>
    <cellStyle name="Normal 55 3 2 2 2 2 2" xfId="33203"/>
    <cellStyle name="Normal 55 3 2 2 2 3" xfId="25636"/>
    <cellStyle name="Normal 55 3 2 2 3" xfId="12573"/>
    <cellStyle name="Normal 55 3 2 2 3 2" xfId="29422"/>
    <cellStyle name="Normal 55 3 2 2 4" xfId="21855"/>
    <cellStyle name="Normal 55 3 2 3" xfId="6413"/>
    <cellStyle name="Normal 55 3 2 3 2" xfId="14472"/>
    <cellStyle name="Normal 55 3 2 3 2 2" xfId="31319"/>
    <cellStyle name="Normal 55 3 2 3 3" xfId="23752"/>
    <cellStyle name="Normal 55 3 2 4" xfId="10639"/>
    <cellStyle name="Normal 55 3 2 4 2" xfId="27538"/>
    <cellStyle name="Normal 55 3 2 5" xfId="18031"/>
    <cellStyle name="Normal 55 3 2 6" xfId="19970"/>
    <cellStyle name="Normal 55 3 3" xfId="3602"/>
    <cellStyle name="Normal 55 3 3 2" xfId="7385"/>
    <cellStyle name="Normal 55 3 3 2 2" xfId="15444"/>
    <cellStyle name="Normal 55 3 3 2 2 2" xfId="32291"/>
    <cellStyle name="Normal 55 3 3 2 3" xfId="24724"/>
    <cellStyle name="Normal 55 3 3 3" xfId="11661"/>
    <cellStyle name="Normal 55 3 3 3 2" xfId="28510"/>
    <cellStyle name="Normal 55 3 3 4" xfId="20943"/>
    <cellStyle name="Normal 55 3 4" xfId="5501"/>
    <cellStyle name="Normal 55 3 4 2" xfId="13560"/>
    <cellStyle name="Normal 55 3 4 2 2" xfId="30407"/>
    <cellStyle name="Normal 55 3 4 3" xfId="22840"/>
    <cellStyle name="Normal 55 3 5" xfId="9686"/>
    <cellStyle name="Normal 55 3 5 2" xfId="26626"/>
    <cellStyle name="Normal 55 3 6" xfId="18030"/>
    <cellStyle name="Normal 55 3 7" xfId="19058"/>
    <cellStyle name="Normal 55 4" xfId="2098"/>
    <cellStyle name="Normal 55 4 2" xfId="4063"/>
    <cellStyle name="Normal 55 4 2 2" xfId="7846"/>
    <cellStyle name="Normal 55 4 2 2 2" xfId="15905"/>
    <cellStyle name="Normal 55 4 2 2 2 2" xfId="32752"/>
    <cellStyle name="Normal 55 4 2 2 3" xfId="25185"/>
    <cellStyle name="Normal 55 4 2 3" xfId="12122"/>
    <cellStyle name="Normal 55 4 2 3 2" xfId="28971"/>
    <cellStyle name="Normal 55 4 2 4" xfId="21404"/>
    <cellStyle name="Normal 55 4 3" xfId="5962"/>
    <cellStyle name="Normal 55 4 3 2" xfId="14021"/>
    <cellStyle name="Normal 55 4 3 2 2" xfId="30868"/>
    <cellStyle name="Normal 55 4 3 3" xfId="23301"/>
    <cellStyle name="Normal 55 4 4" xfId="10187"/>
    <cellStyle name="Normal 55 4 4 2" xfId="27087"/>
    <cellStyle name="Normal 55 4 5" xfId="18032"/>
    <cellStyle name="Normal 55 4 6" xfId="19519"/>
    <cellStyle name="Normal 55 5" xfId="3151"/>
    <cellStyle name="Normal 55 5 2" xfId="6934"/>
    <cellStyle name="Normal 55 5 2 2" xfId="14993"/>
    <cellStyle name="Normal 55 5 2 2 2" xfId="31840"/>
    <cellStyle name="Normal 55 5 2 3" xfId="24273"/>
    <cellStyle name="Normal 55 5 3" xfId="11210"/>
    <cellStyle name="Normal 55 5 3 2" xfId="28059"/>
    <cellStyle name="Normal 55 5 4" xfId="20492"/>
    <cellStyle name="Normal 55 6" xfId="5050"/>
    <cellStyle name="Normal 55 6 2" xfId="13109"/>
    <cellStyle name="Normal 55 6 2 2" xfId="29956"/>
    <cellStyle name="Normal 55 6 3" xfId="22389"/>
    <cellStyle name="Normal 55 7" xfId="9170"/>
    <cellStyle name="Normal 55 7 2" xfId="26175"/>
    <cellStyle name="Normal 55 8" xfId="18025"/>
    <cellStyle name="Normal 55 9" xfId="18607"/>
    <cellStyle name="Normal 56" xfId="973"/>
    <cellStyle name="Normal 57" xfId="972"/>
    <cellStyle name="Normal 57 2" xfId="1276"/>
    <cellStyle name="Normal 57 2 2" xfId="1772"/>
    <cellStyle name="Normal 57 2 2 2" xfId="2771"/>
    <cellStyle name="Normal 57 2 2 2 2" xfId="4733"/>
    <cellStyle name="Normal 57 2 2 2 2 2" xfId="8516"/>
    <cellStyle name="Normal 57 2 2 2 2 2 2" xfId="16575"/>
    <cellStyle name="Normal 57 2 2 2 2 2 2 2" xfId="33422"/>
    <cellStyle name="Normal 57 2 2 2 2 2 3" xfId="25855"/>
    <cellStyle name="Normal 57 2 2 2 2 3" xfId="12792"/>
    <cellStyle name="Normal 57 2 2 2 2 3 2" xfId="29641"/>
    <cellStyle name="Normal 57 2 2 2 2 4" xfId="22074"/>
    <cellStyle name="Normal 57 2 2 2 3" xfId="6632"/>
    <cellStyle name="Normal 57 2 2 2 3 2" xfId="14691"/>
    <cellStyle name="Normal 57 2 2 2 3 2 2" xfId="31538"/>
    <cellStyle name="Normal 57 2 2 2 3 3" xfId="23971"/>
    <cellStyle name="Normal 57 2 2 2 4" xfId="10858"/>
    <cellStyle name="Normal 57 2 2 2 4 2" xfId="27757"/>
    <cellStyle name="Normal 57 2 2 2 5" xfId="18036"/>
    <cellStyle name="Normal 57 2 2 2 6" xfId="20189"/>
    <cellStyle name="Normal 57 2 2 3" xfId="3821"/>
    <cellStyle name="Normal 57 2 2 3 2" xfId="7604"/>
    <cellStyle name="Normal 57 2 2 3 2 2" xfId="15663"/>
    <cellStyle name="Normal 57 2 2 3 2 2 2" xfId="32510"/>
    <cellStyle name="Normal 57 2 2 3 2 3" xfId="24943"/>
    <cellStyle name="Normal 57 2 2 3 3" xfId="11880"/>
    <cellStyle name="Normal 57 2 2 3 3 2" xfId="28729"/>
    <cellStyle name="Normal 57 2 2 3 4" xfId="21162"/>
    <cellStyle name="Normal 57 2 2 4" xfId="5720"/>
    <cellStyle name="Normal 57 2 2 4 2" xfId="13779"/>
    <cellStyle name="Normal 57 2 2 4 2 2" xfId="30626"/>
    <cellStyle name="Normal 57 2 2 4 3" xfId="23059"/>
    <cellStyle name="Normal 57 2 2 5" xfId="9905"/>
    <cellStyle name="Normal 57 2 2 5 2" xfId="26845"/>
    <cellStyle name="Normal 57 2 2 6" xfId="18035"/>
    <cellStyle name="Normal 57 2 2 7" xfId="19277"/>
    <cellStyle name="Normal 57 2 3" xfId="2318"/>
    <cellStyle name="Normal 57 2 3 2" xfId="4282"/>
    <cellStyle name="Normal 57 2 3 2 2" xfId="8065"/>
    <cellStyle name="Normal 57 2 3 2 2 2" xfId="16124"/>
    <cellStyle name="Normal 57 2 3 2 2 2 2" xfId="32971"/>
    <cellStyle name="Normal 57 2 3 2 2 3" xfId="25404"/>
    <cellStyle name="Normal 57 2 3 2 3" xfId="12341"/>
    <cellStyle name="Normal 57 2 3 2 3 2" xfId="29190"/>
    <cellStyle name="Normal 57 2 3 2 4" xfId="21623"/>
    <cellStyle name="Normal 57 2 3 3" xfId="6181"/>
    <cellStyle name="Normal 57 2 3 3 2" xfId="14240"/>
    <cellStyle name="Normal 57 2 3 3 2 2" xfId="31087"/>
    <cellStyle name="Normal 57 2 3 3 3" xfId="23520"/>
    <cellStyle name="Normal 57 2 3 4" xfId="10406"/>
    <cellStyle name="Normal 57 2 3 4 2" xfId="27306"/>
    <cellStyle name="Normal 57 2 3 5" xfId="18037"/>
    <cellStyle name="Normal 57 2 3 6" xfId="19738"/>
    <cellStyle name="Normal 57 2 4" xfId="3370"/>
    <cellStyle name="Normal 57 2 4 2" xfId="7153"/>
    <cellStyle name="Normal 57 2 4 2 2" xfId="15212"/>
    <cellStyle name="Normal 57 2 4 2 2 2" xfId="32059"/>
    <cellStyle name="Normal 57 2 4 2 3" xfId="24492"/>
    <cellStyle name="Normal 57 2 4 3" xfId="11429"/>
    <cellStyle name="Normal 57 2 4 3 2" xfId="28278"/>
    <cellStyle name="Normal 57 2 4 4" xfId="20711"/>
    <cellStyle name="Normal 57 2 5" xfId="5269"/>
    <cellStyle name="Normal 57 2 5 2" xfId="13328"/>
    <cellStyle name="Normal 57 2 5 2 2" xfId="30175"/>
    <cellStyle name="Normal 57 2 5 3" xfId="22608"/>
    <cellStyle name="Normal 57 2 6" xfId="9430"/>
    <cellStyle name="Normal 57 2 6 2" xfId="26394"/>
    <cellStyle name="Normal 57 2 7" xfId="18034"/>
    <cellStyle name="Normal 57 2 8" xfId="18826"/>
    <cellStyle name="Normal 57 3" xfId="1554"/>
    <cellStyle name="Normal 57 3 2" xfId="2553"/>
    <cellStyle name="Normal 57 3 2 2" xfId="4515"/>
    <cellStyle name="Normal 57 3 2 2 2" xfId="8298"/>
    <cellStyle name="Normal 57 3 2 2 2 2" xfId="16357"/>
    <cellStyle name="Normal 57 3 2 2 2 2 2" xfId="33204"/>
    <cellStyle name="Normal 57 3 2 2 2 3" xfId="25637"/>
    <cellStyle name="Normal 57 3 2 2 3" xfId="12574"/>
    <cellStyle name="Normal 57 3 2 2 3 2" xfId="29423"/>
    <cellStyle name="Normal 57 3 2 2 4" xfId="21856"/>
    <cellStyle name="Normal 57 3 2 3" xfId="6414"/>
    <cellStyle name="Normal 57 3 2 3 2" xfId="14473"/>
    <cellStyle name="Normal 57 3 2 3 2 2" xfId="31320"/>
    <cellStyle name="Normal 57 3 2 3 3" xfId="23753"/>
    <cellStyle name="Normal 57 3 2 4" xfId="10640"/>
    <cellStyle name="Normal 57 3 2 4 2" xfId="27539"/>
    <cellStyle name="Normal 57 3 2 5" xfId="18039"/>
    <cellStyle name="Normal 57 3 2 6" xfId="19971"/>
    <cellStyle name="Normal 57 3 3" xfId="3603"/>
    <cellStyle name="Normal 57 3 3 2" xfId="7386"/>
    <cellStyle name="Normal 57 3 3 2 2" xfId="15445"/>
    <cellStyle name="Normal 57 3 3 2 2 2" xfId="32292"/>
    <cellStyle name="Normal 57 3 3 2 3" xfId="24725"/>
    <cellStyle name="Normal 57 3 3 3" xfId="11662"/>
    <cellStyle name="Normal 57 3 3 3 2" xfId="28511"/>
    <cellStyle name="Normal 57 3 3 4" xfId="20944"/>
    <cellStyle name="Normal 57 3 4" xfId="5502"/>
    <cellStyle name="Normal 57 3 4 2" xfId="13561"/>
    <cellStyle name="Normal 57 3 4 2 2" xfId="30408"/>
    <cellStyle name="Normal 57 3 4 3" xfId="22841"/>
    <cellStyle name="Normal 57 3 5" xfId="9687"/>
    <cellStyle name="Normal 57 3 5 2" xfId="26627"/>
    <cellStyle name="Normal 57 3 6" xfId="18038"/>
    <cellStyle name="Normal 57 3 7" xfId="19059"/>
    <cellStyle name="Normal 57 4" xfId="2099"/>
    <cellStyle name="Normal 57 4 2" xfId="4064"/>
    <cellStyle name="Normal 57 4 2 2" xfId="7847"/>
    <cellStyle name="Normal 57 4 2 2 2" xfId="15906"/>
    <cellStyle name="Normal 57 4 2 2 2 2" xfId="32753"/>
    <cellStyle name="Normal 57 4 2 2 3" xfId="25186"/>
    <cellStyle name="Normal 57 4 2 3" xfId="12123"/>
    <cellStyle name="Normal 57 4 2 3 2" xfId="28972"/>
    <cellStyle name="Normal 57 4 2 4" xfId="21405"/>
    <cellStyle name="Normal 57 4 3" xfId="5963"/>
    <cellStyle name="Normal 57 4 3 2" xfId="14022"/>
    <cellStyle name="Normal 57 4 3 2 2" xfId="30869"/>
    <cellStyle name="Normal 57 4 3 3" xfId="23302"/>
    <cellStyle name="Normal 57 4 4" xfId="10188"/>
    <cellStyle name="Normal 57 4 4 2" xfId="27088"/>
    <cellStyle name="Normal 57 4 5" xfId="18040"/>
    <cellStyle name="Normal 57 4 6" xfId="19520"/>
    <cellStyle name="Normal 57 5" xfId="3152"/>
    <cellStyle name="Normal 57 5 2" xfId="6935"/>
    <cellStyle name="Normal 57 5 2 2" xfId="14994"/>
    <cellStyle name="Normal 57 5 2 2 2" xfId="31841"/>
    <cellStyle name="Normal 57 5 2 3" xfId="24274"/>
    <cellStyle name="Normal 57 5 3" xfId="11211"/>
    <cellStyle name="Normal 57 5 3 2" xfId="28060"/>
    <cellStyle name="Normal 57 5 4" xfId="20493"/>
    <cellStyle name="Normal 57 6" xfId="5051"/>
    <cellStyle name="Normal 57 6 2" xfId="13110"/>
    <cellStyle name="Normal 57 6 2 2" xfId="29957"/>
    <cellStyle name="Normal 57 6 3" xfId="22390"/>
    <cellStyle name="Normal 57 7" xfId="9171"/>
    <cellStyle name="Normal 57 7 2" xfId="26176"/>
    <cellStyle name="Normal 57 8" xfId="18033"/>
    <cellStyle name="Normal 57 9" xfId="18608"/>
    <cellStyle name="Normal 58" xfId="1103"/>
    <cellStyle name="Normal 58 2" xfId="1364"/>
    <cellStyle name="Normal 58 2 2" xfId="1860"/>
    <cellStyle name="Normal 58 2 2 2" xfId="2859"/>
    <cellStyle name="Normal 58 2 2 2 2" xfId="4821"/>
    <cellStyle name="Normal 58 2 2 2 2 2" xfId="8604"/>
    <cellStyle name="Normal 58 2 2 2 2 2 2" xfId="16663"/>
    <cellStyle name="Normal 58 2 2 2 2 2 2 2" xfId="33510"/>
    <cellStyle name="Normal 58 2 2 2 2 2 3" xfId="25943"/>
    <cellStyle name="Normal 58 2 2 2 2 3" xfId="12880"/>
    <cellStyle name="Normal 58 2 2 2 2 3 2" xfId="29729"/>
    <cellStyle name="Normal 58 2 2 2 2 4" xfId="22162"/>
    <cellStyle name="Normal 58 2 2 2 3" xfId="6720"/>
    <cellStyle name="Normal 58 2 2 2 3 2" xfId="14779"/>
    <cellStyle name="Normal 58 2 2 2 3 2 2" xfId="31626"/>
    <cellStyle name="Normal 58 2 2 2 3 3" xfId="24059"/>
    <cellStyle name="Normal 58 2 2 2 4" xfId="10946"/>
    <cellStyle name="Normal 58 2 2 2 4 2" xfId="27845"/>
    <cellStyle name="Normal 58 2 2 2 5" xfId="18044"/>
    <cellStyle name="Normal 58 2 2 2 6" xfId="20277"/>
    <cellStyle name="Normal 58 2 2 3" xfId="3909"/>
    <cellStyle name="Normal 58 2 2 3 2" xfId="7692"/>
    <cellStyle name="Normal 58 2 2 3 2 2" xfId="15751"/>
    <cellStyle name="Normal 58 2 2 3 2 2 2" xfId="32598"/>
    <cellStyle name="Normal 58 2 2 3 2 3" xfId="25031"/>
    <cellStyle name="Normal 58 2 2 3 3" xfId="11968"/>
    <cellStyle name="Normal 58 2 2 3 3 2" xfId="28817"/>
    <cellStyle name="Normal 58 2 2 3 4" xfId="21250"/>
    <cellStyle name="Normal 58 2 2 4" xfId="5808"/>
    <cellStyle name="Normal 58 2 2 4 2" xfId="13867"/>
    <cellStyle name="Normal 58 2 2 4 2 2" xfId="30714"/>
    <cellStyle name="Normal 58 2 2 4 3" xfId="23147"/>
    <cellStyle name="Normal 58 2 2 5" xfId="9993"/>
    <cellStyle name="Normal 58 2 2 5 2" xfId="26933"/>
    <cellStyle name="Normal 58 2 2 6" xfId="18043"/>
    <cellStyle name="Normal 58 2 2 7" xfId="19365"/>
    <cellStyle name="Normal 58 2 3" xfId="2406"/>
    <cellStyle name="Normal 58 2 3 2" xfId="4370"/>
    <cellStyle name="Normal 58 2 3 2 2" xfId="8153"/>
    <cellStyle name="Normal 58 2 3 2 2 2" xfId="16212"/>
    <cellStyle name="Normal 58 2 3 2 2 2 2" xfId="33059"/>
    <cellStyle name="Normal 58 2 3 2 2 3" xfId="25492"/>
    <cellStyle name="Normal 58 2 3 2 3" xfId="12429"/>
    <cellStyle name="Normal 58 2 3 2 3 2" xfId="29278"/>
    <cellStyle name="Normal 58 2 3 2 4" xfId="21711"/>
    <cellStyle name="Normal 58 2 3 3" xfId="6269"/>
    <cellStyle name="Normal 58 2 3 3 2" xfId="14328"/>
    <cellStyle name="Normal 58 2 3 3 2 2" xfId="31175"/>
    <cellStyle name="Normal 58 2 3 3 3" xfId="23608"/>
    <cellStyle name="Normal 58 2 3 4" xfId="10494"/>
    <cellStyle name="Normal 58 2 3 4 2" xfId="27394"/>
    <cellStyle name="Normal 58 2 3 5" xfId="18045"/>
    <cellStyle name="Normal 58 2 3 6" xfId="19826"/>
    <cellStyle name="Normal 58 2 4" xfId="3458"/>
    <cellStyle name="Normal 58 2 4 2" xfId="7241"/>
    <cellStyle name="Normal 58 2 4 2 2" xfId="15300"/>
    <cellStyle name="Normal 58 2 4 2 2 2" xfId="32147"/>
    <cellStyle name="Normal 58 2 4 2 3" xfId="24580"/>
    <cellStyle name="Normal 58 2 4 3" xfId="11517"/>
    <cellStyle name="Normal 58 2 4 3 2" xfId="28366"/>
    <cellStyle name="Normal 58 2 4 4" xfId="20799"/>
    <cellStyle name="Normal 58 2 5" xfId="5357"/>
    <cellStyle name="Normal 58 2 5 2" xfId="13416"/>
    <cellStyle name="Normal 58 2 5 2 2" xfId="30263"/>
    <cellStyle name="Normal 58 2 5 3" xfId="22696"/>
    <cellStyle name="Normal 58 2 6" xfId="9518"/>
    <cellStyle name="Normal 58 2 6 2" xfId="26482"/>
    <cellStyle name="Normal 58 2 7" xfId="18042"/>
    <cellStyle name="Normal 58 2 8" xfId="18914"/>
    <cellStyle name="Normal 58 3" xfId="1642"/>
    <cellStyle name="Normal 58 3 2" xfId="2641"/>
    <cellStyle name="Normal 58 3 2 2" xfId="4603"/>
    <cellStyle name="Normal 58 3 2 2 2" xfId="8386"/>
    <cellStyle name="Normal 58 3 2 2 2 2" xfId="16445"/>
    <cellStyle name="Normal 58 3 2 2 2 2 2" xfId="33292"/>
    <cellStyle name="Normal 58 3 2 2 2 3" xfId="25725"/>
    <cellStyle name="Normal 58 3 2 2 3" xfId="12662"/>
    <cellStyle name="Normal 58 3 2 2 3 2" xfId="29511"/>
    <cellStyle name="Normal 58 3 2 2 4" xfId="21944"/>
    <cellStyle name="Normal 58 3 2 3" xfId="6502"/>
    <cellStyle name="Normal 58 3 2 3 2" xfId="14561"/>
    <cellStyle name="Normal 58 3 2 3 2 2" xfId="31408"/>
    <cellStyle name="Normal 58 3 2 3 3" xfId="23841"/>
    <cellStyle name="Normal 58 3 2 4" xfId="10728"/>
    <cellStyle name="Normal 58 3 2 4 2" xfId="27627"/>
    <cellStyle name="Normal 58 3 2 5" xfId="18047"/>
    <cellStyle name="Normal 58 3 2 6" xfId="20059"/>
    <cellStyle name="Normal 58 3 3" xfId="3691"/>
    <cellStyle name="Normal 58 3 3 2" xfId="7474"/>
    <cellStyle name="Normal 58 3 3 2 2" xfId="15533"/>
    <cellStyle name="Normal 58 3 3 2 2 2" xfId="32380"/>
    <cellStyle name="Normal 58 3 3 2 3" xfId="24813"/>
    <cellStyle name="Normal 58 3 3 3" xfId="11750"/>
    <cellStyle name="Normal 58 3 3 3 2" xfId="28599"/>
    <cellStyle name="Normal 58 3 3 4" xfId="21032"/>
    <cellStyle name="Normal 58 3 4" xfId="5590"/>
    <cellStyle name="Normal 58 3 4 2" xfId="13649"/>
    <cellStyle name="Normal 58 3 4 2 2" xfId="30496"/>
    <cellStyle name="Normal 58 3 4 3" xfId="22929"/>
    <cellStyle name="Normal 58 3 5" xfId="9775"/>
    <cellStyle name="Normal 58 3 5 2" xfId="26715"/>
    <cellStyle name="Normal 58 3 6" xfId="18046"/>
    <cellStyle name="Normal 58 3 7" xfId="19147"/>
    <cellStyle name="Normal 58 4" xfId="2188"/>
    <cellStyle name="Normal 58 4 2" xfId="4152"/>
    <cellStyle name="Normal 58 4 2 2" xfId="7935"/>
    <cellStyle name="Normal 58 4 2 2 2" xfId="15994"/>
    <cellStyle name="Normal 58 4 2 2 2 2" xfId="32841"/>
    <cellStyle name="Normal 58 4 2 2 3" xfId="25274"/>
    <cellStyle name="Normal 58 4 2 3" xfId="12211"/>
    <cellStyle name="Normal 58 4 2 3 2" xfId="29060"/>
    <cellStyle name="Normal 58 4 2 4" xfId="21493"/>
    <cellStyle name="Normal 58 4 3" xfId="6051"/>
    <cellStyle name="Normal 58 4 3 2" xfId="14110"/>
    <cellStyle name="Normal 58 4 3 2 2" xfId="30957"/>
    <cellStyle name="Normal 58 4 3 3" xfId="23390"/>
    <cellStyle name="Normal 58 4 4" xfId="10276"/>
    <cellStyle name="Normal 58 4 4 2" xfId="27176"/>
    <cellStyle name="Normal 58 4 5" xfId="18048"/>
    <cellStyle name="Normal 58 4 6" xfId="19608"/>
    <cellStyle name="Normal 58 5" xfId="3240"/>
    <cellStyle name="Normal 58 5 2" xfId="7023"/>
    <cellStyle name="Normal 58 5 2 2" xfId="15082"/>
    <cellStyle name="Normal 58 5 2 2 2" xfId="31929"/>
    <cellStyle name="Normal 58 5 2 3" xfId="24362"/>
    <cellStyle name="Normal 58 5 3" xfId="11299"/>
    <cellStyle name="Normal 58 5 3 2" xfId="28148"/>
    <cellStyle name="Normal 58 5 4" xfId="20581"/>
    <cellStyle name="Normal 58 6" xfId="5139"/>
    <cellStyle name="Normal 58 6 2" xfId="13198"/>
    <cellStyle name="Normal 58 6 2 2" xfId="30045"/>
    <cellStyle name="Normal 58 6 3" xfId="22478"/>
    <cellStyle name="Normal 58 7" xfId="9283"/>
    <cellStyle name="Normal 58 7 2" xfId="26264"/>
    <cellStyle name="Normal 58 8" xfId="18041"/>
    <cellStyle name="Normal 58 9" xfId="18696"/>
    <cellStyle name="Normal 59" xfId="1104"/>
    <cellStyle name="Normal 59 2" xfId="1365"/>
    <cellStyle name="Normal 59 2 2" xfId="1861"/>
    <cellStyle name="Normal 59 2 2 2" xfId="2860"/>
    <cellStyle name="Normal 59 2 2 2 2" xfId="4822"/>
    <cellStyle name="Normal 59 2 2 2 2 2" xfId="8605"/>
    <cellStyle name="Normal 59 2 2 2 2 2 2" xfId="16664"/>
    <cellStyle name="Normal 59 2 2 2 2 2 2 2" xfId="33511"/>
    <cellStyle name="Normal 59 2 2 2 2 2 3" xfId="25944"/>
    <cellStyle name="Normal 59 2 2 2 2 3" xfId="12881"/>
    <cellStyle name="Normal 59 2 2 2 2 3 2" xfId="29730"/>
    <cellStyle name="Normal 59 2 2 2 2 4" xfId="22163"/>
    <cellStyle name="Normal 59 2 2 2 3" xfId="6721"/>
    <cellStyle name="Normal 59 2 2 2 3 2" xfId="14780"/>
    <cellStyle name="Normal 59 2 2 2 3 2 2" xfId="31627"/>
    <cellStyle name="Normal 59 2 2 2 3 3" xfId="24060"/>
    <cellStyle name="Normal 59 2 2 2 4" xfId="10947"/>
    <cellStyle name="Normal 59 2 2 2 4 2" xfId="27846"/>
    <cellStyle name="Normal 59 2 2 2 5" xfId="18052"/>
    <cellStyle name="Normal 59 2 2 2 6" xfId="20278"/>
    <cellStyle name="Normal 59 2 2 3" xfId="3910"/>
    <cellStyle name="Normal 59 2 2 3 2" xfId="7693"/>
    <cellStyle name="Normal 59 2 2 3 2 2" xfId="15752"/>
    <cellStyle name="Normal 59 2 2 3 2 2 2" xfId="32599"/>
    <cellStyle name="Normal 59 2 2 3 2 3" xfId="25032"/>
    <cellStyle name="Normal 59 2 2 3 3" xfId="11969"/>
    <cellStyle name="Normal 59 2 2 3 3 2" xfId="28818"/>
    <cellStyle name="Normal 59 2 2 3 4" xfId="21251"/>
    <cellStyle name="Normal 59 2 2 4" xfId="5809"/>
    <cellStyle name="Normal 59 2 2 4 2" xfId="13868"/>
    <cellStyle name="Normal 59 2 2 4 2 2" xfId="30715"/>
    <cellStyle name="Normal 59 2 2 4 3" xfId="23148"/>
    <cellStyle name="Normal 59 2 2 5" xfId="9994"/>
    <cellStyle name="Normal 59 2 2 5 2" xfId="26934"/>
    <cellStyle name="Normal 59 2 2 6" xfId="18051"/>
    <cellStyle name="Normal 59 2 2 7" xfId="19366"/>
    <cellStyle name="Normal 59 2 3" xfId="2407"/>
    <cellStyle name="Normal 59 2 3 2" xfId="4371"/>
    <cellStyle name="Normal 59 2 3 2 2" xfId="8154"/>
    <cellStyle name="Normal 59 2 3 2 2 2" xfId="16213"/>
    <cellStyle name="Normal 59 2 3 2 2 2 2" xfId="33060"/>
    <cellStyle name="Normal 59 2 3 2 2 3" xfId="25493"/>
    <cellStyle name="Normal 59 2 3 2 3" xfId="12430"/>
    <cellStyle name="Normal 59 2 3 2 3 2" xfId="29279"/>
    <cellStyle name="Normal 59 2 3 2 4" xfId="21712"/>
    <cellStyle name="Normal 59 2 3 3" xfId="6270"/>
    <cellStyle name="Normal 59 2 3 3 2" xfId="14329"/>
    <cellStyle name="Normal 59 2 3 3 2 2" xfId="31176"/>
    <cellStyle name="Normal 59 2 3 3 3" xfId="23609"/>
    <cellStyle name="Normal 59 2 3 4" xfId="10495"/>
    <cellStyle name="Normal 59 2 3 4 2" xfId="27395"/>
    <cellStyle name="Normal 59 2 3 5" xfId="18053"/>
    <cellStyle name="Normal 59 2 3 6" xfId="19827"/>
    <cellStyle name="Normal 59 2 4" xfId="3459"/>
    <cellStyle name="Normal 59 2 4 2" xfId="7242"/>
    <cellStyle name="Normal 59 2 4 2 2" xfId="15301"/>
    <cellStyle name="Normal 59 2 4 2 2 2" xfId="32148"/>
    <cellStyle name="Normal 59 2 4 2 3" xfId="24581"/>
    <cellStyle name="Normal 59 2 4 3" xfId="11518"/>
    <cellStyle name="Normal 59 2 4 3 2" xfId="28367"/>
    <cellStyle name="Normal 59 2 4 4" xfId="20800"/>
    <cellStyle name="Normal 59 2 5" xfId="5358"/>
    <cellStyle name="Normal 59 2 5 2" xfId="13417"/>
    <cellStyle name="Normal 59 2 5 2 2" xfId="30264"/>
    <cellStyle name="Normal 59 2 5 3" xfId="22697"/>
    <cellStyle name="Normal 59 2 6" xfId="9519"/>
    <cellStyle name="Normal 59 2 6 2" xfId="26483"/>
    <cellStyle name="Normal 59 2 7" xfId="18050"/>
    <cellStyle name="Normal 59 2 8" xfId="18915"/>
    <cellStyle name="Normal 59 3" xfId="1643"/>
    <cellStyle name="Normal 59 3 2" xfId="2642"/>
    <cellStyle name="Normal 59 3 2 2" xfId="4604"/>
    <cellStyle name="Normal 59 3 2 2 2" xfId="8387"/>
    <cellStyle name="Normal 59 3 2 2 2 2" xfId="16446"/>
    <cellStyle name="Normal 59 3 2 2 2 2 2" xfId="33293"/>
    <cellStyle name="Normal 59 3 2 2 2 3" xfId="25726"/>
    <cellStyle name="Normal 59 3 2 2 3" xfId="12663"/>
    <cellStyle name="Normal 59 3 2 2 3 2" xfId="29512"/>
    <cellStyle name="Normal 59 3 2 2 4" xfId="21945"/>
    <cellStyle name="Normal 59 3 2 3" xfId="6503"/>
    <cellStyle name="Normal 59 3 2 3 2" xfId="14562"/>
    <cellStyle name="Normal 59 3 2 3 2 2" xfId="31409"/>
    <cellStyle name="Normal 59 3 2 3 3" xfId="23842"/>
    <cellStyle name="Normal 59 3 2 4" xfId="10729"/>
    <cellStyle name="Normal 59 3 2 4 2" xfId="27628"/>
    <cellStyle name="Normal 59 3 2 5" xfId="18055"/>
    <cellStyle name="Normal 59 3 2 6" xfId="20060"/>
    <cellStyle name="Normal 59 3 3" xfId="3692"/>
    <cellStyle name="Normal 59 3 3 2" xfId="7475"/>
    <cellStyle name="Normal 59 3 3 2 2" xfId="15534"/>
    <cellStyle name="Normal 59 3 3 2 2 2" xfId="32381"/>
    <cellStyle name="Normal 59 3 3 2 3" xfId="24814"/>
    <cellStyle name="Normal 59 3 3 3" xfId="11751"/>
    <cellStyle name="Normal 59 3 3 3 2" xfId="28600"/>
    <cellStyle name="Normal 59 3 3 4" xfId="21033"/>
    <cellStyle name="Normal 59 3 4" xfId="5591"/>
    <cellStyle name="Normal 59 3 4 2" xfId="13650"/>
    <cellStyle name="Normal 59 3 4 2 2" xfId="30497"/>
    <cellStyle name="Normal 59 3 4 3" xfId="22930"/>
    <cellStyle name="Normal 59 3 5" xfId="9776"/>
    <cellStyle name="Normal 59 3 5 2" xfId="26716"/>
    <cellStyle name="Normal 59 3 6" xfId="18054"/>
    <cellStyle name="Normal 59 3 7" xfId="19148"/>
    <cellStyle name="Normal 59 4" xfId="2189"/>
    <cellStyle name="Normal 59 4 2" xfId="4153"/>
    <cellStyle name="Normal 59 4 2 2" xfId="7936"/>
    <cellStyle name="Normal 59 4 2 2 2" xfId="15995"/>
    <cellStyle name="Normal 59 4 2 2 2 2" xfId="32842"/>
    <cellStyle name="Normal 59 4 2 2 3" xfId="25275"/>
    <cellStyle name="Normal 59 4 2 3" xfId="12212"/>
    <cellStyle name="Normal 59 4 2 3 2" xfId="29061"/>
    <cellStyle name="Normal 59 4 2 4" xfId="21494"/>
    <cellStyle name="Normal 59 4 3" xfId="6052"/>
    <cellStyle name="Normal 59 4 3 2" xfId="14111"/>
    <cellStyle name="Normal 59 4 3 2 2" xfId="30958"/>
    <cellStyle name="Normal 59 4 3 3" xfId="23391"/>
    <cellStyle name="Normal 59 4 4" xfId="10277"/>
    <cellStyle name="Normal 59 4 4 2" xfId="27177"/>
    <cellStyle name="Normal 59 4 5" xfId="18056"/>
    <cellStyle name="Normal 59 4 6" xfId="19609"/>
    <cellStyle name="Normal 59 5" xfId="3241"/>
    <cellStyle name="Normal 59 5 2" xfId="7024"/>
    <cellStyle name="Normal 59 5 2 2" xfId="15083"/>
    <cellStyle name="Normal 59 5 2 2 2" xfId="31930"/>
    <cellStyle name="Normal 59 5 2 3" xfId="24363"/>
    <cellStyle name="Normal 59 5 3" xfId="11300"/>
    <cellStyle name="Normal 59 5 3 2" xfId="28149"/>
    <cellStyle name="Normal 59 5 4" xfId="20582"/>
    <cellStyle name="Normal 59 6" xfId="5140"/>
    <cellStyle name="Normal 59 6 2" xfId="13199"/>
    <cellStyle name="Normal 59 6 2 2" xfId="30046"/>
    <cellStyle name="Normal 59 6 3" xfId="22479"/>
    <cellStyle name="Normal 59 7" xfId="9284"/>
    <cellStyle name="Normal 59 7 2" xfId="26265"/>
    <cellStyle name="Normal 59 8" xfId="18049"/>
    <cellStyle name="Normal 59 9" xfId="18697"/>
    <cellStyle name="Normal 6" xfId="182"/>
    <cellStyle name="Normal 6 2" xfId="451"/>
    <cellStyle name="Normal 6 2 2" xfId="2981"/>
    <cellStyle name="Normal 6 2 2 2" xfId="6838"/>
    <cellStyle name="Normal 6 2 2 2 2" xfId="14897"/>
    <cellStyle name="Normal 6 2 2 2 2 2" xfId="31744"/>
    <cellStyle name="Normal 6 2 2 2 3" xfId="24177"/>
    <cellStyle name="Normal 6 2 2 3" xfId="11066"/>
    <cellStyle name="Normal 6 2 2 3 2" xfId="27963"/>
    <cellStyle name="Normal 6 2 2 4" xfId="20395"/>
    <cellStyle name="Normal 6 2 3" xfId="18058"/>
    <cellStyle name="Normal 6 3" xfId="851"/>
    <cellStyle name="Normal 6 3 2" xfId="18059"/>
    <cellStyle name="Normal 6 4" xfId="2971"/>
    <cellStyle name="Normal 6 4 2" xfId="6829"/>
    <cellStyle name="Normal 6 4 2 2" xfId="14888"/>
    <cellStyle name="Normal 6 4 2 2 2" xfId="31735"/>
    <cellStyle name="Normal 6 4 2 3" xfId="24168"/>
    <cellStyle name="Normal 6 4 3" xfId="11057"/>
    <cellStyle name="Normal 6 4 3 2" xfId="27954"/>
    <cellStyle name="Normal 6 4 4" xfId="20386"/>
    <cellStyle name="Normal 6 5" xfId="18057"/>
    <cellStyle name="Normal 6 6" xfId="450"/>
    <cellStyle name="Normal 6_Energía" xfId="18060"/>
    <cellStyle name="Normal 60" xfId="1105"/>
    <cellStyle name="Normal 60 2" xfId="1366"/>
    <cellStyle name="Normal 60 2 2" xfId="1862"/>
    <cellStyle name="Normal 60 2 2 2" xfId="2861"/>
    <cellStyle name="Normal 60 2 2 2 2" xfId="4823"/>
    <cellStyle name="Normal 60 2 2 2 2 2" xfId="8606"/>
    <cellStyle name="Normal 60 2 2 2 2 2 2" xfId="16665"/>
    <cellStyle name="Normal 60 2 2 2 2 2 2 2" xfId="33512"/>
    <cellStyle name="Normal 60 2 2 2 2 2 3" xfId="25945"/>
    <cellStyle name="Normal 60 2 2 2 2 3" xfId="12882"/>
    <cellStyle name="Normal 60 2 2 2 2 3 2" xfId="29731"/>
    <cellStyle name="Normal 60 2 2 2 2 4" xfId="22164"/>
    <cellStyle name="Normal 60 2 2 2 3" xfId="6722"/>
    <cellStyle name="Normal 60 2 2 2 3 2" xfId="14781"/>
    <cellStyle name="Normal 60 2 2 2 3 2 2" xfId="31628"/>
    <cellStyle name="Normal 60 2 2 2 3 3" xfId="24061"/>
    <cellStyle name="Normal 60 2 2 2 4" xfId="10948"/>
    <cellStyle name="Normal 60 2 2 2 4 2" xfId="27847"/>
    <cellStyle name="Normal 60 2 2 2 5" xfId="18064"/>
    <cellStyle name="Normal 60 2 2 2 6" xfId="20279"/>
    <cellStyle name="Normal 60 2 2 3" xfId="3911"/>
    <cellStyle name="Normal 60 2 2 3 2" xfId="7694"/>
    <cellStyle name="Normal 60 2 2 3 2 2" xfId="15753"/>
    <cellStyle name="Normal 60 2 2 3 2 2 2" xfId="32600"/>
    <cellStyle name="Normal 60 2 2 3 2 3" xfId="25033"/>
    <cellStyle name="Normal 60 2 2 3 3" xfId="11970"/>
    <cellStyle name="Normal 60 2 2 3 3 2" xfId="28819"/>
    <cellStyle name="Normal 60 2 2 3 4" xfId="21252"/>
    <cellStyle name="Normal 60 2 2 4" xfId="5810"/>
    <cellStyle name="Normal 60 2 2 4 2" xfId="13869"/>
    <cellStyle name="Normal 60 2 2 4 2 2" xfId="30716"/>
    <cellStyle name="Normal 60 2 2 4 3" xfId="23149"/>
    <cellStyle name="Normal 60 2 2 5" xfId="9995"/>
    <cellStyle name="Normal 60 2 2 5 2" xfId="26935"/>
    <cellStyle name="Normal 60 2 2 6" xfId="18063"/>
    <cellStyle name="Normal 60 2 2 7" xfId="19367"/>
    <cellStyle name="Normal 60 2 3" xfId="2408"/>
    <cellStyle name="Normal 60 2 3 2" xfId="4372"/>
    <cellStyle name="Normal 60 2 3 2 2" xfId="8155"/>
    <cellStyle name="Normal 60 2 3 2 2 2" xfId="16214"/>
    <cellStyle name="Normal 60 2 3 2 2 2 2" xfId="33061"/>
    <cellStyle name="Normal 60 2 3 2 2 3" xfId="25494"/>
    <cellStyle name="Normal 60 2 3 2 3" xfId="12431"/>
    <cellStyle name="Normal 60 2 3 2 3 2" xfId="29280"/>
    <cellStyle name="Normal 60 2 3 2 4" xfId="21713"/>
    <cellStyle name="Normal 60 2 3 3" xfId="6271"/>
    <cellStyle name="Normal 60 2 3 3 2" xfId="14330"/>
    <cellStyle name="Normal 60 2 3 3 2 2" xfId="31177"/>
    <cellStyle name="Normal 60 2 3 3 3" xfId="23610"/>
    <cellStyle name="Normal 60 2 3 4" xfId="10496"/>
    <cellStyle name="Normal 60 2 3 4 2" xfId="27396"/>
    <cellStyle name="Normal 60 2 3 5" xfId="18065"/>
    <cellStyle name="Normal 60 2 3 6" xfId="19828"/>
    <cellStyle name="Normal 60 2 4" xfId="3460"/>
    <cellStyle name="Normal 60 2 4 2" xfId="7243"/>
    <cellStyle name="Normal 60 2 4 2 2" xfId="15302"/>
    <cellStyle name="Normal 60 2 4 2 2 2" xfId="32149"/>
    <cellStyle name="Normal 60 2 4 2 3" xfId="24582"/>
    <cellStyle name="Normal 60 2 4 3" xfId="11519"/>
    <cellStyle name="Normal 60 2 4 3 2" xfId="28368"/>
    <cellStyle name="Normal 60 2 4 4" xfId="20801"/>
    <cellStyle name="Normal 60 2 5" xfId="5359"/>
    <cellStyle name="Normal 60 2 5 2" xfId="13418"/>
    <cellStyle name="Normal 60 2 5 2 2" xfId="30265"/>
    <cellStyle name="Normal 60 2 5 3" xfId="22698"/>
    <cellStyle name="Normal 60 2 6" xfId="9520"/>
    <cellStyle name="Normal 60 2 6 2" xfId="26484"/>
    <cellStyle name="Normal 60 2 7" xfId="18062"/>
    <cellStyle name="Normal 60 2 8" xfId="18916"/>
    <cellStyle name="Normal 60 3" xfId="1644"/>
    <cellStyle name="Normal 60 3 2" xfId="2643"/>
    <cellStyle name="Normal 60 3 2 2" xfId="4605"/>
    <cellStyle name="Normal 60 3 2 2 2" xfId="8388"/>
    <cellStyle name="Normal 60 3 2 2 2 2" xfId="16447"/>
    <cellStyle name="Normal 60 3 2 2 2 2 2" xfId="33294"/>
    <cellStyle name="Normal 60 3 2 2 2 3" xfId="25727"/>
    <cellStyle name="Normal 60 3 2 2 3" xfId="12664"/>
    <cellStyle name="Normal 60 3 2 2 3 2" xfId="29513"/>
    <cellStyle name="Normal 60 3 2 2 4" xfId="21946"/>
    <cellStyle name="Normal 60 3 2 3" xfId="6504"/>
    <cellStyle name="Normal 60 3 2 3 2" xfId="14563"/>
    <cellStyle name="Normal 60 3 2 3 2 2" xfId="31410"/>
    <cellStyle name="Normal 60 3 2 3 3" xfId="23843"/>
    <cellStyle name="Normal 60 3 2 4" xfId="10730"/>
    <cellStyle name="Normal 60 3 2 4 2" xfId="27629"/>
    <cellStyle name="Normal 60 3 2 5" xfId="18067"/>
    <cellStyle name="Normal 60 3 2 6" xfId="20061"/>
    <cellStyle name="Normal 60 3 3" xfId="3693"/>
    <cellStyle name="Normal 60 3 3 2" xfId="7476"/>
    <cellStyle name="Normal 60 3 3 2 2" xfId="15535"/>
    <cellStyle name="Normal 60 3 3 2 2 2" xfId="32382"/>
    <cellStyle name="Normal 60 3 3 2 3" xfId="24815"/>
    <cellStyle name="Normal 60 3 3 3" xfId="11752"/>
    <cellStyle name="Normal 60 3 3 3 2" xfId="28601"/>
    <cellStyle name="Normal 60 3 3 4" xfId="21034"/>
    <cellStyle name="Normal 60 3 4" xfId="5592"/>
    <cellStyle name="Normal 60 3 4 2" xfId="13651"/>
    <cellStyle name="Normal 60 3 4 2 2" xfId="30498"/>
    <cellStyle name="Normal 60 3 4 3" xfId="22931"/>
    <cellStyle name="Normal 60 3 5" xfId="9777"/>
    <cellStyle name="Normal 60 3 5 2" xfId="26717"/>
    <cellStyle name="Normal 60 3 6" xfId="18066"/>
    <cellStyle name="Normal 60 3 7" xfId="19149"/>
    <cellStyle name="Normal 60 4" xfId="2190"/>
    <cellStyle name="Normal 60 4 2" xfId="4154"/>
    <cellStyle name="Normal 60 4 2 2" xfId="7937"/>
    <cellStyle name="Normal 60 4 2 2 2" xfId="15996"/>
    <cellStyle name="Normal 60 4 2 2 2 2" xfId="32843"/>
    <cellStyle name="Normal 60 4 2 2 3" xfId="25276"/>
    <cellStyle name="Normal 60 4 2 3" xfId="12213"/>
    <cellStyle name="Normal 60 4 2 3 2" xfId="29062"/>
    <cellStyle name="Normal 60 4 2 4" xfId="21495"/>
    <cellStyle name="Normal 60 4 3" xfId="6053"/>
    <cellStyle name="Normal 60 4 3 2" xfId="14112"/>
    <cellStyle name="Normal 60 4 3 2 2" xfId="30959"/>
    <cellStyle name="Normal 60 4 3 3" xfId="23392"/>
    <cellStyle name="Normal 60 4 4" xfId="10278"/>
    <cellStyle name="Normal 60 4 4 2" xfId="27178"/>
    <cellStyle name="Normal 60 4 5" xfId="18068"/>
    <cellStyle name="Normal 60 4 6" xfId="19610"/>
    <cellStyle name="Normal 60 5" xfId="3242"/>
    <cellStyle name="Normal 60 5 2" xfId="7025"/>
    <cellStyle name="Normal 60 5 2 2" xfId="15084"/>
    <cellStyle name="Normal 60 5 2 2 2" xfId="31931"/>
    <cellStyle name="Normal 60 5 2 3" xfId="24364"/>
    <cellStyle name="Normal 60 5 3" xfId="11301"/>
    <cellStyle name="Normal 60 5 3 2" xfId="28150"/>
    <cellStyle name="Normal 60 5 4" xfId="20583"/>
    <cellStyle name="Normal 60 6" xfId="5141"/>
    <cellStyle name="Normal 60 6 2" xfId="13200"/>
    <cellStyle name="Normal 60 6 2 2" xfId="30047"/>
    <cellStyle name="Normal 60 6 3" xfId="22480"/>
    <cellStyle name="Normal 60 7" xfId="9285"/>
    <cellStyle name="Normal 60 7 2" xfId="26266"/>
    <cellStyle name="Normal 60 8" xfId="18061"/>
    <cellStyle name="Normal 60 9" xfId="18698"/>
    <cellStyle name="Normal 61" xfId="1106"/>
    <cellStyle name="Normal 61 2" xfId="1367"/>
    <cellStyle name="Normal 61 2 2" xfId="1863"/>
    <cellStyle name="Normal 61 2 2 2" xfId="2862"/>
    <cellStyle name="Normal 61 2 2 2 2" xfId="4824"/>
    <cellStyle name="Normal 61 2 2 2 2 2" xfId="8607"/>
    <cellStyle name="Normal 61 2 2 2 2 2 2" xfId="16666"/>
    <cellStyle name="Normal 61 2 2 2 2 2 2 2" xfId="33513"/>
    <cellStyle name="Normal 61 2 2 2 2 2 3" xfId="25946"/>
    <cellStyle name="Normal 61 2 2 2 2 3" xfId="12883"/>
    <cellStyle name="Normal 61 2 2 2 2 3 2" xfId="29732"/>
    <cellStyle name="Normal 61 2 2 2 2 4" xfId="22165"/>
    <cellStyle name="Normal 61 2 2 2 3" xfId="6723"/>
    <cellStyle name="Normal 61 2 2 2 3 2" xfId="14782"/>
    <cellStyle name="Normal 61 2 2 2 3 2 2" xfId="31629"/>
    <cellStyle name="Normal 61 2 2 2 3 3" xfId="24062"/>
    <cellStyle name="Normal 61 2 2 2 4" xfId="10949"/>
    <cellStyle name="Normal 61 2 2 2 4 2" xfId="27848"/>
    <cellStyle name="Normal 61 2 2 2 5" xfId="18072"/>
    <cellStyle name="Normal 61 2 2 2 6" xfId="20280"/>
    <cellStyle name="Normal 61 2 2 3" xfId="3912"/>
    <cellStyle name="Normal 61 2 2 3 2" xfId="7695"/>
    <cellStyle name="Normal 61 2 2 3 2 2" xfId="15754"/>
    <cellStyle name="Normal 61 2 2 3 2 2 2" xfId="32601"/>
    <cellStyle name="Normal 61 2 2 3 2 3" xfId="25034"/>
    <cellStyle name="Normal 61 2 2 3 3" xfId="11971"/>
    <cellStyle name="Normal 61 2 2 3 3 2" xfId="28820"/>
    <cellStyle name="Normal 61 2 2 3 4" xfId="21253"/>
    <cellStyle name="Normal 61 2 2 4" xfId="5811"/>
    <cellStyle name="Normal 61 2 2 4 2" xfId="13870"/>
    <cellStyle name="Normal 61 2 2 4 2 2" xfId="30717"/>
    <cellStyle name="Normal 61 2 2 4 3" xfId="23150"/>
    <cellStyle name="Normal 61 2 2 5" xfId="9996"/>
    <cellStyle name="Normal 61 2 2 5 2" xfId="26936"/>
    <cellStyle name="Normal 61 2 2 6" xfId="18071"/>
    <cellStyle name="Normal 61 2 2 7" xfId="19368"/>
    <cellStyle name="Normal 61 2 3" xfId="2409"/>
    <cellStyle name="Normal 61 2 3 2" xfId="4373"/>
    <cellStyle name="Normal 61 2 3 2 2" xfId="8156"/>
    <cellStyle name="Normal 61 2 3 2 2 2" xfId="16215"/>
    <cellStyle name="Normal 61 2 3 2 2 2 2" xfId="33062"/>
    <cellStyle name="Normal 61 2 3 2 2 3" xfId="25495"/>
    <cellStyle name="Normal 61 2 3 2 3" xfId="12432"/>
    <cellStyle name="Normal 61 2 3 2 3 2" xfId="29281"/>
    <cellStyle name="Normal 61 2 3 2 4" xfId="21714"/>
    <cellStyle name="Normal 61 2 3 3" xfId="6272"/>
    <cellStyle name="Normal 61 2 3 3 2" xfId="14331"/>
    <cellStyle name="Normal 61 2 3 3 2 2" xfId="31178"/>
    <cellStyle name="Normal 61 2 3 3 3" xfId="23611"/>
    <cellStyle name="Normal 61 2 3 4" xfId="10497"/>
    <cellStyle name="Normal 61 2 3 4 2" xfId="27397"/>
    <cellStyle name="Normal 61 2 3 5" xfId="18073"/>
    <cellStyle name="Normal 61 2 3 6" xfId="19829"/>
    <cellStyle name="Normal 61 2 4" xfId="3461"/>
    <cellStyle name="Normal 61 2 4 2" xfId="7244"/>
    <cellStyle name="Normal 61 2 4 2 2" xfId="15303"/>
    <cellStyle name="Normal 61 2 4 2 2 2" xfId="32150"/>
    <cellStyle name="Normal 61 2 4 2 3" xfId="24583"/>
    <cellStyle name="Normal 61 2 4 3" xfId="11520"/>
    <cellStyle name="Normal 61 2 4 3 2" xfId="28369"/>
    <cellStyle name="Normal 61 2 4 4" xfId="20802"/>
    <cellStyle name="Normal 61 2 5" xfId="5360"/>
    <cellStyle name="Normal 61 2 5 2" xfId="13419"/>
    <cellStyle name="Normal 61 2 5 2 2" xfId="30266"/>
    <cellStyle name="Normal 61 2 5 3" xfId="22699"/>
    <cellStyle name="Normal 61 2 6" xfId="9521"/>
    <cellStyle name="Normal 61 2 6 2" xfId="26485"/>
    <cellStyle name="Normal 61 2 7" xfId="18070"/>
    <cellStyle name="Normal 61 2 8" xfId="18917"/>
    <cellStyle name="Normal 61 3" xfId="1645"/>
    <cellStyle name="Normal 61 3 2" xfId="2644"/>
    <cellStyle name="Normal 61 3 2 2" xfId="4606"/>
    <cellStyle name="Normal 61 3 2 2 2" xfId="8389"/>
    <cellStyle name="Normal 61 3 2 2 2 2" xfId="16448"/>
    <cellStyle name="Normal 61 3 2 2 2 2 2" xfId="33295"/>
    <cellStyle name="Normal 61 3 2 2 2 3" xfId="25728"/>
    <cellStyle name="Normal 61 3 2 2 3" xfId="12665"/>
    <cellStyle name="Normal 61 3 2 2 3 2" xfId="29514"/>
    <cellStyle name="Normal 61 3 2 2 4" xfId="21947"/>
    <cellStyle name="Normal 61 3 2 3" xfId="6505"/>
    <cellStyle name="Normal 61 3 2 3 2" xfId="14564"/>
    <cellStyle name="Normal 61 3 2 3 2 2" xfId="31411"/>
    <cellStyle name="Normal 61 3 2 3 3" xfId="23844"/>
    <cellStyle name="Normal 61 3 2 4" xfId="10731"/>
    <cellStyle name="Normal 61 3 2 4 2" xfId="27630"/>
    <cellStyle name="Normal 61 3 2 5" xfId="18075"/>
    <cellStyle name="Normal 61 3 2 6" xfId="20062"/>
    <cellStyle name="Normal 61 3 3" xfId="3694"/>
    <cellStyle name="Normal 61 3 3 2" xfId="7477"/>
    <cellStyle name="Normal 61 3 3 2 2" xfId="15536"/>
    <cellStyle name="Normal 61 3 3 2 2 2" xfId="32383"/>
    <cellStyle name="Normal 61 3 3 2 3" xfId="24816"/>
    <cellStyle name="Normal 61 3 3 3" xfId="11753"/>
    <cellStyle name="Normal 61 3 3 3 2" xfId="28602"/>
    <cellStyle name="Normal 61 3 3 4" xfId="21035"/>
    <cellStyle name="Normal 61 3 4" xfId="5593"/>
    <cellStyle name="Normal 61 3 4 2" xfId="13652"/>
    <cellStyle name="Normal 61 3 4 2 2" xfId="30499"/>
    <cellStyle name="Normal 61 3 4 3" xfId="22932"/>
    <cellStyle name="Normal 61 3 5" xfId="9778"/>
    <cellStyle name="Normal 61 3 5 2" xfId="26718"/>
    <cellStyle name="Normal 61 3 6" xfId="18074"/>
    <cellStyle name="Normal 61 3 7" xfId="19150"/>
    <cellStyle name="Normal 61 4" xfId="2191"/>
    <cellStyle name="Normal 61 4 2" xfId="4155"/>
    <cellStyle name="Normal 61 4 2 2" xfId="7938"/>
    <cellStyle name="Normal 61 4 2 2 2" xfId="15997"/>
    <cellStyle name="Normal 61 4 2 2 2 2" xfId="32844"/>
    <cellStyle name="Normal 61 4 2 2 3" xfId="25277"/>
    <cellStyle name="Normal 61 4 2 3" xfId="12214"/>
    <cellStyle name="Normal 61 4 2 3 2" xfId="29063"/>
    <cellStyle name="Normal 61 4 2 4" xfId="21496"/>
    <cellStyle name="Normal 61 4 3" xfId="6054"/>
    <cellStyle name="Normal 61 4 3 2" xfId="14113"/>
    <cellStyle name="Normal 61 4 3 2 2" xfId="30960"/>
    <cellStyle name="Normal 61 4 3 3" xfId="23393"/>
    <cellStyle name="Normal 61 4 4" xfId="10279"/>
    <cellStyle name="Normal 61 4 4 2" xfId="27179"/>
    <cellStyle name="Normal 61 4 5" xfId="18076"/>
    <cellStyle name="Normal 61 4 6" xfId="19611"/>
    <cellStyle name="Normal 61 5" xfId="3243"/>
    <cellStyle name="Normal 61 5 2" xfId="7026"/>
    <cellStyle name="Normal 61 5 2 2" xfId="15085"/>
    <cellStyle name="Normal 61 5 2 2 2" xfId="31932"/>
    <cellStyle name="Normal 61 5 2 3" xfId="24365"/>
    <cellStyle name="Normal 61 5 3" xfId="11302"/>
    <cellStyle name="Normal 61 5 3 2" xfId="28151"/>
    <cellStyle name="Normal 61 5 4" xfId="20584"/>
    <cellStyle name="Normal 61 6" xfId="5142"/>
    <cellStyle name="Normal 61 6 2" xfId="13201"/>
    <cellStyle name="Normal 61 6 2 2" xfId="30048"/>
    <cellStyle name="Normal 61 6 3" xfId="22481"/>
    <cellStyle name="Normal 61 7" xfId="9286"/>
    <cellStyle name="Normal 61 7 2" xfId="26267"/>
    <cellStyle name="Normal 61 8" xfId="18069"/>
    <cellStyle name="Normal 61 9" xfId="18699"/>
    <cellStyle name="Normal 62" xfId="1107"/>
    <cellStyle name="Normal 62 2" xfId="1368"/>
    <cellStyle name="Normal 62 2 2" xfId="1864"/>
    <cellStyle name="Normal 62 2 2 2" xfId="2863"/>
    <cellStyle name="Normal 62 2 2 2 2" xfId="4825"/>
    <cellStyle name="Normal 62 2 2 2 2 2" xfId="8608"/>
    <cellStyle name="Normal 62 2 2 2 2 2 2" xfId="16667"/>
    <cellStyle name="Normal 62 2 2 2 2 2 2 2" xfId="33514"/>
    <cellStyle name="Normal 62 2 2 2 2 2 3" xfId="25947"/>
    <cellStyle name="Normal 62 2 2 2 2 3" xfId="12884"/>
    <cellStyle name="Normal 62 2 2 2 2 3 2" xfId="29733"/>
    <cellStyle name="Normal 62 2 2 2 2 4" xfId="22166"/>
    <cellStyle name="Normal 62 2 2 2 3" xfId="6724"/>
    <cellStyle name="Normal 62 2 2 2 3 2" xfId="14783"/>
    <cellStyle name="Normal 62 2 2 2 3 2 2" xfId="31630"/>
    <cellStyle name="Normal 62 2 2 2 3 3" xfId="24063"/>
    <cellStyle name="Normal 62 2 2 2 4" xfId="10950"/>
    <cellStyle name="Normal 62 2 2 2 4 2" xfId="27849"/>
    <cellStyle name="Normal 62 2 2 2 5" xfId="18080"/>
    <cellStyle name="Normal 62 2 2 2 6" xfId="20281"/>
    <cellStyle name="Normal 62 2 2 3" xfId="3913"/>
    <cellStyle name="Normal 62 2 2 3 2" xfId="7696"/>
    <cellStyle name="Normal 62 2 2 3 2 2" xfId="15755"/>
    <cellStyle name="Normal 62 2 2 3 2 2 2" xfId="32602"/>
    <cellStyle name="Normal 62 2 2 3 2 3" xfId="25035"/>
    <cellStyle name="Normal 62 2 2 3 3" xfId="11972"/>
    <cellStyle name="Normal 62 2 2 3 3 2" xfId="28821"/>
    <cellStyle name="Normal 62 2 2 3 4" xfId="21254"/>
    <cellStyle name="Normal 62 2 2 4" xfId="5812"/>
    <cellStyle name="Normal 62 2 2 4 2" xfId="13871"/>
    <cellStyle name="Normal 62 2 2 4 2 2" xfId="30718"/>
    <cellStyle name="Normal 62 2 2 4 3" xfId="23151"/>
    <cellStyle name="Normal 62 2 2 5" xfId="9997"/>
    <cellStyle name="Normal 62 2 2 5 2" xfId="26937"/>
    <cellStyle name="Normal 62 2 2 6" xfId="18079"/>
    <cellStyle name="Normal 62 2 2 7" xfId="19369"/>
    <cellStyle name="Normal 62 2 3" xfId="2410"/>
    <cellStyle name="Normal 62 2 3 2" xfId="4374"/>
    <cellStyle name="Normal 62 2 3 2 2" xfId="8157"/>
    <cellStyle name="Normal 62 2 3 2 2 2" xfId="16216"/>
    <cellStyle name="Normal 62 2 3 2 2 2 2" xfId="33063"/>
    <cellStyle name="Normal 62 2 3 2 2 3" xfId="25496"/>
    <cellStyle name="Normal 62 2 3 2 3" xfId="12433"/>
    <cellStyle name="Normal 62 2 3 2 3 2" xfId="29282"/>
    <cellStyle name="Normal 62 2 3 2 4" xfId="21715"/>
    <cellStyle name="Normal 62 2 3 3" xfId="6273"/>
    <cellStyle name="Normal 62 2 3 3 2" xfId="14332"/>
    <cellStyle name="Normal 62 2 3 3 2 2" xfId="31179"/>
    <cellStyle name="Normal 62 2 3 3 3" xfId="23612"/>
    <cellStyle name="Normal 62 2 3 4" xfId="10498"/>
    <cellStyle name="Normal 62 2 3 4 2" xfId="27398"/>
    <cellStyle name="Normal 62 2 3 5" xfId="18081"/>
    <cellStyle name="Normal 62 2 3 6" xfId="19830"/>
    <cellStyle name="Normal 62 2 4" xfId="3462"/>
    <cellStyle name="Normal 62 2 4 2" xfId="7245"/>
    <cellStyle name="Normal 62 2 4 2 2" xfId="15304"/>
    <cellStyle name="Normal 62 2 4 2 2 2" xfId="32151"/>
    <cellStyle name="Normal 62 2 4 2 3" xfId="24584"/>
    <cellStyle name="Normal 62 2 4 3" xfId="11521"/>
    <cellStyle name="Normal 62 2 4 3 2" xfId="28370"/>
    <cellStyle name="Normal 62 2 4 4" xfId="20803"/>
    <cellStyle name="Normal 62 2 5" xfId="5361"/>
    <cellStyle name="Normal 62 2 5 2" xfId="13420"/>
    <cellStyle name="Normal 62 2 5 2 2" xfId="30267"/>
    <cellStyle name="Normal 62 2 5 3" xfId="22700"/>
    <cellStyle name="Normal 62 2 6" xfId="9522"/>
    <cellStyle name="Normal 62 2 6 2" xfId="26486"/>
    <cellStyle name="Normal 62 2 7" xfId="18078"/>
    <cellStyle name="Normal 62 2 8" xfId="18918"/>
    <cellStyle name="Normal 62 3" xfId="1646"/>
    <cellStyle name="Normal 62 3 2" xfId="2645"/>
    <cellStyle name="Normal 62 3 2 2" xfId="4607"/>
    <cellStyle name="Normal 62 3 2 2 2" xfId="8390"/>
    <cellStyle name="Normal 62 3 2 2 2 2" xfId="16449"/>
    <cellStyle name="Normal 62 3 2 2 2 2 2" xfId="33296"/>
    <cellStyle name="Normal 62 3 2 2 2 3" xfId="25729"/>
    <cellStyle name="Normal 62 3 2 2 3" xfId="12666"/>
    <cellStyle name="Normal 62 3 2 2 3 2" xfId="29515"/>
    <cellStyle name="Normal 62 3 2 2 4" xfId="21948"/>
    <cellStyle name="Normal 62 3 2 3" xfId="6506"/>
    <cellStyle name="Normal 62 3 2 3 2" xfId="14565"/>
    <cellStyle name="Normal 62 3 2 3 2 2" xfId="31412"/>
    <cellStyle name="Normal 62 3 2 3 3" xfId="23845"/>
    <cellStyle name="Normal 62 3 2 4" xfId="10732"/>
    <cellStyle name="Normal 62 3 2 4 2" xfId="27631"/>
    <cellStyle name="Normal 62 3 2 5" xfId="18083"/>
    <cellStyle name="Normal 62 3 2 6" xfId="20063"/>
    <cellStyle name="Normal 62 3 3" xfId="3695"/>
    <cellStyle name="Normal 62 3 3 2" xfId="7478"/>
    <cellStyle name="Normal 62 3 3 2 2" xfId="15537"/>
    <cellStyle name="Normal 62 3 3 2 2 2" xfId="32384"/>
    <cellStyle name="Normal 62 3 3 2 3" xfId="24817"/>
    <cellStyle name="Normal 62 3 3 3" xfId="11754"/>
    <cellStyle name="Normal 62 3 3 3 2" xfId="28603"/>
    <cellStyle name="Normal 62 3 3 4" xfId="21036"/>
    <cellStyle name="Normal 62 3 4" xfId="5594"/>
    <cellStyle name="Normal 62 3 4 2" xfId="13653"/>
    <cellStyle name="Normal 62 3 4 2 2" xfId="30500"/>
    <cellStyle name="Normal 62 3 4 3" xfId="22933"/>
    <cellStyle name="Normal 62 3 5" xfId="9779"/>
    <cellStyle name="Normal 62 3 5 2" xfId="26719"/>
    <cellStyle name="Normal 62 3 6" xfId="18082"/>
    <cellStyle name="Normal 62 3 7" xfId="19151"/>
    <cellStyle name="Normal 62 4" xfId="2192"/>
    <cellStyle name="Normal 62 4 2" xfId="4156"/>
    <cellStyle name="Normal 62 4 2 2" xfId="7939"/>
    <cellStyle name="Normal 62 4 2 2 2" xfId="15998"/>
    <cellStyle name="Normal 62 4 2 2 2 2" xfId="32845"/>
    <cellStyle name="Normal 62 4 2 2 3" xfId="25278"/>
    <cellStyle name="Normal 62 4 2 3" xfId="12215"/>
    <cellStyle name="Normal 62 4 2 3 2" xfId="29064"/>
    <cellStyle name="Normal 62 4 2 4" xfId="21497"/>
    <cellStyle name="Normal 62 4 3" xfId="6055"/>
    <cellStyle name="Normal 62 4 3 2" xfId="14114"/>
    <cellStyle name="Normal 62 4 3 2 2" xfId="30961"/>
    <cellStyle name="Normal 62 4 3 3" xfId="23394"/>
    <cellStyle name="Normal 62 4 4" xfId="10280"/>
    <cellStyle name="Normal 62 4 4 2" xfId="27180"/>
    <cellStyle name="Normal 62 4 5" xfId="18084"/>
    <cellStyle name="Normal 62 4 6" xfId="19612"/>
    <cellStyle name="Normal 62 5" xfId="3244"/>
    <cellStyle name="Normal 62 5 2" xfId="7027"/>
    <cellStyle name="Normal 62 5 2 2" xfId="15086"/>
    <cellStyle name="Normal 62 5 2 2 2" xfId="31933"/>
    <cellStyle name="Normal 62 5 2 3" xfId="24366"/>
    <cellStyle name="Normal 62 5 3" xfId="11303"/>
    <cellStyle name="Normal 62 5 3 2" xfId="28152"/>
    <cellStyle name="Normal 62 5 4" xfId="20585"/>
    <cellStyle name="Normal 62 6" xfId="5143"/>
    <cellStyle name="Normal 62 6 2" xfId="13202"/>
    <cellStyle name="Normal 62 6 2 2" xfId="30049"/>
    <cellStyle name="Normal 62 6 3" xfId="22482"/>
    <cellStyle name="Normal 62 7" xfId="9287"/>
    <cellStyle name="Normal 62 7 2" xfId="26268"/>
    <cellStyle name="Normal 62 8" xfId="18077"/>
    <cellStyle name="Normal 62 9" xfId="18700"/>
    <cellStyle name="Normal 63" xfId="1108"/>
    <cellStyle name="Normal 63 2" xfId="1369"/>
    <cellStyle name="Normal 63 2 2" xfId="1865"/>
    <cellStyle name="Normal 63 2 2 2" xfId="2864"/>
    <cellStyle name="Normal 63 2 2 2 2" xfId="4826"/>
    <cellStyle name="Normal 63 2 2 2 2 2" xfId="8609"/>
    <cellStyle name="Normal 63 2 2 2 2 2 2" xfId="16668"/>
    <cellStyle name="Normal 63 2 2 2 2 2 2 2" xfId="33515"/>
    <cellStyle name="Normal 63 2 2 2 2 2 3" xfId="25948"/>
    <cellStyle name="Normal 63 2 2 2 2 3" xfId="12885"/>
    <cellStyle name="Normal 63 2 2 2 2 3 2" xfId="29734"/>
    <cellStyle name="Normal 63 2 2 2 2 4" xfId="22167"/>
    <cellStyle name="Normal 63 2 2 2 3" xfId="6725"/>
    <cellStyle name="Normal 63 2 2 2 3 2" xfId="14784"/>
    <cellStyle name="Normal 63 2 2 2 3 2 2" xfId="31631"/>
    <cellStyle name="Normal 63 2 2 2 3 3" xfId="24064"/>
    <cellStyle name="Normal 63 2 2 2 4" xfId="10951"/>
    <cellStyle name="Normal 63 2 2 2 4 2" xfId="27850"/>
    <cellStyle name="Normal 63 2 2 2 5" xfId="18088"/>
    <cellStyle name="Normal 63 2 2 2 6" xfId="20282"/>
    <cellStyle name="Normal 63 2 2 3" xfId="3914"/>
    <cellStyle name="Normal 63 2 2 3 2" xfId="7697"/>
    <cellStyle name="Normal 63 2 2 3 2 2" xfId="15756"/>
    <cellStyle name="Normal 63 2 2 3 2 2 2" xfId="32603"/>
    <cellStyle name="Normal 63 2 2 3 2 3" xfId="25036"/>
    <cellStyle name="Normal 63 2 2 3 3" xfId="11973"/>
    <cellStyle name="Normal 63 2 2 3 3 2" xfId="28822"/>
    <cellStyle name="Normal 63 2 2 3 4" xfId="21255"/>
    <cellStyle name="Normal 63 2 2 4" xfId="5813"/>
    <cellStyle name="Normal 63 2 2 4 2" xfId="13872"/>
    <cellStyle name="Normal 63 2 2 4 2 2" xfId="30719"/>
    <cellStyle name="Normal 63 2 2 4 3" xfId="23152"/>
    <cellStyle name="Normal 63 2 2 5" xfId="9998"/>
    <cellStyle name="Normal 63 2 2 5 2" xfId="26938"/>
    <cellStyle name="Normal 63 2 2 6" xfId="18087"/>
    <cellStyle name="Normal 63 2 2 7" xfId="19370"/>
    <cellStyle name="Normal 63 2 3" xfId="2411"/>
    <cellStyle name="Normal 63 2 3 2" xfId="4375"/>
    <cellStyle name="Normal 63 2 3 2 2" xfId="8158"/>
    <cellStyle name="Normal 63 2 3 2 2 2" xfId="16217"/>
    <cellStyle name="Normal 63 2 3 2 2 2 2" xfId="33064"/>
    <cellStyle name="Normal 63 2 3 2 2 3" xfId="25497"/>
    <cellStyle name="Normal 63 2 3 2 3" xfId="12434"/>
    <cellStyle name="Normal 63 2 3 2 3 2" xfId="29283"/>
    <cellStyle name="Normal 63 2 3 2 4" xfId="21716"/>
    <cellStyle name="Normal 63 2 3 3" xfId="6274"/>
    <cellStyle name="Normal 63 2 3 3 2" xfId="14333"/>
    <cellStyle name="Normal 63 2 3 3 2 2" xfId="31180"/>
    <cellStyle name="Normal 63 2 3 3 3" xfId="23613"/>
    <cellStyle name="Normal 63 2 3 4" xfId="10499"/>
    <cellStyle name="Normal 63 2 3 4 2" xfId="27399"/>
    <cellStyle name="Normal 63 2 3 5" xfId="18089"/>
    <cellStyle name="Normal 63 2 3 6" xfId="19831"/>
    <cellStyle name="Normal 63 2 4" xfId="3463"/>
    <cellStyle name="Normal 63 2 4 2" xfId="7246"/>
    <cellStyle name="Normal 63 2 4 2 2" xfId="15305"/>
    <cellStyle name="Normal 63 2 4 2 2 2" xfId="32152"/>
    <cellStyle name="Normal 63 2 4 2 3" xfId="24585"/>
    <cellStyle name="Normal 63 2 4 3" xfId="11522"/>
    <cellStyle name="Normal 63 2 4 3 2" xfId="28371"/>
    <cellStyle name="Normal 63 2 4 4" xfId="20804"/>
    <cellStyle name="Normal 63 2 5" xfId="5362"/>
    <cellStyle name="Normal 63 2 5 2" xfId="13421"/>
    <cellStyle name="Normal 63 2 5 2 2" xfId="30268"/>
    <cellStyle name="Normal 63 2 5 3" xfId="22701"/>
    <cellStyle name="Normal 63 2 6" xfId="9523"/>
    <cellStyle name="Normal 63 2 6 2" xfId="26487"/>
    <cellStyle name="Normal 63 2 7" xfId="18086"/>
    <cellStyle name="Normal 63 2 8" xfId="18919"/>
    <cellStyle name="Normal 63 3" xfId="1647"/>
    <cellStyle name="Normal 63 3 2" xfId="2646"/>
    <cellStyle name="Normal 63 3 2 2" xfId="4608"/>
    <cellStyle name="Normal 63 3 2 2 2" xfId="8391"/>
    <cellStyle name="Normal 63 3 2 2 2 2" xfId="16450"/>
    <cellStyle name="Normal 63 3 2 2 2 2 2" xfId="33297"/>
    <cellStyle name="Normal 63 3 2 2 2 3" xfId="25730"/>
    <cellStyle name="Normal 63 3 2 2 3" xfId="12667"/>
    <cellStyle name="Normal 63 3 2 2 3 2" xfId="29516"/>
    <cellStyle name="Normal 63 3 2 2 4" xfId="21949"/>
    <cellStyle name="Normal 63 3 2 3" xfId="6507"/>
    <cellStyle name="Normal 63 3 2 3 2" xfId="14566"/>
    <cellStyle name="Normal 63 3 2 3 2 2" xfId="31413"/>
    <cellStyle name="Normal 63 3 2 3 3" xfId="23846"/>
    <cellStyle name="Normal 63 3 2 4" xfId="10733"/>
    <cellStyle name="Normal 63 3 2 4 2" xfId="27632"/>
    <cellStyle name="Normal 63 3 2 5" xfId="18091"/>
    <cellStyle name="Normal 63 3 2 6" xfId="20064"/>
    <cellStyle name="Normal 63 3 3" xfId="3696"/>
    <cellStyle name="Normal 63 3 3 2" xfId="7479"/>
    <cellStyle name="Normal 63 3 3 2 2" xfId="15538"/>
    <cellStyle name="Normal 63 3 3 2 2 2" xfId="32385"/>
    <cellStyle name="Normal 63 3 3 2 3" xfId="24818"/>
    <cellStyle name="Normal 63 3 3 3" xfId="11755"/>
    <cellStyle name="Normal 63 3 3 3 2" xfId="28604"/>
    <cellStyle name="Normal 63 3 3 4" xfId="21037"/>
    <cellStyle name="Normal 63 3 4" xfId="5595"/>
    <cellStyle name="Normal 63 3 4 2" xfId="13654"/>
    <cellStyle name="Normal 63 3 4 2 2" xfId="30501"/>
    <cellStyle name="Normal 63 3 4 3" xfId="22934"/>
    <cellStyle name="Normal 63 3 5" xfId="9780"/>
    <cellStyle name="Normal 63 3 5 2" xfId="26720"/>
    <cellStyle name="Normal 63 3 6" xfId="18090"/>
    <cellStyle name="Normal 63 3 7" xfId="19152"/>
    <cellStyle name="Normal 63 4" xfId="2193"/>
    <cellStyle name="Normal 63 4 2" xfId="4157"/>
    <cellStyle name="Normal 63 4 2 2" xfId="7940"/>
    <cellStyle name="Normal 63 4 2 2 2" xfId="15999"/>
    <cellStyle name="Normal 63 4 2 2 2 2" xfId="32846"/>
    <cellStyle name="Normal 63 4 2 2 3" xfId="25279"/>
    <cellStyle name="Normal 63 4 2 3" xfId="12216"/>
    <cellStyle name="Normal 63 4 2 3 2" xfId="29065"/>
    <cellStyle name="Normal 63 4 2 4" xfId="21498"/>
    <cellStyle name="Normal 63 4 3" xfId="6056"/>
    <cellStyle name="Normal 63 4 3 2" xfId="14115"/>
    <cellStyle name="Normal 63 4 3 2 2" xfId="30962"/>
    <cellStyle name="Normal 63 4 3 3" xfId="23395"/>
    <cellStyle name="Normal 63 4 4" xfId="10281"/>
    <cellStyle name="Normal 63 4 4 2" xfId="27181"/>
    <cellStyle name="Normal 63 4 5" xfId="18092"/>
    <cellStyle name="Normal 63 4 6" xfId="19613"/>
    <cellStyle name="Normal 63 5" xfId="3245"/>
    <cellStyle name="Normal 63 5 2" xfId="7028"/>
    <cellStyle name="Normal 63 5 2 2" xfId="15087"/>
    <cellStyle name="Normal 63 5 2 2 2" xfId="31934"/>
    <cellStyle name="Normal 63 5 2 3" xfId="24367"/>
    <cellStyle name="Normal 63 5 3" xfId="11304"/>
    <cellStyle name="Normal 63 5 3 2" xfId="28153"/>
    <cellStyle name="Normal 63 5 4" xfId="20586"/>
    <cellStyle name="Normal 63 6" xfId="5144"/>
    <cellStyle name="Normal 63 6 2" xfId="13203"/>
    <cellStyle name="Normal 63 6 2 2" xfId="30050"/>
    <cellStyle name="Normal 63 6 3" xfId="22483"/>
    <cellStyle name="Normal 63 7" xfId="9288"/>
    <cellStyle name="Normal 63 7 2" xfId="26269"/>
    <cellStyle name="Normal 63 8" xfId="18085"/>
    <cellStyle name="Normal 63 9" xfId="18701"/>
    <cellStyle name="Normal 64" xfId="1109"/>
    <cellStyle name="Normal 64 2" xfId="1370"/>
    <cellStyle name="Normal 64 2 2" xfId="1866"/>
    <cellStyle name="Normal 64 2 2 2" xfId="2865"/>
    <cellStyle name="Normal 64 2 2 2 2" xfId="4827"/>
    <cellStyle name="Normal 64 2 2 2 2 2" xfId="8610"/>
    <cellStyle name="Normal 64 2 2 2 2 2 2" xfId="16669"/>
    <cellStyle name="Normal 64 2 2 2 2 2 2 2" xfId="33516"/>
    <cellStyle name="Normal 64 2 2 2 2 2 3" xfId="25949"/>
    <cellStyle name="Normal 64 2 2 2 2 3" xfId="12886"/>
    <cellStyle name="Normal 64 2 2 2 2 3 2" xfId="29735"/>
    <cellStyle name="Normal 64 2 2 2 2 4" xfId="22168"/>
    <cellStyle name="Normal 64 2 2 2 3" xfId="6726"/>
    <cellStyle name="Normal 64 2 2 2 3 2" xfId="14785"/>
    <cellStyle name="Normal 64 2 2 2 3 2 2" xfId="31632"/>
    <cellStyle name="Normal 64 2 2 2 3 3" xfId="24065"/>
    <cellStyle name="Normal 64 2 2 2 4" xfId="10952"/>
    <cellStyle name="Normal 64 2 2 2 4 2" xfId="27851"/>
    <cellStyle name="Normal 64 2 2 2 5" xfId="18096"/>
    <cellStyle name="Normal 64 2 2 2 6" xfId="20283"/>
    <cellStyle name="Normal 64 2 2 3" xfId="3915"/>
    <cellStyle name="Normal 64 2 2 3 2" xfId="7698"/>
    <cellStyle name="Normal 64 2 2 3 2 2" xfId="15757"/>
    <cellStyle name="Normal 64 2 2 3 2 2 2" xfId="32604"/>
    <cellStyle name="Normal 64 2 2 3 2 3" xfId="25037"/>
    <cellStyle name="Normal 64 2 2 3 3" xfId="11974"/>
    <cellStyle name="Normal 64 2 2 3 3 2" xfId="28823"/>
    <cellStyle name="Normal 64 2 2 3 4" xfId="21256"/>
    <cellStyle name="Normal 64 2 2 4" xfId="5814"/>
    <cellStyle name="Normal 64 2 2 4 2" xfId="13873"/>
    <cellStyle name="Normal 64 2 2 4 2 2" xfId="30720"/>
    <cellStyle name="Normal 64 2 2 4 3" xfId="23153"/>
    <cellStyle name="Normal 64 2 2 5" xfId="9999"/>
    <cellStyle name="Normal 64 2 2 5 2" xfId="26939"/>
    <cellStyle name="Normal 64 2 2 6" xfId="18095"/>
    <cellStyle name="Normal 64 2 2 7" xfId="19371"/>
    <cellStyle name="Normal 64 2 3" xfId="2412"/>
    <cellStyle name="Normal 64 2 3 2" xfId="4376"/>
    <cellStyle name="Normal 64 2 3 2 2" xfId="8159"/>
    <cellStyle name="Normal 64 2 3 2 2 2" xfId="16218"/>
    <cellStyle name="Normal 64 2 3 2 2 2 2" xfId="33065"/>
    <cellStyle name="Normal 64 2 3 2 2 3" xfId="25498"/>
    <cellStyle name="Normal 64 2 3 2 3" xfId="12435"/>
    <cellStyle name="Normal 64 2 3 2 3 2" xfId="29284"/>
    <cellStyle name="Normal 64 2 3 2 4" xfId="21717"/>
    <cellStyle name="Normal 64 2 3 3" xfId="6275"/>
    <cellStyle name="Normal 64 2 3 3 2" xfId="14334"/>
    <cellStyle name="Normal 64 2 3 3 2 2" xfId="31181"/>
    <cellStyle name="Normal 64 2 3 3 3" xfId="23614"/>
    <cellStyle name="Normal 64 2 3 4" xfId="10500"/>
    <cellStyle name="Normal 64 2 3 4 2" xfId="27400"/>
    <cellStyle name="Normal 64 2 3 5" xfId="18097"/>
    <cellStyle name="Normal 64 2 3 6" xfId="19832"/>
    <cellStyle name="Normal 64 2 4" xfId="3464"/>
    <cellStyle name="Normal 64 2 4 2" xfId="7247"/>
    <cellStyle name="Normal 64 2 4 2 2" xfId="15306"/>
    <cellStyle name="Normal 64 2 4 2 2 2" xfId="32153"/>
    <cellStyle name="Normal 64 2 4 2 3" xfId="24586"/>
    <cellStyle name="Normal 64 2 4 3" xfId="11523"/>
    <cellStyle name="Normal 64 2 4 3 2" xfId="28372"/>
    <cellStyle name="Normal 64 2 4 4" xfId="20805"/>
    <cellStyle name="Normal 64 2 5" xfId="5363"/>
    <cellStyle name="Normal 64 2 5 2" xfId="13422"/>
    <cellStyle name="Normal 64 2 5 2 2" xfId="30269"/>
    <cellStyle name="Normal 64 2 5 3" xfId="22702"/>
    <cellStyle name="Normal 64 2 6" xfId="9524"/>
    <cellStyle name="Normal 64 2 6 2" xfId="26488"/>
    <cellStyle name="Normal 64 2 7" xfId="18094"/>
    <cellStyle name="Normal 64 2 8" xfId="18920"/>
    <cellStyle name="Normal 64 3" xfId="1648"/>
    <cellStyle name="Normal 64 3 2" xfId="2647"/>
    <cellStyle name="Normal 64 3 2 2" xfId="4609"/>
    <cellStyle name="Normal 64 3 2 2 2" xfId="8392"/>
    <cellStyle name="Normal 64 3 2 2 2 2" xfId="16451"/>
    <cellStyle name="Normal 64 3 2 2 2 2 2" xfId="33298"/>
    <cellStyle name="Normal 64 3 2 2 2 3" xfId="25731"/>
    <cellStyle name="Normal 64 3 2 2 3" xfId="12668"/>
    <cellStyle name="Normal 64 3 2 2 3 2" xfId="29517"/>
    <cellStyle name="Normal 64 3 2 2 4" xfId="21950"/>
    <cellStyle name="Normal 64 3 2 3" xfId="6508"/>
    <cellStyle name="Normal 64 3 2 3 2" xfId="14567"/>
    <cellStyle name="Normal 64 3 2 3 2 2" xfId="31414"/>
    <cellStyle name="Normal 64 3 2 3 3" xfId="23847"/>
    <cellStyle name="Normal 64 3 2 4" xfId="10734"/>
    <cellStyle name="Normal 64 3 2 4 2" xfId="27633"/>
    <cellStyle name="Normal 64 3 2 5" xfId="18099"/>
    <cellStyle name="Normal 64 3 2 6" xfId="20065"/>
    <cellStyle name="Normal 64 3 3" xfId="3697"/>
    <cellStyle name="Normal 64 3 3 2" xfId="7480"/>
    <cellStyle name="Normal 64 3 3 2 2" xfId="15539"/>
    <cellStyle name="Normal 64 3 3 2 2 2" xfId="32386"/>
    <cellStyle name="Normal 64 3 3 2 3" xfId="24819"/>
    <cellStyle name="Normal 64 3 3 3" xfId="11756"/>
    <cellStyle name="Normal 64 3 3 3 2" xfId="28605"/>
    <cellStyle name="Normal 64 3 3 4" xfId="21038"/>
    <cellStyle name="Normal 64 3 4" xfId="5596"/>
    <cellStyle name="Normal 64 3 4 2" xfId="13655"/>
    <cellStyle name="Normal 64 3 4 2 2" xfId="30502"/>
    <cellStyle name="Normal 64 3 4 3" xfId="22935"/>
    <cellStyle name="Normal 64 3 5" xfId="9781"/>
    <cellStyle name="Normal 64 3 5 2" xfId="26721"/>
    <cellStyle name="Normal 64 3 6" xfId="18098"/>
    <cellStyle name="Normal 64 3 7" xfId="19153"/>
    <cellStyle name="Normal 64 4" xfId="2194"/>
    <cellStyle name="Normal 64 4 2" xfId="4158"/>
    <cellStyle name="Normal 64 4 2 2" xfId="7941"/>
    <cellStyle name="Normal 64 4 2 2 2" xfId="16000"/>
    <cellStyle name="Normal 64 4 2 2 2 2" xfId="32847"/>
    <cellStyle name="Normal 64 4 2 2 3" xfId="25280"/>
    <cellStyle name="Normal 64 4 2 3" xfId="12217"/>
    <cellStyle name="Normal 64 4 2 3 2" xfId="29066"/>
    <cellStyle name="Normal 64 4 2 4" xfId="21499"/>
    <cellStyle name="Normal 64 4 3" xfId="6057"/>
    <cellStyle name="Normal 64 4 3 2" xfId="14116"/>
    <cellStyle name="Normal 64 4 3 2 2" xfId="30963"/>
    <cellStyle name="Normal 64 4 3 3" xfId="23396"/>
    <cellStyle name="Normal 64 4 4" xfId="10282"/>
    <cellStyle name="Normal 64 4 4 2" xfId="27182"/>
    <cellStyle name="Normal 64 4 5" xfId="18100"/>
    <cellStyle name="Normal 64 4 6" xfId="19614"/>
    <cellStyle name="Normal 64 5" xfId="3246"/>
    <cellStyle name="Normal 64 5 2" xfId="7029"/>
    <cellStyle name="Normal 64 5 2 2" xfId="15088"/>
    <cellStyle name="Normal 64 5 2 2 2" xfId="31935"/>
    <cellStyle name="Normal 64 5 2 3" xfId="24368"/>
    <cellStyle name="Normal 64 5 3" xfId="11305"/>
    <cellStyle name="Normal 64 5 3 2" xfId="28154"/>
    <cellStyle name="Normal 64 5 4" xfId="20587"/>
    <cellStyle name="Normal 64 6" xfId="5145"/>
    <cellStyle name="Normal 64 6 2" xfId="13204"/>
    <cellStyle name="Normal 64 6 2 2" xfId="30051"/>
    <cellStyle name="Normal 64 6 3" xfId="22484"/>
    <cellStyle name="Normal 64 7" xfId="9289"/>
    <cellStyle name="Normal 64 7 2" xfId="26270"/>
    <cellStyle name="Normal 64 8" xfId="18093"/>
    <cellStyle name="Normal 64 9" xfId="18702"/>
    <cellStyle name="Normal 65" xfId="1110"/>
    <cellStyle name="Normal 65 2" xfId="1371"/>
    <cellStyle name="Normal 65 2 2" xfId="1867"/>
    <cellStyle name="Normal 65 2 2 2" xfId="2866"/>
    <cellStyle name="Normal 65 2 2 2 2" xfId="4828"/>
    <cellStyle name="Normal 65 2 2 2 2 2" xfId="8611"/>
    <cellStyle name="Normal 65 2 2 2 2 2 2" xfId="16670"/>
    <cellStyle name="Normal 65 2 2 2 2 2 2 2" xfId="33517"/>
    <cellStyle name="Normal 65 2 2 2 2 2 3" xfId="25950"/>
    <cellStyle name="Normal 65 2 2 2 2 3" xfId="12887"/>
    <cellStyle name="Normal 65 2 2 2 2 3 2" xfId="29736"/>
    <cellStyle name="Normal 65 2 2 2 2 4" xfId="22169"/>
    <cellStyle name="Normal 65 2 2 2 3" xfId="6727"/>
    <cellStyle name="Normal 65 2 2 2 3 2" xfId="14786"/>
    <cellStyle name="Normal 65 2 2 2 3 2 2" xfId="31633"/>
    <cellStyle name="Normal 65 2 2 2 3 3" xfId="24066"/>
    <cellStyle name="Normal 65 2 2 2 4" xfId="10953"/>
    <cellStyle name="Normal 65 2 2 2 4 2" xfId="27852"/>
    <cellStyle name="Normal 65 2 2 2 5" xfId="18104"/>
    <cellStyle name="Normal 65 2 2 2 6" xfId="20284"/>
    <cellStyle name="Normal 65 2 2 3" xfId="3916"/>
    <cellStyle name="Normal 65 2 2 3 2" xfId="7699"/>
    <cellStyle name="Normal 65 2 2 3 2 2" xfId="15758"/>
    <cellStyle name="Normal 65 2 2 3 2 2 2" xfId="32605"/>
    <cellStyle name="Normal 65 2 2 3 2 3" xfId="25038"/>
    <cellStyle name="Normal 65 2 2 3 3" xfId="11975"/>
    <cellStyle name="Normal 65 2 2 3 3 2" xfId="28824"/>
    <cellStyle name="Normal 65 2 2 3 4" xfId="21257"/>
    <cellStyle name="Normal 65 2 2 4" xfId="5815"/>
    <cellStyle name="Normal 65 2 2 4 2" xfId="13874"/>
    <cellStyle name="Normal 65 2 2 4 2 2" xfId="30721"/>
    <cellStyle name="Normal 65 2 2 4 3" xfId="23154"/>
    <cellStyle name="Normal 65 2 2 5" xfId="10000"/>
    <cellStyle name="Normal 65 2 2 5 2" xfId="26940"/>
    <cellStyle name="Normal 65 2 2 6" xfId="18103"/>
    <cellStyle name="Normal 65 2 2 7" xfId="19372"/>
    <cellStyle name="Normal 65 2 3" xfId="2413"/>
    <cellStyle name="Normal 65 2 3 2" xfId="4377"/>
    <cellStyle name="Normal 65 2 3 2 2" xfId="8160"/>
    <cellStyle name="Normal 65 2 3 2 2 2" xfId="16219"/>
    <cellStyle name="Normal 65 2 3 2 2 2 2" xfId="33066"/>
    <cellStyle name="Normal 65 2 3 2 2 3" xfId="25499"/>
    <cellStyle name="Normal 65 2 3 2 3" xfId="12436"/>
    <cellStyle name="Normal 65 2 3 2 3 2" xfId="29285"/>
    <cellStyle name="Normal 65 2 3 2 4" xfId="21718"/>
    <cellStyle name="Normal 65 2 3 3" xfId="6276"/>
    <cellStyle name="Normal 65 2 3 3 2" xfId="14335"/>
    <cellStyle name="Normal 65 2 3 3 2 2" xfId="31182"/>
    <cellStyle name="Normal 65 2 3 3 3" xfId="23615"/>
    <cellStyle name="Normal 65 2 3 4" xfId="10501"/>
    <cellStyle name="Normal 65 2 3 4 2" xfId="27401"/>
    <cellStyle name="Normal 65 2 3 5" xfId="18105"/>
    <cellStyle name="Normal 65 2 3 6" xfId="19833"/>
    <cellStyle name="Normal 65 2 4" xfId="3465"/>
    <cellStyle name="Normal 65 2 4 2" xfId="7248"/>
    <cellStyle name="Normal 65 2 4 2 2" xfId="15307"/>
    <cellStyle name="Normal 65 2 4 2 2 2" xfId="32154"/>
    <cellStyle name="Normal 65 2 4 2 3" xfId="24587"/>
    <cellStyle name="Normal 65 2 4 3" xfId="11524"/>
    <cellStyle name="Normal 65 2 4 3 2" xfId="28373"/>
    <cellStyle name="Normal 65 2 4 4" xfId="20806"/>
    <cellStyle name="Normal 65 2 5" xfId="5364"/>
    <cellStyle name="Normal 65 2 5 2" xfId="13423"/>
    <cellStyle name="Normal 65 2 5 2 2" xfId="30270"/>
    <cellStyle name="Normal 65 2 5 3" xfId="22703"/>
    <cellStyle name="Normal 65 2 6" xfId="9525"/>
    <cellStyle name="Normal 65 2 6 2" xfId="26489"/>
    <cellStyle name="Normal 65 2 7" xfId="18102"/>
    <cellStyle name="Normal 65 2 8" xfId="18921"/>
    <cellStyle name="Normal 65 3" xfId="1649"/>
    <cellStyle name="Normal 65 3 2" xfId="2648"/>
    <cellStyle name="Normal 65 3 2 2" xfId="4610"/>
    <cellStyle name="Normal 65 3 2 2 2" xfId="8393"/>
    <cellStyle name="Normal 65 3 2 2 2 2" xfId="16452"/>
    <cellStyle name="Normal 65 3 2 2 2 2 2" xfId="33299"/>
    <cellStyle name="Normal 65 3 2 2 2 3" xfId="25732"/>
    <cellStyle name="Normal 65 3 2 2 3" xfId="12669"/>
    <cellStyle name="Normal 65 3 2 2 3 2" xfId="29518"/>
    <cellStyle name="Normal 65 3 2 2 4" xfId="21951"/>
    <cellStyle name="Normal 65 3 2 3" xfId="6509"/>
    <cellStyle name="Normal 65 3 2 3 2" xfId="14568"/>
    <cellStyle name="Normal 65 3 2 3 2 2" xfId="31415"/>
    <cellStyle name="Normal 65 3 2 3 3" xfId="23848"/>
    <cellStyle name="Normal 65 3 2 4" xfId="10735"/>
    <cellStyle name="Normal 65 3 2 4 2" xfId="27634"/>
    <cellStyle name="Normal 65 3 2 5" xfId="18107"/>
    <cellStyle name="Normal 65 3 2 6" xfId="20066"/>
    <cellStyle name="Normal 65 3 3" xfId="3698"/>
    <cellStyle name="Normal 65 3 3 2" xfId="7481"/>
    <cellStyle name="Normal 65 3 3 2 2" xfId="15540"/>
    <cellStyle name="Normal 65 3 3 2 2 2" xfId="32387"/>
    <cellStyle name="Normal 65 3 3 2 3" xfId="24820"/>
    <cellStyle name="Normal 65 3 3 3" xfId="11757"/>
    <cellStyle name="Normal 65 3 3 3 2" xfId="28606"/>
    <cellStyle name="Normal 65 3 3 4" xfId="21039"/>
    <cellStyle name="Normal 65 3 4" xfId="5597"/>
    <cellStyle name="Normal 65 3 4 2" xfId="13656"/>
    <cellStyle name="Normal 65 3 4 2 2" xfId="30503"/>
    <cellStyle name="Normal 65 3 4 3" xfId="22936"/>
    <cellStyle name="Normal 65 3 5" xfId="9782"/>
    <cellStyle name="Normal 65 3 5 2" xfId="26722"/>
    <cellStyle name="Normal 65 3 6" xfId="18106"/>
    <cellStyle name="Normal 65 3 7" xfId="19154"/>
    <cellStyle name="Normal 65 4" xfId="2195"/>
    <cellStyle name="Normal 65 4 2" xfId="4159"/>
    <cellStyle name="Normal 65 4 2 2" xfId="7942"/>
    <cellStyle name="Normal 65 4 2 2 2" xfId="16001"/>
    <cellStyle name="Normal 65 4 2 2 2 2" xfId="32848"/>
    <cellStyle name="Normal 65 4 2 2 3" xfId="25281"/>
    <cellStyle name="Normal 65 4 2 3" xfId="12218"/>
    <cellStyle name="Normal 65 4 2 3 2" xfId="29067"/>
    <cellStyle name="Normal 65 4 2 4" xfId="21500"/>
    <cellStyle name="Normal 65 4 3" xfId="6058"/>
    <cellStyle name="Normal 65 4 3 2" xfId="14117"/>
    <cellStyle name="Normal 65 4 3 2 2" xfId="30964"/>
    <cellStyle name="Normal 65 4 3 3" xfId="23397"/>
    <cellStyle name="Normal 65 4 4" xfId="10283"/>
    <cellStyle name="Normal 65 4 4 2" xfId="27183"/>
    <cellStyle name="Normal 65 4 5" xfId="18108"/>
    <cellStyle name="Normal 65 4 6" xfId="19615"/>
    <cellStyle name="Normal 65 5" xfId="3247"/>
    <cellStyle name="Normal 65 5 2" xfId="7030"/>
    <cellStyle name="Normal 65 5 2 2" xfId="15089"/>
    <cellStyle name="Normal 65 5 2 2 2" xfId="31936"/>
    <cellStyle name="Normal 65 5 2 3" xfId="24369"/>
    <cellStyle name="Normal 65 5 3" xfId="11306"/>
    <cellStyle name="Normal 65 5 3 2" xfId="28155"/>
    <cellStyle name="Normal 65 5 4" xfId="20588"/>
    <cellStyle name="Normal 65 6" xfId="5146"/>
    <cellStyle name="Normal 65 6 2" xfId="13205"/>
    <cellStyle name="Normal 65 6 2 2" xfId="30052"/>
    <cellStyle name="Normal 65 6 3" xfId="22485"/>
    <cellStyle name="Normal 65 7" xfId="9290"/>
    <cellStyle name="Normal 65 7 2" xfId="26271"/>
    <cellStyle name="Normal 65 8" xfId="18101"/>
    <cellStyle name="Normal 65 9" xfId="18703"/>
    <cellStyle name="Normal 66" xfId="1111"/>
    <cellStyle name="Normal 66 2" xfId="1372"/>
    <cellStyle name="Normal 66 2 2" xfId="1868"/>
    <cellStyle name="Normal 66 2 2 2" xfId="2867"/>
    <cellStyle name="Normal 66 2 2 2 2" xfId="4829"/>
    <cellStyle name="Normal 66 2 2 2 2 2" xfId="8612"/>
    <cellStyle name="Normal 66 2 2 2 2 2 2" xfId="16671"/>
    <cellStyle name="Normal 66 2 2 2 2 2 2 2" xfId="33518"/>
    <cellStyle name="Normal 66 2 2 2 2 2 3" xfId="25951"/>
    <cellStyle name="Normal 66 2 2 2 2 3" xfId="12888"/>
    <cellStyle name="Normal 66 2 2 2 2 3 2" xfId="29737"/>
    <cellStyle name="Normal 66 2 2 2 2 4" xfId="22170"/>
    <cellStyle name="Normal 66 2 2 2 3" xfId="6728"/>
    <cellStyle name="Normal 66 2 2 2 3 2" xfId="14787"/>
    <cellStyle name="Normal 66 2 2 2 3 2 2" xfId="31634"/>
    <cellStyle name="Normal 66 2 2 2 3 3" xfId="24067"/>
    <cellStyle name="Normal 66 2 2 2 4" xfId="10954"/>
    <cellStyle name="Normal 66 2 2 2 4 2" xfId="27853"/>
    <cellStyle name="Normal 66 2 2 2 5" xfId="18112"/>
    <cellStyle name="Normal 66 2 2 2 6" xfId="20285"/>
    <cellStyle name="Normal 66 2 2 3" xfId="3917"/>
    <cellStyle name="Normal 66 2 2 3 2" xfId="7700"/>
    <cellStyle name="Normal 66 2 2 3 2 2" xfId="15759"/>
    <cellStyle name="Normal 66 2 2 3 2 2 2" xfId="32606"/>
    <cellStyle name="Normal 66 2 2 3 2 3" xfId="25039"/>
    <cellStyle name="Normal 66 2 2 3 3" xfId="11976"/>
    <cellStyle name="Normal 66 2 2 3 3 2" xfId="28825"/>
    <cellStyle name="Normal 66 2 2 3 4" xfId="21258"/>
    <cellStyle name="Normal 66 2 2 4" xfId="5816"/>
    <cellStyle name="Normal 66 2 2 4 2" xfId="13875"/>
    <cellStyle name="Normal 66 2 2 4 2 2" xfId="30722"/>
    <cellStyle name="Normal 66 2 2 4 3" xfId="23155"/>
    <cellStyle name="Normal 66 2 2 5" xfId="10001"/>
    <cellStyle name="Normal 66 2 2 5 2" xfId="26941"/>
    <cellStyle name="Normal 66 2 2 6" xfId="18111"/>
    <cellStyle name="Normal 66 2 2 7" xfId="19373"/>
    <cellStyle name="Normal 66 2 3" xfId="2414"/>
    <cellStyle name="Normal 66 2 3 2" xfId="4378"/>
    <cellStyle name="Normal 66 2 3 2 2" xfId="8161"/>
    <cellStyle name="Normal 66 2 3 2 2 2" xfId="16220"/>
    <cellStyle name="Normal 66 2 3 2 2 2 2" xfId="33067"/>
    <cellStyle name="Normal 66 2 3 2 2 3" xfId="25500"/>
    <cellStyle name="Normal 66 2 3 2 3" xfId="12437"/>
    <cellStyle name="Normal 66 2 3 2 3 2" xfId="29286"/>
    <cellStyle name="Normal 66 2 3 2 4" xfId="21719"/>
    <cellStyle name="Normal 66 2 3 3" xfId="6277"/>
    <cellStyle name="Normal 66 2 3 3 2" xfId="14336"/>
    <cellStyle name="Normal 66 2 3 3 2 2" xfId="31183"/>
    <cellStyle name="Normal 66 2 3 3 3" xfId="23616"/>
    <cellStyle name="Normal 66 2 3 4" xfId="10502"/>
    <cellStyle name="Normal 66 2 3 4 2" xfId="27402"/>
    <cellStyle name="Normal 66 2 3 5" xfId="18113"/>
    <cellStyle name="Normal 66 2 3 6" xfId="19834"/>
    <cellStyle name="Normal 66 2 4" xfId="3466"/>
    <cellStyle name="Normal 66 2 4 2" xfId="7249"/>
    <cellStyle name="Normal 66 2 4 2 2" xfId="15308"/>
    <cellStyle name="Normal 66 2 4 2 2 2" xfId="32155"/>
    <cellStyle name="Normal 66 2 4 2 3" xfId="24588"/>
    <cellStyle name="Normal 66 2 4 3" xfId="11525"/>
    <cellStyle name="Normal 66 2 4 3 2" xfId="28374"/>
    <cellStyle name="Normal 66 2 4 4" xfId="20807"/>
    <cellStyle name="Normal 66 2 5" xfId="5365"/>
    <cellStyle name="Normal 66 2 5 2" xfId="13424"/>
    <cellStyle name="Normal 66 2 5 2 2" xfId="30271"/>
    <cellStyle name="Normal 66 2 5 3" xfId="22704"/>
    <cellStyle name="Normal 66 2 6" xfId="9526"/>
    <cellStyle name="Normal 66 2 6 2" xfId="26490"/>
    <cellStyle name="Normal 66 2 7" xfId="18110"/>
    <cellStyle name="Normal 66 2 8" xfId="18922"/>
    <cellStyle name="Normal 66 3" xfId="1650"/>
    <cellStyle name="Normal 66 3 2" xfId="2649"/>
    <cellStyle name="Normal 66 3 2 2" xfId="4611"/>
    <cellStyle name="Normal 66 3 2 2 2" xfId="8394"/>
    <cellStyle name="Normal 66 3 2 2 2 2" xfId="16453"/>
    <cellStyle name="Normal 66 3 2 2 2 2 2" xfId="33300"/>
    <cellStyle name="Normal 66 3 2 2 2 3" xfId="25733"/>
    <cellStyle name="Normal 66 3 2 2 3" xfId="12670"/>
    <cellStyle name="Normal 66 3 2 2 3 2" xfId="29519"/>
    <cellStyle name="Normal 66 3 2 2 4" xfId="21952"/>
    <cellStyle name="Normal 66 3 2 3" xfId="6510"/>
    <cellStyle name="Normal 66 3 2 3 2" xfId="14569"/>
    <cellStyle name="Normal 66 3 2 3 2 2" xfId="31416"/>
    <cellStyle name="Normal 66 3 2 3 3" xfId="23849"/>
    <cellStyle name="Normal 66 3 2 4" xfId="10736"/>
    <cellStyle name="Normal 66 3 2 4 2" xfId="27635"/>
    <cellStyle name="Normal 66 3 2 5" xfId="18115"/>
    <cellStyle name="Normal 66 3 2 6" xfId="20067"/>
    <cellStyle name="Normal 66 3 3" xfId="3699"/>
    <cellStyle name="Normal 66 3 3 2" xfId="7482"/>
    <cellStyle name="Normal 66 3 3 2 2" xfId="15541"/>
    <cellStyle name="Normal 66 3 3 2 2 2" xfId="32388"/>
    <cellStyle name="Normal 66 3 3 2 3" xfId="24821"/>
    <cellStyle name="Normal 66 3 3 3" xfId="11758"/>
    <cellStyle name="Normal 66 3 3 3 2" xfId="28607"/>
    <cellStyle name="Normal 66 3 3 4" xfId="21040"/>
    <cellStyle name="Normal 66 3 4" xfId="5598"/>
    <cellStyle name="Normal 66 3 4 2" xfId="13657"/>
    <cellStyle name="Normal 66 3 4 2 2" xfId="30504"/>
    <cellStyle name="Normal 66 3 4 3" xfId="22937"/>
    <cellStyle name="Normal 66 3 5" xfId="9783"/>
    <cellStyle name="Normal 66 3 5 2" xfId="26723"/>
    <cellStyle name="Normal 66 3 6" xfId="18114"/>
    <cellStyle name="Normal 66 3 7" xfId="19155"/>
    <cellStyle name="Normal 66 4" xfId="2196"/>
    <cellStyle name="Normal 66 4 2" xfId="4160"/>
    <cellStyle name="Normal 66 4 2 2" xfId="7943"/>
    <cellStyle name="Normal 66 4 2 2 2" xfId="16002"/>
    <cellStyle name="Normal 66 4 2 2 2 2" xfId="32849"/>
    <cellStyle name="Normal 66 4 2 2 3" xfId="25282"/>
    <cellStyle name="Normal 66 4 2 3" xfId="12219"/>
    <cellStyle name="Normal 66 4 2 3 2" xfId="29068"/>
    <cellStyle name="Normal 66 4 2 4" xfId="21501"/>
    <cellStyle name="Normal 66 4 3" xfId="6059"/>
    <cellStyle name="Normal 66 4 3 2" xfId="14118"/>
    <cellStyle name="Normal 66 4 3 2 2" xfId="30965"/>
    <cellStyle name="Normal 66 4 3 3" xfId="23398"/>
    <cellStyle name="Normal 66 4 4" xfId="10284"/>
    <cellStyle name="Normal 66 4 4 2" xfId="27184"/>
    <cellStyle name="Normal 66 4 5" xfId="18116"/>
    <cellStyle name="Normal 66 4 6" xfId="19616"/>
    <cellStyle name="Normal 66 5" xfId="3248"/>
    <cellStyle name="Normal 66 5 2" xfId="7031"/>
    <cellStyle name="Normal 66 5 2 2" xfId="15090"/>
    <cellStyle name="Normal 66 5 2 2 2" xfId="31937"/>
    <cellStyle name="Normal 66 5 2 3" xfId="24370"/>
    <cellStyle name="Normal 66 5 3" xfId="11307"/>
    <cellStyle name="Normal 66 5 3 2" xfId="28156"/>
    <cellStyle name="Normal 66 5 4" xfId="20589"/>
    <cellStyle name="Normal 66 6" xfId="5147"/>
    <cellStyle name="Normal 66 6 2" xfId="13206"/>
    <cellStyle name="Normal 66 6 2 2" xfId="30053"/>
    <cellStyle name="Normal 66 6 3" xfId="22486"/>
    <cellStyle name="Normal 66 7" xfId="9291"/>
    <cellStyle name="Normal 66 7 2" xfId="26272"/>
    <cellStyle name="Normal 66 8" xfId="18109"/>
    <cellStyle name="Normal 66 9" xfId="18704"/>
    <cellStyle name="Normal 67" xfId="1112"/>
    <cellStyle name="Normal 67 2" xfId="1373"/>
    <cellStyle name="Normal 67 2 2" xfId="1869"/>
    <cellStyle name="Normal 67 2 2 2" xfId="2868"/>
    <cellStyle name="Normal 67 2 2 2 2" xfId="4830"/>
    <cellStyle name="Normal 67 2 2 2 2 2" xfId="8613"/>
    <cellStyle name="Normal 67 2 2 2 2 2 2" xfId="16672"/>
    <cellStyle name="Normal 67 2 2 2 2 2 2 2" xfId="33519"/>
    <cellStyle name="Normal 67 2 2 2 2 2 3" xfId="25952"/>
    <cellStyle name="Normal 67 2 2 2 2 3" xfId="12889"/>
    <cellStyle name="Normal 67 2 2 2 2 3 2" xfId="29738"/>
    <cellStyle name="Normal 67 2 2 2 2 4" xfId="22171"/>
    <cellStyle name="Normal 67 2 2 2 3" xfId="6729"/>
    <cellStyle name="Normal 67 2 2 2 3 2" xfId="14788"/>
    <cellStyle name="Normal 67 2 2 2 3 2 2" xfId="31635"/>
    <cellStyle name="Normal 67 2 2 2 3 3" xfId="24068"/>
    <cellStyle name="Normal 67 2 2 2 4" xfId="10955"/>
    <cellStyle name="Normal 67 2 2 2 4 2" xfId="27854"/>
    <cellStyle name="Normal 67 2 2 2 5" xfId="18120"/>
    <cellStyle name="Normal 67 2 2 2 6" xfId="20286"/>
    <cellStyle name="Normal 67 2 2 3" xfId="3918"/>
    <cellStyle name="Normal 67 2 2 3 2" xfId="7701"/>
    <cellStyle name="Normal 67 2 2 3 2 2" xfId="15760"/>
    <cellStyle name="Normal 67 2 2 3 2 2 2" xfId="32607"/>
    <cellStyle name="Normal 67 2 2 3 2 3" xfId="25040"/>
    <cellStyle name="Normal 67 2 2 3 3" xfId="11977"/>
    <cellStyle name="Normal 67 2 2 3 3 2" xfId="28826"/>
    <cellStyle name="Normal 67 2 2 3 4" xfId="21259"/>
    <cellStyle name="Normal 67 2 2 4" xfId="5817"/>
    <cellStyle name="Normal 67 2 2 4 2" xfId="13876"/>
    <cellStyle name="Normal 67 2 2 4 2 2" xfId="30723"/>
    <cellStyle name="Normal 67 2 2 4 3" xfId="23156"/>
    <cellStyle name="Normal 67 2 2 5" xfId="10002"/>
    <cellStyle name="Normal 67 2 2 5 2" xfId="26942"/>
    <cellStyle name="Normal 67 2 2 6" xfId="18119"/>
    <cellStyle name="Normal 67 2 2 7" xfId="19374"/>
    <cellStyle name="Normal 67 2 3" xfId="2415"/>
    <cellStyle name="Normal 67 2 3 2" xfId="4379"/>
    <cellStyle name="Normal 67 2 3 2 2" xfId="8162"/>
    <cellStyle name="Normal 67 2 3 2 2 2" xfId="16221"/>
    <cellStyle name="Normal 67 2 3 2 2 2 2" xfId="33068"/>
    <cellStyle name="Normal 67 2 3 2 2 3" xfId="25501"/>
    <cellStyle name="Normal 67 2 3 2 3" xfId="12438"/>
    <cellStyle name="Normal 67 2 3 2 3 2" xfId="29287"/>
    <cellStyle name="Normal 67 2 3 2 4" xfId="21720"/>
    <cellStyle name="Normal 67 2 3 3" xfId="6278"/>
    <cellStyle name="Normal 67 2 3 3 2" xfId="14337"/>
    <cellStyle name="Normal 67 2 3 3 2 2" xfId="31184"/>
    <cellStyle name="Normal 67 2 3 3 3" xfId="23617"/>
    <cellStyle name="Normal 67 2 3 4" xfId="10503"/>
    <cellStyle name="Normal 67 2 3 4 2" xfId="27403"/>
    <cellStyle name="Normal 67 2 3 5" xfId="18121"/>
    <cellStyle name="Normal 67 2 3 6" xfId="19835"/>
    <cellStyle name="Normal 67 2 4" xfId="3467"/>
    <cellStyle name="Normal 67 2 4 2" xfId="7250"/>
    <cellStyle name="Normal 67 2 4 2 2" xfId="15309"/>
    <cellStyle name="Normal 67 2 4 2 2 2" xfId="32156"/>
    <cellStyle name="Normal 67 2 4 2 3" xfId="24589"/>
    <cellStyle name="Normal 67 2 4 3" xfId="11526"/>
    <cellStyle name="Normal 67 2 4 3 2" xfId="28375"/>
    <cellStyle name="Normal 67 2 4 4" xfId="20808"/>
    <cellStyle name="Normal 67 2 5" xfId="5366"/>
    <cellStyle name="Normal 67 2 5 2" xfId="13425"/>
    <cellStyle name="Normal 67 2 5 2 2" xfId="30272"/>
    <cellStyle name="Normal 67 2 5 3" xfId="22705"/>
    <cellStyle name="Normal 67 2 6" xfId="9527"/>
    <cellStyle name="Normal 67 2 6 2" xfId="26491"/>
    <cellStyle name="Normal 67 2 7" xfId="18118"/>
    <cellStyle name="Normal 67 2 8" xfId="18923"/>
    <cellStyle name="Normal 67 3" xfId="1651"/>
    <cellStyle name="Normal 67 3 2" xfId="2650"/>
    <cellStyle name="Normal 67 3 2 2" xfId="4612"/>
    <cellStyle name="Normal 67 3 2 2 2" xfId="8395"/>
    <cellStyle name="Normal 67 3 2 2 2 2" xfId="16454"/>
    <cellStyle name="Normal 67 3 2 2 2 2 2" xfId="33301"/>
    <cellStyle name="Normal 67 3 2 2 2 3" xfId="25734"/>
    <cellStyle name="Normal 67 3 2 2 3" xfId="12671"/>
    <cellStyle name="Normal 67 3 2 2 3 2" xfId="29520"/>
    <cellStyle name="Normal 67 3 2 2 4" xfId="21953"/>
    <cellStyle name="Normal 67 3 2 3" xfId="6511"/>
    <cellStyle name="Normal 67 3 2 3 2" xfId="14570"/>
    <cellStyle name="Normal 67 3 2 3 2 2" xfId="31417"/>
    <cellStyle name="Normal 67 3 2 3 3" xfId="23850"/>
    <cellStyle name="Normal 67 3 2 4" xfId="10737"/>
    <cellStyle name="Normal 67 3 2 4 2" xfId="27636"/>
    <cellStyle name="Normal 67 3 2 5" xfId="18123"/>
    <cellStyle name="Normal 67 3 2 6" xfId="20068"/>
    <cellStyle name="Normal 67 3 3" xfId="3700"/>
    <cellStyle name="Normal 67 3 3 2" xfId="7483"/>
    <cellStyle name="Normal 67 3 3 2 2" xfId="15542"/>
    <cellStyle name="Normal 67 3 3 2 2 2" xfId="32389"/>
    <cellStyle name="Normal 67 3 3 2 3" xfId="24822"/>
    <cellStyle name="Normal 67 3 3 3" xfId="11759"/>
    <cellStyle name="Normal 67 3 3 3 2" xfId="28608"/>
    <cellStyle name="Normal 67 3 3 4" xfId="21041"/>
    <cellStyle name="Normal 67 3 4" xfId="5599"/>
    <cellStyle name="Normal 67 3 4 2" xfId="13658"/>
    <cellStyle name="Normal 67 3 4 2 2" xfId="30505"/>
    <cellStyle name="Normal 67 3 4 3" xfId="22938"/>
    <cellStyle name="Normal 67 3 5" xfId="9784"/>
    <cellStyle name="Normal 67 3 5 2" xfId="26724"/>
    <cellStyle name="Normal 67 3 6" xfId="18122"/>
    <cellStyle name="Normal 67 3 7" xfId="19156"/>
    <cellStyle name="Normal 67 4" xfId="2197"/>
    <cellStyle name="Normal 67 4 2" xfId="4161"/>
    <cellStyle name="Normal 67 4 2 2" xfId="7944"/>
    <cellStyle name="Normal 67 4 2 2 2" xfId="16003"/>
    <cellStyle name="Normal 67 4 2 2 2 2" xfId="32850"/>
    <cellStyle name="Normal 67 4 2 2 3" xfId="25283"/>
    <cellStyle name="Normal 67 4 2 3" xfId="12220"/>
    <cellStyle name="Normal 67 4 2 3 2" xfId="29069"/>
    <cellStyle name="Normal 67 4 2 4" xfId="21502"/>
    <cellStyle name="Normal 67 4 3" xfId="6060"/>
    <cellStyle name="Normal 67 4 3 2" xfId="14119"/>
    <cellStyle name="Normal 67 4 3 2 2" xfId="30966"/>
    <cellStyle name="Normal 67 4 3 3" xfId="23399"/>
    <cellStyle name="Normal 67 4 4" xfId="10285"/>
    <cellStyle name="Normal 67 4 4 2" xfId="27185"/>
    <cellStyle name="Normal 67 4 5" xfId="18124"/>
    <cellStyle name="Normal 67 4 6" xfId="19617"/>
    <cellStyle name="Normal 67 5" xfId="3249"/>
    <cellStyle name="Normal 67 5 2" xfId="7032"/>
    <cellStyle name="Normal 67 5 2 2" xfId="15091"/>
    <cellStyle name="Normal 67 5 2 2 2" xfId="31938"/>
    <cellStyle name="Normal 67 5 2 3" xfId="24371"/>
    <cellStyle name="Normal 67 5 3" xfId="11308"/>
    <cellStyle name="Normal 67 5 3 2" xfId="28157"/>
    <cellStyle name="Normal 67 5 4" xfId="20590"/>
    <cellStyle name="Normal 67 6" xfId="5148"/>
    <cellStyle name="Normal 67 6 2" xfId="13207"/>
    <cellStyle name="Normal 67 6 2 2" xfId="30054"/>
    <cellStyle name="Normal 67 6 3" xfId="22487"/>
    <cellStyle name="Normal 67 7" xfId="9292"/>
    <cellStyle name="Normal 67 7 2" xfId="26273"/>
    <cellStyle name="Normal 67 8" xfId="18117"/>
    <cellStyle name="Normal 67 9" xfId="18705"/>
    <cellStyle name="Normal 68" xfId="1113"/>
    <cellStyle name="Normal 68 2" xfId="1374"/>
    <cellStyle name="Normal 68 2 2" xfId="1870"/>
    <cellStyle name="Normal 68 2 2 2" xfId="2869"/>
    <cellStyle name="Normal 68 2 2 2 2" xfId="4831"/>
    <cellStyle name="Normal 68 2 2 2 2 2" xfId="8614"/>
    <cellStyle name="Normal 68 2 2 2 2 2 2" xfId="16673"/>
    <cellStyle name="Normal 68 2 2 2 2 2 2 2" xfId="33520"/>
    <cellStyle name="Normal 68 2 2 2 2 2 3" xfId="25953"/>
    <cellStyle name="Normal 68 2 2 2 2 3" xfId="12890"/>
    <cellStyle name="Normal 68 2 2 2 2 3 2" xfId="29739"/>
    <cellStyle name="Normal 68 2 2 2 2 4" xfId="22172"/>
    <cellStyle name="Normal 68 2 2 2 3" xfId="6730"/>
    <cellStyle name="Normal 68 2 2 2 3 2" xfId="14789"/>
    <cellStyle name="Normal 68 2 2 2 3 2 2" xfId="31636"/>
    <cellStyle name="Normal 68 2 2 2 3 3" xfId="24069"/>
    <cellStyle name="Normal 68 2 2 2 4" xfId="10956"/>
    <cellStyle name="Normal 68 2 2 2 4 2" xfId="27855"/>
    <cellStyle name="Normal 68 2 2 2 5" xfId="18128"/>
    <cellStyle name="Normal 68 2 2 2 6" xfId="20287"/>
    <cellStyle name="Normal 68 2 2 3" xfId="3919"/>
    <cellStyle name="Normal 68 2 2 3 2" xfId="7702"/>
    <cellStyle name="Normal 68 2 2 3 2 2" xfId="15761"/>
    <cellStyle name="Normal 68 2 2 3 2 2 2" xfId="32608"/>
    <cellStyle name="Normal 68 2 2 3 2 3" xfId="25041"/>
    <cellStyle name="Normal 68 2 2 3 3" xfId="11978"/>
    <cellStyle name="Normal 68 2 2 3 3 2" xfId="28827"/>
    <cellStyle name="Normal 68 2 2 3 4" xfId="21260"/>
    <cellStyle name="Normal 68 2 2 4" xfId="5818"/>
    <cellStyle name="Normal 68 2 2 4 2" xfId="13877"/>
    <cellStyle name="Normal 68 2 2 4 2 2" xfId="30724"/>
    <cellStyle name="Normal 68 2 2 4 3" xfId="23157"/>
    <cellStyle name="Normal 68 2 2 5" xfId="10003"/>
    <cellStyle name="Normal 68 2 2 5 2" xfId="26943"/>
    <cellStyle name="Normal 68 2 2 6" xfId="18127"/>
    <cellStyle name="Normal 68 2 2 7" xfId="19375"/>
    <cellStyle name="Normal 68 2 3" xfId="2416"/>
    <cellStyle name="Normal 68 2 3 2" xfId="4380"/>
    <cellStyle name="Normal 68 2 3 2 2" xfId="8163"/>
    <cellStyle name="Normal 68 2 3 2 2 2" xfId="16222"/>
    <cellStyle name="Normal 68 2 3 2 2 2 2" xfId="33069"/>
    <cellStyle name="Normal 68 2 3 2 2 3" xfId="25502"/>
    <cellStyle name="Normal 68 2 3 2 3" xfId="12439"/>
    <cellStyle name="Normal 68 2 3 2 3 2" xfId="29288"/>
    <cellStyle name="Normal 68 2 3 2 4" xfId="21721"/>
    <cellStyle name="Normal 68 2 3 3" xfId="6279"/>
    <cellStyle name="Normal 68 2 3 3 2" xfId="14338"/>
    <cellStyle name="Normal 68 2 3 3 2 2" xfId="31185"/>
    <cellStyle name="Normal 68 2 3 3 3" xfId="23618"/>
    <cellStyle name="Normal 68 2 3 4" xfId="10504"/>
    <cellStyle name="Normal 68 2 3 4 2" xfId="27404"/>
    <cellStyle name="Normal 68 2 3 5" xfId="18129"/>
    <cellStyle name="Normal 68 2 3 6" xfId="19836"/>
    <cellStyle name="Normal 68 2 4" xfId="3468"/>
    <cellStyle name="Normal 68 2 4 2" xfId="7251"/>
    <cellStyle name="Normal 68 2 4 2 2" xfId="15310"/>
    <cellStyle name="Normal 68 2 4 2 2 2" xfId="32157"/>
    <cellStyle name="Normal 68 2 4 2 3" xfId="24590"/>
    <cellStyle name="Normal 68 2 4 3" xfId="11527"/>
    <cellStyle name="Normal 68 2 4 3 2" xfId="28376"/>
    <cellStyle name="Normal 68 2 4 4" xfId="20809"/>
    <cellStyle name="Normal 68 2 5" xfId="5367"/>
    <cellStyle name="Normal 68 2 5 2" xfId="13426"/>
    <cellStyle name="Normal 68 2 5 2 2" xfId="30273"/>
    <cellStyle name="Normal 68 2 5 3" xfId="22706"/>
    <cellStyle name="Normal 68 2 6" xfId="9528"/>
    <cellStyle name="Normal 68 2 6 2" xfId="26492"/>
    <cellStyle name="Normal 68 2 7" xfId="18126"/>
    <cellStyle name="Normal 68 2 8" xfId="18924"/>
    <cellStyle name="Normal 68 3" xfId="1652"/>
    <cellStyle name="Normal 68 3 2" xfId="2651"/>
    <cellStyle name="Normal 68 3 2 2" xfId="4613"/>
    <cellStyle name="Normal 68 3 2 2 2" xfId="8396"/>
    <cellStyle name="Normal 68 3 2 2 2 2" xfId="16455"/>
    <cellStyle name="Normal 68 3 2 2 2 2 2" xfId="33302"/>
    <cellStyle name="Normal 68 3 2 2 2 3" xfId="25735"/>
    <cellStyle name="Normal 68 3 2 2 3" xfId="12672"/>
    <cellStyle name="Normal 68 3 2 2 3 2" xfId="29521"/>
    <cellStyle name="Normal 68 3 2 2 4" xfId="21954"/>
    <cellStyle name="Normal 68 3 2 3" xfId="6512"/>
    <cellStyle name="Normal 68 3 2 3 2" xfId="14571"/>
    <cellStyle name="Normal 68 3 2 3 2 2" xfId="31418"/>
    <cellStyle name="Normal 68 3 2 3 3" xfId="23851"/>
    <cellStyle name="Normal 68 3 2 4" xfId="10738"/>
    <cellStyle name="Normal 68 3 2 4 2" xfId="27637"/>
    <cellStyle name="Normal 68 3 2 5" xfId="18131"/>
    <cellStyle name="Normal 68 3 2 6" xfId="20069"/>
    <cellStyle name="Normal 68 3 3" xfId="3701"/>
    <cellStyle name="Normal 68 3 3 2" xfId="7484"/>
    <cellStyle name="Normal 68 3 3 2 2" xfId="15543"/>
    <cellStyle name="Normal 68 3 3 2 2 2" xfId="32390"/>
    <cellStyle name="Normal 68 3 3 2 3" xfId="24823"/>
    <cellStyle name="Normal 68 3 3 3" xfId="11760"/>
    <cellStyle name="Normal 68 3 3 3 2" xfId="28609"/>
    <cellStyle name="Normal 68 3 3 4" xfId="21042"/>
    <cellStyle name="Normal 68 3 4" xfId="5600"/>
    <cellStyle name="Normal 68 3 4 2" xfId="13659"/>
    <cellStyle name="Normal 68 3 4 2 2" xfId="30506"/>
    <cellStyle name="Normal 68 3 4 3" xfId="22939"/>
    <cellStyle name="Normal 68 3 5" xfId="9785"/>
    <cellStyle name="Normal 68 3 5 2" xfId="26725"/>
    <cellStyle name="Normal 68 3 6" xfId="18130"/>
    <cellStyle name="Normal 68 3 7" xfId="19157"/>
    <cellStyle name="Normal 68 4" xfId="2198"/>
    <cellStyle name="Normal 68 4 2" xfId="4162"/>
    <cellStyle name="Normal 68 4 2 2" xfId="7945"/>
    <cellStyle name="Normal 68 4 2 2 2" xfId="16004"/>
    <cellStyle name="Normal 68 4 2 2 2 2" xfId="32851"/>
    <cellStyle name="Normal 68 4 2 2 3" xfId="25284"/>
    <cellStyle name="Normal 68 4 2 3" xfId="12221"/>
    <cellStyle name="Normal 68 4 2 3 2" xfId="29070"/>
    <cellStyle name="Normal 68 4 2 4" xfId="21503"/>
    <cellStyle name="Normal 68 4 3" xfId="6061"/>
    <cellStyle name="Normal 68 4 3 2" xfId="14120"/>
    <cellStyle name="Normal 68 4 3 2 2" xfId="30967"/>
    <cellStyle name="Normal 68 4 3 3" xfId="23400"/>
    <cellStyle name="Normal 68 4 4" xfId="10286"/>
    <cellStyle name="Normal 68 4 4 2" xfId="27186"/>
    <cellStyle name="Normal 68 4 5" xfId="18132"/>
    <cellStyle name="Normal 68 4 6" xfId="19618"/>
    <cellStyle name="Normal 68 5" xfId="3250"/>
    <cellStyle name="Normal 68 5 2" xfId="7033"/>
    <cellStyle name="Normal 68 5 2 2" xfId="15092"/>
    <cellStyle name="Normal 68 5 2 2 2" xfId="31939"/>
    <cellStyle name="Normal 68 5 2 3" xfId="24372"/>
    <cellStyle name="Normal 68 5 3" xfId="11309"/>
    <cellStyle name="Normal 68 5 3 2" xfId="28158"/>
    <cellStyle name="Normal 68 5 4" xfId="20591"/>
    <cellStyle name="Normal 68 6" xfId="5149"/>
    <cellStyle name="Normal 68 6 2" xfId="13208"/>
    <cellStyle name="Normal 68 6 2 2" xfId="30055"/>
    <cellStyle name="Normal 68 6 3" xfId="22488"/>
    <cellStyle name="Normal 68 7" xfId="9293"/>
    <cellStyle name="Normal 68 7 2" xfId="26274"/>
    <cellStyle name="Normal 68 8" xfId="18125"/>
    <cellStyle name="Normal 68 9" xfId="18706"/>
    <cellStyle name="Normal 69" xfId="1114"/>
    <cellStyle name="Normal 69 2" xfId="1375"/>
    <cellStyle name="Normal 69 2 2" xfId="1871"/>
    <cellStyle name="Normal 69 2 2 2" xfId="2870"/>
    <cellStyle name="Normal 69 2 2 2 2" xfId="4832"/>
    <cellStyle name="Normal 69 2 2 2 2 2" xfId="8615"/>
    <cellStyle name="Normal 69 2 2 2 2 2 2" xfId="16674"/>
    <cellStyle name="Normal 69 2 2 2 2 2 2 2" xfId="33521"/>
    <cellStyle name="Normal 69 2 2 2 2 2 3" xfId="25954"/>
    <cellStyle name="Normal 69 2 2 2 2 3" xfId="12891"/>
    <cellStyle name="Normal 69 2 2 2 2 3 2" xfId="29740"/>
    <cellStyle name="Normal 69 2 2 2 2 4" xfId="22173"/>
    <cellStyle name="Normal 69 2 2 2 3" xfId="6731"/>
    <cellStyle name="Normal 69 2 2 2 3 2" xfId="14790"/>
    <cellStyle name="Normal 69 2 2 2 3 2 2" xfId="31637"/>
    <cellStyle name="Normal 69 2 2 2 3 3" xfId="24070"/>
    <cellStyle name="Normal 69 2 2 2 4" xfId="10957"/>
    <cellStyle name="Normal 69 2 2 2 4 2" xfId="27856"/>
    <cellStyle name="Normal 69 2 2 2 5" xfId="18136"/>
    <cellStyle name="Normal 69 2 2 2 6" xfId="20288"/>
    <cellStyle name="Normal 69 2 2 3" xfId="3920"/>
    <cellStyle name="Normal 69 2 2 3 2" xfId="7703"/>
    <cellStyle name="Normal 69 2 2 3 2 2" xfId="15762"/>
    <cellStyle name="Normal 69 2 2 3 2 2 2" xfId="32609"/>
    <cellStyle name="Normal 69 2 2 3 2 3" xfId="25042"/>
    <cellStyle name="Normal 69 2 2 3 3" xfId="11979"/>
    <cellStyle name="Normal 69 2 2 3 3 2" xfId="28828"/>
    <cellStyle name="Normal 69 2 2 3 4" xfId="21261"/>
    <cellStyle name="Normal 69 2 2 4" xfId="5819"/>
    <cellStyle name="Normal 69 2 2 4 2" xfId="13878"/>
    <cellStyle name="Normal 69 2 2 4 2 2" xfId="30725"/>
    <cellStyle name="Normal 69 2 2 4 3" xfId="23158"/>
    <cellStyle name="Normal 69 2 2 5" xfId="10004"/>
    <cellStyle name="Normal 69 2 2 5 2" xfId="26944"/>
    <cellStyle name="Normal 69 2 2 6" xfId="18135"/>
    <cellStyle name="Normal 69 2 2 7" xfId="19376"/>
    <cellStyle name="Normal 69 2 3" xfId="2417"/>
    <cellStyle name="Normal 69 2 3 2" xfId="4381"/>
    <cellStyle name="Normal 69 2 3 2 2" xfId="8164"/>
    <cellStyle name="Normal 69 2 3 2 2 2" xfId="16223"/>
    <cellStyle name="Normal 69 2 3 2 2 2 2" xfId="33070"/>
    <cellStyle name="Normal 69 2 3 2 2 3" xfId="25503"/>
    <cellStyle name="Normal 69 2 3 2 3" xfId="12440"/>
    <cellStyle name="Normal 69 2 3 2 3 2" xfId="29289"/>
    <cellStyle name="Normal 69 2 3 2 4" xfId="21722"/>
    <cellStyle name="Normal 69 2 3 3" xfId="6280"/>
    <cellStyle name="Normal 69 2 3 3 2" xfId="14339"/>
    <cellStyle name="Normal 69 2 3 3 2 2" xfId="31186"/>
    <cellStyle name="Normal 69 2 3 3 3" xfId="23619"/>
    <cellStyle name="Normal 69 2 3 4" xfId="10505"/>
    <cellStyle name="Normal 69 2 3 4 2" xfId="27405"/>
    <cellStyle name="Normal 69 2 3 5" xfId="18137"/>
    <cellStyle name="Normal 69 2 3 6" xfId="19837"/>
    <cellStyle name="Normal 69 2 4" xfId="3469"/>
    <cellStyle name="Normal 69 2 4 2" xfId="7252"/>
    <cellStyle name="Normal 69 2 4 2 2" xfId="15311"/>
    <cellStyle name="Normal 69 2 4 2 2 2" xfId="32158"/>
    <cellStyle name="Normal 69 2 4 2 3" xfId="24591"/>
    <cellStyle name="Normal 69 2 4 3" xfId="11528"/>
    <cellStyle name="Normal 69 2 4 3 2" xfId="28377"/>
    <cellStyle name="Normal 69 2 4 4" xfId="20810"/>
    <cellStyle name="Normal 69 2 5" xfId="5368"/>
    <cellStyle name="Normal 69 2 5 2" xfId="13427"/>
    <cellStyle name="Normal 69 2 5 2 2" xfId="30274"/>
    <cellStyle name="Normal 69 2 5 3" xfId="22707"/>
    <cellStyle name="Normal 69 2 6" xfId="9529"/>
    <cellStyle name="Normal 69 2 6 2" xfId="26493"/>
    <cellStyle name="Normal 69 2 7" xfId="18134"/>
    <cellStyle name="Normal 69 2 8" xfId="18925"/>
    <cellStyle name="Normal 69 3" xfId="1653"/>
    <cellStyle name="Normal 69 3 2" xfId="2652"/>
    <cellStyle name="Normal 69 3 2 2" xfId="4614"/>
    <cellStyle name="Normal 69 3 2 2 2" xfId="8397"/>
    <cellStyle name="Normal 69 3 2 2 2 2" xfId="16456"/>
    <cellStyle name="Normal 69 3 2 2 2 2 2" xfId="33303"/>
    <cellStyle name="Normal 69 3 2 2 2 3" xfId="25736"/>
    <cellStyle name="Normal 69 3 2 2 3" xfId="12673"/>
    <cellStyle name="Normal 69 3 2 2 3 2" xfId="29522"/>
    <cellStyle name="Normal 69 3 2 2 4" xfId="21955"/>
    <cellStyle name="Normal 69 3 2 3" xfId="6513"/>
    <cellStyle name="Normal 69 3 2 3 2" xfId="14572"/>
    <cellStyle name="Normal 69 3 2 3 2 2" xfId="31419"/>
    <cellStyle name="Normal 69 3 2 3 3" xfId="23852"/>
    <cellStyle name="Normal 69 3 2 4" xfId="10739"/>
    <cellStyle name="Normal 69 3 2 4 2" xfId="27638"/>
    <cellStyle name="Normal 69 3 2 5" xfId="18139"/>
    <cellStyle name="Normal 69 3 2 6" xfId="20070"/>
    <cellStyle name="Normal 69 3 3" xfId="3702"/>
    <cellStyle name="Normal 69 3 3 2" xfId="7485"/>
    <cellStyle name="Normal 69 3 3 2 2" xfId="15544"/>
    <cellStyle name="Normal 69 3 3 2 2 2" xfId="32391"/>
    <cellStyle name="Normal 69 3 3 2 3" xfId="24824"/>
    <cellStyle name="Normal 69 3 3 3" xfId="11761"/>
    <cellStyle name="Normal 69 3 3 3 2" xfId="28610"/>
    <cellStyle name="Normal 69 3 3 4" xfId="21043"/>
    <cellStyle name="Normal 69 3 4" xfId="5601"/>
    <cellStyle name="Normal 69 3 4 2" xfId="13660"/>
    <cellStyle name="Normal 69 3 4 2 2" xfId="30507"/>
    <cellStyle name="Normal 69 3 4 3" xfId="22940"/>
    <cellStyle name="Normal 69 3 5" xfId="9786"/>
    <cellStyle name="Normal 69 3 5 2" xfId="26726"/>
    <cellStyle name="Normal 69 3 6" xfId="18138"/>
    <cellStyle name="Normal 69 3 7" xfId="19158"/>
    <cellStyle name="Normal 69 4" xfId="2199"/>
    <cellStyle name="Normal 69 4 2" xfId="4163"/>
    <cellStyle name="Normal 69 4 2 2" xfId="7946"/>
    <cellStyle name="Normal 69 4 2 2 2" xfId="16005"/>
    <cellStyle name="Normal 69 4 2 2 2 2" xfId="32852"/>
    <cellStyle name="Normal 69 4 2 2 3" xfId="25285"/>
    <cellStyle name="Normal 69 4 2 3" xfId="12222"/>
    <cellStyle name="Normal 69 4 2 3 2" xfId="29071"/>
    <cellStyle name="Normal 69 4 2 4" xfId="21504"/>
    <cellStyle name="Normal 69 4 3" xfId="6062"/>
    <cellStyle name="Normal 69 4 3 2" xfId="14121"/>
    <cellStyle name="Normal 69 4 3 2 2" xfId="30968"/>
    <cellStyle name="Normal 69 4 3 3" xfId="23401"/>
    <cellStyle name="Normal 69 4 4" xfId="10287"/>
    <cellStyle name="Normal 69 4 4 2" xfId="27187"/>
    <cellStyle name="Normal 69 4 5" xfId="18140"/>
    <cellStyle name="Normal 69 4 6" xfId="19619"/>
    <cellStyle name="Normal 69 5" xfId="3251"/>
    <cellStyle name="Normal 69 5 2" xfId="7034"/>
    <cellStyle name="Normal 69 5 2 2" xfId="15093"/>
    <cellStyle name="Normal 69 5 2 2 2" xfId="31940"/>
    <cellStyle name="Normal 69 5 2 3" xfId="24373"/>
    <cellStyle name="Normal 69 5 3" xfId="11310"/>
    <cellStyle name="Normal 69 5 3 2" xfId="28159"/>
    <cellStyle name="Normal 69 5 4" xfId="20592"/>
    <cellStyle name="Normal 69 6" xfId="5150"/>
    <cellStyle name="Normal 69 6 2" xfId="13209"/>
    <cellStyle name="Normal 69 6 2 2" xfId="30056"/>
    <cellStyle name="Normal 69 6 3" xfId="22489"/>
    <cellStyle name="Normal 69 7" xfId="9294"/>
    <cellStyle name="Normal 69 7 2" xfId="26275"/>
    <cellStyle name="Normal 69 8" xfId="18133"/>
    <cellStyle name="Normal 69 9" xfId="18707"/>
    <cellStyle name="Normal 7" xfId="452"/>
    <cellStyle name="Normal 7 2" xfId="453"/>
    <cellStyle name="Normal 7 2 2" xfId="2982"/>
    <cellStyle name="Normal 7 2 2 2" xfId="6839"/>
    <cellStyle name="Normal 7 2 2 2 2" xfId="14898"/>
    <cellStyle name="Normal 7 2 2 2 2 2" xfId="31745"/>
    <cellStyle name="Normal 7 2 2 2 3" xfId="24178"/>
    <cellStyle name="Normal 7 2 2 3" xfId="11067"/>
    <cellStyle name="Normal 7 2 2 3 2" xfId="27964"/>
    <cellStyle name="Normal 7 2 2 4" xfId="20396"/>
    <cellStyle name="Normal 7 2 3" xfId="18141"/>
    <cellStyle name="Normal 7 3" xfId="454"/>
    <cellStyle name="Normal 7 3 2" xfId="18142"/>
    <cellStyle name="Normal 7 4" xfId="852"/>
    <cellStyle name="Normal 7 5" xfId="2972"/>
    <cellStyle name="Normal 7 5 2" xfId="6830"/>
    <cellStyle name="Normal 7 5 2 2" xfId="14889"/>
    <cellStyle name="Normal 7 5 2 2 2" xfId="31736"/>
    <cellStyle name="Normal 7 5 2 3" xfId="24169"/>
    <cellStyle name="Normal 7 5 3" xfId="11058"/>
    <cellStyle name="Normal 7 5 3 2" xfId="27955"/>
    <cellStyle name="Normal 7 5 4" xfId="20387"/>
    <cellStyle name="Normal 7 6" xfId="33831"/>
    <cellStyle name="Normal 7_Energía" xfId="18143"/>
    <cellStyle name="Normal 70" xfId="1115"/>
    <cellStyle name="Normal 70 2" xfId="1376"/>
    <cellStyle name="Normal 70 2 2" xfId="1872"/>
    <cellStyle name="Normal 70 2 2 2" xfId="2871"/>
    <cellStyle name="Normal 70 2 2 2 2" xfId="4833"/>
    <cellStyle name="Normal 70 2 2 2 2 2" xfId="8616"/>
    <cellStyle name="Normal 70 2 2 2 2 2 2" xfId="16675"/>
    <cellStyle name="Normal 70 2 2 2 2 2 2 2" xfId="33522"/>
    <cellStyle name="Normal 70 2 2 2 2 2 3" xfId="25955"/>
    <cellStyle name="Normal 70 2 2 2 2 3" xfId="12892"/>
    <cellStyle name="Normal 70 2 2 2 2 3 2" xfId="29741"/>
    <cellStyle name="Normal 70 2 2 2 2 4" xfId="22174"/>
    <cellStyle name="Normal 70 2 2 2 3" xfId="6732"/>
    <cellStyle name="Normal 70 2 2 2 3 2" xfId="14791"/>
    <cellStyle name="Normal 70 2 2 2 3 2 2" xfId="31638"/>
    <cellStyle name="Normal 70 2 2 2 3 3" xfId="24071"/>
    <cellStyle name="Normal 70 2 2 2 4" xfId="10958"/>
    <cellStyle name="Normal 70 2 2 2 4 2" xfId="27857"/>
    <cellStyle name="Normal 70 2 2 2 5" xfId="18147"/>
    <cellStyle name="Normal 70 2 2 2 6" xfId="20289"/>
    <cellStyle name="Normal 70 2 2 3" xfId="3921"/>
    <cellStyle name="Normal 70 2 2 3 2" xfId="7704"/>
    <cellStyle name="Normal 70 2 2 3 2 2" xfId="15763"/>
    <cellStyle name="Normal 70 2 2 3 2 2 2" xfId="32610"/>
    <cellStyle name="Normal 70 2 2 3 2 3" xfId="25043"/>
    <cellStyle name="Normal 70 2 2 3 3" xfId="11980"/>
    <cellStyle name="Normal 70 2 2 3 3 2" xfId="28829"/>
    <cellStyle name="Normal 70 2 2 3 4" xfId="21262"/>
    <cellStyle name="Normal 70 2 2 4" xfId="5820"/>
    <cellStyle name="Normal 70 2 2 4 2" xfId="13879"/>
    <cellStyle name="Normal 70 2 2 4 2 2" xfId="30726"/>
    <cellStyle name="Normal 70 2 2 4 3" xfId="23159"/>
    <cellStyle name="Normal 70 2 2 5" xfId="10005"/>
    <cellStyle name="Normal 70 2 2 5 2" xfId="26945"/>
    <cellStyle name="Normal 70 2 2 6" xfId="18146"/>
    <cellStyle name="Normal 70 2 2 7" xfId="19377"/>
    <cellStyle name="Normal 70 2 3" xfId="2418"/>
    <cellStyle name="Normal 70 2 3 2" xfId="4382"/>
    <cellStyle name="Normal 70 2 3 2 2" xfId="8165"/>
    <cellStyle name="Normal 70 2 3 2 2 2" xfId="16224"/>
    <cellStyle name="Normal 70 2 3 2 2 2 2" xfId="33071"/>
    <cellStyle name="Normal 70 2 3 2 2 3" xfId="25504"/>
    <cellStyle name="Normal 70 2 3 2 3" xfId="12441"/>
    <cellStyle name="Normal 70 2 3 2 3 2" xfId="29290"/>
    <cellStyle name="Normal 70 2 3 2 4" xfId="21723"/>
    <cellStyle name="Normal 70 2 3 3" xfId="6281"/>
    <cellStyle name="Normal 70 2 3 3 2" xfId="14340"/>
    <cellStyle name="Normal 70 2 3 3 2 2" xfId="31187"/>
    <cellStyle name="Normal 70 2 3 3 3" xfId="23620"/>
    <cellStyle name="Normal 70 2 3 4" xfId="10506"/>
    <cellStyle name="Normal 70 2 3 4 2" xfId="27406"/>
    <cellStyle name="Normal 70 2 3 5" xfId="18148"/>
    <cellStyle name="Normal 70 2 3 6" xfId="19838"/>
    <cellStyle name="Normal 70 2 4" xfId="3470"/>
    <cellStyle name="Normal 70 2 4 2" xfId="7253"/>
    <cellStyle name="Normal 70 2 4 2 2" xfId="15312"/>
    <cellStyle name="Normal 70 2 4 2 2 2" xfId="32159"/>
    <cellStyle name="Normal 70 2 4 2 3" xfId="24592"/>
    <cellStyle name="Normal 70 2 4 3" xfId="11529"/>
    <cellStyle name="Normal 70 2 4 3 2" xfId="28378"/>
    <cellStyle name="Normal 70 2 4 4" xfId="20811"/>
    <cellStyle name="Normal 70 2 5" xfId="5369"/>
    <cellStyle name="Normal 70 2 5 2" xfId="13428"/>
    <cellStyle name="Normal 70 2 5 2 2" xfId="30275"/>
    <cellStyle name="Normal 70 2 5 3" xfId="22708"/>
    <cellStyle name="Normal 70 2 6" xfId="9530"/>
    <cellStyle name="Normal 70 2 6 2" xfId="26494"/>
    <cellStyle name="Normal 70 2 7" xfId="18145"/>
    <cellStyle name="Normal 70 2 8" xfId="18926"/>
    <cellStyle name="Normal 70 3" xfId="1654"/>
    <cellStyle name="Normal 70 3 2" xfId="2653"/>
    <cellStyle name="Normal 70 3 2 2" xfId="4615"/>
    <cellStyle name="Normal 70 3 2 2 2" xfId="8398"/>
    <cellStyle name="Normal 70 3 2 2 2 2" xfId="16457"/>
    <cellStyle name="Normal 70 3 2 2 2 2 2" xfId="33304"/>
    <cellStyle name="Normal 70 3 2 2 2 3" xfId="25737"/>
    <cellStyle name="Normal 70 3 2 2 3" xfId="12674"/>
    <cellStyle name="Normal 70 3 2 2 3 2" xfId="29523"/>
    <cellStyle name="Normal 70 3 2 2 4" xfId="21956"/>
    <cellStyle name="Normal 70 3 2 3" xfId="6514"/>
    <cellStyle name="Normal 70 3 2 3 2" xfId="14573"/>
    <cellStyle name="Normal 70 3 2 3 2 2" xfId="31420"/>
    <cellStyle name="Normal 70 3 2 3 3" xfId="23853"/>
    <cellStyle name="Normal 70 3 2 4" xfId="10740"/>
    <cellStyle name="Normal 70 3 2 4 2" xfId="27639"/>
    <cellStyle name="Normal 70 3 2 5" xfId="18150"/>
    <cellStyle name="Normal 70 3 2 6" xfId="20071"/>
    <cellStyle name="Normal 70 3 3" xfId="3703"/>
    <cellStyle name="Normal 70 3 3 2" xfId="7486"/>
    <cellStyle name="Normal 70 3 3 2 2" xfId="15545"/>
    <cellStyle name="Normal 70 3 3 2 2 2" xfId="32392"/>
    <cellStyle name="Normal 70 3 3 2 3" xfId="24825"/>
    <cellStyle name="Normal 70 3 3 3" xfId="11762"/>
    <cellStyle name="Normal 70 3 3 3 2" xfId="28611"/>
    <cellStyle name="Normal 70 3 3 4" xfId="21044"/>
    <cellStyle name="Normal 70 3 4" xfId="5602"/>
    <cellStyle name="Normal 70 3 4 2" xfId="13661"/>
    <cellStyle name="Normal 70 3 4 2 2" xfId="30508"/>
    <cellStyle name="Normal 70 3 4 3" xfId="22941"/>
    <cellStyle name="Normal 70 3 5" xfId="9787"/>
    <cellStyle name="Normal 70 3 5 2" xfId="26727"/>
    <cellStyle name="Normal 70 3 6" xfId="18149"/>
    <cellStyle name="Normal 70 3 7" xfId="19159"/>
    <cellStyle name="Normal 70 4" xfId="2200"/>
    <cellStyle name="Normal 70 4 2" xfId="4164"/>
    <cellStyle name="Normal 70 4 2 2" xfId="7947"/>
    <cellStyle name="Normal 70 4 2 2 2" xfId="16006"/>
    <cellStyle name="Normal 70 4 2 2 2 2" xfId="32853"/>
    <cellStyle name="Normal 70 4 2 2 3" xfId="25286"/>
    <cellStyle name="Normal 70 4 2 3" xfId="12223"/>
    <cellStyle name="Normal 70 4 2 3 2" xfId="29072"/>
    <cellStyle name="Normal 70 4 2 4" xfId="21505"/>
    <cellStyle name="Normal 70 4 3" xfId="6063"/>
    <cellStyle name="Normal 70 4 3 2" xfId="14122"/>
    <cellStyle name="Normal 70 4 3 2 2" xfId="30969"/>
    <cellStyle name="Normal 70 4 3 3" xfId="23402"/>
    <cellStyle name="Normal 70 4 4" xfId="10288"/>
    <cellStyle name="Normal 70 4 4 2" xfId="27188"/>
    <cellStyle name="Normal 70 4 5" xfId="18151"/>
    <cellStyle name="Normal 70 4 6" xfId="19620"/>
    <cellStyle name="Normal 70 5" xfId="3252"/>
    <cellStyle name="Normal 70 5 2" xfId="7035"/>
    <cellStyle name="Normal 70 5 2 2" xfId="15094"/>
    <cellStyle name="Normal 70 5 2 2 2" xfId="31941"/>
    <cellStyle name="Normal 70 5 2 3" xfId="24374"/>
    <cellStyle name="Normal 70 5 3" xfId="11311"/>
    <cellStyle name="Normal 70 5 3 2" xfId="28160"/>
    <cellStyle name="Normal 70 5 4" xfId="20593"/>
    <cellStyle name="Normal 70 6" xfId="5151"/>
    <cellStyle name="Normal 70 6 2" xfId="13210"/>
    <cellStyle name="Normal 70 6 2 2" xfId="30057"/>
    <cellStyle name="Normal 70 6 3" xfId="22490"/>
    <cellStyle name="Normal 70 7" xfId="9295"/>
    <cellStyle name="Normal 70 7 2" xfId="26276"/>
    <cellStyle name="Normal 70 8" xfId="18144"/>
    <cellStyle name="Normal 70 9" xfId="18708"/>
    <cellStyle name="Normal 71" xfId="1116"/>
    <cellStyle name="Normal 71 2" xfId="1377"/>
    <cellStyle name="Normal 71 2 2" xfId="1873"/>
    <cellStyle name="Normal 71 2 2 2" xfId="2872"/>
    <cellStyle name="Normal 71 2 2 2 2" xfId="4834"/>
    <cellStyle name="Normal 71 2 2 2 2 2" xfId="8617"/>
    <cellStyle name="Normal 71 2 2 2 2 2 2" xfId="16676"/>
    <cellStyle name="Normal 71 2 2 2 2 2 2 2" xfId="33523"/>
    <cellStyle name="Normal 71 2 2 2 2 2 3" xfId="25956"/>
    <cellStyle name="Normal 71 2 2 2 2 3" xfId="12893"/>
    <cellStyle name="Normal 71 2 2 2 2 3 2" xfId="29742"/>
    <cellStyle name="Normal 71 2 2 2 2 4" xfId="22175"/>
    <cellStyle name="Normal 71 2 2 2 3" xfId="6733"/>
    <cellStyle name="Normal 71 2 2 2 3 2" xfId="14792"/>
    <cellStyle name="Normal 71 2 2 2 3 2 2" xfId="31639"/>
    <cellStyle name="Normal 71 2 2 2 3 3" xfId="24072"/>
    <cellStyle name="Normal 71 2 2 2 4" xfId="10959"/>
    <cellStyle name="Normal 71 2 2 2 4 2" xfId="27858"/>
    <cellStyle name="Normal 71 2 2 2 5" xfId="18155"/>
    <cellStyle name="Normal 71 2 2 2 6" xfId="20290"/>
    <cellStyle name="Normal 71 2 2 3" xfId="3922"/>
    <cellStyle name="Normal 71 2 2 3 2" xfId="7705"/>
    <cellStyle name="Normal 71 2 2 3 2 2" xfId="15764"/>
    <cellStyle name="Normal 71 2 2 3 2 2 2" xfId="32611"/>
    <cellStyle name="Normal 71 2 2 3 2 3" xfId="25044"/>
    <cellStyle name="Normal 71 2 2 3 3" xfId="11981"/>
    <cellStyle name="Normal 71 2 2 3 3 2" xfId="28830"/>
    <cellStyle name="Normal 71 2 2 3 4" xfId="21263"/>
    <cellStyle name="Normal 71 2 2 4" xfId="5821"/>
    <cellStyle name="Normal 71 2 2 4 2" xfId="13880"/>
    <cellStyle name="Normal 71 2 2 4 2 2" xfId="30727"/>
    <cellStyle name="Normal 71 2 2 4 3" xfId="23160"/>
    <cellStyle name="Normal 71 2 2 5" xfId="10006"/>
    <cellStyle name="Normal 71 2 2 5 2" xfId="26946"/>
    <cellStyle name="Normal 71 2 2 6" xfId="18154"/>
    <cellStyle name="Normal 71 2 2 7" xfId="19378"/>
    <cellStyle name="Normal 71 2 3" xfId="2419"/>
    <cellStyle name="Normal 71 2 3 2" xfId="4383"/>
    <cellStyle name="Normal 71 2 3 2 2" xfId="8166"/>
    <cellStyle name="Normal 71 2 3 2 2 2" xfId="16225"/>
    <cellStyle name="Normal 71 2 3 2 2 2 2" xfId="33072"/>
    <cellStyle name="Normal 71 2 3 2 2 3" xfId="25505"/>
    <cellStyle name="Normal 71 2 3 2 3" xfId="12442"/>
    <cellStyle name="Normal 71 2 3 2 3 2" xfId="29291"/>
    <cellStyle name="Normal 71 2 3 2 4" xfId="21724"/>
    <cellStyle name="Normal 71 2 3 3" xfId="6282"/>
    <cellStyle name="Normal 71 2 3 3 2" xfId="14341"/>
    <cellStyle name="Normal 71 2 3 3 2 2" xfId="31188"/>
    <cellStyle name="Normal 71 2 3 3 3" xfId="23621"/>
    <cellStyle name="Normal 71 2 3 4" xfId="10507"/>
    <cellStyle name="Normal 71 2 3 4 2" xfId="27407"/>
    <cellStyle name="Normal 71 2 3 5" xfId="18156"/>
    <cellStyle name="Normal 71 2 3 6" xfId="19839"/>
    <cellStyle name="Normal 71 2 4" xfId="3471"/>
    <cellStyle name="Normal 71 2 4 2" xfId="7254"/>
    <cellStyle name="Normal 71 2 4 2 2" xfId="15313"/>
    <cellStyle name="Normal 71 2 4 2 2 2" xfId="32160"/>
    <cellStyle name="Normal 71 2 4 2 3" xfId="24593"/>
    <cellStyle name="Normal 71 2 4 3" xfId="11530"/>
    <cellStyle name="Normal 71 2 4 3 2" xfId="28379"/>
    <cellStyle name="Normal 71 2 4 4" xfId="20812"/>
    <cellStyle name="Normal 71 2 5" xfId="5370"/>
    <cellStyle name="Normal 71 2 5 2" xfId="13429"/>
    <cellStyle name="Normal 71 2 5 2 2" xfId="30276"/>
    <cellStyle name="Normal 71 2 5 3" xfId="22709"/>
    <cellStyle name="Normal 71 2 6" xfId="9531"/>
    <cellStyle name="Normal 71 2 6 2" xfId="26495"/>
    <cellStyle name="Normal 71 2 7" xfId="18153"/>
    <cellStyle name="Normal 71 2 8" xfId="18927"/>
    <cellStyle name="Normal 71 3" xfId="1655"/>
    <cellStyle name="Normal 71 3 2" xfId="2654"/>
    <cellStyle name="Normal 71 3 2 2" xfId="4616"/>
    <cellStyle name="Normal 71 3 2 2 2" xfId="8399"/>
    <cellStyle name="Normal 71 3 2 2 2 2" xfId="16458"/>
    <cellStyle name="Normal 71 3 2 2 2 2 2" xfId="33305"/>
    <cellStyle name="Normal 71 3 2 2 2 3" xfId="25738"/>
    <cellStyle name="Normal 71 3 2 2 3" xfId="12675"/>
    <cellStyle name="Normal 71 3 2 2 3 2" xfId="29524"/>
    <cellStyle name="Normal 71 3 2 2 4" xfId="21957"/>
    <cellStyle name="Normal 71 3 2 3" xfId="6515"/>
    <cellStyle name="Normal 71 3 2 3 2" xfId="14574"/>
    <cellStyle name="Normal 71 3 2 3 2 2" xfId="31421"/>
    <cellStyle name="Normal 71 3 2 3 3" xfId="23854"/>
    <cellStyle name="Normal 71 3 2 4" xfId="10741"/>
    <cellStyle name="Normal 71 3 2 4 2" xfId="27640"/>
    <cellStyle name="Normal 71 3 2 5" xfId="18158"/>
    <cellStyle name="Normal 71 3 2 6" xfId="20072"/>
    <cellStyle name="Normal 71 3 3" xfId="3704"/>
    <cellStyle name="Normal 71 3 3 2" xfId="7487"/>
    <cellStyle name="Normal 71 3 3 2 2" xfId="15546"/>
    <cellStyle name="Normal 71 3 3 2 2 2" xfId="32393"/>
    <cellStyle name="Normal 71 3 3 2 3" xfId="24826"/>
    <cellStyle name="Normal 71 3 3 3" xfId="11763"/>
    <cellStyle name="Normal 71 3 3 3 2" xfId="28612"/>
    <cellStyle name="Normal 71 3 3 4" xfId="21045"/>
    <cellStyle name="Normal 71 3 4" xfId="5603"/>
    <cellStyle name="Normal 71 3 4 2" xfId="13662"/>
    <cellStyle name="Normal 71 3 4 2 2" xfId="30509"/>
    <cellStyle name="Normal 71 3 4 3" xfId="22942"/>
    <cellStyle name="Normal 71 3 5" xfId="9788"/>
    <cellStyle name="Normal 71 3 5 2" xfId="26728"/>
    <cellStyle name="Normal 71 3 6" xfId="18157"/>
    <cellStyle name="Normal 71 3 7" xfId="19160"/>
    <cellStyle name="Normal 71 4" xfId="2201"/>
    <cellStyle name="Normal 71 4 2" xfId="4165"/>
    <cellStyle name="Normal 71 4 2 2" xfId="7948"/>
    <cellStyle name="Normal 71 4 2 2 2" xfId="16007"/>
    <cellStyle name="Normal 71 4 2 2 2 2" xfId="32854"/>
    <cellStyle name="Normal 71 4 2 2 3" xfId="25287"/>
    <cellStyle name="Normal 71 4 2 3" xfId="12224"/>
    <cellStyle name="Normal 71 4 2 3 2" xfId="29073"/>
    <cellStyle name="Normal 71 4 2 4" xfId="21506"/>
    <cellStyle name="Normal 71 4 3" xfId="6064"/>
    <cellStyle name="Normal 71 4 3 2" xfId="14123"/>
    <cellStyle name="Normal 71 4 3 2 2" xfId="30970"/>
    <cellStyle name="Normal 71 4 3 3" xfId="23403"/>
    <cellStyle name="Normal 71 4 4" xfId="10289"/>
    <cellStyle name="Normal 71 4 4 2" xfId="27189"/>
    <cellStyle name="Normal 71 4 5" xfId="18159"/>
    <cellStyle name="Normal 71 4 6" xfId="19621"/>
    <cellStyle name="Normal 71 5" xfId="3253"/>
    <cellStyle name="Normal 71 5 2" xfId="7036"/>
    <cellStyle name="Normal 71 5 2 2" xfId="15095"/>
    <cellStyle name="Normal 71 5 2 2 2" xfId="31942"/>
    <cellStyle name="Normal 71 5 2 3" xfId="24375"/>
    <cellStyle name="Normal 71 5 3" xfId="11312"/>
    <cellStyle name="Normal 71 5 3 2" xfId="28161"/>
    <cellStyle name="Normal 71 5 4" xfId="20594"/>
    <cellStyle name="Normal 71 6" xfId="5152"/>
    <cellStyle name="Normal 71 6 2" xfId="13211"/>
    <cellStyle name="Normal 71 6 2 2" xfId="30058"/>
    <cellStyle name="Normal 71 6 3" xfId="22491"/>
    <cellStyle name="Normal 71 7" xfId="9296"/>
    <cellStyle name="Normal 71 7 2" xfId="26277"/>
    <cellStyle name="Normal 71 8" xfId="18152"/>
    <cellStyle name="Normal 71 9" xfId="18709"/>
    <cellStyle name="Normal 72" xfId="1117"/>
    <cellStyle name="Normal 72 2" xfId="1378"/>
    <cellStyle name="Normal 72 2 2" xfId="1874"/>
    <cellStyle name="Normal 72 2 2 2" xfId="2873"/>
    <cellStyle name="Normal 72 2 2 2 2" xfId="4835"/>
    <cellStyle name="Normal 72 2 2 2 2 2" xfId="8618"/>
    <cellStyle name="Normal 72 2 2 2 2 2 2" xfId="16677"/>
    <cellStyle name="Normal 72 2 2 2 2 2 2 2" xfId="33524"/>
    <cellStyle name="Normal 72 2 2 2 2 2 3" xfId="25957"/>
    <cellStyle name="Normal 72 2 2 2 2 3" xfId="12894"/>
    <cellStyle name="Normal 72 2 2 2 2 3 2" xfId="29743"/>
    <cellStyle name="Normal 72 2 2 2 2 4" xfId="22176"/>
    <cellStyle name="Normal 72 2 2 2 3" xfId="6734"/>
    <cellStyle name="Normal 72 2 2 2 3 2" xfId="14793"/>
    <cellStyle name="Normal 72 2 2 2 3 2 2" xfId="31640"/>
    <cellStyle name="Normal 72 2 2 2 3 3" xfId="24073"/>
    <cellStyle name="Normal 72 2 2 2 4" xfId="10960"/>
    <cellStyle name="Normal 72 2 2 2 4 2" xfId="27859"/>
    <cellStyle name="Normal 72 2 2 2 5" xfId="18163"/>
    <cellStyle name="Normal 72 2 2 2 6" xfId="20291"/>
    <cellStyle name="Normal 72 2 2 3" xfId="3923"/>
    <cellStyle name="Normal 72 2 2 3 2" xfId="7706"/>
    <cellStyle name="Normal 72 2 2 3 2 2" xfId="15765"/>
    <cellStyle name="Normal 72 2 2 3 2 2 2" xfId="32612"/>
    <cellStyle name="Normal 72 2 2 3 2 3" xfId="25045"/>
    <cellStyle name="Normal 72 2 2 3 3" xfId="11982"/>
    <cellStyle name="Normal 72 2 2 3 3 2" xfId="28831"/>
    <cellStyle name="Normal 72 2 2 3 4" xfId="21264"/>
    <cellStyle name="Normal 72 2 2 4" xfId="5822"/>
    <cellStyle name="Normal 72 2 2 4 2" xfId="13881"/>
    <cellStyle name="Normal 72 2 2 4 2 2" xfId="30728"/>
    <cellStyle name="Normal 72 2 2 4 3" xfId="23161"/>
    <cellStyle name="Normal 72 2 2 5" xfId="10007"/>
    <cellStyle name="Normal 72 2 2 5 2" xfId="26947"/>
    <cellStyle name="Normal 72 2 2 6" xfId="18162"/>
    <cellStyle name="Normal 72 2 2 7" xfId="19379"/>
    <cellStyle name="Normal 72 2 3" xfId="2420"/>
    <cellStyle name="Normal 72 2 3 2" xfId="4384"/>
    <cellStyle name="Normal 72 2 3 2 2" xfId="8167"/>
    <cellStyle name="Normal 72 2 3 2 2 2" xfId="16226"/>
    <cellStyle name="Normal 72 2 3 2 2 2 2" xfId="33073"/>
    <cellStyle name="Normal 72 2 3 2 2 3" xfId="25506"/>
    <cellStyle name="Normal 72 2 3 2 3" xfId="12443"/>
    <cellStyle name="Normal 72 2 3 2 3 2" xfId="29292"/>
    <cellStyle name="Normal 72 2 3 2 4" xfId="21725"/>
    <cellStyle name="Normal 72 2 3 3" xfId="6283"/>
    <cellStyle name="Normal 72 2 3 3 2" xfId="14342"/>
    <cellStyle name="Normal 72 2 3 3 2 2" xfId="31189"/>
    <cellStyle name="Normal 72 2 3 3 3" xfId="23622"/>
    <cellStyle name="Normal 72 2 3 4" xfId="10508"/>
    <cellStyle name="Normal 72 2 3 4 2" xfId="27408"/>
    <cellStyle name="Normal 72 2 3 5" xfId="18164"/>
    <cellStyle name="Normal 72 2 3 6" xfId="19840"/>
    <cellStyle name="Normal 72 2 4" xfId="3472"/>
    <cellStyle name="Normal 72 2 4 2" xfId="7255"/>
    <cellStyle name="Normal 72 2 4 2 2" xfId="15314"/>
    <cellStyle name="Normal 72 2 4 2 2 2" xfId="32161"/>
    <cellStyle name="Normal 72 2 4 2 3" xfId="24594"/>
    <cellStyle name="Normal 72 2 4 3" xfId="11531"/>
    <cellStyle name="Normal 72 2 4 3 2" xfId="28380"/>
    <cellStyle name="Normal 72 2 4 4" xfId="20813"/>
    <cellStyle name="Normal 72 2 5" xfId="5371"/>
    <cellStyle name="Normal 72 2 5 2" xfId="13430"/>
    <cellStyle name="Normal 72 2 5 2 2" xfId="30277"/>
    <cellStyle name="Normal 72 2 5 3" xfId="22710"/>
    <cellStyle name="Normal 72 2 6" xfId="9532"/>
    <cellStyle name="Normal 72 2 6 2" xfId="26496"/>
    <cellStyle name="Normal 72 2 7" xfId="18161"/>
    <cellStyle name="Normal 72 2 8" xfId="18928"/>
    <cellStyle name="Normal 72 3" xfId="1656"/>
    <cellStyle name="Normal 72 3 2" xfId="2655"/>
    <cellStyle name="Normal 72 3 2 2" xfId="4617"/>
    <cellStyle name="Normal 72 3 2 2 2" xfId="8400"/>
    <cellStyle name="Normal 72 3 2 2 2 2" xfId="16459"/>
    <cellStyle name="Normal 72 3 2 2 2 2 2" xfId="33306"/>
    <cellStyle name="Normal 72 3 2 2 2 3" xfId="25739"/>
    <cellStyle name="Normal 72 3 2 2 3" xfId="12676"/>
    <cellStyle name="Normal 72 3 2 2 3 2" xfId="29525"/>
    <cellStyle name="Normal 72 3 2 2 4" xfId="21958"/>
    <cellStyle name="Normal 72 3 2 3" xfId="6516"/>
    <cellStyle name="Normal 72 3 2 3 2" xfId="14575"/>
    <cellStyle name="Normal 72 3 2 3 2 2" xfId="31422"/>
    <cellStyle name="Normal 72 3 2 3 3" xfId="23855"/>
    <cellStyle name="Normal 72 3 2 4" xfId="10742"/>
    <cellStyle name="Normal 72 3 2 4 2" xfId="27641"/>
    <cellStyle name="Normal 72 3 2 5" xfId="18166"/>
    <cellStyle name="Normal 72 3 2 6" xfId="20073"/>
    <cellStyle name="Normal 72 3 3" xfId="3705"/>
    <cellStyle name="Normal 72 3 3 2" xfId="7488"/>
    <cellStyle name="Normal 72 3 3 2 2" xfId="15547"/>
    <cellStyle name="Normal 72 3 3 2 2 2" xfId="32394"/>
    <cellStyle name="Normal 72 3 3 2 3" xfId="24827"/>
    <cellStyle name="Normal 72 3 3 3" xfId="11764"/>
    <cellStyle name="Normal 72 3 3 3 2" xfId="28613"/>
    <cellStyle name="Normal 72 3 3 4" xfId="21046"/>
    <cellStyle name="Normal 72 3 4" xfId="5604"/>
    <cellStyle name="Normal 72 3 4 2" xfId="13663"/>
    <cellStyle name="Normal 72 3 4 2 2" xfId="30510"/>
    <cellStyle name="Normal 72 3 4 3" xfId="22943"/>
    <cellStyle name="Normal 72 3 5" xfId="9789"/>
    <cellStyle name="Normal 72 3 5 2" xfId="26729"/>
    <cellStyle name="Normal 72 3 6" xfId="18165"/>
    <cellStyle name="Normal 72 3 7" xfId="19161"/>
    <cellStyle name="Normal 72 4" xfId="2202"/>
    <cellStyle name="Normal 72 4 2" xfId="4166"/>
    <cellStyle name="Normal 72 4 2 2" xfId="7949"/>
    <cellStyle name="Normal 72 4 2 2 2" xfId="16008"/>
    <cellStyle name="Normal 72 4 2 2 2 2" xfId="32855"/>
    <cellStyle name="Normal 72 4 2 2 3" xfId="25288"/>
    <cellStyle name="Normal 72 4 2 3" xfId="12225"/>
    <cellStyle name="Normal 72 4 2 3 2" xfId="29074"/>
    <cellStyle name="Normal 72 4 2 4" xfId="21507"/>
    <cellStyle name="Normal 72 4 3" xfId="6065"/>
    <cellStyle name="Normal 72 4 3 2" xfId="14124"/>
    <cellStyle name="Normal 72 4 3 2 2" xfId="30971"/>
    <cellStyle name="Normal 72 4 3 3" xfId="23404"/>
    <cellStyle name="Normal 72 4 4" xfId="10290"/>
    <cellStyle name="Normal 72 4 4 2" xfId="27190"/>
    <cellStyle name="Normal 72 4 5" xfId="18167"/>
    <cellStyle name="Normal 72 4 6" xfId="19622"/>
    <cellStyle name="Normal 72 5" xfId="3254"/>
    <cellStyle name="Normal 72 5 2" xfId="7037"/>
    <cellStyle name="Normal 72 5 2 2" xfId="15096"/>
    <cellStyle name="Normal 72 5 2 2 2" xfId="31943"/>
    <cellStyle name="Normal 72 5 2 3" xfId="24376"/>
    <cellStyle name="Normal 72 5 3" xfId="11313"/>
    <cellStyle name="Normal 72 5 3 2" xfId="28162"/>
    <cellStyle name="Normal 72 5 4" xfId="20595"/>
    <cellStyle name="Normal 72 6" xfId="5153"/>
    <cellStyle name="Normal 72 6 2" xfId="13212"/>
    <cellStyle name="Normal 72 6 2 2" xfId="30059"/>
    <cellStyle name="Normal 72 6 3" xfId="22492"/>
    <cellStyle name="Normal 72 7" xfId="9297"/>
    <cellStyle name="Normal 72 7 2" xfId="26278"/>
    <cellStyle name="Normal 72 8" xfId="18160"/>
    <cellStyle name="Normal 72 9" xfId="18710"/>
    <cellStyle name="Normal 73" xfId="1118"/>
    <cellStyle name="Normal 73 2" xfId="1379"/>
    <cellStyle name="Normal 73 2 2" xfId="1875"/>
    <cellStyle name="Normal 73 2 2 2" xfId="2874"/>
    <cellStyle name="Normal 73 2 2 2 2" xfId="4836"/>
    <cellStyle name="Normal 73 2 2 2 2 2" xfId="8619"/>
    <cellStyle name="Normal 73 2 2 2 2 2 2" xfId="16678"/>
    <cellStyle name="Normal 73 2 2 2 2 2 2 2" xfId="33525"/>
    <cellStyle name="Normal 73 2 2 2 2 2 3" xfId="25958"/>
    <cellStyle name="Normal 73 2 2 2 2 3" xfId="12895"/>
    <cellStyle name="Normal 73 2 2 2 2 3 2" xfId="29744"/>
    <cellStyle name="Normal 73 2 2 2 2 4" xfId="22177"/>
    <cellStyle name="Normal 73 2 2 2 3" xfId="6735"/>
    <cellStyle name="Normal 73 2 2 2 3 2" xfId="14794"/>
    <cellStyle name="Normal 73 2 2 2 3 2 2" xfId="31641"/>
    <cellStyle name="Normal 73 2 2 2 3 3" xfId="24074"/>
    <cellStyle name="Normal 73 2 2 2 4" xfId="10961"/>
    <cellStyle name="Normal 73 2 2 2 4 2" xfId="27860"/>
    <cellStyle name="Normal 73 2 2 2 5" xfId="18171"/>
    <cellStyle name="Normal 73 2 2 2 6" xfId="20292"/>
    <cellStyle name="Normal 73 2 2 3" xfId="3924"/>
    <cellStyle name="Normal 73 2 2 3 2" xfId="7707"/>
    <cellStyle name="Normal 73 2 2 3 2 2" xfId="15766"/>
    <cellStyle name="Normal 73 2 2 3 2 2 2" xfId="32613"/>
    <cellStyle name="Normal 73 2 2 3 2 3" xfId="25046"/>
    <cellStyle name="Normal 73 2 2 3 3" xfId="11983"/>
    <cellStyle name="Normal 73 2 2 3 3 2" xfId="28832"/>
    <cellStyle name="Normal 73 2 2 3 4" xfId="21265"/>
    <cellStyle name="Normal 73 2 2 4" xfId="5823"/>
    <cellStyle name="Normal 73 2 2 4 2" xfId="13882"/>
    <cellStyle name="Normal 73 2 2 4 2 2" xfId="30729"/>
    <cellStyle name="Normal 73 2 2 4 3" xfId="23162"/>
    <cellStyle name="Normal 73 2 2 5" xfId="10008"/>
    <cellStyle name="Normal 73 2 2 5 2" xfId="26948"/>
    <cellStyle name="Normal 73 2 2 6" xfId="18170"/>
    <cellStyle name="Normal 73 2 2 7" xfId="19380"/>
    <cellStyle name="Normal 73 2 3" xfId="2421"/>
    <cellStyle name="Normal 73 2 3 2" xfId="4385"/>
    <cellStyle name="Normal 73 2 3 2 2" xfId="8168"/>
    <cellStyle name="Normal 73 2 3 2 2 2" xfId="16227"/>
    <cellStyle name="Normal 73 2 3 2 2 2 2" xfId="33074"/>
    <cellStyle name="Normal 73 2 3 2 2 3" xfId="25507"/>
    <cellStyle name="Normal 73 2 3 2 3" xfId="12444"/>
    <cellStyle name="Normal 73 2 3 2 3 2" xfId="29293"/>
    <cellStyle name="Normal 73 2 3 2 4" xfId="21726"/>
    <cellStyle name="Normal 73 2 3 3" xfId="6284"/>
    <cellStyle name="Normal 73 2 3 3 2" xfId="14343"/>
    <cellStyle name="Normal 73 2 3 3 2 2" xfId="31190"/>
    <cellStyle name="Normal 73 2 3 3 3" xfId="23623"/>
    <cellStyle name="Normal 73 2 3 4" xfId="10509"/>
    <cellStyle name="Normal 73 2 3 4 2" xfId="27409"/>
    <cellStyle name="Normal 73 2 3 5" xfId="18172"/>
    <cellStyle name="Normal 73 2 3 6" xfId="19841"/>
    <cellStyle name="Normal 73 2 4" xfId="3473"/>
    <cellStyle name="Normal 73 2 4 2" xfId="7256"/>
    <cellStyle name="Normal 73 2 4 2 2" xfId="15315"/>
    <cellStyle name="Normal 73 2 4 2 2 2" xfId="32162"/>
    <cellStyle name="Normal 73 2 4 2 3" xfId="24595"/>
    <cellStyle name="Normal 73 2 4 3" xfId="11532"/>
    <cellStyle name="Normal 73 2 4 3 2" xfId="28381"/>
    <cellStyle name="Normal 73 2 4 4" xfId="20814"/>
    <cellStyle name="Normal 73 2 5" xfId="5372"/>
    <cellStyle name="Normal 73 2 5 2" xfId="13431"/>
    <cellStyle name="Normal 73 2 5 2 2" xfId="30278"/>
    <cellStyle name="Normal 73 2 5 3" xfId="22711"/>
    <cellStyle name="Normal 73 2 6" xfId="9533"/>
    <cellStyle name="Normal 73 2 6 2" xfId="26497"/>
    <cellStyle name="Normal 73 2 7" xfId="18169"/>
    <cellStyle name="Normal 73 2 8" xfId="18929"/>
    <cellStyle name="Normal 73 3" xfId="1657"/>
    <cellStyle name="Normal 73 3 2" xfId="2656"/>
    <cellStyle name="Normal 73 3 2 2" xfId="4618"/>
    <cellStyle name="Normal 73 3 2 2 2" xfId="8401"/>
    <cellStyle name="Normal 73 3 2 2 2 2" xfId="16460"/>
    <cellStyle name="Normal 73 3 2 2 2 2 2" xfId="33307"/>
    <cellStyle name="Normal 73 3 2 2 2 3" xfId="25740"/>
    <cellStyle name="Normal 73 3 2 2 3" xfId="12677"/>
    <cellStyle name="Normal 73 3 2 2 3 2" xfId="29526"/>
    <cellStyle name="Normal 73 3 2 2 4" xfId="21959"/>
    <cellStyle name="Normal 73 3 2 3" xfId="6517"/>
    <cellStyle name="Normal 73 3 2 3 2" xfId="14576"/>
    <cellStyle name="Normal 73 3 2 3 2 2" xfId="31423"/>
    <cellStyle name="Normal 73 3 2 3 3" xfId="23856"/>
    <cellStyle name="Normal 73 3 2 4" xfId="10743"/>
    <cellStyle name="Normal 73 3 2 4 2" xfId="27642"/>
    <cellStyle name="Normal 73 3 2 5" xfId="18174"/>
    <cellStyle name="Normal 73 3 2 6" xfId="20074"/>
    <cellStyle name="Normal 73 3 3" xfId="3706"/>
    <cellStyle name="Normal 73 3 3 2" xfId="7489"/>
    <cellStyle name="Normal 73 3 3 2 2" xfId="15548"/>
    <cellStyle name="Normal 73 3 3 2 2 2" xfId="32395"/>
    <cellStyle name="Normal 73 3 3 2 3" xfId="24828"/>
    <cellStyle name="Normal 73 3 3 3" xfId="11765"/>
    <cellStyle name="Normal 73 3 3 3 2" xfId="28614"/>
    <cellStyle name="Normal 73 3 3 4" xfId="21047"/>
    <cellStyle name="Normal 73 3 4" xfId="5605"/>
    <cellStyle name="Normal 73 3 4 2" xfId="13664"/>
    <cellStyle name="Normal 73 3 4 2 2" xfId="30511"/>
    <cellStyle name="Normal 73 3 4 3" xfId="22944"/>
    <cellStyle name="Normal 73 3 5" xfId="9790"/>
    <cellStyle name="Normal 73 3 5 2" xfId="26730"/>
    <cellStyle name="Normal 73 3 6" xfId="18173"/>
    <cellStyle name="Normal 73 3 7" xfId="19162"/>
    <cellStyle name="Normal 73 4" xfId="2203"/>
    <cellStyle name="Normal 73 4 2" xfId="4167"/>
    <cellStyle name="Normal 73 4 2 2" xfId="7950"/>
    <cellStyle name="Normal 73 4 2 2 2" xfId="16009"/>
    <cellStyle name="Normal 73 4 2 2 2 2" xfId="32856"/>
    <cellStyle name="Normal 73 4 2 2 3" xfId="25289"/>
    <cellStyle name="Normal 73 4 2 3" xfId="12226"/>
    <cellStyle name="Normal 73 4 2 3 2" xfId="29075"/>
    <cellStyle name="Normal 73 4 2 4" xfId="21508"/>
    <cellStyle name="Normal 73 4 3" xfId="6066"/>
    <cellStyle name="Normal 73 4 3 2" xfId="14125"/>
    <cellStyle name="Normal 73 4 3 2 2" xfId="30972"/>
    <cellStyle name="Normal 73 4 3 3" xfId="23405"/>
    <cellStyle name="Normal 73 4 4" xfId="10291"/>
    <cellStyle name="Normal 73 4 4 2" xfId="27191"/>
    <cellStyle name="Normal 73 4 5" xfId="18175"/>
    <cellStyle name="Normal 73 4 6" xfId="19623"/>
    <cellStyle name="Normal 73 5" xfId="3255"/>
    <cellStyle name="Normal 73 5 2" xfId="7038"/>
    <cellStyle name="Normal 73 5 2 2" xfId="15097"/>
    <cellStyle name="Normal 73 5 2 2 2" xfId="31944"/>
    <cellStyle name="Normal 73 5 2 3" xfId="24377"/>
    <cellStyle name="Normal 73 5 3" xfId="11314"/>
    <cellStyle name="Normal 73 5 3 2" xfId="28163"/>
    <cellStyle name="Normal 73 5 4" xfId="20596"/>
    <cellStyle name="Normal 73 6" xfId="5154"/>
    <cellStyle name="Normal 73 6 2" xfId="13213"/>
    <cellStyle name="Normal 73 6 2 2" xfId="30060"/>
    <cellStyle name="Normal 73 6 3" xfId="22493"/>
    <cellStyle name="Normal 73 7" xfId="9298"/>
    <cellStyle name="Normal 73 7 2" xfId="26279"/>
    <cellStyle name="Normal 73 8" xfId="18168"/>
    <cellStyle name="Normal 73 9" xfId="18711"/>
    <cellStyle name="Normal 74" xfId="1119"/>
    <cellStyle name="Normal 74 2" xfId="1380"/>
    <cellStyle name="Normal 74 2 2" xfId="1876"/>
    <cellStyle name="Normal 74 2 2 2" xfId="2875"/>
    <cellStyle name="Normal 74 2 2 2 2" xfId="4837"/>
    <cellStyle name="Normal 74 2 2 2 2 2" xfId="8620"/>
    <cellStyle name="Normal 74 2 2 2 2 2 2" xfId="16679"/>
    <cellStyle name="Normal 74 2 2 2 2 2 2 2" xfId="33526"/>
    <cellStyle name="Normal 74 2 2 2 2 2 3" xfId="25959"/>
    <cellStyle name="Normal 74 2 2 2 2 3" xfId="12896"/>
    <cellStyle name="Normal 74 2 2 2 2 3 2" xfId="29745"/>
    <cellStyle name="Normal 74 2 2 2 2 4" xfId="22178"/>
    <cellStyle name="Normal 74 2 2 2 3" xfId="6736"/>
    <cellStyle name="Normal 74 2 2 2 3 2" xfId="14795"/>
    <cellStyle name="Normal 74 2 2 2 3 2 2" xfId="31642"/>
    <cellStyle name="Normal 74 2 2 2 3 3" xfId="24075"/>
    <cellStyle name="Normal 74 2 2 2 4" xfId="10962"/>
    <cellStyle name="Normal 74 2 2 2 4 2" xfId="27861"/>
    <cellStyle name="Normal 74 2 2 2 5" xfId="18179"/>
    <cellStyle name="Normal 74 2 2 2 6" xfId="20293"/>
    <cellStyle name="Normal 74 2 2 3" xfId="3925"/>
    <cellStyle name="Normal 74 2 2 3 2" xfId="7708"/>
    <cellStyle name="Normal 74 2 2 3 2 2" xfId="15767"/>
    <cellStyle name="Normal 74 2 2 3 2 2 2" xfId="32614"/>
    <cellStyle name="Normal 74 2 2 3 2 3" xfId="25047"/>
    <cellStyle name="Normal 74 2 2 3 3" xfId="11984"/>
    <cellStyle name="Normal 74 2 2 3 3 2" xfId="28833"/>
    <cellStyle name="Normal 74 2 2 3 4" xfId="21266"/>
    <cellStyle name="Normal 74 2 2 4" xfId="5824"/>
    <cellStyle name="Normal 74 2 2 4 2" xfId="13883"/>
    <cellStyle name="Normal 74 2 2 4 2 2" xfId="30730"/>
    <cellStyle name="Normal 74 2 2 4 3" xfId="23163"/>
    <cellStyle name="Normal 74 2 2 5" xfId="10009"/>
    <cellStyle name="Normal 74 2 2 5 2" xfId="26949"/>
    <cellStyle name="Normal 74 2 2 6" xfId="18178"/>
    <cellStyle name="Normal 74 2 2 7" xfId="19381"/>
    <cellStyle name="Normal 74 2 3" xfId="2422"/>
    <cellStyle name="Normal 74 2 3 2" xfId="4386"/>
    <cellStyle name="Normal 74 2 3 2 2" xfId="8169"/>
    <cellStyle name="Normal 74 2 3 2 2 2" xfId="16228"/>
    <cellStyle name="Normal 74 2 3 2 2 2 2" xfId="33075"/>
    <cellStyle name="Normal 74 2 3 2 2 3" xfId="25508"/>
    <cellStyle name="Normal 74 2 3 2 3" xfId="12445"/>
    <cellStyle name="Normal 74 2 3 2 3 2" xfId="29294"/>
    <cellStyle name="Normal 74 2 3 2 4" xfId="21727"/>
    <cellStyle name="Normal 74 2 3 3" xfId="6285"/>
    <cellStyle name="Normal 74 2 3 3 2" xfId="14344"/>
    <cellStyle name="Normal 74 2 3 3 2 2" xfId="31191"/>
    <cellStyle name="Normal 74 2 3 3 3" xfId="23624"/>
    <cellStyle name="Normal 74 2 3 4" xfId="10510"/>
    <cellStyle name="Normal 74 2 3 4 2" xfId="27410"/>
    <cellStyle name="Normal 74 2 3 5" xfId="18180"/>
    <cellStyle name="Normal 74 2 3 6" xfId="19842"/>
    <cellStyle name="Normal 74 2 4" xfId="3474"/>
    <cellStyle name="Normal 74 2 4 2" xfId="7257"/>
    <cellStyle name="Normal 74 2 4 2 2" xfId="15316"/>
    <cellStyle name="Normal 74 2 4 2 2 2" xfId="32163"/>
    <cellStyle name="Normal 74 2 4 2 3" xfId="24596"/>
    <cellStyle name="Normal 74 2 4 3" xfId="11533"/>
    <cellStyle name="Normal 74 2 4 3 2" xfId="28382"/>
    <cellStyle name="Normal 74 2 4 4" xfId="20815"/>
    <cellStyle name="Normal 74 2 5" xfId="5373"/>
    <cellStyle name="Normal 74 2 5 2" xfId="13432"/>
    <cellStyle name="Normal 74 2 5 2 2" xfId="30279"/>
    <cellStyle name="Normal 74 2 5 3" xfId="22712"/>
    <cellStyle name="Normal 74 2 6" xfId="9534"/>
    <cellStyle name="Normal 74 2 6 2" xfId="26498"/>
    <cellStyle name="Normal 74 2 7" xfId="18177"/>
    <cellStyle name="Normal 74 2 8" xfId="18930"/>
    <cellStyle name="Normal 74 3" xfId="1658"/>
    <cellStyle name="Normal 74 3 2" xfId="2657"/>
    <cellStyle name="Normal 74 3 2 2" xfId="4619"/>
    <cellStyle name="Normal 74 3 2 2 2" xfId="8402"/>
    <cellStyle name="Normal 74 3 2 2 2 2" xfId="16461"/>
    <cellStyle name="Normal 74 3 2 2 2 2 2" xfId="33308"/>
    <cellStyle name="Normal 74 3 2 2 2 3" xfId="25741"/>
    <cellStyle name="Normal 74 3 2 2 3" xfId="12678"/>
    <cellStyle name="Normal 74 3 2 2 3 2" xfId="29527"/>
    <cellStyle name="Normal 74 3 2 2 4" xfId="21960"/>
    <cellStyle name="Normal 74 3 2 3" xfId="6518"/>
    <cellStyle name="Normal 74 3 2 3 2" xfId="14577"/>
    <cellStyle name="Normal 74 3 2 3 2 2" xfId="31424"/>
    <cellStyle name="Normal 74 3 2 3 3" xfId="23857"/>
    <cellStyle name="Normal 74 3 2 4" xfId="10744"/>
    <cellStyle name="Normal 74 3 2 4 2" xfId="27643"/>
    <cellStyle name="Normal 74 3 2 5" xfId="18182"/>
    <cellStyle name="Normal 74 3 2 6" xfId="20075"/>
    <cellStyle name="Normal 74 3 3" xfId="3707"/>
    <cellStyle name="Normal 74 3 3 2" xfId="7490"/>
    <cellStyle name="Normal 74 3 3 2 2" xfId="15549"/>
    <cellStyle name="Normal 74 3 3 2 2 2" xfId="32396"/>
    <cellStyle name="Normal 74 3 3 2 3" xfId="24829"/>
    <cellStyle name="Normal 74 3 3 3" xfId="11766"/>
    <cellStyle name="Normal 74 3 3 3 2" xfId="28615"/>
    <cellStyle name="Normal 74 3 3 4" xfId="21048"/>
    <cellStyle name="Normal 74 3 4" xfId="5606"/>
    <cellStyle name="Normal 74 3 4 2" xfId="13665"/>
    <cellStyle name="Normal 74 3 4 2 2" xfId="30512"/>
    <cellStyle name="Normal 74 3 4 3" xfId="22945"/>
    <cellStyle name="Normal 74 3 5" xfId="9791"/>
    <cellStyle name="Normal 74 3 5 2" xfId="26731"/>
    <cellStyle name="Normal 74 3 6" xfId="18181"/>
    <cellStyle name="Normal 74 3 7" xfId="19163"/>
    <cellStyle name="Normal 74 4" xfId="2204"/>
    <cellStyle name="Normal 74 4 2" xfId="4168"/>
    <cellStyle name="Normal 74 4 2 2" xfId="7951"/>
    <cellStyle name="Normal 74 4 2 2 2" xfId="16010"/>
    <cellStyle name="Normal 74 4 2 2 2 2" xfId="32857"/>
    <cellStyle name="Normal 74 4 2 2 3" xfId="25290"/>
    <cellStyle name="Normal 74 4 2 3" xfId="12227"/>
    <cellStyle name="Normal 74 4 2 3 2" xfId="29076"/>
    <cellStyle name="Normal 74 4 2 4" xfId="21509"/>
    <cellStyle name="Normal 74 4 3" xfId="6067"/>
    <cellStyle name="Normal 74 4 3 2" xfId="14126"/>
    <cellStyle name="Normal 74 4 3 2 2" xfId="30973"/>
    <cellStyle name="Normal 74 4 3 3" xfId="23406"/>
    <cellStyle name="Normal 74 4 4" xfId="10292"/>
    <cellStyle name="Normal 74 4 4 2" xfId="27192"/>
    <cellStyle name="Normal 74 4 5" xfId="18183"/>
    <cellStyle name="Normal 74 4 6" xfId="19624"/>
    <cellStyle name="Normal 74 5" xfId="3256"/>
    <cellStyle name="Normal 74 5 2" xfId="7039"/>
    <cellStyle name="Normal 74 5 2 2" xfId="15098"/>
    <cellStyle name="Normal 74 5 2 2 2" xfId="31945"/>
    <cellStyle name="Normal 74 5 2 3" xfId="24378"/>
    <cellStyle name="Normal 74 5 3" xfId="11315"/>
    <cellStyle name="Normal 74 5 3 2" xfId="28164"/>
    <cellStyle name="Normal 74 5 4" xfId="20597"/>
    <cellStyle name="Normal 74 6" xfId="5155"/>
    <cellStyle name="Normal 74 6 2" xfId="13214"/>
    <cellStyle name="Normal 74 6 2 2" xfId="30061"/>
    <cellStyle name="Normal 74 6 3" xfId="22494"/>
    <cellStyle name="Normal 74 7" xfId="9299"/>
    <cellStyle name="Normal 74 7 2" xfId="26280"/>
    <cellStyle name="Normal 74 8" xfId="18176"/>
    <cellStyle name="Normal 74 9" xfId="18712"/>
    <cellStyle name="Normal 75" xfId="1120"/>
    <cellStyle name="Normal 75 2" xfId="1381"/>
    <cellStyle name="Normal 75 2 2" xfId="1877"/>
    <cellStyle name="Normal 75 2 2 2" xfId="2876"/>
    <cellStyle name="Normal 75 2 2 2 2" xfId="4838"/>
    <cellStyle name="Normal 75 2 2 2 2 2" xfId="8621"/>
    <cellStyle name="Normal 75 2 2 2 2 2 2" xfId="16680"/>
    <cellStyle name="Normal 75 2 2 2 2 2 2 2" xfId="33527"/>
    <cellStyle name="Normal 75 2 2 2 2 2 3" xfId="25960"/>
    <cellStyle name="Normal 75 2 2 2 2 3" xfId="12897"/>
    <cellStyle name="Normal 75 2 2 2 2 3 2" xfId="29746"/>
    <cellStyle name="Normal 75 2 2 2 2 4" xfId="22179"/>
    <cellStyle name="Normal 75 2 2 2 3" xfId="6737"/>
    <cellStyle name="Normal 75 2 2 2 3 2" xfId="14796"/>
    <cellStyle name="Normal 75 2 2 2 3 2 2" xfId="31643"/>
    <cellStyle name="Normal 75 2 2 2 3 3" xfId="24076"/>
    <cellStyle name="Normal 75 2 2 2 4" xfId="10963"/>
    <cellStyle name="Normal 75 2 2 2 4 2" xfId="27862"/>
    <cellStyle name="Normal 75 2 2 2 5" xfId="18187"/>
    <cellStyle name="Normal 75 2 2 2 6" xfId="20294"/>
    <cellStyle name="Normal 75 2 2 3" xfId="3926"/>
    <cellStyle name="Normal 75 2 2 3 2" xfId="7709"/>
    <cellStyle name="Normal 75 2 2 3 2 2" xfId="15768"/>
    <cellStyle name="Normal 75 2 2 3 2 2 2" xfId="32615"/>
    <cellStyle name="Normal 75 2 2 3 2 3" xfId="25048"/>
    <cellStyle name="Normal 75 2 2 3 3" xfId="11985"/>
    <cellStyle name="Normal 75 2 2 3 3 2" xfId="28834"/>
    <cellStyle name="Normal 75 2 2 3 4" xfId="21267"/>
    <cellStyle name="Normal 75 2 2 4" xfId="5825"/>
    <cellStyle name="Normal 75 2 2 4 2" xfId="13884"/>
    <cellStyle name="Normal 75 2 2 4 2 2" xfId="30731"/>
    <cellStyle name="Normal 75 2 2 4 3" xfId="23164"/>
    <cellStyle name="Normal 75 2 2 5" xfId="10010"/>
    <cellStyle name="Normal 75 2 2 5 2" xfId="26950"/>
    <cellStyle name="Normal 75 2 2 6" xfId="18186"/>
    <cellStyle name="Normal 75 2 2 7" xfId="19382"/>
    <cellStyle name="Normal 75 2 3" xfId="2423"/>
    <cellStyle name="Normal 75 2 3 2" xfId="4387"/>
    <cellStyle name="Normal 75 2 3 2 2" xfId="8170"/>
    <cellStyle name="Normal 75 2 3 2 2 2" xfId="16229"/>
    <cellStyle name="Normal 75 2 3 2 2 2 2" xfId="33076"/>
    <cellStyle name="Normal 75 2 3 2 2 3" xfId="25509"/>
    <cellStyle name="Normal 75 2 3 2 3" xfId="12446"/>
    <cellStyle name="Normal 75 2 3 2 3 2" xfId="29295"/>
    <cellStyle name="Normal 75 2 3 2 4" xfId="21728"/>
    <cellStyle name="Normal 75 2 3 3" xfId="6286"/>
    <cellStyle name="Normal 75 2 3 3 2" xfId="14345"/>
    <cellStyle name="Normal 75 2 3 3 2 2" xfId="31192"/>
    <cellStyle name="Normal 75 2 3 3 3" xfId="23625"/>
    <cellStyle name="Normal 75 2 3 4" xfId="10511"/>
    <cellStyle name="Normal 75 2 3 4 2" xfId="27411"/>
    <cellStyle name="Normal 75 2 3 5" xfId="18188"/>
    <cellStyle name="Normal 75 2 3 6" xfId="19843"/>
    <cellStyle name="Normal 75 2 4" xfId="3475"/>
    <cellStyle name="Normal 75 2 4 2" xfId="7258"/>
    <cellStyle name="Normal 75 2 4 2 2" xfId="15317"/>
    <cellStyle name="Normal 75 2 4 2 2 2" xfId="32164"/>
    <cellStyle name="Normal 75 2 4 2 3" xfId="24597"/>
    <cellStyle name="Normal 75 2 4 3" xfId="11534"/>
    <cellStyle name="Normal 75 2 4 3 2" xfId="28383"/>
    <cellStyle name="Normal 75 2 4 4" xfId="20816"/>
    <cellStyle name="Normal 75 2 5" xfId="5374"/>
    <cellStyle name="Normal 75 2 5 2" xfId="13433"/>
    <cellStyle name="Normal 75 2 5 2 2" xfId="30280"/>
    <cellStyle name="Normal 75 2 5 3" xfId="22713"/>
    <cellStyle name="Normal 75 2 6" xfId="9535"/>
    <cellStyle name="Normal 75 2 6 2" xfId="26499"/>
    <cellStyle name="Normal 75 2 7" xfId="18185"/>
    <cellStyle name="Normal 75 2 8" xfId="18931"/>
    <cellStyle name="Normal 75 3" xfId="1659"/>
    <cellStyle name="Normal 75 3 2" xfId="2658"/>
    <cellStyle name="Normal 75 3 2 2" xfId="4620"/>
    <cellStyle name="Normal 75 3 2 2 2" xfId="8403"/>
    <cellStyle name="Normal 75 3 2 2 2 2" xfId="16462"/>
    <cellStyle name="Normal 75 3 2 2 2 2 2" xfId="33309"/>
    <cellStyle name="Normal 75 3 2 2 2 3" xfId="25742"/>
    <cellStyle name="Normal 75 3 2 2 3" xfId="12679"/>
    <cellStyle name="Normal 75 3 2 2 3 2" xfId="29528"/>
    <cellStyle name="Normal 75 3 2 2 4" xfId="21961"/>
    <cellStyle name="Normal 75 3 2 3" xfId="6519"/>
    <cellStyle name="Normal 75 3 2 3 2" xfId="14578"/>
    <cellStyle name="Normal 75 3 2 3 2 2" xfId="31425"/>
    <cellStyle name="Normal 75 3 2 3 3" xfId="23858"/>
    <cellStyle name="Normal 75 3 2 4" xfId="10745"/>
    <cellStyle name="Normal 75 3 2 4 2" xfId="27644"/>
    <cellStyle name="Normal 75 3 2 5" xfId="18190"/>
    <cellStyle name="Normal 75 3 2 6" xfId="20076"/>
    <cellStyle name="Normal 75 3 3" xfId="3708"/>
    <cellStyle name="Normal 75 3 3 2" xfId="7491"/>
    <cellStyle name="Normal 75 3 3 2 2" xfId="15550"/>
    <cellStyle name="Normal 75 3 3 2 2 2" xfId="32397"/>
    <cellStyle name="Normal 75 3 3 2 3" xfId="24830"/>
    <cellStyle name="Normal 75 3 3 3" xfId="11767"/>
    <cellStyle name="Normal 75 3 3 3 2" xfId="28616"/>
    <cellStyle name="Normal 75 3 3 4" xfId="21049"/>
    <cellStyle name="Normal 75 3 4" xfId="5607"/>
    <cellStyle name="Normal 75 3 4 2" xfId="13666"/>
    <cellStyle name="Normal 75 3 4 2 2" xfId="30513"/>
    <cellStyle name="Normal 75 3 4 3" xfId="22946"/>
    <cellStyle name="Normal 75 3 5" xfId="9792"/>
    <cellStyle name="Normal 75 3 5 2" xfId="26732"/>
    <cellStyle name="Normal 75 3 6" xfId="18189"/>
    <cellStyle name="Normal 75 3 7" xfId="19164"/>
    <cellStyle name="Normal 75 4" xfId="2205"/>
    <cellStyle name="Normal 75 4 2" xfId="4169"/>
    <cellStyle name="Normal 75 4 2 2" xfId="7952"/>
    <cellStyle name="Normal 75 4 2 2 2" xfId="16011"/>
    <cellStyle name="Normal 75 4 2 2 2 2" xfId="32858"/>
    <cellStyle name="Normal 75 4 2 2 3" xfId="25291"/>
    <cellStyle name="Normal 75 4 2 3" xfId="12228"/>
    <cellStyle name="Normal 75 4 2 3 2" xfId="29077"/>
    <cellStyle name="Normal 75 4 2 4" xfId="21510"/>
    <cellStyle name="Normal 75 4 3" xfId="6068"/>
    <cellStyle name="Normal 75 4 3 2" xfId="14127"/>
    <cellStyle name="Normal 75 4 3 2 2" xfId="30974"/>
    <cellStyle name="Normal 75 4 3 3" xfId="23407"/>
    <cellStyle name="Normal 75 4 4" xfId="10293"/>
    <cellStyle name="Normal 75 4 4 2" xfId="27193"/>
    <cellStyle name="Normal 75 4 5" xfId="18191"/>
    <cellStyle name="Normal 75 4 6" xfId="19625"/>
    <cellStyle name="Normal 75 5" xfId="3257"/>
    <cellStyle name="Normal 75 5 2" xfId="7040"/>
    <cellStyle name="Normal 75 5 2 2" xfId="15099"/>
    <cellStyle name="Normal 75 5 2 2 2" xfId="31946"/>
    <cellStyle name="Normal 75 5 2 3" xfId="24379"/>
    <cellStyle name="Normal 75 5 3" xfId="11316"/>
    <cellStyle name="Normal 75 5 3 2" xfId="28165"/>
    <cellStyle name="Normal 75 5 4" xfId="20598"/>
    <cellStyle name="Normal 75 6" xfId="5156"/>
    <cellStyle name="Normal 75 6 2" xfId="13215"/>
    <cellStyle name="Normal 75 6 2 2" xfId="30062"/>
    <cellStyle name="Normal 75 6 3" xfId="22495"/>
    <cellStyle name="Normal 75 7" xfId="9300"/>
    <cellStyle name="Normal 75 7 2" xfId="26281"/>
    <cellStyle name="Normal 75 8" xfId="18184"/>
    <cellStyle name="Normal 75 9" xfId="18713"/>
    <cellStyle name="Normal 76" xfId="1121"/>
    <cellStyle name="Normal 76 2" xfId="1382"/>
    <cellStyle name="Normal 76 2 2" xfId="1878"/>
    <cellStyle name="Normal 76 2 2 2" xfId="2877"/>
    <cellStyle name="Normal 76 2 2 2 2" xfId="4839"/>
    <cellStyle name="Normal 76 2 2 2 2 2" xfId="8622"/>
    <cellStyle name="Normal 76 2 2 2 2 2 2" xfId="16681"/>
    <cellStyle name="Normal 76 2 2 2 2 2 2 2" xfId="33528"/>
    <cellStyle name="Normal 76 2 2 2 2 2 3" xfId="25961"/>
    <cellStyle name="Normal 76 2 2 2 2 3" xfId="12898"/>
    <cellStyle name="Normal 76 2 2 2 2 3 2" xfId="29747"/>
    <cellStyle name="Normal 76 2 2 2 2 4" xfId="22180"/>
    <cellStyle name="Normal 76 2 2 2 3" xfId="6738"/>
    <cellStyle name="Normal 76 2 2 2 3 2" xfId="14797"/>
    <cellStyle name="Normal 76 2 2 2 3 2 2" xfId="31644"/>
    <cellStyle name="Normal 76 2 2 2 3 3" xfId="24077"/>
    <cellStyle name="Normal 76 2 2 2 4" xfId="10964"/>
    <cellStyle name="Normal 76 2 2 2 4 2" xfId="27863"/>
    <cellStyle name="Normal 76 2 2 2 5" xfId="18195"/>
    <cellStyle name="Normal 76 2 2 2 6" xfId="20295"/>
    <cellStyle name="Normal 76 2 2 3" xfId="3927"/>
    <cellStyle name="Normal 76 2 2 3 2" xfId="7710"/>
    <cellStyle name="Normal 76 2 2 3 2 2" xfId="15769"/>
    <cellStyle name="Normal 76 2 2 3 2 2 2" xfId="32616"/>
    <cellStyle name="Normal 76 2 2 3 2 3" xfId="25049"/>
    <cellStyle name="Normal 76 2 2 3 3" xfId="11986"/>
    <cellStyle name="Normal 76 2 2 3 3 2" xfId="28835"/>
    <cellStyle name="Normal 76 2 2 3 4" xfId="21268"/>
    <cellStyle name="Normal 76 2 2 4" xfId="5826"/>
    <cellStyle name="Normal 76 2 2 4 2" xfId="13885"/>
    <cellStyle name="Normal 76 2 2 4 2 2" xfId="30732"/>
    <cellStyle name="Normal 76 2 2 4 3" xfId="23165"/>
    <cellStyle name="Normal 76 2 2 5" xfId="10011"/>
    <cellStyle name="Normal 76 2 2 5 2" xfId="26951"/>
    <cellStyle name="Normal 76 2 2 6" xfId="18194"/>
    <cellStyle name="Normal 76 2 2 7" xfId="19383"/>
    <cellStyle name="Normal 76 2 3" xfId="2424"/>
    <cellStyle name="Normal 76 2 3 2" xfId="4388"/>
    <cellStyle name="Normal 76 2 3 2 2" xfId="8171"/>
    <cellStyle name="Normal 76 2 3 2 2 2" xfId="16230"/>
    <cellStyle name="Normal 76 2 3 2 2 2 2" xfId="33077"/>
    <cellStyle name="Normal 76 2 3 2 2 3" xfId="25510"/>
    <cellStyle name="Normal 76 2 3 2 3" xfId="12447"/>
    <cellStyle name="Normal 76 2 3 2 3 2" xfId="29296"/>
    <cellStyle name="Normal 76 2 3 2 4" xfId="21729"/>
    <cellStyle name="Normal 76 2 3 3" xfId="6287"/>
    <cellStyle name="Normal 76 2 3 3 2" xfId="14346"/>
    <cellStyle name="Normal 76 2 3 3 2 2" xfId="31193"/>
    <cellStyle name="Normal 76 2 3 3 3" xfId="23626"/>
    <cellStyle name="Normal 76 2 3 4" xfId="10512"/>
    <cellStyle name="Normal 76 2 3 4 2" xfId="27412"/>
    <cellStyle name="Normal 76 2 3 5" xfId="18196"/>
    <cellStyle name="Normal 76 2 3 6" xfId="19844"/>
    <cellStyle name="Normal 76 2 4" xfId="3476"/>
    <cellStyle name="Normal 76 2 4 2" xfId="7259"/>
    <cellStyle name="Normal 76 2 4 2 2" xfId="15318"/>
    <cellStyle name="Normal 76 2 4 2 2 2" xfId="32165"/>
    <cellStyle name="Normal 76 2 4 2 3" xfId="24598"/>
    <cellStyle name="Normal 76 2 4 3" xfId="11535"/>
    <cellStyle name="Normal 76 2 4 3 2" xfId="28384"/>
    <cellStyle name="Normal 76 2 4 4" xfId="20817"/>
    <cellStyle name="Normal 76 2 5" xfId="5375"/>
    <cellStyle name="Normal 76 2 5 2" xfId="13434"/>
    <cellStyle name="Normal 76 2 5 2 2" xfId="30281"/>
    <cellStyle name="Normal 76 2 5 3" xfId="22714"/>
    <cellStyle name="Normal 76 2 6" xfId="9536"/>
    <cellStyle name="Normal 76 2 6 2" xfId="26500"/>
    <cellStyle name="Normal 76 2 7" xfId="18193"/>
    <cellStyle name="Normal 76 2 8" xfId="18932"/>
    <cellStyle name="Normal 76 3" xfId="1660"/>
    <cellStyle name="Normal 76 3 2" xfId="2659"/>
    <cellStyle name="Normal 76 3 2 2" xfId="4621"/>
    <cellStyle name="Normal 76 3 2 2 2" xfId="8404"/>
    <cellStyle name="Normal 76 3 2 2 2 2" xfId="16463"/>
    <cellStyle name="Normal 76 3 2 2 2 2 2" xfId="33310"/>
    <cellStyle name="Normal 76 3 2 2 2 3" xfId="25743"/>
    <cellStyle name="Normal 76 3 2 2 3" xfId="12680"/>
    <cellStyle name="Normal 76 3 2 2 3 2" xfId="29529"/>
    <cellStyle name="Normal 76 3 2 2 4" xfId="21962"/>
    <cellStyle name="Normal 76 3 2 3" xfId="6520"/>
    <cellStyle name="Normal 76 3 2 3 2" xfId="14579"/>
    <cellStyle name="Normal 76 3 2 3 2 2" xfId="31426"/>
    <cellStyle name="Normal 76 3 2 3 3" xfId="23859"/>
    <cellStyle name="Normal 76 3 2 4" xfId="10746"/>
    <cellStyle name="Normal 76 3 2 4 2" xfId="27645"/>
    <cellStyle name="Normal 76 3 2 5" xfId="18198"/>
    <cellStyle name="Normal 76 3 2 6" xfId="20077"/>
    <cellStyle name="Normal 76 3 3" xfId="3709"/>
    <cellStyle name="Normal 76 3 3 2" xfId="7492"/>
    <cellStyle name="Normal 76 3 3 2 2" xfId="15551"/>
    <cellStyle name="Normal 76 3 3 2 2 2" xfId="32398"/>
    <cellStyle name="Normal 76 3 3 2 3" xfId="24831"/>
    <cellStyle name="Normal 76 3 3 3" xfId="11768"/>
    <cellStyle name="Normal 76 3 3 3 2" xfId="28617"/>
    <cellStyle name="Normal 76 3 3 4" xfId="21050"/>
    <cellStyle name="Normal 76 3 4" xfId="5608"/>
    <cellStyle name="Normal 76 3 4 2" xfId="13667"/>
    <cellStyle name="Normal 76 3 4 2 2" xfId="30514"/>
    <cellStyle name="Normal 76 3 4 3" xfId="22947"/>
    <cellStyle name="Normal 76 3 5" xfId="9793"/>
    <cellStyle name="Normal 76 3 5 2" xfId="26733"/>
    <cellStyle name="Normal 76 3 6" xfId="18197"/>
    <cellStyle name="Normal 76 3 7" xfId="19165"/>
    <cellStyle name="Normal 76 4" xfId="2206"/>
    <cellStyle name="Normal 76 4 2" xfId="4170"/>
    <cellStyle name="Normal 76 4 2 2" xfId="7953"/>
    <cellStyle name="Normal 76 4 2 2 2" xfId="16012"/>
    <cellStyle name="Normal 76 4 2 2 2 2" xfId="32859"/>
    <cellStyle name="Normal 76 4 2 2 3" xfId="25292"/>
    <cellStyle name="Normal 76 4 2 3" xfId="12229"/>
    <cellStyle name="Normal 76 4 2 3 2" xfId="29078"/>
    <cellStyle name="Normal 76 4 2 4" xfId="21511"/>
    <cellStyle name="Normal 76 4 3" xfId="6069"/>
    <cellStyle name="Normal 76 4 3 2" xfId="14128"/>
    <cellStyle name="Normal 76 4 3 2 2" xfId="30975"/>
    <cellStyle name="Normal 76 4 3 3" xfId="23408"/>
    <cellStyle name="Normal 76 4 4" xfId="10294"/>
    <cellStyle name="Normal 76 4 4 2" xfId="27194"/>
    <cellStyle name="Normal 76 4 5" xfId="18199"/>
    <cellStyle name="Normal 76 4 6" xfId="19626"/>
    <cellStyle name="Normal 76 5" xfId="3258"/>
    <cellStyle name="Normal 76 5 2" xfId="7041"/>
    <cellStyle name="Normal 76 5 2 2" xfId="15100"/>
    <cellStyle name="Normal 76 5 2 2 2" xfId="31947"/>
    <cellStyle name="Normal 76 5 2 3" xfId="24380"/>
    <cellStyle name="Normal 76 5 3" xfId="11317"/>
    <cellStyle name="Normal 76 5 3 2" xfId="28166"/>
    <cellStyle name="Normal 76 5 4" xfId="20599"/>
    <cellStyle name="Normal 76 6" xfId="5157"/>
    <cellStyle name="Normal 76 6 2" xfId="13216"/>
    <cellStyle name="Normal 76 6 2 2" xfId="30063"/>
    <cellStyle name="Normal 76 6 3" xfId="22496"/>
    <cellStyle name="Normal 76 7" xfId="9301"/>
    <cellStyle name="Normal 76 7 2" xfId="26282"/>
    <cellStyle name="Normal 76 8" xfId="18192"/>
    <cellStyle name="Normal 76 9" xfId="18714"/>
    <cellStyle name="Normal 77" xfId="1122"/>
    <cellStyle name="Normal 77 2" xfId="1383"/>
    <cellStyle name="Normal 77 2 2" xfId="1879"/>
    <cellStyle name="Normal 77 2 2 2" xfId="2878"/>
    <cellStyle name="Normal 77 2 2 2 2" xfId="4840"/>
    <cellStyle name="Normal 77 2 2 2 2 2" xfId="8623"/>
    <cellStyle name="Normal 77 2 2 2 2 2 2" xfId="16682"/>
    <cellStyle name="Normal 77 2 2 2 2 2 2 2" xfId="33529"/>
    <cellStyle name="Normal 77 2 2 2 2 2 3" xfId="25962"/>
    <cellStyle name="Normal 77 2 2 2 2 3" xfId="12899"/>
    <cellStyle name="Normal 77 2 2 2 2 3 2" xfId="29748"/>
    <cellStyle name="Normal 77 2 2 2 2 4" xfId="22181"/>
    <cellStyle name="Normal 77 2 2 2 3" xfId="6739"/>
    <cellStyle name="Normal 77 2 2 2 3 2" xfId="14798"/>
    <cellStyle name="Normal 77 2 2 2 3 2 2" xfId="31645"/>
    <cellStyle name="Normal 77 2 2 2 3 3" xfId="24078"/>
    <cellStyle name="Normal 77 2 2 2 4" xfId="10965"/>
    <cellStyle name="Normal 77 2 2 2 4 2" xfId="27864"/>
    <cellStyle name="Normal 77 2 2 2 5" xfId="18203"/>
    <cellStyle name="Normal 77 2 2 2 6" xfId="20296"/>
    <cellStyle name="Normal 77 2 2 3" xfId="3928"/>
    <cellStyle name="Normal 77 2 2 3 2" xfId="7711"/>
    <cellStyle name="Normal 77 2 2 3 2 2" xfId="15770"/>
    <cellStyle name="Normal 77 2 2 3 2 2 2" xfId="32617"/>
    <cellStyle name="Normal 77 2 2 3 2 3" xfId="25050"/>
    <cellStyle name="Normal 77 2 2 3 3" xfId="11987"/>
    <cellStyle name="Normal 77 2 2 3 3 2" xfId="28836"/>
    <cellStyle name="Normal 77 2 2 3 4" xfId="21269"/>
    <cellStyle name="Normal 77 2 2 4" xfId="5827"/>
    <cellStyle name="Normal 77 2 2 4 2" xfId="13886"/>
    <cellStyle name="Normal 77 2 2 4 2 2" xfId="30733"/>
    <cellStyle name="Normal 77 2 2 4 3" xfId="23166"/>
    <cellStyle name="Normal 77 2 2 5" xfId="10012"/>
    <cellStyle name="Normal 77 2 2 5 2" xfId="26952"/>
    <cellStyle name="Normal 77 2 2 6" xfId="18202"/>
    <cellStyle name="Normal 77 2 2 7" xfId="19384"/>
    <cellStyle name="Normal 77 2 3" xfId="2425"/>
    <cellStyle name="Normal 77 2 3 2" xfId="4389"/>
    <cellStyle name="Normal 77 2 3 2 2" xfId="8172"/>
    <cellStyle name="Normal 77 2 3 2 2 2" xfId="16231"/>
    <cellStyle name="Normal 77 2 3 2 2 2 2" xfId="33078"/>
    <cellStyle name="Normal 77 2 3 2 2 3" xfId="25511"/>
    <cellStyle name="Normal 77 2 3 2 3" xfId="12448"/>
    <cellStyle name="Normal 77 2 3 2 3 2" xfId="29297"/>
    <cellStyle name="Normal 77 2 3 2 4" xfId="21730"/>
    <cellStyle name="Normal 77 2 3 3" xfId="6288"/>
    <cellStyle name="Normal 77 2 3 3 2" xfId="14347"/>
    <cellStyle name="Normal 77 2 3 3 2 2" xfId="31194"/>
    <cellStyle name="Normal 77 2 3 3 3" xfId="23627"/>
    <cellStyle name="Normal 77 2 3 4" xfId="10513"/>
    <cellStyle name="Normal 77 2 3 4 2" xfId="27413"/>
    <cellStyle name="Normal 77 2 3 5" xfId="18204"/>
    <cellStyle name="Normal 77 2 3 6" xfId="19845"/>
    <cellStyle name="Normal 77 2 4" xfId="3477"/>
    <cellStyle name="Normal 77 2 4 2" xfId="7260"/>
    <cellStyle name="Normal 77 2 4 2 2" xfId="15319"/>
    <cellStyle name="Normal 77 2 4 2 2 2" xfId="32166"/>
    <cellStyle name="Normal 77 2 4 2 3" xfId="24599"/>
    <cellStyle name="Normal 77 2 4 3" xfId="11536"/>
    <cellStyle name="Normal 77 2 4 3 2" xfId="28385"/>
    <cellStyle name="Normal 77 2 4 4" xfId="20818"/>
    <cellStyle name="Normal 77 2 5" xfId="5376"/>
    <cellStyle name="Normal 77 2 5 2" xfId="13435"/>
    <cellStyle name="Normal 77 2 5 2 2" xfId="30282"/>
    <cellStyle name="Normal 77 2 5 3" xfId="22715"/>
    <cellStyle name="Normal 77 2 6" xfId="9537"/>
    <cellStyle name="Normal 77 2 6 2" xfId="26501"/>
    <cellStyle name="Normal 77 2 7" xfId="18201"/>
    <cellStyle name="Normal 77 2 8" xfId="18933"/>
    <cellStyle name="Normal 77 3" xfId="1661"/>
    <cellStyle name="Normal 77 3 2" xfId="2660"/>
    <cellStyle name="Normal 77 3 2 2" xfId="4622"/>
    <cellStyle name="Normal 77 3 2 2 2" xfId="8405"/>
    <cellStyle name="Normal 77 3 2 2 2 2" xfId="16464"/>
    <cellStyle name="Normal 77 3 2 2 2 2 2" xfId="33311"/>
    <cellStyle name="Normal 77 3 2 2 2 3" xfId="25744"/>
    <cellStyle name="Normal 77 3 2 2 3" xfId="12681"/>
    <cellStyle name="Normal 77 3 2 2 3 2" xfId="29530"/>
    <cellStyle name="Normal 77 3 2 2 4" xfId="21963"/>
    <cellStyle name="Normal 77 3 2 3" xfId="6521"/>
    <cellStyle name="Normal 77 3 2 3 2" xfId="14580"/>
    <cellStyle name="Normal 77 3 2 3 2 2" xfId="31427"/>
    <cellStyle name="Normal 77 3 2 3 3" xfId="23860"/>
    <cellStyle name="Normal 77 3 2 4" xfId="10747"/>
    <cellStyle name="Normal 77 3 2 4 2" xfId="27646"/>
    <cellStyle name="Normal 77 3 2 5" xfId="18206"/>
    <cellStyle name="Normal 77 3 2 6" xfId="20078"/>
    <cellStyle name="Normal 77 3 3" xfId="3710"/>
    <cellStyle name="Normal 77 3 3 2" xfId="7493"/>
    <cellStyle name="Normal 77 3 3 2 2" xfId="15552"/>
    <cellStyle name="Normal 77 3 3 2 2 2" xfId="32399"/>
    <cellStyle name="Normal 77 3 3 2 3" xfId="24832"/>
    <cellStyle name="Normal 77 3 3 3" xfId="11769"/>
    <cellStyle name="Normal 77 3 3 3 2" xfId="28618"/>
    <cellStyle name="Normal 77 3 3 4" xfId="21051"/>
    <cellStyle name="Normal 77 3 4" xfId="5609"/>
    <cellStyle name="Normal 77 3 4 2" xfId="13668"/>
    <cellStyle name="Normal 77 3 4 2 2" xfId="30515"/>
    <cellStyle name="Normal 77 3 4 3" xfId="22948"/>
    <cellStyle name="Normal 77 3 5" xfId="9794"/>
    <cellStyle name="Normal 77 3 5 2" xfId="26734"/>
    <cellStyle name="Normal 77 3 6" xfId="18205"/>
    <cellStyle name="Normal 77 3 7" xfId="19166"/>
    <cellStyle name="Normal 77 4" xfId="2207"/>
    <cellStyle name="Normal 77 4 2" xfId="4171"/>
    <cellStyle name="Normal 77 4 2 2" xfId="7954"/>
    <cellStyle name="Normal 77 4 2 2 2" xfId="16013"/>
    <cellStyle name="Normal 77 4 2 2 2 2" xfId="32860"/>
    <cellStyle name="Normal 77 4 2 2 3" xfId="25293"/>
    <cellStyle name="Normal 77 4 2 3" xfId="12230"/>
    <cellStyle name="Normal 77 4 2 3 2" xfId="29079"/>
    <cellStyle name="Normal 77 4 2 4" xfId="21512"/>
    <cellStyle name="Normal 77 4 3" xfId="6070"/>
    <cellStyle name="Normal 77 4 3 2" xfId="14129"/>
    <cellStyle name="Normal 77 4 3 2 2" xfId="30976"/>
    <cellStyle name="Normal 77 4 3 3" xfId="23409"/>
    <cellStyle name="Normal 77 4 4" xfId="10295"/>
    <cellStyle name="Normal 77 4 4 2" xfId="27195"/>
    <cellStyle name="Normal 77 4 5" xfId="18207"/>
    <cellStyle name="Normal 77 4 6" xfId="19627"/>
    <cellStyle name="Normal 77 5" xfId="3259"/>
    <cellStyle name="Normal 77 5 2" xfId="7042"/>
    <cellStyle name="Normal 77 5 2 2" xfId="15101"/>
    <cellStyle name="Normal 77 5 2 2 2" xfId="31948"/>
    <cellStyle name="Normal 77 5 2 3" xfId="24381"/>
    <cellStyle name="Normal 77 5 3" xfId="11318"/>
    <cellStyle name="Normal 77 5 3 2" xfId="28167"/>
    <cellStyle name="Normal 77 5 4" xfId="20600"/>
    <cellStyle name="Normal 77 6" xfId="5158"/>
    <cellStyle name="Normal 77 6 2" xfId="13217"/>
    <cellStyle name="Normal 77 6 2 2" xfId="30064"/>
    <cellStyle name="Normal 77 6 3" xfId="22497"/>
    <cellStyle name="Normal 77 7" xfId="9302"/>
    <cellStyle name="Normal 77 7 2" xfId="26283"/>
    <cellStyle name="Normal 77 8" xfId="18200"/>
    <cellStyle name="Normal 77 9" xfId="18715"/>
    <cellStyle name="Normal 78" xfId="1123"/>
    <cellStyle name="Normal 78 2" xfId="1384"/>
    <cellStyle name="Normal 78 2 2" xfId="1880"/>
    <cellStyle name="Normal 78 2 2 2" xfId="2879"/>
    <cellStyle name="Normal 78 2 2 2 2" xfId="4841"/>
    <cellStyle name="Normal 78 2 2 2 2 2" xfId="8624"/>
    <cellStyle name="Normal 78 2 2 2 2 2 2" xfId="16683"/>
    <cellStyle name="Normal 78 2 2 2 2 2 2 2" xfId="33530"/>
    <cellStyle name="Normal 78 2 2 2 2 2 3" xfId="25963"/>
    <cellStyle name="Normal 78 2 2 2 2 3" xfId="12900"/>
    <cellStyle name="Normal 78 2 2 2 2 3 2" xfId="29749"/>
    <cellStyle name="Normal 78 2 2 2 2 4" xfId="22182"/>
    <cellStyle name="Normal 78 2 2 2 3" xfId="6740"/>
    <cellStyle name="Normal 78 2 2 2 3 2" xfId="14799"/>
    <cellStyle name="Normal 78 2 2 2 3 2 2" xfId="31646"/>
    <cellStyle name="Normal 78 2 2 2 3 3" xfId="24079"/>
    <cellStyle name="Normal 78 2 2 2 4" xfId="10966"/>
    <cellStyle name="Normal 78 2 2 2 4 2" xfId="27865"/>
    <cellStyle name="Normal 78 2 2 2 5" xfId="18211"/>
    <cellStyle name="Normal 78 2 2 2 6" xfId="20297"/>
    <cellStyle name="Normal 78 2 2 3" xfId="3929"/>
    <cellStyle name="Normal 78 2 2 3 2" xfId="7712"/>
    <cellStyle name="Normal 78 2 2 3 2 2" xfId="15771"/>
    <cellStyle name="Normal 78 2 2 3 2 2 2" xfId="32618"/>
    <cellStyle name="Normal 78 2 2 3 2 3" xfId="25051"/>
    <cellStyle name="Normal 78 2 2 3 3" xfId="11988"/>
    <cellStyle name="Normal 78 2 2 3 3 2" xfId="28837"/>
    <cellStyle name="Normal 78 2 2 3 4" xfId="21270"/>
    <cellStyle name="Normal 78 2 2 4" xfId="5828"/>
    <cellStyle name="Normal 78 2 2 4 2" xfId="13887"/>
    <cellStyle name="Normal 78 2 2 4 2 2" xfId="30734"/>
    <cellStyle name="Normal 78 2 2 4 3" xfId="23167"/>
    <cellStyle name="Normal 78 2 2 5" xfId="10013"/>
    <cellStyle name="Normal 78 2 2 5 2" xfId="26953"/>
    <cellStyle name="Normal 78 2 2 6" xfId="18210"/>
    <cellStyle name="Normal 78 2 2 7" xfId="19385"/>
    <cellStyle name="Normal 78 2 3" xfId="2426"/>
    <cellStyle name="Normal 78 2 3 2" xfId="4390"/>
    <cellStyle name="Normal 78 2 3 2 2" xfId="8173"/>
    <cellStyle name="Normal 78 2 3 2 2 2" xfId="16232"/>
    <cellStyle name="Normal 78 2 3 2 2 2 2" xfId="33079"/>
    <cellStyle name="Normal 78 2 3 2 2 3" xfId="25512"/>
    <cellStyle name="Normal 78 2 3 2 3" xfId="12449"/>
    <cellStyle name="Normal 78 2 3 2 3 2" xfId="29298"/>
    <cellStyle name="Normal 78 2 3 2 4" xfId="21731"/>
    <cellStyle name="Normal 78 2 3 3" xfId="6289"/>
    <cellStyle name="Normal 78 2 3 3 2" xfId="14348"/>
    <cellStyle name="Normal 78 2 3 3 2 2" xfId="31195"/>
    <cellStyle name="Normal 78 2 3 3 3" xfId="23628"/>
    <cellStyle name="Normal 78 2 3 4" xfId="10514"/>
    <cellStyle name="Normal 78 2 3 4 2" xfId="27414"/>
    <cellStyle name="Normal 78 2 3 5" xfId="18212"/>
    <cellStyle name="Normal 78 2 3 6" xfId="19846"/>
    <cellStyle name="Normal 78 2 4" xfId="3478"/>
    <cellStyle name="Normal 78 2 4 2" xfId="7261"/>
    <cellStyle name="Normal 78 2 4 2 2" xfId="15320"/>
    <cellStyle name="Normal 78 2 4 2 2 2" xfId="32167"/>
    <cellStyle name="Normal 78 2 4 2 3" xfId="24600"/>
    <cellStyle name="Normal 78 2 4 3" xfId="11537"/>
    <cellStyle name="Normal 78 2 4 3 2" xfId="28386"/>
    <cellStyle name="Normal 78 2 4 4" xfId="20819"/>
    <cellStyle name="Normal 78 2 5" xfId="5377"/>
    <cellStyle name="Normal 78 2 5 2" xfId="13436"/>
    <cellStyle name="Normal 78 2 5 2 2" xfId="30283"/>
    <cellStyle name="Normal 78 2 5 3" xfId="22716"/>
    <cellStyle name="Normal 78 2 6" xfId="9538"/>
    <cellStyle name="Normal 78 2 6 2" xfId="26502"/>
    <cellStyle name="Normal 78 2 7" xfId="18209"/>
    <cellStyle name="Normal 78 2 8" xfId="18934"/>
    <cellStyle name="Normal 78 3" xfId="1662"/>
    <cellStyle name="Normal 78 3 2" xfId="2661"/>
    <cellStyle name="Normal 78 3 2 2" xfId="4623"/>
    <cellStyle name="Normal 78 3 2 2 2" xfId="8406"/>
    <cellStyle name="Normal 78 3 2 2 2 2" xfId="16465"/>
    <cellStyle name="Normal 78 3 2 2 2 2 2" xfId="33312"/>
    <cellStyle name="Normal 78 3 2 2 2 3" xfId="25745"/>
    <cellStyle name="Normal 78 3 2 2 3" xfId="12682"/>
    <cellStyle name="Normal 78 3 2 2 3 2" xfId="29531"/>
    <cellStyle name="Normal 78 3 2 2 4" xfId="21964"/>
    <cellStyle name="Normal 78 3 2 3" xfId="6522"/>
    <cellStyle name="Normal 78 3 2 3 2" xfId="14581"/>
    <cellStyle name="Normal 78 3 2 3 2 2" xfId="31428"/>
    <cellStyle name="Normal 78 3 2 3 3" xfId="23861"/>
    <cellStyle name="Normal 78 3 2 4" xfId="10748"/>
    <cellStyle name="Normal 78 3 2 4 2" xfId="27647"/>
    <cellStyle name="Normal 78 3 2 5" xfId="18214"/>
    <cellStyle name="Normal 78 3 2 6" xfId="20079"/>
    <cellStyle name="Normal 78 3 3" xfId="3711"/>
    <cellStyle name="Normal 78 3 3 2" xfId="7494"/>
    <cellStyle name="Normal 78 3 3 2 2" xfId="15553"/>
    <cellStyle name="Normal 78 3 3 2 2 2" xfId="32400"/>
    <cellStyle name="Normal 78 3 3 2 3" xfId="24833"/>
    <cellStyle name="Normal 78 3 3 3" xfId="11770"/>
    <cellStyle name="Normal 78 3 3 3 2" xfId="28619"/>
    <cellStyle name="Normal 78 3 3 4" xfId="21052"/>
    <cellStyle name="Normal 78 3 4" xfId="5610"/>
    <cellStyle name="Normal 78 3 4 2" xfId="13669"/>
    <cellStyle name="Normal 78 3 4 2 2" xfId="30516"/>
    <cellStyle name="Normal 78 3 4 3" xfId="22949"/>
    <cellStyle name="Normal 78 3 5" xfId="9795"/>
    <cellStyle name="Normal 78 3 5 2" xfId="26735"/>
    <cellStyle name="Normal 78 3 6" xfId="18213"/>
    <cellStyle name="Normal 78 3 7" xfId="19167"/>
    <cellStyle name="Normal 78 4" xfId="2208"/>
    <cellStyle name="Normal 78 4 2" xfId="4172"/>
    <cellStyle name="Normal 78 4 2 2" xfId="7955"/>
    <cellStyle name="Normal 78 4 2 2 2" xfId="16014"/>
    <cellStyle name="Normal 78 4 2 2 2 2" xfId="32861"/>
    <cellStyle name="Normal 78 4 2 2 3" xfId="25294"/>
    <cellStyle name="Normal 78 4 2 3" xfId="12231"/>
    <cellStyle name="Normal 78 4 2 3 2" xfId="29080"/>
    <cellStyle name="Normal 78 4 2 4" xfId="21513"/>
    <cellStyle name="Normal 78 4 3" xfId="6071"/>
    <cellStyle name="Normal 78 4 3 2" xfId="14130"/>
    <cellStyle name="Normal 78 4 3 2 2" xfId="30977"/>
    <cellStyle name="Normal 78 4 3 3" xfId="23410"/>
    <cellStyle name="Normal 78 4 4" xfId="10296"/>
    <cellStyle name="Normal 78 4 4 2" xfId="27196"/>
    <cellStyle name="Normal 78 4 5" xfId="18215"/>
    <cellStyle name="Normal 78 4 6" xfId="19628"/>
    <cellStyle name="Normal 78 5" xfId="3260"/>
    <cellStyle name="Normal 78 5 2" xfId="7043"/>
    <cellStyle name="Normal 78 5 2 2" xfId="15102"/>
    <cellStyle name="Normal 78 5 2 2 2" xfId="31949"/>
    <cellStyle name="Normal 78 5 2 3" xfId="24382"/>
    <cellStyle name="Normal 78 5 3" xfId="11319"/>
    <cellStyle name="Normal 78 5 3 2" xfId="28168"/>
    <cellStyle name="Normal 78 5 4" xfId="20601"/>
    <cellStyle name="Normal 78 6" xfId="5159"/>
    <cellStyle name="Normal 78 6 2" xfId="13218"/>
    <cellStyle name="Normal 78 6 2 2" xfId="30065"/>
    <cellStyle name="Normal 78 6 3" xfId="22498"/>
    <cellStyle name="Normal 78 7" xfId="9303"/>
    <cellStyle name="Normal 78 7 2" xfId="26284"/>
    <cellStyle name="Normal 78 8" xfId="18208"/>
    <cellStyle name="Normal 78 9" xfId="18716"/>
    <cellStyle name="Normal 79" xfId="1124"/>
    <cellStyle name="Normal 79 2" xfId="1385"/>
    <cellStyle name="Normal 79 2 2" xfId="1881"/>
    <cellStyle name="Normal 79 2 2 2" xfId="2880"/>
    <cellStyle name="Normal 79 2 2 2 2" xfId="4842"/>
    <cellStyle name="Normal 79 2 2 2 2 2" xfId="8625"/>
    <cellStyle name="Normal 79 2 2 2 2 2 2" xfId="16684"/>
    <cellStyle name="Normal 79 2 2 2 2 2 2 2" xfId="33531"/>
    <cellStyle name="Normal 79 2 2 2 2 2 3" xfId="25964"/>
    <cellStyle name="Normal 79 2 2 2 2 3" xfId="12901"/>
    <cellStyle name="Normal 79 2 2 2 2 3 2" xfId="29750"/>
    <cellStyle name="Normal 79 2 2 2 2 4" xfId="22183"/>
    <cellStyle name="Normal 79 2 2 2 3" xfId="6741"/>
    <cellStyle name="Normal 79 2 2 2 3 2" xfId="14800"/>
    <cellStyle name="Normal 79 2 2 2 3 2 2" xfId="31647"/>
    <cellStyle name="Normal 79 2 2 2 3 3" xfId="24080"/>
    <cellStyle name="Normal 79 2 2 2 4" xfId="10967"/>
    <cellStyle name="Normal 79 2 2 2 4 2" xfId="27866"/>
    <cellStyle name="Normal 79 2 2 2 5" xfId="18219"/>
    <cellStyle name="Normal 79 2 2 2 6" xfId="20298"/>
    <cellStyle name="Normal 79 2 2 3" xfId="3930"/>
    <cellStyle name="Normal 79 2 2 3 2" xfId="7713"/>
    <cellStyle name="Normal 79 2 2 3 2 2" xfId="15772"/>
    <cellStyle name="Normal 79 2 2 3 2 2 2" xfId="32619"/>
    <cellStyle name="Normal 79 2 2 3 2 3" xfId="25052"/>
    <cellStyle name="Normal 79 2 2 3 3" xfId="11989"/>
    <cellStyle name="Normal 79 2 2 3 3 2" xfId="28838"/>
    <cellStyle name="Normal 79 2 2 3 4" xfId="21271"/>
    <cellStyle name="Normal 79 2 2 4" xfId="5829"/>
    <cellStyle name="Normal 79 2 2 4 2" xfId="13888"/>
    <cellStyle name="Normal 79 2 2 4 2 2" xfId="30735"/>
    <cellStyle name="Normal 79 2 2 4 3" xfId="23168"/>
    <cellStyle name="Normal 79 2 2 5" xfId="10014"/>
    <cellStyle name="Normal 79 2 2 5 2" xfId="26954"/>
    <cellStyle name="Normal 79 2 2 6" xfId="18218"/>
    <cellStyle name="Normal 79 2 2 7" xfId="19386"/>
    <cellStyle name="Normal 79 2 3" xfId="2427"/>
    <cellStyle name="Normal 79 2 3 2" xfId="4391"/>
    <cellStyle name="Normal 79 2 3 2 2" xfId="8174"/>
    <cellStyle name="Normal 79 2 3 2 2 2" xfId="16233"/>
    <cellStyle name="Normal 79 2 3 2 2 2 2" xfId="33080"/>
    <cellStyle name="Normal 79 2 3 2 2 3" xfId="25513"/>
    <cellStyle name="Normal 79 2 3 2 3" xfId="12450"/>
    <cellStyle name="Normal 79 2 3 2 3 2" xfId="29299"/>
    <cellStyle name="Normal 79 2 3 2 4" xfId="21732"/>
    <cellStyle name="Normal 79 2 3 3" xfId="6290"/>
    <cellStyle name="Normal 79 2 3 3 2" xfId="14349"/>
    <cellStyle name="Normal 79 2 3 3 2 2" xfId="31196"/>
    <cellStyle name="Normal 79 2 3 3 3" xfId="23629"/>
    <cellStyle name="Normal 79 2 3 4" xfId="10515"/>
    <cellStyle name="Normal 79 2 3 4 2" xfId="27415"/>
    <cellStyle name="Normal 79 2 3 5" xfId="18220"/>
    <cellStyle name="Normal 79 2 3 6" xfId="19847"/>
    <cellStyle name="Normal 79 2 4" xfId="3479"/>
    <cellStyle name="Normal 79 2 4 2" xfId="7262"/>
    <cellStyle name="Normal 79 2 4 2 2" xfId="15321"/>
    <cellStyle name="Normal 79 2 4 2 2 2" xfId="32168"/>
    <cellStyle name="Normal 79 2 4 2 3" xfId="24601"/>
    <cellStyle name="Normal 79 2 4 3" xfId="11538"/>
    <cellStyle name="Normal 79 2 4 3 2" xfId="28387"/>
    <cellStyle name="Normal 79 2 4 4" xfId="20820"/>
    <cellStyle name="Normal 79 2 5" xfId="5378"/>
    <cellStyle name="Normal 79 2 5 2" xfId="13437"/>
    <cellStyle name="Normal 79 2 5 2 2" xfId="30284"/>
    <cellStyle name="Normal 79 2 5 3" xfId="22717"/>
    <cellStyle name="Normal 79 2 6" xfId="9539"/>
    <cellStyle name="Normal 79 2 6 2" xfId="26503"/>
    <cellStyle name="Normal 79 2 7" xfId="18217"/>
    <cellStyle name="Normal 79 2 8" xfId="18935"/>
    <cellStyle name="Normal 79 3" xfId="1663"/>
    <cellStyle name="Normal 79 3 2" xfId="2662"/>
    <cellStyle name="Normal 79 3 2 2" xfId="4624"/>
    <cellStyle name="Normal 79 3 2 2 2" xfId="8407"/>
    <cellStyle name="Normal 79 3 2 2 2 2" xfId="16466"/>
    <cellStyle name="Normal 79 3 2 2 2 2 2" xfId="33313"/>
    <cellStyle name="Normal 79 3 2 2 2 3" xfId="25746"/>
    <cellStyle name="Normal 79 3 2 2 3" xfId="12683"/>
    <cellStyle name="Normal 79 3 2 2 3 2" xfId="29532"/>
    <cellStyle name="Normal 79 3 2 2 4" xfId="21965"/>
    <cellStyle name="Normal 79 3 2 3" xfId="6523"/>
    <cellStyle name="Normal 79 3 2 3 2" xfId="14582"/>
    <cellStyle name="Normal 79 3 2 3 2 2" xfId="31429"/>
    <cellStyle name="Normal 79 3 2 3 3" xfId="23862"/>
    <cellStyle name="Normal 79 3 2 4" xfId="10749"/>
    <cellStyle name="Normal 79 3 2 4 2" xfId="27648"/>
    <cellStyle name="Normal 79 3 2 5" xfId="18222"/>
    <cellStyle name="Normal 79 3 2 6" xfId="20080"/>
    <cellStyle name="Normal 79 3 3" xfId="3712"/>
    <cellStyle name="Normal 79 3 3 2" xfId="7495"/>
    <cellStyle name="Normal 79 3 3 2 2" xfId="15554"/>
    <cellStyle name="Normal 79 3 3 2 2 2" xfId="32401"/>
    <cellStyle name="Normal 79 3 3 2 3" xfId="24834"/>
    <cellStyle name="Normal 79 3 3 3" xfId="11771"/>
    <cellStyle name="Normal 79 3 3 3 2" xfId="28620"/>
    <cellStyle name="Normal 79 3 3 4" xfId="21053"/>
    <cellStyle name="Normal 79 3 4" xfId="5611"/>
    <cellStyle name="Normal 79 3 4 2" xfId="13670"/>
    <cellStyle name="Normal 79 3 4 2 2" xfId="30517"/>
    <cellStyle name="Normal 79 3 4 3" xfId="22950"/>
    <cellStyle name="Normal 79 3 5" xfId="9796"/>
    <cellStyle name="Normal 79 3 5 2" xfId="26736"/>
    <cellStyle name="Normal 79 3 6" xfId="18221"/>
    <cellStyle name="Normal 79 3 7" xfId="19168"/>
    <cellStyle name="Normal 79 4" xfId="2209"/>
    <cellStyle name="Normal 79 4 2" xfId="4173"/>
    <cellStyle name="Normal 79 4 2 2" xfId="7956"/>
    <cellStyle name="Normal 79 4 2 2 2" xfId="16015"/>
    <cellStyle name="Normal 79 4 2 2 2 2" xfId="32862"/>
    <cellStyle name="Normal 79 4 2 2 3" xfId="25295"/>
    <cellStyle name="Normal 79 4 2 3" xfId="12232"/>
    <cellStyle name="Normal 79 4 2 3 2" xfId="29081"/>
    <cellStyle name="Normal 79 4 2 4" xfId="21514"/>
    <cellStyle name="Normal 79 4 3" xfId="6072"/>
    <cellStyle name="Normal 79 4 3 2" xfId="14131"/>
    <cellStyle name="Normal 79 4 3 2 2" xfId="30978"/>
    <cellStyle name="Normal 79 4 3 3" xfId="23411"/>
    <cellStyle name="Normal 79 4 4" xfId="10297"/>
    <cellStyle name="Normal 79 4 4 2" xfId="27197"/>
    <cellStyle name="Normal 79 4 5" xfId="18223"/>
    <cellStyle name="Normal 79 4 6" xfId="19629"/>
    <cellStyle name="Normal 79 5" xfId="3261"/>
    <cellStyle name="Normal 79 5 2" xfId="7044"/>
    <cellStyle name="Normal 79 5 2 2" xfId="15103"/>
    <cellStyle name="Normal 79 5 2 2 2" xfId="31950"/>
    <cellStyle name="Normal 79 5 2 3" xfId="24383"/>
    <cellStyle name="Normal 79 5 3" xfId="11320"/>
    <cellStyle name="Normal 79 5 3 2" xfId="28169"/>
    <cellStyle name="Normal 79 5 4" xfId="20602"/>
    <cellStyle name="Normal 79 6" xfId="5160"/>
    <cellStyle name="Normal 79 6 2" xfId="13219"/>
    <cellStyle name="Normal 79 6 2 2" xfId="30066"/>
    <cellStyle name="Normal 79 6 3" xfId="22499"/>
    <cellStyle name="Normal 79 7" xfId="9304"/>
    <cellStyle name="Normal 79 7 2" xfId="26285"/>
    <cellStyle name="Normal 79 8" xfId="18216"/>
    <cellStyle name="Normal 79 9" xfId="18717"/>
    <cellStyle name="Normal 8" xfId="455"/>
    <cellStyle name="Normal 8 2" xfId="456"/>
    <cellStyle name="Normal 8 2 2" xfId="2983"/>
    <cellStyle name="Normal 8 2 2 2" xfId="6840"/>
    <cellStyle name="Normal 8 2 2 2 2" xfId="14899"/>
    <cellStyle name="Normal 8 2 2 2 2 2" xfId="31746"/>
    <cellStyle name="Normal 8 2 2 2 3" xfId="24179"/>
    <cellStyle name="Normal 8 2 2 3" xfId="11068"/>
    <cellStyle name="Normal 8 2 2 3 2" xfId="27965"/>
    <cellStyle name="Normal 8 2 2 4" xfId="20397"/>
    <cellStyle name="Normal 8 2 3" xfId="18225"/>
    <cellStyle name="Normal 8 3" xfId="853"/>
    <cellStyle name="Normal 8 3 2" xfId="18226"/>
    <cellStyle name="Normal 8 4" xfId="2973"/>
    <cellStyle name="Normal 8 4 2" xfId="6831"/>
    <cellStyle name="Normal 8 4 2 2" xfId="14890"/>
    <cellStyle name="Normal 8 4 2 2 2" xfId="31737"/>
    <cellStyle name="Normal 8 4 2 3" xfId="24170"/>
    <cellStyle name="Normal 8 4 3" xfId="11059"/>
    <cellStyle name="Normal 8 4 3 2" xfId="27956"/>
    <cellStyle name="Normal 8 4 4" xfId="20388"/>
    <cellStyle name="Normal 8 5" xfId="18224"/>
    <cellStyle name="Normal 8_Energía" xfId="18227"/>
    <cellStyle name="Normal 80" xfId="1125"/>
    <cellStyle name="Normal 80 2" xfId="1386"/>
    <cellStyle name="Normal 80 2 2" xfId="1882"/>
    <cellStyle name="Normal 80 2 2 2" xfId="2881"/>
    <cellStyle name="Normal 80 2 2 2 2" xfId="4843"/>
    <cellStyle name="Normal 80 2 2 2 2 2" xfId="8626"/>
    <cellStyle name="Normal 80 2 2 2 2 2 2" xfId="16685"/>
    <cellStyle name="Normal 80 2 2 2 2 2 2 2" xfId="33532"/>
    <cellStyle name="Normal 80 2 2 2 2 2 3" xfId="25965"/>
    <cellStyle name="Normal 80 2 2 2 2 3" xfId="12902"/>
    <cellStyle name="Normal 80 2 2 2 2 3 2" xfId="29751"/>
    <cellStyle name="Normal 80 2 2 2 2 4" xfId="22184"/>
    <cellStyle name="Normal 80 2 2 2 3" xfId="6742"/>
    <cellStyle name="Normal 80 2 2 2 3 2" xfId="14801"/>
    <cellStyle name="Normal 80 2 2 2 3 2 2" xfId="31648"/>
    <cellStyle name="Normal 80 2 2 2 3 3" xfId="24081"/>
    <cellStyle name="Normal 80 2 2 2 4" xfId="10968"/>
    <cellStyle name="Normal 80 2 2 2 4 2" xfId="27867"/>
    <cellStyle name="Normal 80 2 2 2 5" xfId="18231"/>
    <cellStyle name="Normal 80 2 2 2 6" xfId="20299"/>
    <cellStyle name="Normal 80 2 2 3" xfId="3931"/>
    <cellStyle name="Normal 80 2 2 3 2" xfId="7714"/>
    <cellStyle name="Normal 80 2 2 3 2 2" xfId="15773"/>
    <cellStyle name="Normal 80 2 2 3 2 2 2" xfId="32620"/>
    <cellStyle name="Normal 80 2 2 3 2 3" xfId="25053"/>
    <cellStyle name="Normal 80 2 2 3 3" xfId="11990"/>
    <cellStyle name="Normal 80 2 2 3 3 2" xfId="28839"/>
    <cellStyle name="Normal 80 2 2 3 4" xfId="21272"/>
    <cellStyle name="Normal 80 2 2 4" xfId="5830"/>
    <cellStyle name="Normal 80 2 2 4 2" xfId="13889"/>
    <cellStyle name="Normal 80 2 2 4 2 2" xfId="30736"/>
    <cellStyle name="Normal 80 2 2 4 3" xfId="23169"/>
    <cellStyle name="Normal 80 2 2 5" xfId="10015"/>
    <cellStyle name="Normal 80 2 2 5 2" xfId="26955"/>
    <cellStyle name="Normal 80 2 2 6" xfId="18230"/>
    <cellStyle name="Normal 80 2 2 7" xfId="19387"/>
    <cellStyle name="Normal 80 2 3" xfId="2428"/>
    <cellStyle name="Normal 80 2 3 2" xfId="4392"/>
    <cellStyle name="Normal 80 2 3 2 2" xfId="8175"/>
    <cellStyle name="Normal 80 2 3 2 2 2" xfId="16234"/>
    <cellStyle name="Normal 80 2 3 2 2 2 2" xfId="33081"/>
    <cellStyle name="Normal 80 2 3 2 2 3" xfId="25514"/>
    <cellStyle name="Normal 80 2 3 2 3" xfId="12451"/>
    <cellStyle name="Normal 80 2 3 2 3 2" xfId="29300"/>
    <cellStyle name="Normal 80 2 3 2 4" xfId="21733"/>
    <cellStyle name="Normal 80 2 3 3" xfId="6291"/>
    <cellStyle name="Normal 80 2 3 3 2" xfId="14350"/>
    <cellStyle name="Normal 80 2 3 3 2 2" xfId="31197"/>
    <cellStyle name="Normal 80 2 3 3 3" xfId="23630"/>
    <cellStyle name="Normal 80 2 3 4" xfId="10516"/>
    <cellStyle name="Normal 80 2 3 4 2" xfId="27416"/>
    <cellStyle name="Normal 80 2 3 5" xfId="18232"/>
    <cellStyle name="Normal 80 2 3 6" xfId="19848"/>
    <cellStyle name="Normal 80 2 4" xfId="3480"/>
    <cellStyle name="Normal 80 2 4 2" xfId="7263"/>
    <cellStyle name="Normal 80 2 4 2 2" xfId="15322"/>
    <cellStyle name="Normal 80 2 4 2 2 2" xfId="32169"/>
    <cellStyle name="Normal 80 2 4 2 3" xfId="24602"/>
    <cellStyle name="Normal 80 2 4 3" xfId="11539"/>
    <cellStyle name="Normal 80 2 4 3 2" xfId="28388"/>
    <cellStyle name="Normal 80 2 4 4" xfId="20821"/>
    <cellStyle name="Normal 80 2 5" xfId="5379"/>
    <cellStyle name="Normal 80 2 5 2" xfId="13438"/>
    <cellStyle name="Normal 80 2 5 2 2" xfId="30285"/>
    <cellStyle name="Normal 80 2 5 3" xfId="22718"/>
    <cellStyle name="Normal 80 2 6" xfId="9540"/>
    <cellStyle name="Normal 80 2 6 2" xfId="26504"/>
    <cellStyle name="Normal 80 2 7" xfId="18229"/>
    <cellStyle name="Normal 80 2 8" xfId="18936"/>
    <cellStyle name="Normal 80 3" xfId="1664"/>
    <cellStyle name="Normal 80 3 2" xfId="2663"/>
    <cellStyle name="Normal 80 3 2 2" xfId="4625"/>
    <cellStyle name="Normal 80 3 2 2 2" xfId="8408"/>
    <cellStyle name="Normal 80 3 2 2 2 2" xfId="16467"/>
    <cellStyle name="Normal 80 3 2 2 2 2 2" xfId="33314"/>
    <cellStyle name="Normal 80 3 2 2 2 3" xfId="25747"/>
    <cellStyle name="Normal 80 3 2 2 3" xfId="12684"/>
    <cellStyle name="Normal 80 3 2 2 3 2" xfId="29533"/>
    <cellStyle name="Normal 80 3 2 2 4" xfId="21966"/>
    <cellStyle name="Normal 80 3 2 3" xfId="6524"/>
    <cellStyle name="Normal 80 3 2 3 2" xfId="14583"/>
    <cellStyle name="Normal 80 3 2 3 2 2" xfId="31430"/>
    <cellStyle name="Normal 80 3 2 3 3" xfId="23863"/>
    <cellStyle name="Normal 80 3 2 4" xfId="10750"/>
    <cellStyle name="Normal 80 3 2 4 2" xfId="27649"/>
    <cellStyle name="Normal 80 3 2 5" xfId="18234"/>
    <cellStyle name="Normal 80 3 2 6" xfId="20081"/>
    <cellStyle name="Normal 80 3 3" xfId="3713"/>
    <cellStyle name="Normal 80 3 3 2" xfId="7496"/>
    <cellStyle name="Normal 80 3 3 2 2" xfId="15555"/>
    <cellStyle name="Normal 80 3 3 2 2 2" xfId="32402"/>
    <cellStyle name="Normal 80 3 3 2 3" xfId="24835"/>
    <cellStyle name="Normal 80 3 3 3" xfId="11772"/>
    <cellStyle name="Normal 80 3 3 3 2" xfId="28621"/>
    <cellStyle name="Normal 80 3 3 4" xfId="21054"/>
    <cellStyle name="Normal 80 3 4" xfId="5612"/>
    <cellStyle name="Normal 80 3 4 2" xfId="13671"/>
    <cellStyle name="Normal 80 3 4 2 2" xfId="30518"/>
    <cellStyle name="Normal 80 3 4 3" xfId="22951"/>
    <cellStyle name="Normal 80 3 5" xfId="9797"/>
    <cellStyle name="Normal 80 3 5 2" xfId="26737"/>
    <cellStyle name="Normal 80 3 6" xfId="18233"/>
    <cellStyle name="Normal 80 3 7" xfId="19169"/>
    <cellStyle name="Normal 80 4" xfId="2210"/>
    <cellStyle name="Normal 80 4 2" xfId="4174"/>
    <cellStyle name="Normal 80 4 2 2" xfId="7957"/>
    <cellStyle name="Normal 80 4 2 2 2" xfId="16016"/>
    <cellStyle name="Normal 80 4 2 2 2 2" xfId="32863"/>
    <cellStyle name="Normal 80 4 2 2 3" xfId="25296"/>
    <cellStyle name="Normal 80 4 2 3" xfId="12233"/>
    <cellStyle name="Normal 80 4 2 3 2" xfId="29082"/>
    <cellStyle name="Normal 80 4 2 4" xfId="21515"/>
    <cellStyle name="Normal 80 4 3" xfId="6073"/>
    <cellStyle name="Normal 80 4 3 2" xfId="14132"/>
    <cellStyle name="Normal 80 4 3 2 2" xfId="30979"/>
    <cellStyle name="Normal 80 4 3 3" xfId="23412"/>
    <cellStyle name="Normal 80 4 4" xfId="10298"/>
    <cellStyle name="Normal 80 4 4 2" xfId="27198"/>
    <cellStyle name="Normal 80 4 5" xfId="18235"/>
    <cellStyle name="Normal 80 4 6" xfId="19630"/>
    <cellStyle name="Normal 80 5" xfId="3262"/>
    <cellStyle name="Normal 80 5 2" xfId="7045"/>
    <cellStyle name="Normal 80 5 2 2" xfId="15104"/>
    <cellStyle name="Normal 80 5 2 2 2" xfId="31951"/>
    <cellStyle name="Normal 80 5 2 3" xfId="24384"/>
    <cellStyle name="Normal 80 5 3" xfId="11321"/>
    <cellStyle name="Normal 80 5 3 2" xfId="28170"/>
    <cellStyle name="Normal 80 5 4" xfId="20603"/>
    <cellStyle name="Normal 80 6" xfId="5161"/>
    <cellStyle name="Normal 80 6 2" xfId="13220"/>
    <cellStyle name="Normal 80 6 2 2" xfId="30067"/>
    <cellStyle name="Normal 80 6 3" xfId="22500"/>
    <cellStyle name="Normal 80 7" xfId="9305"/>
    <cellStyle name="Normal 80 7 2" xfId="26286"/>
    <cellStyle name="Normal 80 8" xfId="18228"/>
    <cellStyle name="Normal 80 9" xfId="18718"/>
    <cellStyle name="Normal 81" xfId="1126"/>
    <cellStyle name="Normal 81 2" xfId="1387"/>
    <cellStyle name="Normal 81 2 2" xfId="1883"/>
    <cellStyle name="Normal 81 2 2 2" xfId="2882"/>
    <cellStyle name="Normal 81 2 2 2 2" xfId="4844"/>
    <cellStyle name="Normal 81 2 2 2 2 2" xfId="8627"/>
    <cellStyle name="Normal 81 2 2 2 2 2 2" xfId="16686"/>
    <cellStyle name="Normal 81 2 2 2 2 2 2 2" xfId="33533"/>
    <cellStyle name="Normal 81 2 2 2 2 2 3" xfId="25966"/>
    <cellStyle name="Normal 81 2 2 2 2 3" xfId="12903"/>
    <cellStyle name="Normal 81 2 2 2 2 3 2" xfId="29752"/>
    <cellStyle name="Normal 81 2 2 2 2 4" xfId="22185"/>
    <cellStyle name="Normal 81 2 2 2 3" xfId="6743"/>
    <cellStyle name="Normal 81 2 2 2 3 2" xfId="14802"/>
    <cellStyle name="Normal 81 2 2 2 3 2 2" xfId="31649"/>
    <cellStyle name="Normal 81 2 2 2 3 3" xfId="24082"/>
    <cellStyle name="Normal 81 2 2 2 4" xfId="10969"/>
    <cellStyle name="Normal 81 2 2 2 4 2" xfId="27868"/>
    <cellStyle name="Normal 81 2 2 2 5" xfId="18239"/>
    <cellStyle name="Normal 81 2 2 2 6" xfId="20300"/>
    <cellStyle name="Normal 81 2 2 3" xfId="3932"/>
    <cellStyle name="Normal 81 2 2 3 2" xfId="7715"/>
    <cellStyle name="Normal 81 2 2 3 2 2" xfId="15774"/>
    <cellStyle name="Normal 81 2 2 3 2 2 2" xfId="32621"/>
    <cellStyle name="Normal 81 2 2 3 2 3" xfId="25054"/>
    <cellStyle name="Normal 81 2 2 3 3" xfId="11991"/>
    <cellStyle name="Normal 81 2 2 3 3 2" xfId="28840"/>
    <cellStyle name="Normal 81 2 2 3 4" xfId="21273"/>
    <cellStyle name="Normal 81 2 2 4" xfId="5831"/>
    <cellStyle name="Normal 81 2 2 4 2" xfId="13890"/>
    <cellStyle name="Normal 81 2 2 4 2 2" xfId="30737"/>
    <cellStyle name="Normal 81 2 2 4 3" xfId="23170"/>
    <cellStyle name="Normal 81 2 2 5" xfId="10016"/>
    <cellStyle name="Normal 81 2 2 5 2" xfId="26956"/>
    <cellStyle name="Normal 81 2 2 6" xfId="18238"/>
    <cellStyle name="Normal 81 2 2 7" xfId="19388"/>
    <cellStyle name="Normal 81 2 3" xfId="2429"/>
    <cellStyle name="Normal 81 2 3 2" xfId="4393"/>
    <cellStyle name="Normal 81 2 3 2 2" xfId="8176"/>
    <cellStyle name="Normal 81 2 3 2 2 2" xfId="16235"/>
    <cellStyle name="Normal 81 2 3 2 2 2 2" xfId="33082"/>
    <cellStyle name="Normal 81 2 3 2 2 3" xfId="25515"/>
    <cellStyle name="Normal 81 2 3 2 3" xfId="12452"/>
    <cellStyle name="Normal 81 2 3 2 3 2" xfId="29301"/>
    <cellStyle name="Normal 81 2 3 2 4" xfId="21734"/>
    <cellStyle name="Normal 81 2 3 3" xfId="6292"/>
    <cellStyle name="Normal 81 2 3 3 2" xfId="14351"/>
    <cellStyle name="Normal 81 2 3 3 2 2" xfId="31198"/>
    <cellStyle name="Normal 81 2 3 3 3" xfId="23631"/>
    <cellStyle name="Normal 81 2 3 4" xfId="10517"/>
    <cellStyle name="Normal 81 2 3 4 2" xfId="27417"/>
    <cellStyle name="Normal 81 2 3 5" xfId="18240"/>
    <cellStyle name="Normal 81 2 3 6" xfId="19849"/>
    <cellStyle name="Normal 81 2 4" xfId="3481"/>
    <cellStyle name="Normal 81 2 4 2" xfId="7264"/>
    <cellStyle name="Normal 81 2 4 2 2" xfId="15323"/>
    <cellStyle name="Normal 81 2 4 2 2 2" xfId="32170"/>
    <cellStyle name="Normal 81 2 4 2 3" xfId="24603"/>
    <cellStyle name="Normal 81 2 4 3" xfId="11540"/>
    <cellStyle name="Normal 81 2 4 3 2" xfId="28389"/>
    <cellStyle name="Normal 81 2 4 4" xfId="20822"/>
    <cellStyle name="Normal 81 2 5" xfId="5380"/>
    <cellStyle name="Normal 81 2 5 2" xfId="13439"/>
    <cellStyle name="Normal 81 2 5 2 2" xfId="30286"/>
    <cellStyle name="Normal 81 2 5 3" xfId="22719"/>
    <cellStyle name="Normal 81 2 6" xfId="9541"/>
    <cellStyle name="Normal 81 2 6 2" xfId="26505"/>
    <cellStyle name="Normal 81 2 7" xfId="18237"/>
    <cellStyle name="Normal 81 2 8" xfId="18937"/>
    <cellStyle name="Normal 81 3" xfId="1665"/>
    <cellStyle name="Normal 81 3 2" xfId="2664"/>
    <cellStyle name="Normal 81 3 2 2" xfId="4626"/>
    <cellStyle name="Normal 81 3 2 2 2" xfId="8409"/>
    <cellStyle name="Normal 81 3 2 2 2 2" xfId="16468"/>
    <cellStyle name="Normal 81 3 2 2 2 2 2" xfId="33315"/>
    <cellStyle name="Normal 81 3 2 2 2 3" xfId="25748"/>
    <cellStyle name="Normal 81 3 2 2 3" xfId="12685"/>
    <cellStyle name="Normal 81 3 2 2 3 2" xfId="29534"/>
    <cellStyle name="Normal 81 3 2 2 4" xfId="21967"/>
    <cellStyle name="Normal 81 3 2 3" xfId="6525"/>
    <cellStyle name="Normal 81 3 2 3 2" xfId="14584"/>
    <cellStyle name="Normal 81 3 2 3 2 2" xfId="31431"/>
    <cellStyle name="Normal 81 3 2 3 3" xfId="23864"/>
    <cellStyle name="Normal 81 3 2 4" xfId="10751"/>
    <cellStyle name="Normal 81 3 2 4 2" xfId="27650"/>
    <cellStyle name="Normal 81 3 2 5" xfId="18242"/>
    <cellStyle name="Normal 81 3 2 6" xfId="20082"/>
    <cellStyle name="Normal 81 3 3" xfId="3714"/>
    <cellStyle name="Normal 81 3 3 2" xfId="7497"/>
    <cellStyle name="Normal 81 3 3 2 2" xfId="15556"/>
    <cellStyle name="Normal 81 3 3 2 2 2" xfId="32403"/>
    <cellStyle name="Normal 81 3 3 2 3" xfId="24836"/>
    <cellStyle name="Normal 81 3 3 3" xfId="11773"/>
    <cellStyle name="Normal 81 3 3 3 2" xfId="28622"/>
    <cellStyle name="Normal 81 3 3 4" xfId="21055"/>
    <cellStyle name="Normal 81 3 4" xfId="5613"/>
    <cellStyle name="Normal 81 3 4 2" xfId="13672"/>
    <cellStyle name="Normal 81 3 4 2 2" xfId="30519"/>
    <cellStyle name="Normal 81 3 4 3" xfId="22952"/>
    <cellStyle name="Normal 81 3 5" xfId="9798"/>
    <cellStyle name="Normal 81 3 5 2" xfId="26738"/>
    <cellStyle name="Normal 81 3 6" xfId="18241"/>
    <cellStyle name="Normal 81 3 7" xfId="19170"/>
    <cellStyle name="Normal 81 4" xfId="2211"/>
    <cellStyle name="Normal 81 4 2" xfId="4175"/>
    <cellStyle name="Normal 81 4 2 2" xfId="7958"/>
    <cellStyle name="Normal 81 4 2 2 2" xfId="16017"/>
    <cellStyle name="Normal 81 4 2 2 2 2" xfId="32864"/>
    <cellStyle name="Normal 81 4 2 2 3" xfId="25297"/>
    <cellStyle name="Normal 81 4 2 3" xfId="12234"/>
    <cellStyle name="Normal 81 4 2 3 2" xfId="29083"/>
    <cellStyle name="Normal 81 4 2 4" xfId="21516"/>
    <cellStyle name="Normal 81 4 3" xfId="6074"/>
    <cellStyle name="Normal 81 4 3 2" xfId="14133"/>
    <cellStyle name="Normal 81 4 3 2 2" xfId="30980"/>
    <cellStyle name="Normal 81 4 3 3" xfId="23413"/>
    <cellStyle name="Normal 81 4 4" xfId="10299"/>
    <cellStyle name="Normal 81 4 4 2" xfId="27199"/>
    <cellStyle name="Normal 81 4 5" xfId="18243"/>
    <cellStyle name="Normal 81 4 6" xfId="19631"/>
    <cellStyle name="Normal 81 5" xfId="3263"/>
    <cellStyle name="Normal 81 5 2" xfId="7046"/>
    <cellStyle name="Normal 81 5 2 2" xfId="15105"/>
    <cellStyle name="Normal 81 5 2 2 2" xfId="31952"/>
    <cellStyle name="Normal 81 5 2 3" xfId="24385"/>
    <cellStyle name="Normal 81 5 3" xfId="11322"/>
    <cellStyle name="Normal 81 5 3 2" xfId="28171"/>
    <cellStyle name="Normal 81 5 4" xfId="20604"/>
    <cellStyle name="Normal 81 6" xfId="5162"/>
    <cellStyle name="Normal 81 6 2" xfId="13221"/>
    <cellStyle name="Normal 81 6 2 2" xfId="30068"/>
    <cellStyle name="Normal 81 6 3" xfId="22501"/>
    <cellStyle name="Normal 81 7" xfId="9306"/>
    <cellStyle name="Normal 81 7 2" xfId="26287"/>
    <cellStyle name="Normal 81 8" xfId="18236"/>
    <cellStyle name="Normal 81 9" xfId="18719"/>
    <cellStyle name="Normal 82" xfId="1127"/>
    <cellStyle name="Normal 82 2" xfId="1388"/>
    <cellStyle name="Normal 82 2 2" xfId="1884"/>
    <cellStyle name="Normal 82 2 2 2" xfId="2883"/>
    <cellStyle name="Normal 82 2 2 2 2" xfId="4845"/>
    <cellStyle name="Normal 82 2 2 2 2 2" xfId="8628"/>
    <cellStyle name="Normal 82 2 2 2 2 2 2" xfId="16687"/>
    <cellStyle name="Normal 82 2 2 2 2 2 2 2" xfId="33534"/>
    <cellStyle name="Normal 82 2 2 2 2 2 3" xfId="25967"/>
    <cellStyle name="Normal 82 2 2 2 2 3" xfId="12904"/>
    <cellStyle name="Normal 82 2 2 2 2 3 2" xfId="29753"/>
    <cellStyle name="Normal 82 2 2 2 2 4" xfId="22186"/>
    <cellStyle name="Normal 82 2 2 2 3" xfId="6744"/>
    <cellStyle name="Normal 82 2 2 2 3 2" xfId="14803"/>
    <cellStyle name="Normal 82 2 2 2 3 2 2" xfId="31650"/>
    <cellStyle name="Normal 82 2 2 2 3 3" xfId="24083"/>
    <cellStyle name="Normal 82 2 2 2 4" xfId="10970"/>
    <cellStyle name="Normal 82 2 2 2 4 2" xfId="27869"/>
    <cellStyle name="Normal 82 2 2 2 5" xfId="18247"/>
    <cellStyle name="Normal 82 2 2 2 6" xfId="20301"/>
    <cellStyle name="Normal 82 2 2 3" xfId="3933"/>
    <cellStyle name="Normal 82 2 2 3 2" xfId="7716"/>
    <cellStyle name="Normal 82 2 2 3 2 2" xfId="15775"/>
    <cellStyle name="Normal 82 2 2 3 2 2 2" xfId="32622"/>
    <cellStyle name="Normal 82 2 2 3 2 3" xfId="25055"/>
    <cellStyle name="Normal 82 2 2 3 3" xfId="11992"/>
    <cellStyle name="Normal 82 2 2 3 3 2" xfId="28841"/>
    <cellStyle name="Normal 82 2 2 3 4" xfId="21274"/>
    <cellStyle name="Normal 82 2 2 4" xfId="5832"/>
    <cellStyle name="Normal 82 2 2 4 2" xfId="13891"/>
    <cellStyle name="Normal 82 2 2 4 2 2" xfId="30738"/>
    <cellStyle name="Normal 82 2 2 4 3" xfId="23171"/>
    <cellStyle name="Normal 82 2 2 5" xfId="10017"/>
    <cellStyle name="Normal 82 2 2 5 2" xfId="26957"/>
    <cellStyle name="Normal 82 2 2 6" xfId="18246"/>
    <cellStyle name="Normal 82 2 2 7" xfId="19389"/>
    <cellStyle name="Normal 82 2 3" xfId="2430"/>
    <cellStyle name="Normal 82 2 3 2" xfId="4394"/>
    <cellStyle name="Normal 82 2 3 2 2" xfId="8177"/>
    <cellStyle name="Normal 82 2 3 2 2 2" xfId="16236"/>
    <cellStyle name="Normal 82 2 3 2 2 2 2" xfId="33083"/>
    <cellStyle name="Normal 82 2 3 2 2 3" xfId="25516"/>
    <cellStyle name="Normal 82 2 3 2 3" xfId="12453"/>
    <cellStyle name="Normal 82 2 3 2 3 2" xfId="29302"/>
    <cellStyle name="Normal 82 2 3 2 4" xfId="21735"/>
    <cellStyle name="Normal 82 2 3 3" xfId="6293"/>
    <cellStyle name="Normal 82 2 3 3 2" xfId="14352"/>
    <cellStyle name="Normal 82 2 3 3 2 2" xfId="31199"/>
    <cellStyle name="Normal 82 2 3 3 3" xfId="23632"/>
    <cellStyle name="Normal 82 2 3 4" xfId="10518"/>
    <cellStyle name="Normal 82 2 3 4 2" xfId="27418"/>
    <cellStyle name="Normal 82 2 3 5" xfId="18248"/>
    <cellStyle name="Normal 82 2 3 6" xfId="19850"/>
    <cellStyle name="Normal 82 2 4" xfId="3482"/>
    <cellStyle name="Normal 82 2 4 2" xfId="7265"/>
    <cellStyle name="Normal 82 2 4 2 2" xfId="15324"/>
    <cellStyle name="Normal 82 2 4 2 2 2" xfId="32171"/>
    <cellStyle name="Normal 82 2 4 2 3" xfId="24604"/>
    <cellStyle name="Normal 82 2 4 3" xfId="11541"/>
    <cellStyle name="Normal 82 2 4 3 2" xfId="28390"/>
    <cellStyle name="Normal 82 2 4 4" xfId="20823"/>
    <cellStyle name="Normal 82 2 5" xfId="5381"/>
    <cellStyle name="Normal 82 2 5 2" xfId="13440"/>
    <cellStyle name="Normal 82 2 5 2 2" xfId="30287"/>
    <cellStyle name="Normal 82 2 5 3" xfId="22720"/>
    <cellStyle name="Normal 82 2 6" xfId="9542"/>
    <cellStyle name="Normal 82 2 6 2" xfId="26506"/>
    <cellStyle name="Normal 82 2 7" xfId="18245"/>
    <cellStyle name="Normal 82 2 8" xfId="18938"/>
    <cellStyle name="Normal 82 3" xfId="1666"/>
    <cellStyle name="Normal 82 3 2" xfId="2665"/>
    <cellStyle name="Normal 82 3 2 2" xfId="4627"/>
    <cellStyle name="Normal 82 3 2 2 2" xfId="8410"/>
    <cellStyle name="Normal 82 3 2 2 2 2" xfId="16469"/>
    <cellStyle name="Normal 82 3 2 2 2 2 2" xfId="33316"/>
    <cellStyle name="Normal 82 3 2 2 2 3" xfId="25749"/>
    <cellStyle name="Normal 82 3 2 2 3" xfId="12686"/>
    <cellStyle name="Normal 82 3 2 2 3 2" xfId="29535"/>
    <cellStyle name="Normal 82 3 2 2 4" xfId="21968"/>
    <cellStyle name="Normal 82 3 2 3" xfId="6526"/>
    <cellStyle name="Normal 82 3 2 3 2" xfId="14585"/>
    <cellStyle name="Normal 82 3 2 3 2 2" xfId="31432"/>
    <cellStyle name="Normal 82 3 2 3 3" xfId="23865"/>
    <cellStyle name="Normal 82 3 2 4" xfId="10752"/>
    <cellStyle name="Normal 82 3 2 4 2" xfId="27651"/>
    <cellStyle name="Normal 82 3 2 5" xfId="18250"/>
    <cellStyle name="Normal 82 3 2 6" xfId="20083"/>
    <cellStyle name="Normal 82 3 3" xfId="3715"/>
    <cellStyle name="Normal 82 3 3 2" xfId="7498"/>
    <cellStyle name="Normal 82 3 3 2 2" xfId="15557"/>
    <cellStyle name="Normal 82 3 3 2 2 2" xfId="32404"/>
    <cellStyle name="Normal 82 3 3 2 3" xfId="24837"/>
    <cellStyle name="Normal 82 3 3 3" xfId="11774"/>
    <cellStyle name="Normal 82 3 3 3 2" xfId="28623"/>
    <cellStyle name="Normal 82 3 3 4" xfId="21056"/>
    <cellStyle name="Normal 82 3 4" xfId="5614"/>
    <cellStyle name="Normal 82 3 4 2" xfId="13673"/>
    <cellStyle name="Normal 82 3 4 2 2" xfId="30520"/>
    <cellStyle name="Normal 82 3 4 3" xfId="22953"/>
    <cellStyle name="Normal 82 3 5" xfId="9799"/>
    <cellStyle name="Normal 82 3 5 2" xfId="26739"/>
    <cellStyle name="Normal 82 3 6" xfId="18249"/>
    <cellStyle name="Normal 82 3 7" xfId="19171"/>
    <cellStyle name="Normal 82 4" xfId="2212"/>
    <cellStyle name="Normal 82 4 2" xfId="4176"/>
    <cellStyle name="Normal 82 4 2 2" xfId="7959"/>
    <cellStyle name="Normal 82 4 2 2 2" xfId="16018"/>
    <cellStyle name="Normal 82 4 2 2 2 2" xfId="32865"/>
    <cellStyle name="Normal 82 4 2 2 3" xfId="25298"/>
    <cellStyle name="Normal 82 4 2 3" xfId="12235"/>
    <cellStyle name="Normal 82 4 2 3 2" xfId="29084"/>
    <cellStyle name="Normal 82 4 2 4" xfId="21517"/>
    <cellStyle name="Normal 82 4 3" xfId="6075"/>
    <cellStyle name="Normal 82 4 3 2" xfId="14134"/>
    <cellStyle name="Normal 82 4 3 2 2" xfId="30981"/>
    <cellStyle name="Normal 82 4 3 3" xfId="23414"/>
    <cellStyle name="Normal 82 4 4" xfId="10300"/>
    <cellStyle name="Normal 82 4 4 2" xfId="27200"/>
    <cellStyle name="Normal 82 4 5" xfId="18251"/>
    <cellStyle name="Normal 82 4 6" xfId="19632"/>
    <cellStyle name="Normal 82 5" xfId="3264"/>
    <cellStyle name="Normal 82 5 2" xfId="7047"/>
    <cellStyle name="Normal 82 5 2 2" xfId="15106"/>
    <cellStyle name="Normal 82 5 2 2 2" xfId="31953"/>
    <cellStyle name="Normal 82 5 2 3" xfId="24386"/>
    <cellStyle name="Normal 82 5 3" xfId="11323"/>
    <cellStyle name="Normal 82 5 3 2" xfId="28172"/>
    <cellStyle name="Normal 82 5 4" xfId="20605"/>
    <cellStyle name="Normal 82 6" xfId="5163"/>
    <cellStyle name="Normal 82 6 2" xfId="13222"/>
    <cellStyle name="Normal 82 6 2 2" xfId="30069"/>
    <cellStyle name="Normal 82 6 3" xfId="22502"/>
    <cellStyle name="Normal 82 7" xfId="9307"/>
    <cellStyle name="Normal 82 7 2" xfId="26288"/>
    <cellStyle name="Normal 82 8" xfId="18244"/>
    <cellStyle name="Normal 82 9" xfId="18720"/>
    <cellStyle name="Normal 83" xfId="1128"/>
    <cellStyle name="Normal 83 2" xfId="1389"/>
    <cellStyle name="Normal 83 2 2" xfId="1885"/>
    <cellStyle name="Normal 83 2 2 2" xfId="2884"/>
    <cellStyle name="Normal 83 2 2 2 2" xfId="4846"/>
    <cellStyle name="Normal 83 2 2 2 2 2" xfId="8629"/>
    <cellStyle name="Normal 83 2 2 2 2 2 2" xfId="16688"/>
    <cellStyle name="Normal 83 2 2 2 2 2 2 2" xfId="33535"/>
    <cellStyle name="Normal 83 2 2 2 2 2 3" xfId="25968"/>
    <cellStyle name="Normal 83 2 2 2 2 3" xfId="12905"/>
    <cellStyle name="Normal 83 2 2 2 2 3 2" xfId="29754"/>
    <cellStyle name="Normal 83 2 2 2 2 4" xfId="22187"/>
    <cellStyle name="Normal 83 2 2 2 3" xfId="6745"/>
    <cellStyle name="Normal 83 2 2 2 3 2" xfId="14804"/>
    <cellStyle name="Normal 83 2 2 2 3 2 2" xfId="31651"/>
    <cellStyle name="Normal 83 2 2 2 3 3" xfId="24084"/>
    <cellStyle name="Normal 83 2 2 2 4" xfId="10971"/>
    <cellStyle name="Normal 83 2 2 2 4 2" xfId="27870"/>
    <cellStyle name="Normal 83 2 2 2 5" xfId="18255"/>
    <cellStyle name="Normal 83 2 2 2 6" xfId="20302"/>
    <cellStyle name="Normal 83 2 2 3" xfId="3934"/>
    <cellStyle name="Normal 83 2 2 3 2" xfId="7717"/>
    <cellStyle name="Normal 83 2 2 3 2 2" xfId="15776"/>
    <cellStyle name="Normal 83 2 2 3 2 2 2" xfId="32623"/>
    <cellStyle name="Normal 83 2 2 3 2 3" xfId="25056"/>
    <cellStyle name="Normal 83 2 2 3 3" xfId="11993"/>
    <cellStyle name="Normal 83 2 2 3 3 2" xfId="28842"/>
    <cellStyle name="Normal 83 2 2 3 4" xfId="21275"/>
    <cellStyle name="Normal 83 2 2 4" xfId="5833"/>
    <cellStyle name="Normal 83 2 2 4 2" xfId="13892"/>
    <cellStyle name="Normal 83 2 2 4 2 2" xfId="30739"/>
    <cellStyle name="Normal 83 2 2 4 3" xfId="23172"/>
    <cellStyle name="Normal 83 2 2 5" xfId="10018"/>
    <cellStyle name="Normal 83 2 2 5 2" xfId="26958"/>
    <cellStyle name="Normal 83 2 2 6" xfId="18254"/>
    <cellStyle name="Normal 83 2 2 7" xfId="19390"/>
    <cellStyle name="Normal 83 2 3" xfId="2431"/>
    <cellStyle name="Normal 83 2 3 2" xfId="4395"/>
    <cellStyle name="Normal 83 2 3 2 2" xfId="8178"/>
    <cellStyle name="Normal 83 2 3 2 2 2" xfId="16237"/>
    <cellStyle name="Normal 83 2 3 2 2 2 2" xfId="33084"/>
    <cellStyle name="Normal 83 2 3 2 2 3" xfId="25517"/>
    <cellStyle name="Normal 83 2 3 2 3" xfId="12454"/>
    <cellStyle name="Normal 83 2 3 2 3 2" xfId="29303"/>
    <cellStyle name="Normal 83 2 3 2 4" xfId="21736"/>
    <cellStyle name="Normal 83 2 3 3" xfId="6294"/>
    <cellStyle name="Normal 83 2 3 3 2" xfId="14353"/>
    <cellStyle name="Normal 83 2 3 3 2 2" xfId="31200"/>
    <cellStyle name="Normal 83 2 3 3 3" xfId="23633"/>
    <cellStyle name="Normal 83 2 3 4" xfId="10519"/>
    <cellStyle name="Normal 83 2 3 4 2" xfId="27419"/>
    <cellStyle name="Normal 83 2 3 5" xfId="18256"/>
    <cellStyle name="Normal 83 2 3 6" xfId="19851"/>
    <cellStyle name="Normal 83 2 4" xfId="3483"/>
    <cellStyle name="Normal 83 2 4 2" xfId="7266"/>
    <cellStyle name="Normal 83 2 4 2 2" xfId="15325"/>
    <cellStyle name="Normal 83 2 4 2 2 2" xfId="32172"/>
    <cellStyle name="Normal 83 2 4 2 3" xfId="24605"/>
    <cellStyle name="Normal 83 2 4 3" xfId="11542"/>
    <cellStyle name="Normal 83 2 4 3 2" xfId="28391"/>
    <cellStyle name="Normal 83 2 4 4" xfId="20824"/>
    <cellStyle name="Normal 83 2 5" xfId="5382"/>
    <cellStyle name="Normal 83 2 5 2" xfId="13441"/>
    <cellStyle name="Normal 83 2 5 2 2" xfId="30288"/>
    <cellStyle name="Normal 83 2 5 3" xfId="22721"/>
    <cellStyle name="Normal 83 2 6" xfId="9543"/>
    <cellStyle name="Normal 83 2 6 2" xfId="26507"/>
    <cellStyle name="Normal 83 2 7" xfId="18253"/>
    <cellStyle name="Normal 83 2 8" xfId="18939"/>
    <cellStyle name="Normal 83 3" xfId="1667"/>
    <cellStyle name="Normal 83 3 2" xfId="2666"/>
    <cellStyle name="Normal 83 3 2 2" xfId="4628"/>
    <cellStyle name="Normal 83 3 2 2 2" xfId="8411"/>
    <cellStyle name="Normal 83 3 2 2 2 2" xfId="16470"/>
    <cellStyle name="Normal 83 3 2 2 2 2 2" xfId="33317"/>
    <cellStyle name="Normal 83 3 2 2 2 3" xfId="25750"/>
    <cellStyle name="Normal 83 3 2 2 3" xfId="12687"/>
    <cellStyle name="Normal 83 3 2 2 3 2" xfId="29536"/>
    <cellStyle name="Normal 83 3 2 2 4" xfId="21969"/>
    <cellStyle name="Normal 83 3 2 3" xfId="6527"/>
    <cellStyle name="Normal 83 3 2 3 2" xfId="14586"/>
    <cellStyle name="Normal 83 3 2 3 2 2" xfId="31433"/>
    <cellStyle name="Normal 83 3 2 3 3" xfId="23866"/>
    <cellStyle name="Normal 83 3 2 4" xfId="10753"/>
    <cellStyle name="Normal 83 3 2 4 2" xfId="27652"/>
    <cellStyle name="Normal 83 3 2 5" xfId="18258"/>
    <cellStyle name="Normal 83 3 2 6" xfId="20084"/>
    <cellStyle name="Normal 83 3 3" xfId="3716"/>
    <cellStyle name="Normal 83 3 3 2" xfId="7499"/>
    <cellStyle name="Normal 83 3 3 2 2" xfId="15558"/>
    <cellStyle name="Normal 83 3 3 2 2 2" xfId="32405"/>
    <cellStyle name="Normal 83 3 3 2 3" xfId="24838"/>
    <cellStyle name="Normal 83 3 3 3" xfId="11775"/>
    <cellStyle name="Normal 83 3 3 3 2" xfId="28624"/>
    <cellStyle name="Normal 83 3 3 4" xfId="21057"/>
    <cellStyle name="Normal 83 3 4" xfId="5615"/>
    <cellStyle name="Normal 83 3 4 2" xfId="13674"/>
    <cellStyle name="Normal 83 3 4 2 2" xfId="30521"/>
    <cellStyle name="Normal 83 3 4 3" xfId="22954"/>
    <cellStyle name="Normal 83 3 5" xfId="9800"/>
    <cellStyle name="Normal 83 3 5 2" xfId="26740"/>
    <cellStyle name="Normal 83 3 6" xfId="18257"/>
    <cellStyle name="Normal 83 3 7" xfId="19172"/>
    <cellStyle name="Normal 83 4" xfId="2213"/>
    <cellStyle name="Normal 83 4 2" xfId="4177"/>
    <cellStyle name="Normal 83 4 2 2" xfId="7960"/>
    <cellStyle name="Normal 83 4 2 2 2" xfId="16019"/>
    <cellStyle name="Normal 83 4 2 2 2 2" xfId="32866"/>
    <cellStyle name="Normal 83 4 2 2 3" xfId="25299"/>
    <cellStyle name="Normal 83 4 2 3" xfId="12236"/>
    <cellStyle name="Normal 83 4 2 3 2" xfId="29085"/>
    <cellStyle name="Normal 83 4 2 4" xfId="21518"/>
    <cellStyle name="Normal 83 4 3" xfId="6076"/>
    <cellStyle name="Normal 83 4 3 2" xfId="14135"/>
    <cellStyle name="Normal 83 4 3 2 2" xfId="30982"/>
    <cellStyle name="Normal 83 4 3 3" xfId="23415"/>
    <cellStyle name="Normal 83 4 4" xfId="10301"/>
    <cellStyle name="Normal 83 4 4 2" xfId="27201"/>
    <cellStyle name="Normal 83 4 5" xfId="18259"/>
    <cellStyle name="Normal 83 4 6" xfId="19633"/>
    <cellStyle name="Normal 83 5" xfId="3265"/>
    <cellStyle name="Normal 83 5 2" xfId="7048"/>
    <cellStyle name="Normal 83 5 2 2" xfId="15107"/>
    <cellStyle name="Normal 83 5 2 2 2" xfId="31954"/>
    <cellStyle name="Normal 83 5 2 3" xfId="24387"/>
    <cellStyle name="Normal 83 5 3" xfId="11324"/>
    <cellStyle name="Normal 83 5 3 2" xfId="28173"/>
    <cellStyle name="Normal 83 5 4" xfId="20606"/>
    <cellStyle name="Normal 83 6" xfId="5164"/>
    <cellStyle name="Normal 83 6 2" xfId="13223"/>
    <cellStyle name="Normal 83 6 2 2" xfId="30070"/>
    <cellStyle name="Normal 83 6 3" xfId="22503"/>
    <cellStyle name="Normal 83 7" xfId="9308"/>
    <cellStyle name="Normal 83 7 2" xfId="26289"/>
    <cellStyle name="Normal 83 8" xfId="18252"/>
    <cellStyle name="Normal 83 9" xfId="18721"/>
    <cellStyle name="Normal 84" xfId="1129"/>
    <cellStyle name="Normal 84 2" xfId="1668"/>
    <cellStyle name="Normal 84 2 2" xfId="2667"/>
    <cellStyle name="Normal 84 2 2 2" xfId="4629"/>
    <cellStyle name="Normal 84 2 2 2 2" xfId="8412"/>
    <cellStyle name="Normal 84 2 2 2 2 2" xfId="16471"/>
    <cellStyle name="Normal 84 2 2 2 2 2 2" xfId="33318"/>
    <cellStyle name="Normal 84 2 2 2 2 3" xfId="25751"/>
    <cellStyle name="Normal 84 2 2 2 3" xfId="12688"/>
    <cellStyle name="Normal 84 2 2 2 3 2" xfId="29537"/>
    <cellStyle name="Normal 84 2 2 2 4" xfId="21970"/>
    <cellStyle name="Normal 84 2 2 3" xfId="6528"/>
    <cellStyle name="Normal 84 2 2 3 2" xfId="14587"/>
    <cellStyle name="Normal 84 2 2 3 2 2" xfId="31434"/>
    <cellStyle name="Normal 84 2 2 3 3" xfId="23867"/>
    <cellStyle name="Normal 84 2 2 4" xfId="10754"/>
    <cellStyle name="Normal 84 2 2 4 2" xfId="27653"/>
    <cellStyle name="Normal 84 2 2 5" xfId="18262"/>
    <cellStyle name="Normal 84 2 2 6" xfId="20085"/>
    <cellStyle name="Normal 84 2 3" xfId="3717"/>
    <cellStyle name="Normal 84 2 3 2" xfId="7500"/>
    <cellStyle name="Normal 84 2 3 2 2" xfId="15559"/>
    <cellStyle name="Normal 84 2 3 2 2 2" xfId="32406"/>
    <cellStyle name="Normal 84 2 3 2 3" xfId="24839"/>
    <cellStyle name="Normal 84 2 3 3" xfId="11776"/>
    <cellStyle name="Normal 84 2 3 3 2" xfId="28625"/>
    <cellStyle name="Normal 84 2 3 4" xfId="21058"/>
    <cellStyle name="Normal 84 2 4" xfId="5616"/>
    <cellStyle name="Normal 84 2 4 2" xfId="13675"/>
    <cellStyle name="Normal 84 2 4 2 2" xfId="30522"/>
    <cellStyle name="Normal 84 2 4 3" xfId="22955"/>
    <cellStyle name="Normal 84 2 5" xfId="9801"/>
    <cellStyle name="Normal 84 2 5 2" xfId="26741"/>
    <cellStyle name="Normal 84 2 6" xfId="18261"/>
    <cellStyle name="Normal 84 2 7" xfId="19173"/>
    <cellStyle name="Normal 84 3" xfId="2214"/>
    <cellStyle name="Normal 84 3 2" xfId="4178"/>
    <cellStyle name="Normal 84 3 2 2" xfId="7961"/>
    <cellStyle name="Normal 84 3 2 2 2" xfId="16020"/>
    <cellStyle name="Normal 84 3 2 2 2 2" xfId="32867"/>
    <cellStyle name="Normal 84 3 2 2 3" xfId="25300"/>
    <cellStyle name="Normal 84 3 2 3" xfId="12237"/>
    <cellStyle name="Normal 84 3 2 3 2" xfId="29086"/>
    <cellStyle name="Normal 84 3 2 4" xfId="21519"/>
    <cellStyle name="Normal 84 3 3" xfId="6077"/>
    <cellStyle name="Normal 84 3 3 2" xfId="14136"/>
    <cellStyle name="Normal 84 3 3 2 2" xfId="30983"/>
    <cellStyle name="Normal 84 3 3 3" xfId="23416"/>
    <cellStyle name="Normal 84 3 4" xfId="10302"/>
    <cellStyle name="Normal 84 3 4 2" xfId="27202"/>
    <cellStyle name="Normal 84 3 5" xfId="18263"/>
    <cellStyle name="Normal 84 3 6" xfId="19634"/>
    <cellStyle name="Normal 84 4" xfId="3266"/>
    <cellStyle name="Normal 84 4 2" xfId="7049"/>
    <cellStyle name="Normal 84 4 2 2" xfId="15108"/>
    <cellStyle name="Normal 84 4 2 2 2" xfId="31955"/>
    <cellStyle name="Normal 84 4 2 3" xfId="24388"/>
    <cellStyle name="Normal 84 4 3" xfId="11325"/>
    <cellStyle name="Normal 84 4 3 2" xfId="28174"/>
    <cellStyle name="Normal 84 4 4" xfId="20607"/>
    <cellStyle name="Normal 84 5" xfId="5165"/>
    <cellStyle name="Normal 84 5 2" xfId="13224"/>
    <cellStyle name="Normal 84 5 2 2" xfId="30071"/>
    <cellStyle name="Normal 84 5 3" xfId="22504"/>
    <cellStyle name="Normal 84 6" xfId="9309"/>
    <cellStyle name="Normal 84 6 2" xfId="26290"/>
    <cellStyle name="Normal 84 7" xfId="18260"/>
    <cellStyle name="Normal 84 8" xfId="18722"/>
    <cellStyle name="Normal 85" xfId="1130"/>
    <cellStyle name="Normal 85 2" xfId="1669"/>
    <cellStyle name="Normal 85 2 2" xfId="2668"/>
    <cellStyle name="Normal 85 2 2 2" xfId="4630"/>
    <cellStyle name="Normal 85 2 2 2 2" xfId="8413"/>
    <cellStyle name="Normal 85 2 2 2 2 2" xfId="16472"/>
    <cellStyle name="Normal 85 2 2 2 2 2 2" xfId="33319"/>
    <cellStyle name="Normal 85 2 2 2 2 3" xfId="25752"/>
    <cellStyle name="Normal 85 2 2 2 3" xfId="12689"/>
    <cellStyle name="Normal 85 2 2 2 3 2" xfId="29538"/>
    <cellStyle name="Normal 85 2 2 2 4" xfId="21971"/>
    <cellStyle name="Normal 85 2 2 3" xfId="6529"/>
    <cellStyle name="Normal 85 2 2 3 2" xfId="14588"/>
    <cellStyle name="Normal 85 2 2 3 2 2" xfId="31435"/>
    <cellStyle name="Normal 85 2 2 3 3" xfId="23868"/>
    <cellStyle name="Normal 85 2 2 4" xfId="10755"/>
    <cellStyle name="Normal 85 2 2 4 2" xfId="27654"/>
    <cellStyle name="Normal 85 2 2 5" xfId="18266"/>
    <cellStyle name="Normal 85 2 2 6" xfId="20086"/>
    <cellStyle name="Normal 85 2 3" xfId="3718"/>
    <cellStyle name="Normal 85 2 3 2" xfId="7501"/>
    <cellStyle name="Normal 85 2 3 2 2" xfId="15560"/>
    <cellStyle name="Normal 85 2 3 2 2 2" xfId="32407"/>
    <cellStyle name="Normal 85 2 3 2 3" xfId="24840"/>
    <cellStyle name="Normal 85 2 3 3" xfId="11777"/>
    <cellStyle name="Normal 85 2 3 3 2" xfId="28626"/>
    <cellStyle name="Normal 85 2 3 4" xfId="21059"/>
    <cellStyle name="Normal 85 2 4" xfId="5617"/>
    <cellStyle name="Normal 85 2 4 2" xfId="13676"/>
    <cellStyle name="Normal 85 2 4 2 2" xfId="30523"/>
    <cellStyle name="Normal 85 2 4 3" xfId="22956"/>
    <cellStyle name="Normal 85 2 5" xfId="9802"/>
    <cellStyle name="Normal 85 2 5 2" xfId="26742"/>
    <cellStyle name="Normal 85 2 6" xfId="18265"/>
    <cellStyle name="Normal 85 2 7" xfId="19174"/>
    <cellStyle name="Normal 85 3" xfId="2215"/>
    <cellStyle name="Normal 85 3 2" xfId="4179"/>
    <cellStyle name="Normal 85 3 2 2" xfId="7962"/>
    <cellStyle name="Normal 85 3 2 2 2" xfId="16021"/>
    <cellStyle name="Normal 85 3 2 2 2 2" xfId="32868"/>
    <cellStyle name="Normal 85 3 2 2 3" xfId="25301"/>
    <cellStyle name="Normal 85 3 2 3" xfId="12238"/>
    <cellStyle name="Normal 85 3 2 3 2" xfId="29087"/>
    <cellStyle name="Normal 85 3 2 4" xfId="21520"/>
    <cellStyle name="Normal 85 3 3" xfId="6078"/>
    <cellStyle name="Normal 85 3 3 2" xfId="14137"/>
    <cellStyle name="Normal 85 3 3 2 2" xfId="30984"/>
    <cellStyle name="Normal 85 3 3 3" xfId="23417"/>
    <cellStyle name="Normal 85 3 4" xfId="10303"/>
    <cellStyle name="Normal 85 3 4 2" xfId="27203"/>
    <cellStyle name="Normal 85 3 5" xfId="18267"/>
    <cellStyle name="Normal 85 3 6" xfId="19635"/>
    <cellStyle name="Normal 85 4" xfId="3267"/>
    <cellStyle name="Normal 85 4 2" xfId="7050"/>
    <cellStyle name="Normal 85 4 2 2" xfId="15109"/>
    <cellStyle name="Normal 85 4 2 2 2" xfId="31956"/>
    <cellStyle name="Normal 85 4 2 3" xfId="24389"/>
    <cellStyle name="Normal 85 4 3" xfId="11326"/>
    <cellStyle name="Normal 85 4 3 2" xfId="28175"/>
    <cellStyle name="Normal 85 4 4" xfId="20608"/>
    <cellStyle name="Normal 85 5" xfId="5166"/>
    <cellStyle name="Normal 85 5 2" xfId="13225"/>
    <cellStyle name="Normal 85 5 2 2" xfId="30072"/>
    <cellStyle name="Normal 85 5 3" xfId="22505"/>
    <cellStyle name="Normal 85 6" xfId="9310"/>
    <cellStyle name="Normal 85 6 2" xfId="26291"/>
    <cellStyle name="Normal 85 7" xfId="18264"/>
    <cellStyle name="Normal 85 8" xfId="18723"/>
    <cellStyle name="Normal 86" xfId="1131"/>
    <cellStyle name="Normal 86 2" xfId="1670"/>
    <cellStyle name="Normal 86 2 2" xfId="2669"/>
    <cellStyle name="Normal 86 2 2 2" xfId="4631"/>
    <cellStyle name="Normal 86 2 2 2 2" xfId="8414"/>
    <cellStyle name="Normal 86 2 2 2 2 2" xfId="16473"/>
    <cellStyle name="Normal 86 2 2 2 2 2 2" xfId="33320"/>
    <cellStyle name="Normal 86 2 2 2 2 3" xfId="25753"/>
    <cellStyle name="Normal 86 2 2 2 3" xfId="12690"/>
    <cellStyle name="Normal 86 2 2 2 3 2" xfId="29539"/>
    <cellStyle name="Normal 86 2 2 2 4" xfId="21972"/>
    <cellStyle name="Normal 86 2 2 3" xfId="6530"/>
    <cellStyle name="Normal 86 2 2 3 2" xfId="14589"/>
    <cellStyle name="Normal 86 2 2 3 2 2" xfId="31436"/>
    <cellStyle name="Normal 86 2 2 3 3" xfId="23869"/>
    <cellStyle name="Normal 86 2 2 4" xfId="10756"/>
    <cellStyle name="Normal 86 2 2 4 2" xfId="27655"/>
    <cellStyle name="Normal 86 2 2 5" xfId="18270"/>
    <cellStyle name="Normal 86 2 2 6" xfId="20087"/>
    <cellStyle name="Normal 86 2 3" xfId="3719"/>
    <cellStyle name="Normal 86 2 3 2" xfId="7502"/>
    <cellStyle name="Normal 86 2 3 2 2" xfId="15561"/>
    <cellStyle name="Normal 86 2 3 2 2 2" xfId="32408"/>
    <cellStyle name="Normal 86 2 3 2 3" xfId="24841"/>
    <cellStyle name="Normal 86 2 3 3" xfId="11778"/>
    <cellStyle name="Normal 86 2 3 3 2" xfId="28627"/>
    <cellStyle name="Normal 86 2 3 4" xfId="21060"/>
    <cellStyle name="Normal 86 2 4" xfId="5618"/>
    <cellStyle name="Normal 86 2 4 2" xfId="13677"/>
    <cellStyle name="Normal 86 2 4 2 2" xfId="30524"/>
    <cellStyle name="Normal 86 2 4 3" xfId="22957"/>
    <cellStyle name="Normal 86 2 5" xfId="9803"/>
    <cellStyle name="Normal 86 2 5 2" xfId="26743"/>
    <cellStyle name="Normal 86 2 6" xfId="18269"/>
    <cellStyle name="Normal 86 2 7" xfId="19175"/>
    <cellStyle name="Normal 86 3" xfId="2216"/>
    <cellStyle name="Normal 86 3 2" xfId="4180"/>
    <cellStyle name="Normal 86 3 2 2" xfId="7963"/>
    <cellStyle name="Normal 86 3 2 2 2" xfId="16022"/>
    <cellStyle name="Normal 86 3 2 2 2 2" xfId="32869"/>
    <cellStyle name="Normal 86 3 2 2 3" xfId="25302"/>
    <cellStyle name="Normal 86 3 2 3" xfId="12239"/>
    <cellStyle name="Normal 86 3 2 3 2" xfId="29088"/>
    <cellStyle name="Normal 86 3 2 4" xfId="21521"/>
    <cellStyle name="Normal 86 3 3" xfId="6079"/>
    <cellStyle name="Normal 86 3 3 2" xfId="14138"/>
    <cellStyle name="Normal 86 3 3 2 2" xfId="30985"/>
    <cellStyle name="Normal 86 3 3 3" xfId="23418"/>
    <cellStyle name="Normal 86 3 4" xfId="10304"/>
    <cellStyle name="Normal 86 3 4 2" xfId="27204"/>
    <cellStyle name="Normal 86 3 5" xfId="18271"/>
    <cellStyle name="Normal 86 3 6" xfId="19636"/>
    <cellStyle name="Normal 86 4" xfId="3268"/>
    <cellStyle name="Normal 86 4 2" xfId="7051"/>
    <cellStyle name="Normal 86 4 2 2" xfId="15110"/>
    <cellStyle name="Normal 86 4 2 2 2" xfId="31957"/>
    <cellStyle name="Normal 86 4 2 3" xfId="24390"/>
    <cellStyle name="Normal 86 4 3" xfId="11327"/>
    <cellStyle name="Normal 86 4 3 2" xfId="28176"/>
    <cellStyle name="Normal 86 4 4" xfId="20609"/>
    <cellStyle name="Normal 86 5" xfId="5167"/>
    <cellStyle name="Normal 86 5 2" xfId="13226"/>
    <cellStyle name="Normal 86 5 2 2" xfId="30073"/>
    <cellStyle name="Normal 86 5 3" xfId="22506"/>
    <cellStyle name="Normal 86 6" xfId="9311"/>
    <cellStyle name="Normal 86 6 2" xfId="26292"/>
    <cellStyle name="Normal 86 7" xfId="18268"/>
    <cellStyle name="Normal 86 8" xfId="18724"/>
    <cellStyle name="Normal 87" xfId="1132"/>
    <cellStyle name="Normal 87 2" xfId="1671"/>
    <cellStyle name="Normal 87 2 2" xfId="2670"/>
    <cellStyle name="Normal 87 2 2 2" xfId="4632"/>
    <cellStyle name="Normal 87 2 2 2 2" xfId="8415"/>
    <cellStyle name="Normal 87 2 2 2 2 2" xfId="16474"/>
    <cellStyle name="Normal 87 2 2 2 2 2 2" xfId="33321"/>
    <cellStyle name="Normal 87 2 2 2 2 3" xfId="25754"/>
    <cellStyle name="Normal 87 2 2 2 3" xfId="12691"/>
    <cellStyle name="Normal 87 2 2 2 3 2" xfId="29540"/>
    <cellStyle name="Normal 87 2 2 2 4" xfId="21973"/>
    <cellStyle name="Normal 87 2 2 3" xfId="6531"/>
    <cellStyle name="Normal 87 2 2 3 2" xfId="14590"/>
    <cellStyle name="Normal 87 2 2 3 2 2" xfId="31437"/>
    <cellStyle name="Normal 87 2 2 3 3" xfId="23870"/>
    <cellStyle name="Normal 87 2 2 4" xfId="10757"/>
    <cellStyle name="Normal 87 2 2 4 2" xfId="27656"/>
    <cellStyle name="Normal 87 2 2 5" xfId="18274"/>
    <cellStyle name="Normal 87 2 2 6" xfId="20088"/>
    <cellStyle name="Normal 87 2 3" xfId="3720"/>
    <cellStyle name="Normal 87 2 3 2" xfId="7503"/>
    <cellStyle name="Normal 87 2 3 2 2" xfId="15562"/>
    <cellStyle name="Normal 87 2 3 2 2 2" xfId="32409"/>
    <cellStyle name="Normal 87 2 3 2 3" xfId="24842"/>
    <cellStyle name="Normal 87 2 3 3" xfId="11779"/>
    <cellStyle name="Normal 87 2 3 3 2" xfId="28628"/>
    <cellStyle name="Normal 87 2 3 4" xfId="21061"/>
    <cellStyle name="Normal 87 2 4" xfId="5619"/>
    <cellStyle name="Normal 87 2 4 2" xfId="13678"/>
    <cellStyle name="Normal 87 2 4 2 2" xfId="30525"/>
    <cellStyle name="Normal 87 2 4 3" xfId="22958"/>
    <cellStyle name="Normal 87 2 5" xfId="9804"/>
    <cellStyle name="Normal 87 2 5 2" xfId="26744"/>
    <cellStyle name="Normal 87 2 6" xfId="18273"/>
    <cellStyle name="Normal 87 2 7" xfId="19176"/>
    <cellStyle name="Normal 87 3" xfId="2217"/>
    <cellStyle name="Normal 87 3 2" xfId="4181"/>
    <cellStyle name="Normal 87 3 2 2" xfId="7964"/>
    <cellStyle name="Normal 87 3 2 2 2" xfId="16023"/>
    <cellStyle name="Normal 87 3 2 2 2 2" xfId="32870"/>
    <cellStyle name="Normal 87 3 2 2 3" xfId="25303"/>
    <cellStyle name="Normal 87 3 2 3" xfId="12240"/>
    <cellStyle name="Normal 87 3 2 3 2" xfId="29089"/>
    <cellStyle name="Normal 87 3 2 4" xfId="21522"/>
    <cellStyle name="Normal 87 3 3" xfId="6080"/>
    <cellStyle name="Normal 87 3 3 2" xfId="14139"/>
    <cellStyle name="Normal 87 3 3 2 2" xfId="30986"/>
    <cellStyle name="Normal 87 3 3 3" xfId="23419"/>
    <cellStyle name="Normal 87 3 4" xfId="10305"/>
    <cellStyle name="Normal 87 3 4 2" xfId="27205"/>
    <cellStyle name="Normal 87 3 5" xfId="18275"/>
    <cellStyle name="Normal 87 3 6" xfId="19637"/>
    <cellStyle name="Normal 87 4" xfId="3269"/>
    <cellStyle name="Normal 87 4 2" xfId="7052"/>
    <cellStyle name="Normal 87 4 2 2" xfId="15111"/>
    <cellStyle name="Normal 87 4 2 2 2" xfId="31958"/>
    <cellStyle name="Normal 87 4 2 3" xfId="24391"/>
    <cellStyle name="Normal 87 4 3" xfId="11328"/>
    <cellStyle name="Normal 87 4 3 2" xfId="28177"/>
    <cellStyle name="Normal 87 4 4" xfId="20610"/>
    <cellStyle name="Normal 87 5" xfId="5168"/>
    <cellStyle name="Normal 87 5 2" xfId="13227"/>
    <cellStyle name="Normal 87 5 2 2" xfId="30074"/>
    <cellStyle name="Normal 87 5 3" xfId="22507"/>
    <cellStyle name="Normal 87 6" xfId="9312"/>
    <cellStyle name="Normal 87 6 2" xfId="26293"/>
    <cellStyle name="Normal 87 7" xfId="18272"/>
    <cellStyle name="Normal 87 8" xfId="18725"/>
    <cellStyle name="Normal 88" xfId="1133"/>
    <cellStyle name="Normal 88 2" xfId="1672"/>
    <cellStyle name="Normal 88 2 2" xfId="2671"/>
    <cellStyle name="Normal 88 2 2 2" xfId="4633"/>
    <cellStyle name="Normal 88 2 2 2 2" xfId="8416"/>
    <cellStyle name="Normal 88 2 2 2 2 2" xfId="16475"/>
    <cellStyle name="Normal 88 2 2 2 2 2 2" xfId="33322"/>
    <cellStyle name="Normal 88 2 2 2 2 3" xfId="25755"/>
    <cellStyle name="Normal 88 2 2 2 3" xfId="12692"/>
    <cellStyle name="Normal 88 2 2 2 3 2" xfId="29541"/>
    <cellStyle name="Normal 88 2 2 2 4" xfId="21974"/>
    <cellStyle name="Normal 88 2 2 3" xfId="6532"/>
    <cellStyle name="Normal 88 2 2 3 2" xfId="14591"/>
    <cellStyle name="Normal 88 2 2 3 2 2" xfId="31438"/>
    <cellStyle name="Normal 88 2 2 3 3" xfId="23871"/>
    <cellStyle name="Normal 88 2 2 4" xfId="10758"/>
    <cellStyle name="Normal 88 2 2 4 2" xfId="27657"/>
    <cellStyle name="Normal 88 2 2 5" xfId="18278"/>
    <cellStyle name="Normal 88 2 2 6" xfId="20089"/>
    <cellStyle name="Normal 88 2 3" xfId="3721"/>
    <cellStyle name="Normal 88 2 3 2" xfId="7504"/>
    <cellStyle name="Normal 88 2 3 2 2" xfId="15563"/>
    <cellStyle name="Normal 88 2 3 2 2 2" xfId="32410"/>
    <cellStyle name="Normal 88 2 3 2 3" xfId="24843"/>
    <cellStyle name="Normal 88 2 3 3" xfId="11780"/>
    <cellStyle name="Normal 88 2 3 3 2" xfId="28629"/>
    <cellStyle name="Normal 88 2 3 4" xfId="21062"/>
    <cellStyle name="Normal 88 2 4" xfId="5620"/>
    <cellStyle name="Normal 88 2 4 2" xfId="13679"/>
    <cellStyle name="Normal 88 2 4 2 2" xfId="30526"/>
    <cellStyle name="Normal 88 2 4 3" xfId="22959"/>
    <cellStyle name="Normal 88 2 5" xfId="9805"/>
    <cellStyle name="Normal 88 2 5 2" xfId="26745"/>
    <cellStyle name="Normal 88 2 6" xfId="18277"/>
    <cellStyle name="Normal 88 2 7" xfId="19177"/>
    <cellStyle name="Normal 88 3" xfId="2218"/>
    <cellStyle name="Normal 88 3 2" xfId="4182"/>
    <cellStyle name="Normal 88 3 2 2" xfId="7965"/>
    <cellStyle name="Normal 88 3 2 2 2" xfId="16024"/>
    <cellStyle name="Normal 88 3 2 2 2 2" xfId="32871"/>
    <cellStyle name="Normal 88 3 2 2 3" xfId="25304"/>
    <cellStyle name="Normal 88 3 2 3" xfId="12241"/>
    <cellStyle name="Normal 88 3 2 3 2" xfId="29090"/>
    <cellStyle name="Normal 88 3 2 4" xfId="21523"/>
    <cellStyle name="Normal 88 3 3" xfId="6081"/>
    <cellStyle name="Normal 88 3 3 2" xfId="14140"/>
    <cellStyle name="Normal 88 3 3 2 2" xfId="30987"/>
    <cellStyle name="Normal 88 3 3 3" xfId="23420"/>
    <cellStyle name="Normal 88 3 4" xfId="10306"/>
    <cellStyle name="Normal 88 3 4 2" xfId="27206"/>
    <cellStyle name="Normal 88 3 5" xfId="18279"/>
    <cellStyle name="Normal 88 3 6" xfId="19638"/>
    <cellStyle name="Normal 88 4" xfId="3270"/>
    <cellStyle name="Normal 88 4 2" xfId="7053"/>
    <cellStyle name="Normal 88 4 2 2" xfId="15112"/>
    <cellStyle name="Normal 88 4 2 2 2" xfId="31959"/>
    <cellStyle name="Normal 88 4 2 3" xfId="24392"/>
    <cellStyle name="Normal 88 4 3" xfId="11329"/>
    <cellStyle name="Normal 88 4 3 2" xfId="28178"/>
    <cellStyle name="Normal 88 4 4" xfId="20611"/>
    <cellStyle name="Normal 88 5" xfId="5169"/>
    <cellStyle name="Normal 88 5 2" xfId="13228"/>
    <cellStyle name="Normal 88 5 2 2" xfId="30075"/>
    <cellStyle name="Normal 88 5 3" xfId="22508"/>
    <cellStyle name="Normal 88 6" xfId="9313"/>
    <cellStyle name="Normal 88 6 2" xfId="26294"/>
    <cellStyle name="Normal 88 7" xfId="18276"/>
    <cellStyle name="Normal 88 8" xfId="18726"/>
    <cellStyle name="Normal 89" xfId="1134"/>
    <cellStyle name="Normal 89 2" xfId="1673"/>
    <cellStyle name="Normal 89 2 2" xfId="2672"/>
    <cellStyle name="Normal 89 2 2 2" xfId="4634"/>
    <cellStyle name="Normal 89 2 2 2 2" xfId="8417"/>
    <cellStyle name="Normal 89 2 2 2 2 2" xfId="16476"/>
    <cellStyle name="Normal 89 2 2 2 2 2 2" xfId="33323"/>
    <cellStyle name="Normal 89 2 2 2 2 3" xfId="25756"/>
    <cellStyle name="Normal 89 2 2 2 3" xfId="12693"/>
    <cellStyle name="Normal 89 2 2 2 3 2" xfId="29542"/>
    <cellStyle name="Normal 89 2 2 2 4" xfId="21975"/>
    <cellStyle name="Normal 89 2 2 3" xfId="6533"/>
    <cellStyle name="Normal 89 2 2 3 2" xfId="14592"/>
    <cellStyle name="Normal 89 2 2 3 2 2" xfId="31439"/>
    <cellStyle name="Normal 89 2 2 3 3" xfId="23872"/>
    <cellStyle name="Normal 89 2 2 4" xfId="10759"/>
    <cellStyle name="Normal 89 2 2 4 2" xfId="27658"/>
    <cellStyle name="Normal 89 2 2 5" xfId="18282"/>
    <cellStyle name="Normal 89 2 2 6" xfId="20090"/>
    <cellStyle name="Normal 89 2 3" xfId="3722"/>
    <cellStyle name="Normal 89 2 3 2" xfId="7505"/>
    <cellStyle name="Normal 89 2 3 2 2" xfId="15564"/>
    <cellStyle name="Normal 89 2 3 2 2 2" xfId="32411"/>
    <cellStyle name="Normal 89 2 3 2 3" xfId="24844"/>
    <cellStyle name="Normal 89 2 3 3" xfId="11781"/>
    <cellStyle name="Normal 89 2 3 3 2" xfId="28630"/>
    <cellStyle name="Normal 89 2 3 4" xfId="21063"/>
    <cellStyle name="Normal 89 2 4" xfId="5621"/>
    <cellStyle name="Normal 89 2 4 2" xfId="13680"/>
    <cellStyle name="Normal 89 2 4 2 2" xfId="30527"/>
    <cellStyle name="Normal 89 2 4 3" xfId="22960"/>
    <cellStyle name="Normal 89 2 5" xfId="9806"/>
    <cellStyle name="Normal 89 2 5 2" xfId="26746"/>
    <cellStyle name="Normal 89 2 6" xfId="18281"/>
    <cellStyle name="Normal 89 2 7" xfId="19178"/>
    <cellStyle name="Normal 89 3" xfId="2219"/>
    <cellStyle name="Normal 89 3 2" xfId="4183"/>
    <cellStyle name="Normal 89 3 2 2" xfId="7966"/>
    <cellStyle name="Normal 89 3 2 2 2" xfId="16025"/>
    <cellStyle name="Normal 89 3 2 2 2 2" xfId="32872"/>
    <cellStyle name="Normal 89 3 2 2 3" xfId="25305"/>
    <cellStyle name="Normal 89 3 2 3" xfId="12242"/>
    <cellStyle name="Normal 89 3 2 3 2" xfId="29091"/>
    <cellStyle name="Normal 89 3 2 4" xfId="21524"/>
    <cellStyle name="Normal 89 3 3" xfId="6082"/>
    <cellStyle name="Normal 89 3 3 2" xfId="14141"/>
    <cellStyle name="Normal 89 3 3 2 2" xfId="30988"/>
    <cellStyle name="Normal 89 3 3 3" xfId="23421"/>
    <cellStyle name="Normal 89 3 4" xfId="10307"/>
    <cellStyle name="Normal 89 3 4 2" xfId="27207"/>
    <cellStyle name="Normal 89 3 5" xfId="18283"/>
    <cellStyle name="Normal 89 3 6" xfId="19639"/>
    <cellStyle name="Normal 89 4" xfId="3271"/>
    <cellStyle name="Normal 89 4 2" xfId="7054"/>
    <cellStyle name="Normal 89 4 2 2" xfId="15113"/>
    <cellStyle name="Normal 89 4 2 2 2" xfId="31960"/>
    <cellStyle name="Normal 89 4 2 3" xfId="24393"/>
    <cellStyle name="Normal 89 4 3" xfId="11330"/>
    <cellStyle name="Normal 89 4 3 2" xfId="28179"/>
    <cellStyle name="Normal 89 4 4" xfId="20612"/>
    <cellStyle name="Normal 89 5" xfId="5170"/>
    <cellStyle name="Normal 89 5 2" xfId="13229"/>
    <cellStyle name="Normal 89 5 2 2" xfId="30076"/>
    <cellStyle name="Normal 89 5 3" xfId="22509"/>
    <cellStyle name="Normal 89 6" xfId="9314"/>
    <cellStyle name="Normal 89 6 2" xfId="26295"/>
    <cellStyle name="Normal 89 7" xfId="18280"/>
    <cellStyle name="Normal 89 8" xfId="18727"/>
    <cellStyle name="Normal 9" xfId="457"/>
    <cellStyle name="Normal 9 10" xfId="2974"/>
    <cellStyle name="Normal 9 10 2" xfId="6832"/>
    <cellStyle name="Normal 9 10 2 2" xfId="14891"/>
    <cellStyle name="Normal 9 10 2 2 2" xfId="31738"/>
    <cellStyle name="Normal 9 10 2 3" xfId="24171"/>
    <cellStyle name="Normal 9 10 3" xfId="11060"/>
    <cellStyle name="Normal 9 10 3 2" xfId="27957"/>
    <cellStyle name="Normal 9 10 4" xfId="20389"/>
    <cellStyle name="Normal 9 11" xfId="3027"/>
    <cellStyle name="Normal 9 11 2" xfId="6846"/>
    <cellStyle name="Normal 9 11 2 2" xfId="14905"/>
    <cellStyle name="Normal 9 11 2 2 2" xfId="31752"/>
    <cellStyle name="Normal 9 11 2 3" xfId="24185"/>
    <cellStyle name="Normal 9 11 3" xfId="11092"/>
    <cellStyle name="Normal 9 11 3 2" xfId="27971"/>
    <cellStyle name="Normal 9 11 4" xfId="20403"/>
    <cellStyle name="Normal 9 12" xfId="4961"/>
    <cellStyle name="Normal 9 12 2" xfId="13020"/>
    <cellStyle name="Normal 9 12 2 2" xfId="29868"/>
    <cellStyle name="Normal 9 12 3" xfId="22301"/>
    <cellStyle name="Normal 9 13" xfId="8858"/>
    <cellStyle name="Normal 9 13 2" xfId="26087"/>
    <cellStyle name="Normal 9 14" xfId="18284"/>
    <cellStyle name="Normal 9 15" xfId="18509"/>
    <cellStyle name="Normal 9 16" xfId="34136"/>
    <cellStyle name="Normal 9 2" xfId="458"/>
    <cellStyle name="Normal 9 2 2" xfId="924"/>
    <cellStyle name="Normal 9 2 3" xfId="2984"/>
    <cellStyle name="Normal 9 2 3 2" xfId="6841"/>
    <cellStyle name="Normal 9 2 3 2 2" xfId="14900"/>
    <cellStyle name="Normal 9 2 3 2 2 2" xfId="31747"/>
    <cellStyle name="Normal 9 2 3 2 3" xfId="24180"/>
    <cellStyle name="Normal 9 2 3 3" xfId="11069"/>
    <cellStyle name="Normal 9 2 3 3 2" xfId="27966"/>
    <cellStyle name="Normal 9 2 3 4" xfId="20398"/>
    <cellStyle name="Normal 9 2 4" xfId="18285"/>
    <cellStyle name="Normal 9 2_Energía" xfId="18286"/>
    <cellStyle name="Normal 9 3" xfId="609"/>
    <cellStyle name="Normal 9 3 10" xfId="18287"/>
    <cellStyle name="Normal 9 3 11" xfId="18530"/>
    <cellStyle name="Normal 9 3 12" xfId="34137"/>
    <cellStyle name="Normal 9 3 2" xfId="733"/>
    <cellStyle name="Normal 9 3 2 10" xfId="18567"/>
    <cellStyle name="Normal 9 3 2 11" xfId="34138"/>
    <cellStyle name="Normal 9 3 2 2" xfId="1067"/>
    <cellStyle name="Normal 9 3 2 2 2" xfId="1328"/>
    <cellStyle name="Normal 9 3 2 2 2 2" xfId="1824"/>
    <cellStyle name="Normal 9 3 2 2 2 2 2" xfId="2823"/>
    <cellStyle name="Normal 9 3 2 2 2 2 2 2" xfId="4785"/>
    <cellStyle name="Normal 9 3 2 2 2 2 2 2 2" xfId="8568"/>
    <cellStyle name="Normal 9 3 2 2 2 2 2 2 2 2" xfId="16627"/>
    <cellStyle name="Normal 9 3 2 2 2 2 2 2 2 2 2" xfId="33474"/>
    <cellStyle name="Normal 9 3 2 2 2 2 2 2 2 3" xfId="25907"/>
    <cellStyle name="Normal 9 3 2 2 2 2 2 2 3" xfId="12844"/>
    <cellStyle name="Normal 9 3 2 2 2 2 2 2 3 2" xfId="29693"/>
    <cellStyle name="Normal 9 3 2 2 2 2 2 2 4" xfId="22126"/>
    <cellStyle name="Normal 9 3 2 2 2 2 2 3" xfId="6684"/>
    <cellStyle name="Normal 9 3 2 2 2 2 2 3 2" xfId="14743"/>
    <cellStyle name="Normal 9 3 2 2 2 2 2 3 2 2" xfId="31590"/>
    <cellStyle name="Normal 9 3 2 2 2 2 2 3 3" xfId="24023"/>
    <cellStyle name="Normal 9 3 2 2 2 2 2 4" xfId="10910"/>
    <cellStyle name="Normal 9 3 2 2 2 2 2 4 2" xfId="27809"/>
    <cellStyle name="Normal 9 3 2 2 2 2 2 5" xfId="18292"/>
    <cellStyle name="Normal 9 3 2 2 2 2 2 6" xfId="20241"/>
    <cellStyle name="Normal 9 3 2 2 2 2 3" xfId="3873"/>
    <cellStyle name="Normal 9 3 2 2 2 2 3 2" xfId="7656"/>
    <cellStyle name="Normal 9 3 2 2 2 2 3 2 2" xfId="15715"/>
    <cellStyle name="Normal 9 3 2 2 2 2 3 2 2 2" xfId="32562"/>
    <cellStyle name="Normal 9 3 2 2 2 2 3 2 3" xfId="24995"/>
    <cellStyle name="Normal 9 3 2 2 2 2 3 3" xfId="11932"/>
    <cellStyle name="Normal 9 3 2 2 2 2 3 3 2" xfId="28781"/>
    <cellStyle name="Normal 9 3 2 2 2 2 3 4" xfId="21214"/>
    <cellStyle name="Normal 9 3 2 2 2 2 4" xfId="5772"/>
    <cellStyle name="Normal 9 3 2 2 2 2 4 2" xfId="13831"/>
    <cellStyle name="Normal 9 3 2 2 2 2 4 2 2" xfId="30678"/>
    <cellStyle name="Normal 9 3 2 2 2 2 4 3" xfId="23111"/>
    <cellStyle name="Normal 9 3 2 2 2 2 5" xfId="9957"/>
    <cellStyle name="Normal 9 3 2 2 2 2 5 2" xfId="26897"/>
    <cellStyle name="Normal 9 3 2 2 2 2 6" xfId="18291"/>
    <cellStyle name="Normal 9 3 2 2 2 2 7" xfId="19329"/>
    <cellStyle name="Normal 9 3 2 2 2 3" xfId="2370"/>
    <cellStyle name="Normal 9 3 2 2 2 3 2" xfId="4334"/>
    <cellStyle name="Normal 9 3 2 2 2 3 2 2" xfId="8117"/>
    <cellStyle name="Normal 9 3 2 2 2 3 2 2 2" xfId="16176"/>
    <cellStyle name="Normal 9 3 2 2 2 3 2 2 2 2" xfId="33023"/>
    <cellStyle name="Normal 9 3 2 2 2 3 2 2 3" xfId="25456"/>
    <cellStyle name="Normal 9 3 2 2 2 3 2 3" xfId="12393"/>
    <cellStyle name="Normal 9 3 2 2 2 3 2 3 2" xfId="29242"/>
    <cellStyle name="Normal 9 3 2 2 2 3 2 4" xfId="21675"/>
    <cellStyle name="Normal 9 3 2 2 2 3 3" xfId="6233"/>
    <cellStyle name="Normal 9 3 2 2 2 3 3 2" xfId="14292"/>
    <cellStyle name="Normal 9 3 2 2 2 3 3 2 2" xfId="31139"/>
    <cellStyle name="Normal 9 3 2 2 2 3 3 3" xfId="23572"/>
    <cellStyle name="Normal 9 3 2 2 2 3 4" xfId="10458"/>
    <cellStyle name="Normal 9 3 2 2 2 3 4 2" xfId="27358"/>
    <cellStyle name="Normal 9 3 2 2 2 3 5" xfId="18293"/>
    <cellStyle name="Normal 9 3 2 2 2 3 6" xfId="19790"/>
    <cellStyle name="Normal 9 3 2 2 2 4" xfId="3422"/>
    <cellStyle name="Normal 9 3 2 2 2 4 2" xfId="7205"/>
    <cellStyle name="Normal 9 3 2 2 2 4 2 2" xfId="15264"/>
    <cellStyle name="Normal 9 3 2 2 2 4 2 2 2" xfId="32111"/>
    <cellStyle name="Normal 9 3 2 2 2 4 2 3" xfId="24544"/>
    <cellStyle name="Normal 9 3 2 2 2 4 3" xfId="11481"/>
    <cellStyle name="Normal 9 3 2 2 2 4 3 2" xfId="28330"/>
    <cellStyle name="Normal 9 3 2 2 2 4 4" xfId="20763"/>
    <cellStyle name="Normal 9 3 2 2 2 5" xfId="5321"/>
    <cellStyle name="Normal 9 3 2 2 2 5 2" xfId="13380"/>
    <cellStyle name="Normal 9 3 2 2 2 5 2 2" xfId="30227"/>
    <cellStyle name="Normal 9 3 2 2 2 5 3" xfId="22660"/>
    <cellStyle name="Normal 9 3 2 2 2 6" xfId="9482"/>
    <cellStyle name="Normal 9 3 2 2 2 6 2" xfId="26446"/>
    <cellStyle name="Normal 9 3 2 2 2 7" xfId="18290"/>
    <cellStyle name="Normal 9 3 2 2 2 8" xfId="18878"/>
    <cellStyle name="Normal 9 3 2 2 3" xfId="1606"/>
    <cellStyle name="Normal 9 3 2 2 3 2" xfId="2605"/>
    <cellStyle name="Normal 9 3 2 2 3 2 2" xfId="4567"/>
    <cellStyle name="Normal 9 3 2 2 3 2 2 2" xfId="8350"/>
    <cellStyle name="Normal 9 3 2 2 3 2 2 2 2" xfId="16409"/>
    <cellStyle name="Normal 9 3 2 2 3 2 2 2 2 2" xfId="33256"/>
    <cellStyle name="Normal 9 3 2 2 3 2 2 2 3" xfId="25689"/>
    <cellStyle name="Normal 9 3 2 2 3 2 2 3" xfId="12626"/>
    <cellStyle name="Normal 9 3 2 2 3 2 2 3 2" xfId="29475"/>
    <cellStyle name="Normal 9 3 2 2 3 2 2 4" xfId="21908"/>
    <cellStyle name="Normal 9 3 2 2 3 2 3" xfId="6466"/>
    <cellStyle name="Normal 9 3 2 2 3 2 3 2" xfId="14525"/>
    <cellStyle name="Normal 9 3 2 2 3 2 3 2 2" xfId="31372"/>
    <cellStyle name="Normal 9 3 2 2 3 2 3 3" xfId="23805"/>
    <cellStyle name="Normal 9 3 2 2 3 2 4" xfId="10692"/>
    <cellStyle name="Normal 9 3 2 2 3 2 4 2" xfId="27591"/>
    <cellStyle name="Normal 9 3 2 2 3 2 5" xfId="18295"/>
    <cellStyle name="Normal 9 3 2 2 3 2 6" xfId="20023"/>
    <cellStyle name="Normal 9 3 2 2 3 3" xfId="3655"/>
    <cellStyle name="Normal 9 3 2 2 3 3 2" xfId="7438"/>
    <cellStyle name="Normal 9 3 2 2 3 3 2 2" xfId="15497"/>
    <cellStyle name="Normal 9 3 2 2 3 3 2 2 2" xfId="32344"/>
    <cellStyle name="Normal 9 3 2 2 3 3 2 3" xfId="24777"/>
    <cellStyle name="Normal 9 3 2 2 3 3 3" xfId="11714"/>
    <cellStyle name="Normal 9 3 2 2 3 3 3 2" xfId="28563"/>
    <cellStyle name="Normal 9 3 2 2 3 3 4" xfId="20996"/>
    <cellStyle name="Normal 9 3 2 2 3 4" xfId="5554"/>
    <cellStyle name="Normal 9 3 2 2 3 4 2" xfId="13613"/>
    <cellStyle name="Normal 9 3 2 2 3 4 2 2" xfId="30460"/>
    <cellStyle name="Normal 9 3 2 2 3 4 3" xfId="22893"/>
    <cellStyle name="Normal 9 3 2 2 3 5" xfId="9739"/>
    <cellStyle name="Normal 9 3 2 2 3 5 2" xfId="26679"/>
    <cellStyle name="Normal 9 3 2 2 3 6" xfId="18294"/>
    <cellStyle name="Normal 9 3 2 2 3 7" xfId="19111"/>
    <cellStyle name="Normal 9 3 2 2 4" xfId="2152"/>
    <cellStyle name="Normal 9 3 2 2 4 2" xfId="4116"/>
    <cellStyle name="Normal 9 3 2 2 4 2 2" xfId="7899"/>
    <cellStyle name="Normal 9 3 2 2 4 2 2 2" xfId="15958"/>
    <cellStyle name="Normal 9 3 2 2 4 2 2 2 2" xfId="32805"/>
    <cellStyle name="Normal 9 3 2 2 4 2 2 3" xfId="25238"/>
    <cellStyle name="Normal 9 3 2 2 4 2 3" xfId="12175"/>
    <cellStyle name="Normal 9 3 2 2 4 2 3 2" xfId="29024"/>
    <cellStyle name="Normal 9 3 2 2 4 2 4" xfId="21457"/>
    <cellStyle name="Normal 9 3 2 2 4 3" xfId="6015"/>
    <cellStyle name="Normal 9 3 2 2 4 3 2" xfId="14074"/>
    <cellStyle name="Normal 9 3 2 2 4 3 2 2" xfId="30921"/>
    <cellStyle name="Normal 9 3 2 2 4 3 3" xfId="23354"/>
    <cellStyle name="Normal 9 3 2 2 4 4" xfId="10240"/>
    <cellStyle name="Normal 9 3 2 2 4 4 2" xfId="27140"/>
    <cellStyle name="Normal 9 3 2 2 4 5" xfId="18296"/>
    <cellStyle name="Normal 9 3 2 2 4 6" xfId="19572"/>
    <cellStyle name="Normal 9 3 2 2 5" xfId="3204"/>
    <cellStyle name="Normal 9 3 2 2 5 2" xfId="6987"/>
    <cellStyle name="Normal 9 3 2 2 5 2 2" xfId="15046"/>
    <cellStyle name="Normal 9 3 2 2 5 2 2 2" xfId="31893"/>
    <cellStyle name="Normal 9 3 2 2 5 2 3" xfId="24326"/>
    <cellStyle name="Normal 9 3 2 2 5 3" xfId="11263"/>
    <cellStyle name="Normal 9 3 2 2 5 3 2" xfId="28112"/>
    <cellStyle name="Normal 9 3 2 2 5 4" xfId="20545"/>
    <cellStyle name="Normal 9 3 2 2 6" xfId="5103"/>
    <cellStyle name="Normal 9 3 2 2 6 2" xfId="13162"/>
    <cellStyle name="Normal 9 3 2 2 6 2 2" xfId="30009"/>
    <cellStyle name="Normal 9 3 2 2 6 3" xfId="22442"/>
    <cellStyle name="Normal 9 3 2 2 7" xfId="9247"/>
    <cellStyle name="Normal 9 3 2 2 7 2" xfId="26228"/>
    <cellStyle name="Normal 9 3 2 2 8" xfId="18289"/>
    <cellStyle name="Normal 9 3 2 2 9" xfId="18660"/>
    <cellStyle name="Normal 9 3 2 3" xfId="1236"/>
    <cellStyle name="Normal 9 3 2 3 2" xfId="1732"/>
    <cellStyle name="Normal 9 3 2 3 2 2" xfId="2731"/>
    <cellStyle name="Normal 9 3 2 3 2 2 2" xfId="4693"/>
    <cellStyle name="Normal 9 3 2 3 2 2 2 2" xfId="8476"/>
    <cellStyle name="Normal 9 3 2 3 2 2 2 2 2" xfId="16535"/>
    <cellStyle name="Normal 9 3 2 3 2 2 2 2 2 2" xfId="33382"/>
    <cellStyle name="Normal 9 3 2 3 2 2 2 2 3" xfId="25815"/>
    <cellStyle name="Normal 9 3 2 3 2 2 2 3" xfId="12752"/>
    <cellStyle name="Normal 9 3 2 3 2 2 2 3 2" xfId="29601"/>
    <cellStyle name="Normal 9 3 2 3 2 2 2 4" xfId="22034"/>
    <cellStyle name="Normal 9 3 2 3 2 2 3" xfId="6592"/>
    <cellStyle name="Normal 9 3 2 3 2 2 3 2" xfId="14651"/>
    <cellStyle name="Normal 9 3 2 3 2 2 3 2 2" xfId="31498"/>
    <cellStyle name="Normal 9 3 2 3 2 2 3 3" xfId="23931"/>
    <cellStyle name="Normal 9 3 2 3 2 2 4" xfId="10818"/>
    <cellStyle name="Normal 9 3 2 3 2 2 4 2" xfId="27717"/>
    <cellStyle name="Normal 9 3 2 3 2 2 5" xfId="18299"/>
    <cellStyle name="Normal 9 3 2 3 2 2 6" xfId="20149"/>
    <cellStyle name="Normal 9 3 2 3 2 3" xfId="3781"/>
    <cellStyle name="Normal 9 3 2 3 2 3 2" xfId="7564"/>
    <cellStyle name="Normal 9 3 2 3 2 3 2 2" xfId="15623"/>
    <cellStyle name="Normal 9 3 2 3 2 3 2 2 2" xfId="32470"/>
    <cellStyle name="Normal 9 3 2 3 2 3 2 3" xfId="24903"/>
    <cellStyle name="Normal 9 3 2 3 2 3 3" xfId="11840"/>
    <cellStyle name="Normal 9 3 2 3 2 3 3 2" xfId="28689"/>
    <cellStyle name="Normal 9 3 2 3 2 3 4" xfId="21122"/>
    <cellStyle name="Normal 9 3 2 3 2 4" xfId="5680"/>
    <cellStyle name="Normal 9 3 2 3 2 4 2" xfId="13739"/>
    <cellStyle name="Normal 9 3 2 3 2 4 2 2" xfId="30586"/>
    <cellStyle name="Normal 9 3 2 3 2 4 3" xfId="23019"/>
    <cellStyle name="Normal 9 3 2 3 2 5" xfId="9865"/>
    <cellStyle name="Normal 9 3 2 3 2 5 2" xfId="26805"/>
    <cellStyle name="Normal 9 3 2 3 2 6" xfId="18298"/>
    <cellStyle name="Normal 9 3 2 3 2 7" xfId="19237"/>
    <cellStyle name="Normal 9 3 2 3 3" xfId="2278"/>
    <cellStyle name="Normal 9 3 2 3 3 2" xfId="4242"/>
    <cellStyle name="Normal 9 3 2 3 3 2 2" xfId="8025"/>
    <cellStyle name="Normal 9 3 2 3 3 2 2 2" xfId="16084"/>
    <cellStyle name="Normal 9 3 2 3 3 2 2 2 2" xfId="32931"/>
    <cellStyle name="Normal 9 3 2 3 3 2 2 3" xfId="25364"/>
    <cellStyle name="Normal 9 3 2 3 3 2 3" xfId="12301"/>
    <cellStyle name="Normal 9 3 2 3 3 2 3 2" xfId="29150"/>
    <cellStyle name="Normal 9 3 2 3 3 2 4" xfId="21583"/>
    <cellStyle name="Normal 9 3 2 3 3 3" xfId="6141"/>
    <cellStyle name="Normal 9 3 2 3 3 3 2" xfId="14200"/>
    <cellStyle name="Normal 9 3 2 3 3 3 2 2" xfId="31047"/>
    <cellStyle name="Normal 9 3 2 3 3 3 3" xfId="23480"/>
    <cellStyle name="Normal 9 3 2 3 3 4" xfId="10366"/>
    <cellStyle name="Normal 9 3 2 3 3 4 2" xfId="27266"/>
    <cellStyle name="Normal 9 3 2 3 3 5" xfId="18300"/>
    <cellStyle name="Normal 9 3 2 3 3 6" xfId="19698"/>
    <cellStyle name="Normal 9 3 2 3 4" xfId="3330"/>
    <cellStyle name="Normal 9 3 2 3 4 2" xfId="7113"/>
    <cellStyle name="Normal 9 3 2 3 4 2 2" xfId="15172"/>
    <cellStyle name="Normal 9 3 2 3 4 2 2 2" xfId="32019"/>
    <cellStyle name="Normal 9 3 2 3 4 2 3" xfId="24452"/>
    <cellStyle name="Normal 9 3 2 3 4 3" xfId="11389"/>
    <cellStyle name="Normal 9 3 2 3 4 3 2" xfId="28238"/>
    <cellStyle name="Normal 9 3 2 3 4 4" xfId="20671"/>
    <cellStyle name="Normal 9 3 2 3 5" xfId="5229"/>
    <cellStyle name="Normal 9 3 2 3 5 2" xfId="13288"/>
    <cellStyle name="Normal 9 3 2 3 5 2 2" xfId="30135"/>
    <cellStyle name="Normal 9 3 2 3 5 3" xfId="22568"/>
    <cellStyle name="Normal 9 3 2 3 6" xfId="9390"/>
    <cellStyle name="Normal 9 3 2 3 6 2" xfId="26354"/>
    <cellStyle name="Normal 9 3 2 3 7" xfId="18297"/>
    <cellStyle name="Normal 9 3 2 3 8" xfId="18786"/>
    <cellStyle name="Normal 9 3 2 4" xfId="1514"/>
    <cellStyle name="Normal 9 3 2 4 2" xfId="2513"/>
    <cellStyle name="Normal 9 3 2 4 2 2" xfId="4475"/>
    <cellStyle name="Normal 9 3 2 4 2 2 2" xfId="8258"/>
    <cellStyle name="Normal 9 3 2 4 2 2 2 2" xfId="16317"/>
    <cellStyle name="Normal 9 3 2 4 2 2 2 2 2" xfId="33164"/>
    <cellStyle name="Normal 9 3 2 4 2 2 2 3" xfId="25597"/>
    <cellStyle name="Normal 9 3 2 4 2 2 3" xfId="12534"/>
    <cellStyle name="Normal 9 3 2 4 2 2 3 2" xfId="29383"/>
    <cellStyle name="Normal 9 3 2 4 2 2 4" xfId="21816"/>
    <cellStyle name="Normal 9 3 2 4 2 3" xfId="6374"/>
    <cellStyle name="Normal 9 3 2 4 2 3 2" xfId="14433"/>
    <cellStyle name="Normal 9 3 2 4 2 3 2 2" xfId="31280"/>
    <cellStyle name="Normal 9 3 2 4 2 3 3" xfId="23713"/>
    <cellStyle name="Normal 9 3 2 4 2 4" xfId="10600"/>
    <cellStyle name="Normal 9 3 2 4 2 4 2" xfId="27499"/>
    <cellStyle name="Normal 9 3 2 4 2 5" xfId="18302"/>
    <cellStyle name="Normal 9 3 2 4 2 6" xfId="19931"/>
    <cellStyle name="Normal 9 3 2 4 3" xfId="3563"/>
    <cellStyle name="Normal 9 3 2 4 3 2" xfId="7346"/>
    <cellStyle name="Normal 9 3 2 4 3 2 2" xfId="15405"/>
    <cellStyle name="Normal 9 3 2 4 3 2 2 2" xfId="32252"/>
    <cellStyle name="Normal 9 3 2 4 3 2 3" xfId="24685"/>
    <cellStyle name="Normal 9 3 2 4 3 3" xfId="11622"/>
    <cellStyle name="Normal 9 3 2 4 3 3 2" xfId="28471"/>
    <cellStyle name="Normal 9 3 2 4 3 4" xfId="20904"/>
    <cellStyle name="Normal 9 3 2 4 4" xfId="5462"/>
    <cellStyle name="Normal 9 3 2 4 4 2" xfId="13521"/>
    <cellStyle name="Normal 9 3 2 4 4 2 2" xfId="30368"/>
    <cellStyle name="Normal 9 3 2 4 4 3" xfId="22801"/>
    <cellStyle name="Normal 9 3 2 4 5" xfId="9647"/>
    <cellStyle name="Normal 9 3 2 4 5 2" xfId="26587"/>
    <cellStyle name="Normal 9 3 2 4 6" xfId="18301"/>
    <cellStyle name="Normal 9 3 2 4 7" xfId="19019"/>
    <cellStyle name="Normal 9 3 2 5" xfId="2043"/>
    <cellStyle name="Normal 9 3 2 5 2" xfId="4024"/>
    <cellStyle name="Normal 9 3 2 5 2 2" xfId="7807"/>
    <cellStyle name="Normal 9 3 2 5 2 2 2" xfId="15866"/>
    <cellStyle name="Normal 9 3 2 5 2 2 2 2" xfId="32713"/>
    <cellStyle name="Normal 9 3 2 5 2 2 3" xfId="25146"/>
    <cellStyle name="Normal 9 3 2 5 2 3" xfId="12083"/>
    <cellStyle name="Normal 9 3 2 5 2 3 2" xfId="28932"/>
    <cellStyle name="Normal 9 3 2 5 2 4" xfId="21365"/>
    <cellStyle name="Normal 9 3 2 5 3" xfId="5923"/>
    <cellStyle name="Normal 9 3 2 5 3 2" xfId="13982"/>
    <cellStyle name="Normal 9 3 2 5 3 2 2" xfId="30829"/>
    <cellStyle name="Normal 9 3 2 5 3 3" xfId="23262"/>
    <cellStyle name="Normal 9 3 2 5 4" xfId="10141"/>
    <cellStyle name="Normal 9 3 2 5 4 2" xfId="27048"/>
    <cellStyle name="Normal 9 3 2 5 5" xfId="18303"/>
    <cellStyle name="Normal 9 3 2 5 6" xfId="19480"/>
    <cellStyle name="Normal 9 3 2 6" xfId="3082"/>
    <cellStyle name="Normal 9 3 2 6 2" xfId="6895"/>
    <cellStyle name="Normal 9 3 2 6 2 2" xfId="14954"/>
    <cellStyle name="Normal 9 3 2 6 2 2 2" xfId="31801"/>
    <cellStyle name="Normal 9 3 2 6 2 3" xfId="24234"/>
    <cellStyle name="Normal 9 3 2 6 3" xfId="11145"/>
    <cellStyle name="Normal 9 3 2 6 3 2" xfId="28020"/>
    <cellStyle name="Normal 9 3 2 6 4" xfId="20453"/>
    <cellStyle name="Normal 9 3 2 7" xfId="5011"/>
    <cellStyle name="Normal 9 3 2 7 2" xfId="13070"/>
    <cellStyle name="Normal 9 3 2 7 2 2" xfId="29917"/>
    <cellStyle name="Normal 9 3 2 7 3" xfId="22350"/>
    <cellStyle name="Normal 9 3 2 8" xfId="9030"/>
    <cellStyle name="Normal 9 3 2 8 2" xfId="26136"/>
    <cellStyle name="Normal 9 3 2 9" xfId="18288"/>
    <cellStyle name="Normal 9 3 3" xfId="1031"/>
    <cellStyle name="Normal 9 3 3 2" xfId="1292"/>
    <cellStyle name="Normal 9 3 3 2 2" xfId="1788"/>
    <cellStyle name="Normal 9 3 3 2 2 2" xfId="2787"/>
    <cellStyle name="Normal 9 3 3 2 2 2 2" xfId="4749"/>
    <cellStyle name="Normal 9 3 3 2 2 2 2 2" xfId="8532"/>
    <cellStyle name="Normal 9 3 3 2 2 2 2 2 2" xfId="16591"/>
    <cellStyle name="Normal 9 3 3 2 2 2 2 2 2 2" xfId="33438"/>
    <cellStyle name="Normal 9 3 3 2 2 2 2 2 3" xfId="25871"/>
    <cellStyle name="Normal 9 3 3 2 2 2 2 3" xfId="12808"/>
    <cellStyle name="Normal 9 3 3 2 2 2 2 3 2" xfId="29657"/>
    <cellStyle name="Normal 9 3 3 2 2 2 2 4" xfId="22090"/>
    <cellStyle name="Normal 9 3 3 2 2 2 3" xfId="6648"/>
    <cellStyle name="Normal 9 3 3 2 2 2 3 2" xfId="14707"/>
    <cellStyle name="Normal 9 3 3 2 2 2 3 2 2" xfId="31554"/>
    <cellStyle name="Normal 9 3 3 2 2 2 3 3" xfId="23987"/>
    <cellStyle name="Normal 9 3 3 2 2 2 4" xfId="10874"/>
    <cellStyle name="Normal 9 3 3 2 2 2 4 2" xfId="27773"/>
    <cellStyle name="Normal 9 3 3 2 2 2 5" xfId="18307"/>
    <cellStyle name="Normal 9 3 3 2 2 2 6" xfId="20205"/>
    <cellStyle name="Normal 9 3 3 2 2 3" xfId="3837"/>
    <cellStyle name="Normal 9 3 3 2 2 3 2" xfId="7620"/>
    <cellStyle name="Normal 9 3 3 2 2 3 2 2" xfId="15679"/>
    <cellStyle name="Normal 9 3 3 2 2 3 2 2 2" xfId="32526"/>
    <cellStyle name="Normal 9 3 3 2 2 3 2 3" xfId="24959"/>
    <cellStyle name="Normal 9 3 3 2 2 3 3" xfId="11896"/>
    <cellStyle name="Normal 9 3 3 2 2 3 3 2" xfId="28745"/>
    <cellStyle name="Normal 9 3 3 2 2 3 4" xfId="21178"/>
    <cellStyle name="Normal 9 3 3 2 2 4" xfId="5736"/>
    <cellStyle name="Normal 9 3 3 2 2 4 2" xfId="13795"/>
    <cellStyle name="Normal 9 3 3 2 2 4 2 2" xfId="30642"/>
    <cellStyle name="Normal 9 3 3 2 2 4 3" xfId="23075"/>
    <cellStyle name="Normal 9 3 3 2 2 5" xfId="9921"/>
    <cellStyle name="Normal 9 3 3 2 2 5 2" xfId="26861"/>
    <cellStyle name="Normal 9 3 3 2 2 6" xfId="18306"/>
    <cellStyle name="Normal 9 3 3 2 2 7" xfId="19293"/>
    <cellStyle name="Normal 9 3 3 2 3" xfId="2334"/>
    <cellStyle name="Normal 9 3 3 2 3 2" xfId="4298"/>
    <cellStyle name="Normal 9 3 3 2 3 2 2" xfId="8081"/>
    <cellStyle name="Normal 9 3 3 2 3 2 2 2" xfId="16140"/>
    <cellStyle name="Normal 9 3 3 2 3 2 2 2 2" xfId="32987"/>
    <cellStyle name="Normal 9 3 3 2 3 2 2 3" xfId="25420"/>
    <cellStyle name="Normal 9 3 3 2 3 2 3" xfId="12357"/>
    <cellStyle name="Normal 9 3 3 2 3 2 3 2" xfId="29206"/>
    <cellStyle name="Normal 9 3 3 2 3 2 4" xfId="21639"/>
    <cellStyle name="Normal 9 3 3 2 3 3" xfId="6197"/>
    <cellStyle name="Normal 9 3 3 2 3 3 2" xfId="14256"/>
    <cellStyle name="Normal 9 3 3 2 3 3 2 2" xfId="31103"/>
    <cellStyle name="Normal 9 3 3 2 3 3 3" xfId="23536"/>
    <cellStyle name="Normal 9 3 3 2 3 4" xfId="10422"/>
    <cellStyle name="Normal 9 3 3 2 3 4 2" xfId="27322"/>
    <cellStyle name="Normal 9 3 3 2 3 5" xfId="18308"/>
    <cellStyle name="Normal 9 3 3 2 3 6" xfId="19754"/>
    <cellStyle name="Normal 9 3 3 2 4" xfId="3386"/>
    <cellStyle name="Normal 9 3 3 2 4 2" xfId="7169"/>
    <cellStyle name="Normal 9 3 3 2 4 2 2" xfId="15228"/>
    <cellStyle name="Normal 9 3 3 2 4 2 2 2" xfId="32075"/>
    <cellStyle name="Normal 9 3 3 2 4 2 3" xfId="24508"/>
    <cellStyle name="Normal 9 3 3 2 4 3" xfId="11445"/>
    <cellStyle name="Normal 9 3 3 2 4 3 2" xfId="28294"/>
    <cellStyle name="Normal 9 3 3 2 4 4" xfId="20727"/>
    <cellStyle name="Normal 9 3 3 2 5" xfId="5285"/>
    <cellStyle name="Normal 9 3 3 2 5 2" xfId="13344"/>
    <cellStyle name="Normal 9 3 3 2 5 2 2" xfId="30191"/>
    <cellStyle name="Normal 9 3 3 2 5 3" xfId="22624"/>
    <cellStyle name="Normal 9 3 3 2 6" xfId="9446"/>
    <cellStyle name="Normal 9 3 3 2 6 2" xfId="26410"/>
    <cellStyle name="Normal 9 3 3 2 7" xfId="18305"/>
    <cellStyle name="Normal 9 3 3 2 8" xfId="18842"/>
    <cellStyle name="Normal 9 3 3 3" xfId="1570"/>
    <cellStyle name="Normal 9 3 3 3 2" xfId="2569"/>
    <cellStyle name="Normal 9 3 3 3 2 2" xfId="4531"/>
    <cellStyle name="Normal 9 3 3 3 2 2 2" xfId="8314"/>
    <cellStyle name="Normal 9 3 3 3 2 2 2 2" xfId="16373"/>
    <cellStyle name="Normal 9 3 3 3 2 2 2 2 2" xfId="33220"/>
    <cellStyle name="Normal 9 3 3 3 2 2 2 3" xfId="25653"/>
    <cellStyle name="Normal 9 3 3 3 2 2 3" xfId="12590"/>
    <cellStyle name="Normal 9 3 3 3 2 2 3 2" xfId="29439"/>
    <cellStyle name="Normal 9 3 3 3 2 2 4" xfId="21872"/>
    <cellStyle name="Normal 9 3 3 3 2 3" xfId="6430"/>
    <cellStyle name="Normal 9 3 3 3 2 3 2" xfId="14489"/>
    <cellStyle name="Normal 9 3 3 3 2 3 2 2" xfId="31336"/>
    <cellStyle name="Normal 9 3 3 3 2 3 3" xfId="23769"/>
    <cellStyle name="Normal 9 3 3 3 2 4" xfId="10656"/>
    <cellStyle name="Normal 9 3 3 3 2 4 2" xfId="27555"/>
    <cellStyle name="Normal 9 3 3 3 2 5" xfId="18310"/>
    <cellStyle name="Normal 9 3 3 3 2 6" xfId="19987"/>
    <cellStyle name="Normal 9 3 3 3 3" xfId="3619"/>
    <cellStyle name="Normal 9 3 3 3 3 2" xfId="7402"/>
    <cellStyle name="Normal 9 3 3 3 3 2 2" xfId="15461"/>
    <cellStyle name="Normal 9 3 3 3 3 2 2 2" xfId="32308"/>
    <cellStyle name="Normal 9 3 3 3 3 2 3" xfId="24741"/>
    <cellStyle name="Normal 9 3 3 3 3 3" xfId="11678"/>
    <cellStyle name="Normal 9 3 3 3 3 3 2" xfId="28527"/>
    <cellStyle name="Normal 9 3 3 3 3 4" xfId="20960"/>
    <cellStyle name="Normal 9 3 3 3 4" xfId="5518"/>
    <cellStyle name="Normal 9 3 3 3 4 2" xfId="13577"/>
    <cellStyle name="Normal 9 3 3 3 4 2 2" xfId="30424"/>
    <cellStyle name="Normal 9 3 3 3 4 3" xfId="22857"/>
    <cellStyle name="Normal 9 3 3 3 5" xfId="9703"/>
    <cellStyle name="Normal 9 3 3 3 5 2" xfId="26643"/>
    <cellStyle name="Normal 9 3 3 3 6" xfId="18309"/>
    <cellStyle name="Normal 9 3 3 3 7" xfId="19075"/>
    <cellStyle name="Normal 9 3 3 4" xfId="2116"/>
    <cellStyle name="Normal 9 3 3 4 2" xfId="4080"/>
    <cellStyle name="Normal 9 3 3 4 2 2" xfId="7863"/>
    <cellStyle name="Normal 9 3 3 4 2 2 2" xfId="15922"/>
    <cellStyle name="Normal 9 3 3 4 2 2 2 2" xfId="32769"/>
    <cellStyle name="Normal 9 3 3 4 2 2 3" xfId="25202"/>
    <cellStyle name="Normal 9 3 3 4 2 3" xfId="12139"/>
    <cellStyle name="Normal 9 3 3 4 2 3 2" xfId="28988"/>
    <cellStyle name="Normal 9 3 3 4 2 4" xfId="21421"/>
    <cellStyle name="Normal 9 3 3 4 3" xfId="5979"/>
    <cellStyle name="Normal 9 3 3 4 3 2" xfId="14038"/>
    <cellStyle name="Normal 9 3 3 4 3 2 2" xfId="30885"/>
    <cellStyle name="Normal 9 3 3 4 3 3" xfId="23318"/>
    <cellStyle name="Normal 9 3 3 4 4" xfId="10204"/>
    <cellStyle name="Normal 9 3 3 4 4 2" xfId="27104"/>
    <cellStyle name="Normal 9 3 3 4 5" xfId="18311"/>
    <cellStyle name="Normal 9 3 3 4 6" xfId="19536"/>
    <cellStyle name="Normal 9 3 3 5" xfId="3168"/>
    <cellStyle name="Normal 9 3 3 5 2" xfId="6951"/>
    <cellStyle name="Normal 9 3 3 5 2 2" xfId="15010"/>
    <cellStyle name="Normal 9 3 3 5 2 2 2" xfId="31857"/>
    <cellStyle name="Normal 9 3 3 5 2 3" xfId="24290"/>
    <cellStyle name="Normal 9 3 3 5 3" xfId="11227"/>
    <cellStyle name="Normal 9 3 3 5 3 2" xfId="28076"/>
    <cellStyle name="Normal 9 3 3 5 4" xfId="20509"/>
    <cellStyle name="Normal 9 3 3 6" xfId="5067"/>
    <cellStyle name="Normal 9 3 3 6 2" xfId="13126"/>
    <cellStyle name="Normal 9 3 3 6 2 2" xfId="29973"/>
    <cellStyle name="Normal 9 3 3 6 3" xfId="22406"/>
    <cellStyle name="Normal 9 3 3 7" xfId="9211"/>
    <cellStyle name="Normal 9 3 3 7 2" xfId="26192"/>
    <cellStyle name="Normal 9 3 3 8" xfId="18304"/>
    <cellStyle name="Normal 9 3 3 9" xfId="18624"/>
    <cellStyle name="Normal 9 3 4" xfId="1200"/>
    <cellStyle name="Normal 9 3 4 2" xfId="1696"/>
    <cellStyle name="Normal 9 3 4 2 2" xfId="2695"/>
    <cellStyle name="Normal 9 3 4 2 2 2" xfId="4657"/>
    <cellStyle name="Normal 9 3 4 2 2 2 2" xfId="8440"/>
    <cellStyle name="Normal 9 3 4 2 2 2 2 2" xfId="16499"/>
    <cellStyle name="Normal 9 3 4 2 2 2 2 2 2" xfId="33346"/>
    <cellStyle name="Normal 9 3 4 2 2 2 2 3" xfId="25779"/>
    <cellStyle name="Normal 9 3 4 2 2 2 3" xfId="12716"/>
    <cellStyle name="Normal 9 3 4 2 2 2 3 2" xfId="29565"/>
    <cellStyle name="Normal 9 3 4 2 2 2 4" xfId="21998"/>
    <cellStyle name="Normal 9 3 4 2 2 3" xfId="6556"/>
    <cellStyle name="Normal 9 3 4 2 2 3 2" xfId="14615"/>
    <cellStyle name="Normal 9 3 4 2 2 3 2 2" xfId="31462"/>
    <cellStyle name="Normal 9 3 4 2 2 3 3" xfId="23895"/>
    <cellStyle name="Normal 9 3 4 2 2 4" xfId="10782"/>
    <cellStyle name="Normal 9 3 4 2 2 4 2" xfId="27681"/>
    <cellStyle name="Normal 9 3 4 2 2 5" xfId="18314"/>
    <cellStyle name="Normal 9 3 4 2 2 6" xfId="20113"/>
    <cellStyle name="Normal 9 3 4 2 3" xfId="3745"/>
    <cellStyle name="Normal 9 3 4 2 3 2" xfId="7528"/>
    <cellStyle name="Normal 9 3 4 2 3 2 2" xfId="15587"/>
    <cellStyle name="Normal 9 3 4 2 3 2 2 2" xfId="32434"/>
    <cellStyle name="Normal 9 3 4 2 3 2 3" xfId="24867"/>
    <cellStyle name="Normal 9 3 4 2 3 3" xfId="11804"/>
    <cellStyle name="Normal 9 3 4 2 3 3 2" xfId="28653"/>
    <cellStyle name="Normal 9 3 4 2 3 4" xfId="21086"/>
    <cellStyle name="Normal 9 3 4 2 4" xfId="5644"/>
    <cellStyle name="Normal 9 3 4 2 4 2" xfId="13703"/>
    <cellStyle name="Normal 9 3 4 2 4 2 2" xfId="30550"/>
    <cellStyle name="Normal 9 3 4 2 4 3" xfId="22983"/>
    <cellStyle name="Normal 9 3 4 2 5" xfId="9829"/>
    <cellStyle name="Normal 9 3 4 2 5 2" xfId="26769"/>
    <cellStyle name="Normal 9 3 4 2 6" xfId="18313"/>
    <cellStyle name="Normal 9 3 4 2 7" xfId="19201"/>
    <cellStyle name="Normal 9 3 4 3" xfId="2242"/>
    <cellStyle name="Normal 9 3 4 3 2" xfId="4206"/>
    <cellStyle name="Normal 9 3 4 3 2 2" xfId="7989"/>
    <cellStyle name="Normal 9 3 4 3 2 2 2" xfId="16048"/>
    <cellStyle name="Normal 9 3 4 3 2 2 2 2" xfId="32895"/>
    <cellStyle name="Normal 9 3 4 3 2 2 3" xfId="25328"/>
    <cellStyle name="Normal 9 3 4 3 2 3" xfId="12265"/>
    <cellStyle name="Normal 9 3 4 3 2 3 2" xfId="29114"/>
    <cellStyle name="Normal 9 3 4 3 2 4" xfId="21547"/>
    <cellStyle name="Normal 9 3 4 3 3" xfId="6105"/>
    <cellStyle name="Normal 9 3 4 3 3 2" xfId="14164"/>
    <cellStyle name="Normal 9 3 4 3 3 2 2" xfId="31011"/>
    <cellStyle name="Normal 9 3 4 3 3 3" xfId="23444"/>
    <cellStyle name="Normal 9 3 4 3 4" xfId="10330"/>
    <cellStyle name="Normal 9 3 4 3 4 2" xfId="27230"/>
    <cellStyle name="Normal 9 3 4 3 5" xfId="18315"/>
    <cellStyle name="Normal 9 3 4 3 6" xfId="19662"/>
    <cellStyle name="Normal 9 3 4 4" xfId="3294"/>
    <cellStyle name="Normal 9 3 4 4 2" xfId="7077"/>
    <cellStyle name="Normal 9 3 4 4 2 2" xfId="15136"/>
    <cellStyle name="Normal 9 3 4 4 2 2 2" xfId="31983"/>
    <cellStyle name="Normal 9 3 4 4 2 3" xfId="24416"/>
    <cellStyle name="Normal 9 3 4 4 3" xfId="11353"/>
    <cellStyle name="Normal 9 3 4 4 3 2" xfId="28202"/>
    <cellStyle name="Normal 9 3 4 4 4" xfId="20635"/>
    <cellStyle name="Normal 9 3 4 5" xfId="5193"/>
    <cellStyle name="Normal 9 3 4 5 2" xfId="13252"/>
    <cellStyle name="Normal 9 3 4 5 2 2" xfId="30099"/>
    <cellStyle name="Normal 9 3 4 5 3" xfId="22532"/>
    <cellStyle name="Normal 9 3 4 6" xfId="9354"/>
    <cellStyle name="Normal 9 3 4 6 2" xfId="26318"/>
    <cellStyle name="Normal 9 3 4 7" xfId="18312"/>
    <cellStyle name="Normal 9 3 4 8" xfId="18750"/>
    <cellStyle name="Normal 9 3 5" xfId="1478"/>
    <cellStyle name="Normal 9 3 5 2" xfId="2477"/>
    <cellStyle name="Normal 9 3 5 2 2" xfId="4439"/>
    <cellStyle name="Normal 9 3 5 2 2 2" xfId="8222"/>
    <cellStyle name="Normal 9 3 5 2 2 2 2" xfId="16281"/>
    <cellStyle name="Normal 9 3 5 2 2 2 2 2" xfId="33128"/>
    <cellStyle name="Normal 9 3 5 2 2 2 3" xfId="25561"/>
    <cellStyle name="Normal 9 3 5 2 2 3" xfId="12498"/>
    <cellStyle name="Normal 9 3 5 2 2 3 2" xfId="29347"/>
    <cellStyle name="Normal 9 3 5 2 2 4" xfId="21780"/>
    <cellStyle name="Normal 9 3 5 2 3" xfId="6338"/>
    <cellStyle name="Normal 9 3 5 2 3 2" xfId="14397"/>
    <cellStyle name="Normal 9 3 5 2 3 2 2" xfId="31244"/>
    <cellStyle name="Normal 9 3 5 2 3 3" xfId="23677"/>
    <cellStyle name="Normal 9 3 5 2 4" xfId="10564"/>
    <cellStyle name="Normal 9 3 5 2 4 2" xfId="27463"/>
    <cellStyle name="Normal 9 3 5 2 5" xfId="18317"/>
    <cellStyle name="Normal 9 3 5 2 6" xfId="19895"/>
    <cellStyle name="Normal 9 3 5 3" xfId="3527"/>
    <cellStyle name="Normal 9 3 5 3 2" xfId="7310"/>
    <cellStyle name="Normal 9 3 5 3 2 2" xfId="15369"/>
    <cellStyle name="Normal 9 3 5 3 2 2 2" xfId="32216"/>
    <cellStyle name="Normal 9 3 5 3 2 3" xfId="24649"/>
    <cellStyle name="Normal 9 3 5 3 3" xfId="11586"/>
    <cellStyle name="Normal 9 3 5 3 3 2" xfId="28435"/>
    <cellStyle name="Normal 9 3 5 3 4" xfId="20868"/>
    <cellStyle name="Normal 9 3 5 4" xfId="5426"/>
    <cellStyle name="Normal 9 3 5 4 2" xfId="13485"/>
    <cellStyle name="Normal 9 3 5 4 2 2" xfId="30332"/>
    <cellStyle name="Normal 9 3 5 4 3" xfId="22765"/>
    <cellStyle name="Normal 9 3 5 5" xfId="9611"/>
    <cellStyle name="Normal 9 3 5 5 2" xfId="26551"/>
    <cellStyle name="Normal 9 3 5 6" xfId="18316"/>
    <cellStyle name="Normal 9 3 5 7" xfId="18983"/>
    <cellStyle name="Normal 9 3 6" xfId="2002"/>
    <cellStyle name="Normal 9 3 6 2" xfId="3988"/>
    <cellStyle name="Normal 9 3 6 2 2" xfId="7771"/>
    <cellStyle name="Normal 9 3 6 2 2 2" xfId="15830"/>
    <cellStyle name="Normal 9 3 6 2 2 2 2" xfId="32677"/>
    <cellStyle name="Normal 9 3 6 2 2 3" xfId="25110"/>
    <cellStyle name="Normal 9 3 6 2 3" xfId="12047"/>
    <cellStyle name="Normal 9 3 6 2 3 2" xfId="28896"/>
    <cellStyle name="Normal 9 3 6 2 4" xfId="21329"/>
    <cellStyle name="Normal 9 3 6 3" xfId="5887"/>
    <cellStyle name="Normal 9 3 6 3 2" xfId="13946"/>
    <cellStyle name="Normal 9 3 6 3 2 2" xfId="30793"/>
    <cellStyle name="Normal 9 3 6 3 3" xfId="23226"/>
    <cellStyle name="Normal 9 3 6 4" xfId="10101"/>
    <cellStyle name="Normal 9 3 6 4 2" xfId="27012"/>
    <cellStyle name="Normal 9 3 6 5" xfId="18318"/>
    <cellStyle name="Normal 9 3 6 6" xfId="19444"/>
    <cellStyle name="Normal 9 3 7" xfId="3046"/>
    <cellStyle name="Normal 9 3 7 2" xfId="6859"/>
    <cellStyle name="Normal 9 3 7 2 2" xfId="14918"/>
    <cellStyle name="Normal 9 3 7 2 2 2" xfId="31765"/>
    <cellStyle name="Normal 9 3 7 2 3" xfId="24198"/>
    <cellStyle name="Normal 9 3 7 3" xfId="11109"/>
    <cellStyle name="Normal 9 3 7 3 2" xfId="27984"/>
    <cellStyle name="Normal 9 3 7 4" xfId="20417"/>
    <cellStyle name="Normal 9 3 8" xfId="4975"/>
    <cellStyle name="Normal 9 3 8 2" xfId="13034"/>
    <cellStyle name="Normal 9 3 8 2 2" xfId="29881"/>
    <cellStyle name="Normal 9 3 8 3" xfId="22314"/>
    <cellStyle name="Normal 9 3 9" xfId="8955"/>
    <cellStyle name="Normal 9 3 9 2" xfId="26100"/>
    <cellStyle name="Normal 9 3_Energía" xfId="18319"/>
    <cellStyle name="Normal 9 4" xfId="690"/>
    <cellStyle name="Normal 9 4 10" xfId="18553"/>
    <cellStyle name="Normal 9 4 11" xfId="34139"/>
    <cellStyle name="Normal 9 4 2" xfId="1053"/>
    <cellStyle name="Normal 9 4 2 2" xfId="1314"/>
    <cellStyle name="Normal 9 4 2 2 2" xfId="1810"/>
    <cellStyle name="Normal 9 4 2 2 2 2" xfId="2809"/>
    <cellStyle name="Normal 9 4 2 2 2 2 2" xfId="4771"/>
    <cellStyle name="Normal 9 4 2 2 2 2 2 2" xfId="8554"/>
    <cellStyle name="Normal 9 4 2 2 2 2 2 2 2" xfId="16613"/>
    <cellStyle name="Normal 9 4 2 2 2 2 2 2 2 2" xfId="33460"/>
    <cellStyle name="Normal 9 4 2 2 2 2 2 2 3" xfId="25893"/>
    <cellStyle name="Normal 9 4 2 2 2 2 2 3" xfId="12830"/>
    <cellStyle name="Normal 9 4 2 2 2 2 2 3 2" xfId="29679"/>
    <cellStyle name="Normal 9 4 2 2 2 2 2 4" xfId="22112"/>
    <cellStyle name="Normal 9 4 2 2 2 2 3" xfId="6670"/>
    <cellStyle name="Normal 9 4 2 2 2 2 3 2" xfId="14729"/>
    <cellStyle name="Normal 9 4 2 2 2 2 3 2 2" xfId="31576"/>
    <cellStyle name="Normal 9 4 2 2 2 2 3 3" xfId="24009"/>
    <cellStyle name="Normal 9 4 2 2 2 2 4" xfId="10896"/>
    <cellStyle name="Normal 9 4 2 2 2 2 4 2" xfId="27795"/>
    <cellStyle name="Normal 9 4 2 2 2 2 5" xfId="18324"/>
    <cellStyle name="Normal 9 4 2 2 2 2 6" xfId="20227"/>
    <cellStyle name="Normal 9 4 2 2 2 3" xfId="3859"/>
    <cellStyle name="Normal 9 4 2 2 2 3 2" xfId="7642"/>
    <cellStyle name="Normal 9 4 2 2 2 3 2 2" xfId="15701"/>
    <cellStyle name="Normal 9 4 2 2 2 3 2 2 2" xfId="32548"/>
    <cellStyle name="Normal 9 4 2 2 2 3 2 3" xfId="24981"/>
    <cellStyle name="Normal 9 4 2 2 2 3 3" xfId="11918"/>
    <cellStyle name="Normal 9 4 2 2 2 3 3 2" xfId="28767"/>
    <cellStyle name="Normal 9 4 2 2 2 3 4" xfId="21200"/>
    <cellStyle name="Normal 9 4 2 2 2 4" xfId="5758"/>
    <cellStyle name="Normal 9 4 2 2 2 4 2" xfId="13817"/>
    <cellStyle name="Normal 9 4 2 2 2 4 2 2" xfId="30664"/>
    <cellStyle name="Normal 9 4 2 2 2 4 3" xfId="23097"/>
    <cellStyle name="Normal 9 4 2 2 2 5" xfId="9943"/>
    <cellStyle name="Normal 9 4 2 2 2 5 2" xfId="26883"/>
    <cellStyle name="Normal 9 4 2 2 2 6" xfId="18323"/>
    <cellStyle name="Normal 9 4 2 2 2 7" xfId="19315"/>
    <cellStyle name="Normal 9 4 2 2 3" xfId="2356"/>
    <cellStyle name="Normal 9 4 2 2 3 2" xfId="4320"/>
    <cellStyle name="Normal 9 4 2 2 3 2 2" xfId="8103"/>
    <cellStyle name="Normal 9 4 2 2 3 2 2 2" xfId="16162"/>
    <cellStyle name="Normal 9 4 2 2 3 2 2 2 2" xfId="33009"/>
    <cellStyle name="Normal 9 4 2 2 3 2 2 3" xfId="25442"/>
    <cellStyle name="Normal 9 4 2 2 3 2 3" xfId="12379"/>
    <cellStyle name="Normal 9 4 2 2 3 2 3 2" xfId="29228"/>
    <cellStyle name="Normal 9 4 2 2 3 2 4" xfId="21661"/>
    <cellStyle name="Normal 9 4 2 2 3 3" xfId="6219"/>
    <cellStyle name="Normal 9 4 2 2 3 3 2" xfId="14278"/>
    <cellStyle name="Normal 9 4 2 2 3 3 2 2" xfId="31125"/>
    <cellStyle name="Normal 9 4 2 2 3 3 3" xfId="23558"/>
    <cellStyle name="Normal 9 4 2 2 3 4" xfId="10444"/>
    <cellStyle name="Normal 9 4 2 2 3 4 2" xfId="27344"/>
    <cellStyle name="Normal 9 4 2 2 3 5" xfId="18325"/>
    <cellStyle name="Normal 9 4 2 2 3 6" xfId="19776"/>
    <cellStyle name="Normal 9 4 2 2 4" xfId="3408"/>
    <cellStyle name="Normal 9 4 2 2 4 2" xfId="7191"/>
    <cellStyle name="Normal 9 4 2 2 4 2 2" xfId="15250"/>
    <cellStyle name="Normal 9 4 2 2 4 2 2 2" xfId="32097"/>
    <cellStyle name="Normal 9 4 2 2 4 2 3" xfId="24530"/>
    <cellStyle name="Normal 9 4 2 2 4 3" xfId="11467"/>
    <cellStyle name="Normal 9 4 2 2 4 3 2" xfId="28316"/>
    <cellStyle name="Normal 9 4 2 2 4 4" xfId="20749"/>
    <cellStyle name="Normal 9 4 2 2 5" xfId="5307"/>
    <cellStyle name="Normal 9 4 2 2 5 2" xfId="13366"/>
    <cellStyle name="Normal 9 4 2 2 5 2 2" xfId="30213"/>
    <cellStyle name="Normal 9 4 2 2 5 3" xfId="22646"/>
    <cellStyle name="Normal 9 4 2 2 6" xfId="9468"/>
    <cellStyle name="Normal 9 4 2 2 6 2" xfId="26432"/>
    <cellStyle name="Normal 9 4 2 2 7" xfId="18322"/>
    <cellStyle name="Normal 9 4 2 2 8" xfId="18864"/>
    <cellStyle name="Normal 9 4 2 3" xfId="1592"/>
    <cellStyle name="Normal 9 4 2 3 2" xfId="2591"/>
    <cellStyle name="Normal 9 4 2 3 2 2" xfId="4553"/>
    <cellStyle name="Normal 9 4 2 3 2 2 2" xfId="8336"/>
    <cellStyle name="Normal 9 4 2 3 2 2 2 2" xfId="16395"/>
    <cellStyle name="Normal 9 4 2 3 2 2 2 2 2" xfId="33242"/>
    <cellStyle name="Normal 9 4 2 3 2 2 2 3" xfId="25675"/>
    <cellStyle name="Normal 9 4 2 3 2 2 3" xfId="12612"/>
    <cellStyle name="Normal 9 4 2 3 2 2 3 2" xfId="29461"/>
    <cellStyle name="Normal 9 4 2 3 2 2 4" xfId="21894"/>
    <cellStyle name="Normal 9 4 2 3 2 3" xfId="6452"/>
    <cellStyle name="Normal 9 4 2 3 2 3 2" xfId="14511"/>
    <cellStyle name="Normal 9 4 2 3 2 3 2 2" xfId="31358"/>
    <cellStyle name="Normal 9 4 2 3 2 3 3" xfId="23791"/>
    <cellStyle name="Normal 9 4 2 3 2 4" xfId="10678"/>
    <cellStyle name="Normal 9 4 2 3 2 4 2" xfId="27577"/>
    <cellStyle name="Normal 9 4 2 3 2 5" xfId="18327"/>
    <cellStyle name="Normal 9 4 2 3 2 6" xfId="20009"/>
    <cellStyle name="Normal 9 4 2 3 3" xfId="3641"/>
    <cellStyle name="Normal 9 4 2 3 3 2" xfId="7424"/>
    <cellStyle name="Normal 9 4 2 3 3 2 2" xfId="15483"/>
    <cellStyle name="Normal 9 4 2 3 3 2 2 2" xfId="32330"/>
    <cellStyle name="Normal 9 4 2 3 3 2 3" xfId="24763"/>
    <cellStyle name="Normal 9 4 2 3 3 3" xfId="11700"/>
    <cellStyle name="Normal 9 4 2 3 3 3 2" xfId="28549"/>
    <cellStyle name="Normal 9 4 2 3 3 4" xfId="20982"/>
    <cellStyle name="Normal 9 4 2 3 4" xfId="5540"/>
    <cellStyle name="Normal 9 4 2 3 4 2" xfId="13599"/>
    <cellStyle name="Normal 9 4 2 3 4 2 2" xfId="30446"/>
    <cellStyle name="Normal 9 4 2 3 4 3" xfId="22879"/>
    <cellStyle name="Normal 9 4 2 3 5" xfId="9725"/>
    <cellStyle name="Normal 9 4 2 3 5 2" xfId="26665"/>
    <cellStyle name="Normal 9 4 2 3 6" xfId="18326"/>
    <cellStyle name="Normal 9 4 2 3 7" xfId="19097"/>
    <cellStyle name="Normal 9 4 2 4" xfId="2138"/>
    <cellStyle name="Normal 9 4 2 4 2" xfId="4102"/>
    <cellStyle name="Normal 9 4 2 4 2 2" xfId="7885"/>
    <cellStyle name="Normal 9 4 2 4 2 2 2" xfId="15944"/>
    <cellStyle name="Normal 9 4 2 4 2 2 2 2" xfId="32791"/>
    <cellStyle name="Normal 9 4 2 4 2 2 3" xfId="25224"/>
    <cellStyle name="Normal 9 4 2 4 2 3" xfId="12161"/>
    <cellStyle name="Normal 9 4 2 4 2 3 2" xfId="29010"/>
    <cellStyle name="Normal 9 4 2 4 2 4" xfId="21443"/>
    <cellStyle name="Normal 9 4 2 4 3" xfId="6001"/>
    <cellStyle name="Normal 9 4 2 4 3 2" xfId="14060"/>
    <cellStyle name="Normal 9 4 2 4 3 2 2" xfId="30907"/>
    <cellStyle name="Normal 9 4 2 4 3 3" xfId="23340"/>
    <cellStyle name="Normal 9 4 2 4 4" xfId="10226"/>
    <cellStyle name="Normal 9 4 2 4 4 2" xfId="27126"/>
    <cellStyle name="Normal 9 4 2 4 5" xfId="18328"/>
    <cellStyle name="Normal 9 4 2 4 6" xfId="19558"/>
    <cellStyle name="Normal 9 4 2 5" xfId="3190"/>
    <cellStyle name="Normal 9 4 2 5 2" xfId="6973"/>
    <cellStyle name="Normal 9 4 2 5 2 2" xfId="15032"/>
    <cellStyle name="Normal 9 4 2 5 2 2 2" xfId="31879"/>
    <cellStyle name="Normal 9 4 2 5 2 3" xfId="24312"/>
    <cellStyle name="Normal 9 4 2 5 3" xfId="11249"/>
    <cellStyle name="Normal 9 4 2 5 3 2" xfId="28098"/>
    <cellStyle name="Normal 9 4 2 5 4" xfId="20531"/>
    <cellStyle name="Normal 9 4 2 6" xfId="5089"/>
    <cellStyle name="Normal 9 4 2 6 2" xfId="13148"/>
    <cellStyle name="Normal 9 4 2 6 2 2" xfId="29995"/>
    <cellStyle name="Normal 9 4 2 6 3" xfId="22428"/>
    <cellStyle name="Normal 9 4 2 7" xfId="9233"/>
    <cellStyle name="Normal 9 4 2 7 2" xfId="26214"/>
    <cellStyle name="Normal 9 4 2 8" xfId="18321"/>
    <cellStyle name="Normal 9 4 2 9" xfId="18646"/>
    <cellStyle name="Normal 9 4 3" xfId="1222"/>
    <cellStyle name="Normal 9 4 3 2" xfId="1718"/>
    <cellStyle name="Normal 9 4 3 2 2" xfId="2717"/>
    <cellStyle name="Normal 9 4 3 2 2 2" xfId="4679"/>
    <cellStyle name="Normal 9 4 3 2 2 2 2" xfId="8462"/>
    <cellStyle name="Normal 9 4 3 2 2 2 2 2" xfId="16521"/>
    <cellStyle name="Normal 9 4 3 2 2 2 2 2 2" xfId="33368"/>
    <cellStyle name="Normal 9 4 3 2 2 2 2 3" xfId="25801"/>
    <cellStyle name="Normal 9 4 3 2 2 2 3" xfId="12738"/>
    <cellStyle name="Normal 9 4 3 2 2 2 3 2" xfId="29587"/>
    <cellStyle name="Normal 9 4 3 2 2 2 4" xfId="22020"/>
    <cellStyle name="Normal 9 4 3 2 2 3" xfId="6578"/>
    <cellStyle name="Normal 9 4 3 2 2 3 2" xfId="14637"/>
    <cellStyle name="Normal 9 4 3 2 2 3 2 2" xfId="31484"/>
    <cellStyle name="Normal 9 4 3 2 2 3 3" xfId="23917"/>
    <cellStyle name="Normal 9 4 3 2 2 4" xfId="10804"/>
    <cellStyle name="Normal 9 4 3 2 2 4 2" xfId="27703"/>
    <cellStyle name="Normal 9 4 3 2 2 5" xfId="18331"/>
    <cellStyle name="Normal 9 4 3 2 2 6" xfId="20135"/>
    <cellStyle name="Normal 9 4 3 2 3" xfId="3767"/>
    <cellStyle name="Normal 9 4 3 2 3 2" xfId="7550"/>
    <cellStyle name="Normal 9 4 3 2 3 2 2" xfId="15609"/>
    <cellStyle name="Normal 9 4 3 2 3 2 2 2" xfId="32456"/>
    <cellStyle name="Normal 9 4 3 2 3 2 3" xfId="24889"/>
    <cellStyle name="Normal 9 4 3 2 3 3" xfId="11826"/>
    <cellStyle name="Normal 9 4 3 2 3 3 2" xfId="28675"/>
    <cellStyle name="Normal 9 4 3 2 3 4" xfId="21108"/>
    <cellStyle name="Normal 9 4 3 2 4" xfId="5666"/>
    <cellStyle name="Normal 9 4 3 2 4 2" xfId="13725"/>
    <cellStyle name="Normal 9 4 3 2 4 2 2" xfId="30572"/>
    <cellStyle name="Normal 9 4 3 2 4 3" xfId="23005"/>
    <cellStyle name="Normal 9 4 3 2 5" xfId="9851"/>
    <cellStyle name="Normal 9 4 3 2 5 2" xfId="26791"/>
    <cellStyle name="Normal 9 4 3 2 6" xfId="18330"/>
    <cellStyle name="Normal 9 4 3 2 7" xfId="19223"/>
    <cellStyle name="Normal 9 4 3 3" xfId="2264"/>
    <cellStyle name="Normal 9 4 3 3 2" xfId="4228"/>
    <cellStyle name="Normal 9 4 3 3 2 2" xfId="8011"/>
    <cellStyle name="Normal 9 4 3 3 2 2 2" xfId="16070"/>
    <cellStyle name="Normal 9 4 3 3 2 2 2 2" xfId="32917"/>
    <cellStyle name="Normal 9 4 3 3 2 2 3" xfId="25350"/>
    <cellStyle name="Normal 9 4 3 3 2 3" xfId="12287"/>
    <cellStyle name="Normal 9 4 3 3 2 3 2" xfId="29136"/>
    <cellStyle name="Normal 9 4 3 3 2 4" xfId="21569"/>
    <cellStyle name="Normal 9 4 3 3 3" xfId="6127"/>
    <cellStyle name="Normal 9 4 3 3 3 2" xfId="14186"/>
    <cellStyle name="Normal 9 4 3 3 3 2 2" xfId="31033"/>
    <cellStyle name="Normal 9 4 3 3 3 3" xfId="23466"/>
    <cellStyle name="Normal 9 4 3 3 4" xfId="10352"/>
    <cellStyle name="Normal 9 4 3 3 4 2" xfId="27252"/>
    <cellStyle name="Normal 9 4 3 3 5" xfId="18332"/>
    <cellStyle name="Normal 9 4 3 3 6" xfId="19684"/>
    <cellStyle name="Normal 9 4 3 4" xfId="3316"/>
    <cellStyle name="Normal 9 4 3 4 2" xfId="7099"/>
    <cellStyle name="Normal 9 4 3 4 2 2" xfId="15158"/>
    <cellStyle name="Normal 9 4 3 4 2 2 2" xfId="32005"/>
    <cellStyle name="Normal 9 4 3 4 2 3" xfId="24438"/>
    <cellStyle name="Normal 9 4 3 4 3" xfId="11375"/>
    <cellStyle name="Normal 9 4 3 4 3 2" xfId="28224"/>
    <cellStyle name="Normal 9 4 3 4 4" xfId="20657"/>
    <cellStyle name="Normal 9 4 3 5" xfId="5215"/>
    <cellStyle name="Normal 9 4 3 5 2" xfId="13274"/>
    <cellStyle name="Normal 9 4 3 5 2 2" xfId="30121"/>
    <cellStyle name="Normal 9 4 3 5 3" xfId="22554"/>
    <cellStyle name="Normal 9 4 3 6" xfId="9376"/>
    <cellStyle name="Normal 9 4 3 6 2" xfId="26340"/>
    <cellStyle name="Normal 9 4 3 7" xfId="18329"/>
    <cellStyle name="Normal 9 4 3 8" xfId="18772"/>
    <cellStyle name="Normal 9 4 4" xfId="1500"/>
    <cellStyle name="Normal 9 4 4 2" xfId="2499"/>
    <cellStyle name="Normal 9 4 4 2 2" xfId="4461"/>
    <cellStyle name="Normal 9 4 4 2 2 2" xfId="8244"/>
    <cellStyle name="Normal 9 4 4 2 2 2 2" xfId="16303"/>
    <cellStyle name="Normal 9 4 4 2 2 2 2 2" xfId="33150"/>
    <cellStyle name="Normal 9 4 4 2 2 2 3" xfId="25583"/>
    <cellStyle name="Normal 9 4 4 2 2 3" xfId="12520"/>
    <cellStyle name="Normal 9 4 4 2 2 3 2" xfId="29369"/>
    <cellStyle name="Normal 9 4 4 2 2 4" xfId="21802"/>
    <cellStyle name="Normal 9 4 4 2 3" xfId="6360"/>
    <cellStyle name="Normal 9 4 4 2 3 2" xfId="14419"/>
    <cellStyle name="Normal 9 4 4 2 3 2 2" xfId="31266"/>
    <cellStyle name="Normal 9 4 4 2 3 3" xfId="23699"/>
    <cellStyle name="Normal 9 4 4 2 4" xfId="10586"/>
    <cellStyle name="Normal 9 4 4 2 4 2" xfId="27485"/>
    <cellStyle name="Normal 9 4 4 2 5" xfId="18334"/>
    <cellStyle name="Normal 9 4 4 2 6" xfId="19917"/>
    <cellStyle name="Normal 9 4 4 3" xfId="3549"/>
    <cellStyle name="Normal 9 4 4 3 2" xfId="7332"/>
    <cellStyle name="Normal 9 4 4 3 2 2" xfId="15391"/>
    <cellStyle name="Normal 9 4 4 3 2 2 2" xfId="32238"/>
    <cellStyle name="Normal 9 4 4 3 2 3" xfId="24671"/>
    <cellStyle name="Normal 9 4 4 3 3" xfId="11608"/>
    <cellStyle name="Normal 9 4 4 3 3 2" xfId="28457"/>
    <cellStyle name="Normal 9 4 4 3 4" xfId="20890"/>
    <cellStyle name="Normal 9 4 4 4" xfId="5448"/>
    <cellStyle name="Normal 9 4 4 4 2" xfId="13507"/>
    <cellStyle name="Normal 9 4 4 4 2 2" xfId="30354"/>
    <cellStyle name="Normal 9 4 4 4 3" xfId="22787"/>
    <cellStyle name="Normal 9 4 4 5" xfId="9633"/>
    <cellStyle name="Normal 9 4 4 5 2" xfId="26573"/>
    <cellStyle name="Normal 9 4 4 6" xfId="18333"/>
    <cellStyle name="Normal 9 4 4 7" xfId="19005"/>
    <cellStyle name="Normal 9 4 5" xfId="2027"/>
    <cellStyle name="Normal 9 4 5 2" xfId="4010"/>
    <cellStyle name="Normal 9 4 5 2 2" xfId="7793"/>
    <cellStyle name="Normal 9 4 5 2 2 2" xfId="15852"/>
    <cellStyle name="Normal 9 4 5 2 2 2 2" xfId="32699"/>
    <cellStyle name="Normal 9 4 5 2 2 3" xfId="25132"/>
    <cellStyle name="Normal 9 4 5 2 3" xfId="12069"/>
    <cellStyle name="Normal 9 4 5 2 3 2" xfId="28918"/>
    <cellStyle name="Normal 9 4 5 2 4" xfId="21351"/>
    <cellStyle name="Normal 9 4 5 3" xfId="5909"/>
    <cellStyle name="Normal 9 4 5 3 2" xfId="13968"/>
    <cellStyle name="Normal 9 4 5 3 2 2" xfId="30815"/>
    <cellStyle name="Normal 9 4 5 3 3" xfId="23248"/>
    <cellStyle name="Normal 9 4 5 4" xfId="10126"/>
    <cellStyle name="Normal 9 4 5 4 2" xfId="27034"/>
    <cellStyle name="Normal 9 4 5 5" xfId="18335"/>
    <cellStyle name="Normal 9 4 5 6" xfId="19466"/>
    <cellStyle name="Normal 9 4 6" xfId="3068"/>
    <cellStyle name="Normal 9 4 6 2" xfId="6881"/>
    <cellStyle name="Normal 9 4 6 2 2" xfId="14940"/>
    <cellStyle name="Normal 9 4 6 2 2 2" xfId="31787"/>
    <cellStyle name="Normal 9 4 6 2 3" xfId="24220"/>
    <cellStyle name="Normal 9 4 6 3" xfId="11131"/>
    <cellStyle name="Normal 9 4 6 3 2" xfId="28006"/>
    <cellStyle name="Normal 9 4 6 4" xfId="20439"/>
    <cellStyle name="Normal 9 4 7" xfId="4997"/>
    <cellStyle name="Normal 9 4 7 2" xfId="13056"/>
    <cellStyle name="Normal 9 4 7 2 2" xfId="29903"/>
    <cellStyle name="Normal 9 4 7 3" xfId="22336"/>
    <cellStyle name="Normal 9 4 8" xfId="9001"/>
    <cellStyle name="Normal 9 4 8 2" xfId="26122"/>
    <cellStyle name="Normal 9 4 9" xfId="18320"/>
    <cellStyle name="Normal 9 5" xfId="854"/>
    <cellStyle name="Normal 9 5 10" xfId="18597"/>
    <cellStyle name="Normal 9 5 11" xfId="34140"/>
    <cellStyle name="Normal 9 5 2" xfId="1097"/>
    <cellStyle name="Normal 9 5 2 2" xfId="1358"/>
    <cellStyle name="Normal 9 5 2 2 2" xfId="1854"/>
    <cellStyle name="Normal 9 5 2 2 2 2" xfId="2853"/>
    <cellStyle name="Normal 9 5 2 2 2 2 2" xfId="4815"/>
    <cellStyle name="Normal 9 5 2 2 2 2 2 2" xfId="8598"/>
    <cellStyle name="Normal 9 5 2 2 2 2 2 2 2" xfId="16657"/>
    <cellStyle name="Normal 9 5 2 2 2 2 2 2 2 2" xfId="33504"/>
    <cellStyle name="Normal 9 5 2 2 2 2 2 2 3" xfId="25937"/>
    <cellStyle name="Normal 9 5 2 2 2 2 2 3" xfId="12874"/>
    <cellStyle name="Normal 9 5 2 2 2 2 2 3 2" xfId="29723"/>
    <cellStyle name="Normal 9 5 2 2 2 2 2 4" xfId="22156"/>
    <cellStyle name="Normal 9 5 2 2 2 2 3" xfId="6714"/>
    <cellStyle name="Normal 9 5 2 2 2 2 3 2" xfId="14773"/>
    <cellStyle name="Normal 9 5 2 2 2 2 3 2 2" xfId="31620"/>
    <cellStyle name="Normal 9 5 2 2 2 2 3 3" xfId="24053"/>
    <cellStyle name="Normal 9 5 2 2 2 2 4" xfId="10940"/>
    <cellStyle name="Normal 9 5 2 2 2 2 4 2" xfId="27839"/>
    <cellStyle name="Normal 9 5 2 2 2 2 5" xfId="18340"/>
    <cellStyle name="Normal 9 5 2 2 2 2 6" xfId="20271"/>
    <cellStyle name="Normal 9 5 2 2 2 3" xfId="3903"/>
    <cellStyle name="Normal 9 5 2 2 2 3 2" xfId="7686"/>
    <cellStyle name="Normal 9 5 2 2 2 3 2 2" xfId="15745"/>
    <cellStyle name="Normal 9 5 2 2 2 3 2 2 2" xfId="32592"/>
    <cellStyle name="Normal 9 5 2 2 2 3 2 3" xfId="25025"/>
    <cellStyle name="Normal 9 5 2 2 2 3 3" xfId="11962"/>
    <cellStyle name="Normal 9 5 2 2 2 3 3 2" xfId="28811"/>
    <cellStyle name="Normal 9 5 2 2 2 3 4" xfId="21244"/>
    <cellStyle name="Normal 9 5 2 2 2 4" xfId="5802"/>
    <cellStyle name="Normal 9 5 2 2 2 4 2" xfId="13861"/>
    <cellStyle name="Normal 9 5 2 2 2 4 2 2" xfId="30708"/>
    <cellStyle name="Normal 9 5 2 2 2 4 3" xfId="23141"/>
    <cellStyle name="Normal 9 5 2 2 2 5" xfId="9987"/>
    <cellStyle name="Normal 9 5 2 2 2 5 2" xfId="26927"/>
    <cellStyle name="Normal 9 5 2 2 2 6" xfId="18339"/>
    <cellStyle name="Normal 9 5 2 2 2 7" xfId="19359"/>
    <cellStyle name="Normal 9 5 2 2 3" xfId="2400"/>
    <cellStyle name="Normal 9 5 2 2 3 2" xfId="4364"/>
    <cellStyle name="Normal 9 5 2 2 3 2 2" xfId="8147"/>
    <cellStyle name="Normal 9 5 2 2 3 2 2 2" xfId="16206"/>
    <cellStyle name="Normal 9 5 2 2 3 2 2 2 2" xfId="33053"/>
    <cellStyle name="Normal 9 5 2 2 3 2 2 3" xfId="25486"/>
    <cellStyle name="Normal 9 5 2 2 3 2 3" xfId="12423"/>
    <cellStyle name="Normal 9 5 2 2 3 2 3 2" xfId="29272"/>
    <cellStyle name="Normal 9 5 2 2 3 2 4" xfId="21705"/>
    <cellStyle name="Normal 9 5 2 2 3 3" xfId="6263"/>
    <cellStyle name="Normal 9 5 2 2 3 3 2" xfId="14322"/>
    <cellStyle name="Normal 9 5 2 2 3 3 2 2" xfId="31169"/>
    <cellStyle name="Normal 9 5 2 2 3 3 3" xfId="23602"/>
    <cellStyle name="Normal 9 5 2 2 3 4" xfId="10488"/>
    <cellStyle name="Normal 9 5 2 2 3 4 2" xfId="27388"/>
    <cellStyle name="Normal 9 5 2 2 3 5" xfId="18341"/>
    <cellStyle name="Normal 9 5 2 2 3 6" xfId="19820"/>
    <cellStyle name="Normal 9 5 2 2 4" xfId="3452"/>
    <cellStyle name="Normal 9 5 2 2 4 2" xfId="7235"/>
    <cellStyle name="Normal 9 5 2 2 4 2 2" xfId="15294"/>
    <cellStyle name="Normal 9 5 2 2 4 2 2 2" xfId="32141"/>
    <cellStyle name="Normal 9 5 2 2 4 2 3" xfId="24574"/>
    <cellStyle name="Normal 9 5 2 2 4 3" xfId="11511"/>
    <cellStyle name="Normal 9 5 2 2 4 3 2" xfId="28360"/>
    <cellStyle name="Normal 9 5 2 2 4 4" xfId="20793"/>
    <cellStyle name="Normal 9 5 2 2 5" xfId="5351"/>
    <cellStyle name="Normal 9 5 2 2 5 2" xfId="13410"/>
    <cellStyle name="Normal 9 5 2 2 5 2 2" xfId="30257"/>
    <cellStyle name="Normal 9 5 2 2 5 3" xfId="22690"/>
    <cellStyle name="Normal 9 5 2 2 6" xfId="9512"/>
    <cellStyle name="Normal 9 5 2 2 6 2" xfId="26476"/>
    <cellStyle name="Normal 9 5 2 2 7" xfId="18338"/>
    <cellStyle name="Normal 9 5 2 2 8" xfId="18908"/>
    <cellStyle name="Normal 9 5 2 3" xfId="1636"/>
    <cellStyle name="Normal 9 5 2 3 2" xfId="2635"/>
    <cellStyle name="Normal 9 5 2 3 2 2" xfId="4597"/>
    <cellStyle name="Normal 9 5 2 3 2 2 2" xfId="8380"/>
    <cellStyle name="Normal 9 5 2 3 2 2 2 2" xfId="16439"/>
    <cellStyle name="Normal 9 5 2 3 2 2 2 2 2" xfId="33286"/>
    <cellStyle name="Normal 9 5 2 3 2 2 2 3" xfId="25719"/>
    <cellStyle name="Normal 9 5 2 3 2 2 3" xfId="12656"/>
    <cellStyle name="Normal 9 5 2 3 2 2 3 2" xfId="29505"/>
    <cellStyle name="Normal 9 5 2 3 2 2 4" xfId="21938"/>
    <cellStyle name="Normal 9 5 2 3 2 3" xfId="6496"/>
    <cellStyle name="Normal 9 5 2 3 2 3 2" xfId="14555"/>
    <cellStyle name="Normal 9 5 2 3 2 3 2 2" xfId="31402"/>
    <cellStyle name="Normal 9 5 2 3 2 3 3" xfId="23835"/>
    <cellStyle name="Normal 9 5 2 3 2 4" xfId="10722"/>
    <cellStyle name="Normal 9 5 2 3 2 4 2" xfId="27621"/>
    <cellStyle name="Normal 9 5 2 3 2 5" xfId="18343"/>
    <cellStyle name="Normal 9 5 2 3 2 6" xfId="20053"/>
    <cellStyle name="Normal 9 5 2 3 3" xfId="3685"/>
    <cellStyle name="Normal 9 5 2 3 3 2" xfId="7468"/>
    <cellStyle name="Normal 9 5 2 3 3 2 2" xfId="15527"/>
    <cellStyle name="Normal 9 5 2 3 3 2 2 2" xfId="32374"/>
    <cellStyle name="Normal 9 5 2 3 3 2 3" xfId="24807"/>
    <cellStyle name="Normal 9 5 2 3 3 3" xfId="11744"/>
    <cellStyle name="Normal 9 5 2 3 3 3 2" xfId="28593"/>
    <cellStyle name="Normal 9 5 2 3 3 4" xfId="21026"/>
    <cellStyle name="Normal 9 5 2 3 4" xfId="5584"/>
    <cellStyle name="Normal 9 5 2 3 4 2" xfId="13643"/>
    <cellStyle name="Normal 9 5 2 3 4 2 2" xfId="30490"/>
    <cellStyle name="Normal 9 5 2 3 4 3" xfId="22923"/>
    <cellStyle name="Normal 9 5 2 3 5" xfId="9769"/>
    <cellStyle name="Normal 9 5 2 3 5 2" xfId="26709"/>
    <cellStyle name="Normal 9 5 2 3 6" xfId="18342"/>
    <cellStyle name="Normal 9 5 2 3 7" xfId="19141"/>
    <cellStyle name="Normal 9 5 2 4" xfId="2182"/>
    <cellStyle name="Normal 9 5 2 4 2" xfId="4146"/>
    <cellStyle name="Normal 9 5 2 4 2 2" xfId="7929"/>
    <cellStyle name="Normal 9 5 2 4 2 2 2" xfId="15988"/>
    <cellStyle name="Normal 9 5 2 4 2 2 2 2" xfId="32835"/>
    <cellStyle name="Normal 9 5 2 4 2 2 3" xfId="25268"/>
    <cellStyle name="Normal 9 5 2 4 2 3" xfId="12205"/>
    <cellStyle name="Normal 9 5 2 4 2 3 2" xfId="29054"/>
    <cellStyle name="Normal 9 5 2 4 2 4" xfId="21487"/>
    <cellStyle name="Normal 9 5 2 4 3" xfId="6045"/>
    <cellStyle name="Normal 9 5 2 4 3 2" xfId="14104"/>
    <cellStyle name="Normal 9 5 2 4 3 2 2" xfId="30951"/>
    <cellStyle name="Normal 9 5 2 4 3 3" xfId="23384"/>
    <cellStyle name="Normal 9 5 2 4 4" xfId="10270"/>
    <cellStyle name="Normal 9 5 2 4 4 2" xfId="27170"/>
    <cellStyle name="Normal 9 5 2 4 5" xfId="18344"/>
    <cellStyle name="Normal 9 5 2 4 6" xfId="19602"/>
    <cellStyle name="Normal 9 5 2 5" xfId="3234"/>
    <cellStyle name="Normal 9 5 2 5 2" xfId="7017"/>
    <cellStyle name="Normal 9 5 2 5 2 2" xfId="15076"/>
    <cellStyle name="Normal 9 5 2 5 2 2 2" xfId="31923"/>
    <cellStyle name="Normal 9 5 2 5 2 3" xfId="24356"/>
    <cellStyle name="Normal 9 5 2 5 3" xfId="11293"/>
    <cellStyle name="Normal 9 5 2 5 3 2" xfId="28142"/>
    <cellStyle name="Normal 9 5 2 5 4" xfId="20575"/>
    <cellStyle name="Normal 9 5 2 6" xfId="5133"/>
    <cellStyle name="Normal 9 5 2 6 2" xfId="13192"/>
    <cellStyle name="Normal 9 5 2 6 2 2" xfId="30039"/>
    <cellStyle name="Normal 9 5 2 6 3" xfId="22472"/>
    <cellStyle name="Normal 9 5 2 7" xfId="9277"/>
    <cellStyle name="Normal 9 5 2 7 2" xfId="26258"/>
    <cellStyle name="Normal 9 5 2 8" xfId="18337"/>
    <cellStyle name="Normal 9 5 2 9" xfId="18690"/>
    <cellStyle name="Normal 9 5 3" xfId="1266"/>
    <cellStyle name="Normal 9 5 3 2" xfId="1762"/>
    <cellStyle name="Normal 9 5 3 2 2" xfId="2761"/>
    <cellStyle name="Normal 9 5 3 2 2 2" xfId="4723"/>
    <cellStyle name="Normal 9 5 3 2 2 2 2" xfId="8506"/>
    <cellStyle name="Normal 9 5 3 2 2 2 2 2" xfId="16565"/>
    <cellStyle name="Normal 9 5 3 2 2 2 2 2 2" xfId="33412"/>
    <cellStyle name="Normal 9 5 3 2 2 2 2 3" xfId="25845"/>
    <cellStyle name="Normal 9 5 3 2 2 2 3" xfId="12782"/>
    <cellStyle name="Normal 9 5 3 2 2 2 3 2" xfId="29631"/>
    <cellStyle name="Normal 9 5 3 2 2 2 4" xfId="22064"/>
    <cellStyle name="Normal 9 5 3 2 2 3" xfId="6622"/>
    <cellStyle name="Normal 9 5 3 2 2 3 2" xfId="14681"/>
    <cellStyle name="Normal 9 5 3 2 2 3 2 2" xfId="31528"/>
    <cellStyle name="Normal 9 5 3 2 2 3 3" xfId="23961"/>
    <cellStyle name="Normal 9 5 3 2 2 4" xfId="10848"/>
    <cellStyle name="Normal 9 5 3 2 2 4 2" xfId="27747"/>
    <cellStyle name="Normal 9 5 3 2 2 5" xfId="18347"/>
    <cellStyle name="Normal 9 5 3 2 2 6" xfId="20179"/>
    <cellStyle name="Normal 9 5 3 2 3" xfId="3811"/>
    <cellStyle name="Normal 9 5 3 2 3 2" xfId="7594"/>
    <cellStyle name="Normal 9 5 3 2 3 2 2" xfId="15653"/>
    <cellStyle name="Normal 9 5 3 2 3 2 2 2" xfId="32500"/>
    <cellStyle name="Normal 9 5 3 2 3 2 3" xfId="24933"/>
    <cellStyle name="Normal 9 5 3 2 3 3" xfId="11870"/>
    <cellStyle name="Normal 9 5 3 2 3 3 2" xfId="28719"/>
    <cellStyle name="Normal 9 5 3 2 3 4" xfId="21152"/>
    <cellStyle name="Normal 9 5 3 2 4" xfId="5710"/>
    <cellStyle name="Normal 9 5 3 2 4 2" xfId="13769"/>
    <cellStyle name="Normal 9 5 3 2 4 2 2" xfId="30616"/>
    <cellStyle name="Normal 9 5 3 2 4 3" xfId="23049"/>
    <cellStyle name="Normal 9 5 3 2 5" xfId="9895"/>
    <cellStyle name="Normal 9 5 3 2 5 2" xfId="26835"/>
    <cellStyle name="Normal 9 5 3 2 6" xfId="18346"/>
    <cellStyle name="Normal 9 5 3 2 7" xfId="19267"/>
    <cellStyle name="Normal 9 5 3 3" xfId="2308"/>
    <cellStyle name="Normal 9 5 3 3 2" xfId="4272"/>
    <cellStyle name="Normal 9 5 3 3 2 2" xfId="8055"/>
    <cellStyle name="Normal 9 5 3 3 2 2 2" xfId="16114"/>
    <cellStyle name="Normal 9 5 3 3 2 2 2 2" xfId="32961"/>
    <cellStyle name="Normal 9 5 3 3 2 2 3" xfId="25394"/>
    <cellStyle name="Normal 9 5 3 3 2 3" xfId="12331"/>
    <cellStyle name="Normal 9 5 3 3 2 3 2" xfId="29180"/>
    <cellStyle name="Normal 9 5 3 3 2 4" xfId="21613"/>
    <cellStyle name="Normal 9 5 3 3 3" xfId="6171"/>
    <cellStyle name="Normal 9 5 3 3 3 2" xfId="14230"/>
    <cellStyle name="Normal 9 5 3 3 3 2 2" xfId="31077"/>
    <cellStyle name="Normal 9 5 3 3 3 3" xfId="23510"/>
    <cellStyle name="Normal 9 5 3 3 4" xfId="10396"/>
    <cellStyle name="Normal 9 5 3 3 4 2" xfId="27296"/>
    <cellStyle name="Normal 9 5 3 3 5" xfId="18348"/>
    <cellStyle name="Normal 9 5 3 3 6" xfId="19728"/>
    <cellStyle name="Normal 9 5 3 4" xfId="3360"/>
    <cellStyle name="Normal 9 5 3 4 2" xfId="7143"/>
    <cellStyle name="Normal 9 5 3 4 2 2" xfId="15202"/>
    <cellStyle name="Normal 9 5 3 4 2 2 2" xfId="32049"/>
    <cellStyle name="Normal 9 5 3 4 2 3" xfId="24482"/>
    <cellStyle name="Normal 9 5 3 4 3" xfId="11419"/>
    <cellStyle name="Normal 9 5 3 4 3 2" xfId="28268"/>
    <cellStyle name="Normal 9 5 3 4 4" xfId="20701"/>
    <cellStyle name="Normal 9 5 3 5" xfId="5259"/>
    <cellStyle name="Normal 9 5 3 5 2" xfId="13318"/>
    <cellStyle name="Normal 9 5 3 5 2 2" xfId="30165"/>
    <cellStyle name="Normal 9 5 3 5 3" xfId="22598"/>
    <cellStyle name="Normal 9 5 3 6" xfId="9420"/>
    <cellStyle name="Normal 9 5 3 6 2" xfId="26384"/>
    <cellStyle name="Normal 9 5 3 7" xfId="18345"/>
    <cellStyle name="Normal 9 5 3 8" xfId="18816"/>
    <cellStyle name="Normal 9 5 4" xfId="1544"/>
    <cellStyle name="Normal 9 5 4 2" xfId="2543"/>
    <cellStyle name="Normal 9 5 4 2 2" xfId="4505"/>
    <cellStyle name="Normal 9 5 4 2 2 2" xfId="8288"/>
    <cellStyle name="Normal 9 5 4 2 2 2 2" xfId="16347"/>
    <cellStyle name="Normal 9 5 4 2 2 2 2 2" xfId="33194"/>
    <cellStyle name="Normal 9 5 4 2 2 2 3" xfId="25627"/>
    <cellStyle name="Normal 9 5 4 2 2 3" xfId="12564"/>
    <cellStyle name="Normal 9 5 4 2 2 3 2" xfId="29413"/>
    <cellStyle name="Normal 9 5 4 2 2 4" xfId="21846"/>
    <cellStyle name="Normal 9 5 4 2 3" xfId="6404"/>
    <cellStyle name="Normal 9 5 4 2 3 2" xfId="14463"/>
    <cellStyle name="Normal 9 5 4 2 3 2 2" xfId="31310"/>
    <cellStyle name="Normal 9 5 4 2 3 3" xfId="23743"/>
    <cellStyle name="Normal 9 5 4 2 4" xfId="10630"/>
    <cellStyle name="Normal 9 5 4 2 4 2" xfId="27529"/>
    <cellStyle name="Normal 9 5 4 2 5" xfId="18350"/>
    <cellStyle name="Normal 9 5 4 2 6" xfId="19961"/>
    <cellStyle name="Normal 9 5 4 3" xfId="3593"/>
    <cellStyle name="Normal 9 5 4 3 2" xfId="7376"/>
    <cellStyle name="Normal 9 5 4 3 2 2" xfId="15435"/>
    <cellStyle name="Normal 9 5 4 3 2 2 2" xfId="32282"/>
    <cellStyle name="Normal 9 5 4 3 2 3" xfId="24715"/>
    <cellStyle name="Normal 9 5 4 3 3" xfId="11652"/>
    <cellStyle name="Normal 9 5 4 3 3 2" xfId="28501"/>
    <cellStyle name="Normal 9 5 4 3 4" xfId="20934"/>
    <cellStyle name="Normal 9 5 4 4" xfId="5492"/>
    <cellStyle name="Normal 9 5 4 4 2" xfId="13551"/>
    <cellStyle name="Normal 9 5 4 4 2 2" xfId="30398"/>
    <cellStyle name="Normal 9 5 4 4 3" xfId="22831"/>
    <cellStyle name="Normal 9 5 4 5" xfId="9677"/>
    <cellStyle name="Normal 9 5 4 5 2" xfId="26617"/>
    <cellStyle name="Normal 9 5 4 6" xfId="18349"/>
    <cellStyle name="Normal 9 5 4 7" xfId="19049"/>
    <cellStyle name="Normal 9 5 5" xfId="2076"/>
    <cellStyle name="Normal 9 5 5 2" xfId="4054"/>
    <cellStyle name="Normal 9 5 5 2 2" xfId="7837"/>
    <cellStyle name="Normal 9 5 5 2 2 2" xfId="15896"/>
    <cellStyle name="Normal 9 5 5 2 2 2 2" xfId="32743"/>
    <cellStyle name="Normal 9 5 5 2 2 3" xfId="25176"/>
    <cellStyle name="Normal 9 5 5 2 3" xfId="12113"/>
    <cellStyle name="Normal 9 5 5 2 3 2" xfId="28962"/>
    <cellStyle name="Normal 9 5 5 2 4" xfId="21395"/>
    <cellStyle name="Normal 9 5 5 3" xfId="5953"/>
    <cellStyle name="Normal 9 5 5 3 2" xfId="14012"/>
    <cellStyle name="Normal 9 5 5 3 2 2" xfId="30859"/>
    <cellStyle name="Normal 9 5 5 3 3" xfId="23292"/>
    <cellStyle name="Normal 9 5 5 4" xfId="10172"/>
    <cellStyle name="Normal 9 5 5 4 2" xfId="27078"/>
    <cellStyle name="Normal 9 5 5 5" xfId="18351"/>
    <cellStyle name="Normal 9 5 5 6" xfId="19510"/>
    <cellStyle name="Normal 9 5 6" xfId="3112"/>
    <cellStyle name="Normal 9 5 6 2" xfId="6925"/>
    <cellStyle name="Normal 9 5 6 2 2" xfId="14984"/>
    <cellStyle name="Normal 9 5 6 2 2 2" xfId="31831"/>
    <cellStyle name="Normal 9 5 6 2 3" xfId="24264"/>
    <cellStyle name="Normal 9 5 6 3" xfId="11175"/>
    <cellStyle name="Normal 9 5 6 3 2" xfId="28050"/>
    <cellStyle name="Normal 9 5 6 4" xfId="20483"/>
    <cellStyle name="Normal 9 5 7" xfId="5041"/>
    <cellStyle name="Normal 9 5 7 2" xfId="13100"/>
    <cellStyle name="Normal 9 5 7 2 2" xfId="29947"/>
    <cellStyle name="Normal 9 5 7 3" xfId="22380"/>
    <cellStyle name="Normal 9 5 8" xfId="9108"/>
    <cellStyle name="Normal 9 5 8 2" xfId="26166"/>
    <cellStyle name="Normal 9 5 9" xfId="18336"/>
    <cellStyle name="Normal 9 6" xfId="1012"/>
    <cellStyle name="Normal 9 6 2" xfId="1279"/>
    <cellStyle name="Normal 9 6 2 2" xfId="1775"/>
    <cellStyle name="Normal 9 6 2 2 2" xfId="2774"/>
    <cellStyle name="Normal 9 6 2 2 2 2" xfId="4736"/>
    <cellStyle name="Normal 9 6 2 2 2 2 2" xfId="8519"/>
    <cellStyle name="Normal 9 6 2 2 2 2 2 2" xfId="16578"/>
    <cellStyle name="Normal 9 6 2 2 2 2 2 2 2" xfId="33425"/>
    <cellStyle name="Normal 9 6 2 2 2 2 2 3" xfId="25858"/>
    <cellStyle name="Normal 9 6 2 2 2 2 3" xfId="12795"/>
    <cellStyle name="Normal 9 6 2 2 2 2 3 2" xfId="29644"/>
    <cellStyle name="Normal 9 6 2 2 2 2 4" xfId="22077"/>
    <cellStyle name="Normal 9 6 2 2 2 3" xfId="6635"/>
    <cellStyle name="Normal 9 6 2 2 2 3 2" xfId="14694"/>
    <cellStyle name="Normal 9 6 2 2 2 3 2 2" xfId="31541"/>
    <cellStyle name="Normal 9 6 2 2 2 3 3" xfId="23974"/>
    <cellStyle name="Normal 9 6 2 2 2 4" xfId="10861"/>
    <cellStyle name="Normal 9 6 2 2 2 4 2" xfId="27760"/>
    <cellStyle name="Normal 9 6 2 2 2 5" xfId="18355"/>
    <cellStyle name="Normal 9 6 2 2 2 6" xfId="20192"/>
    <cellStyle name="Normal 9 6 2 2 3" xfId="3824"/>
    <cellStyle name="Normal 9 6 2 2 3 2" xfId="7607"/>
    <cellStyle name="Normal 9 6 2 2 3 2 2" xfId="15666"/>
    <cellStyle name="Normal 9 6 2 2 3 2 2 2" xfId="32513"/>
    <cellStyle name="Normal 9 6 2 2 3 2 3" xfId="24946"/>
    <cellStyle name="Normal 9 6 2 2 3 3" xfId="11883"/>
    <cellStyle name="Normal 9 6 2 2 3 3 2" xfId="28732"/>
    <cellStyle name="Normal 9 6 2 2 3 4" xfId="21165"/>
    <cellStyle name="Normal 9 6 2 2 4" xfId="5723"/>
    <cellStyle name="Normal 9 6 2 2 4 2" xfId="13782"/>
    <cellStyle name="Normal 9 6 2 2 4 2 2" xfId="30629"/>
    <cellStyle name="Normal 9 6 2 2 4 3" xfId="23062"/>
    <cellStyle name="Normal 9 6 2 2 5" xfId="9908"/>
    <cellStyle name="Normal 9 6 2 2 5 2" xfId="26848"/>
    <cellStyle name="Normal 9 6 2 2 6" xfId="18354"/>
    <cellStyle name="Normal 9 6 2 2 7" xfId="19280"/>
    <cellStyle name="Normal 9 6 2 3" xfId="2321"/>
    <cellStyle name="Normal 9 6 2 3 2" xfId="4285"/>
    <cellStyle name="Normal 9 6 2 3 2 2" xfId="8068"/>
    <cellStyle name="Normal 9 6 2 3 2 2 2" xfId="16127"/>
    <cellStyle name="Normal 9 6 2 3 2 2 2 2" xfId="32974"/>
    <cellStyle name="Normal 9 6 2 3 2 2 3" xfId="25407"/>
    <cellStyle name="Normal 9 6 2 3 2 3" xfId="12344"/>
    <cellStyle name="Normal 9 6 2 3 2 3 2" xfId="29193"/>
    <cellStyle name="Normal 9 6 2 3 2 4" xfId="21626"/>
    <cellStyle name="Normal 9 6 2 3 3" xfId="6184"/>
    <cellStyle name="Normal 9 6 2 3 3 2" xfId="14243"/>
    <cellStyle name="Normal 9 6 2 3 3 2 2" xfId="31090"/>
    <cellStyle name="Normal 9 6 2 3 3 3" xfId="23523"/>
    <cellStyle name="Normal 9 6 2 3 4" xfId="10409"/>
    <cellStyle name="Normal 9 6 2 3 4 2" xfId="27309"/>
    <cellStyle name="Normal 9 6 2 3 5" xfId="18356"/>
    <cellStyle name="Normal 9 6 2 3 6" xfId="19741"/>
    <cellStyle name="Normal 9 6 2 4" xfId="3373"/>
    <cellStyle name="Normal 9 6 2 4 2" xfId="7156"/>
    <cellStyle name="Normal 9 6 2 4 2 2" xfId="15215"/>
    <cellStyle name="Normal 9 6 2 4 2 2 2" xfId="32062"/>
    <cellStyle name="Normal 9 6 2 4 2 3" xfId="24495"/>
    <cellStyle name="Normal 9 6 2 4 3" xfId="11432"/>
    <cellStyle name="Normal 9 6 2 4 3 2" xfId="28281"/>
    <cellStyle name="Normal 9 6 2 4 4" xfId="20714"/>
    <cellStyle name="Normal 9 6 2 5" xfId="5272"/>
    <cellStyle name="Normal 9 6 2 5 2" xfId="13331"/>
    <cellStyle name="Normal 9 6 2 5 2 2" xfId="30178"/>
    <cellStyle name="Normal 9 6 2 5 3" xfId="22611"/>
    <cellStyle name="Normal 9 6 2 6" xfId="9433"/>
    <cellStyle name="Normal 9 6 2 6 2" xfId="26397"/>
    <cellStyle name="Normal 9 6 2 7" xfId="18353"/>
    <cellStyle name="Normal 9 6 2 8" xfId="18829"/>
    <cellStyle name="Normal 9 6 3" xfId="1557"/>
    <cellStyle name="Normal 9 6 3 2" xfId="2556"/>
    <cellStyle name="Normal 9 6 3 2 2" xfId="4518"/>
    <cellStyle name="Normal 9 6 3 2 2 2" xfId="8301"/>
    <cellStyle name="Normal 9 6 3 2 2 2 2" xfId="16360"/>
    <cellStyle name="Normal 9 6 3 2 2 2 2 2" xfId="33207"/>
    <cellStyle name="Normal 9 6 3 2 2 2 3" xfId="25640"/>
    <cellStyle name="Normal 9 6 3 2 2 3" xfId="12577"/>
    <cellStyle name="Normal 9 6 3 2 2 3 2" xfId="29426"/>
    <cellStyle name="Normal 9 6 3 2 2 4" xfId="21859"/>
    <cellStyle name="Normal 9 6 3 2 3" xfId="6417"/>
    <cellStyle name="Normal 9 6 3 2 3 2" xfId="14476"/>
    <cellStyle name="Normal 9 6 3 2 3 2 2" xfId="31323"/>
    <cellStyle name="Normal 9 6 3 2 3 3" xfId="23756"/>
    <cellStyle name="Normal 9 6 3 2 4" xfId="10643"/>
    <cellStyle name="Normal 9 6 3 2 4 2" xfId="27542"/>
    <cellStyle name="Normal 9 6 3 2 5" xfId="18358"/>
    <cellStyle name="Normal 9 6 3 2 6" xfId="19974"/>
    <cellStyle name="Normal 9 6 3 3" xfId="3606"/>
    <cellStyle name="Normal 9 6 3 3 2" xfId="7389"/>
    <cellStyle name="Normal 9 6 3 3 2 2" xfId="15448"/>
    <cellStyle name="Normal 9 6 3 3 2 2 2" xfId="32295"/>
    <cellStyle name="Normal 9 6 3 3 2 3" xfId="24728"/>
    <cellStyle name="Normal 9 6 3 3 3" xfId="11665"/>
    <cellStyle name="Normal 9 6 3 3 3 2" xfId="28514"/>
    <cellStyle name="Normal 9 6 3 3 4" xfId="20947"/>
    <cellStyle name="Normal 9 6 3 4" xfId="5505"/>
    <cellStyle name="Normal 9 6 3 4 2" xfId="13564"/>
    <cellStyle name="Normal 9 6 3 4 2 2" xfId="30411"/>
    <cellStyle name="Normal 9 6 3 4 3" xfId="22844"/>
    <cellStyle name="Normal 9 6 3 5" xfId="9690"/>
    <cellStyle name="Normal 9 6 3 5 2" xfId="26630"/>
    <cellStyle name="Normal 9 6 3 6" xfId="18357"/>
    <cellStyle name="Normal 9 6 3 7" xfId="19062"/>
    <cellStyle name="Normal 9 6 4" xfId="2102"/>
    <cellStyle name="Normal 9 6 4 2" xfId="4067"/>
    <cellStyle name="Normal 9 6 4 2 2" xfId="7850"/>
    <cellStyle name="Normal 9 6 4 2 2 2" xfId="15909"/>
    <cellStyle name="Normal 9 6 4 2 2 2 2" xfId="32756"/>
    <cellStyle name="Normal 9 6 4 2 2 3" xfId="25189"/>
    <cellStyle name="Normal 9 6 4 2 3" xfId="12126"/>
    <cellStyle name="Normal 9 6 4 2 3 2" xfId="28975"/>
    <cellStyle name="Normal 9 6 4 2 4" xfId="21408"/>
    <cellStyle name="Normal 9 6 4 3" xfId="5966"/>
    <cellStyle name="Normal 9 6 4 3 2" xfId="14025"/>
    <cellStyle name="Normal 9 6 4 3 2 2" xfId="30872"/>
    <cellStyle name="Normal 9 6 4 3 3" xfId="23305"/>
    <cellStyle name="Normal 9 6 4 4" xfId="10191"/>
    <cellStyle name="Normal 9 6 4 4 2" xfId="27091"/>
    <cellStyle name="Normal 9 6 4 5" xfId="18359"/>
    <cellStyle name="Normal 9 6 4 6" xfId="19523"/>
    <cellStyle name="Normal 9 6 5" xfId="3155"/>
    <cellStyle name="Normal 9 6 5 2" xfId="6938"/>
    <cellStyle name="Normal 9 6 5 2 2" xfId="14997"/>
    <cellStyle name="Normal 9 6 5 2 2 2" xfId="31844"/>
    <cellStyle name="Normal 9 6 5 2 3" xfId="24277"/>
    <cellStyle name="Normal 9 6 5 3" xfId="11214"/>
    <cellStyle name="Normal 9 6 5 3 2" xfId="28063"/>
    <cellStyle name="Normal 9 6 5 4" xfId="20496"/>
    <cellStyle name="Normal 9 6 6" xfId="5054"/>
    <cellStyle name="Normal 9 6 6 2" xfId="13113"/>
    <cellStyle name="Normal 9 6 6 2 2" xfId="29960"/>
    <cellStyle name="Normal 9 6 6 3" xfId="22393"/>
    <cellStyle name="Normal 9 6 7" xfId="9193"/>
    <cellStyle name="Normal 9 6 7 2" xfId="26179"/>
    <cellStyle name="Normal 9 6 8" xfId="18352"/>
    <cellStyle name="Normal 9 6 9" xfId="18611"/>
    <cellStyle name="Normal 9 7" xfId="1181"/>
    <cellStyle name="Normal 9 7 2" xfId="1683"/>
    <cellStyle name="Normal 9 7 2 2" xfId="2682"/>
    <cellStyle name="Normal 9 7 2 2 2" xfId="4644"/>
    <cellStyle name="Normal 9 7 2 2 2 2" xfId="8427"/>
    <cellStyle name="Normal 9 7 2 2 2 2 2" xfId="16486"/>
    <cellStyle name="Normal 9 7 2 2 2 2 2 2" xfId="33333"/>
    <cellStyle name="Normal 9 7 2 2 2 2 3" xfId="25766"/>
    <cellStyle name="Normal 9 7 2 2 2 3" xfId="12703"/>
    <cellStyle name="Normal 9 7 2 2 2 3 2" xfId="29552"/>
    <cellStyle name="Normal 9 7 2 2 2 4" xfId="21985"/>
    <cellStyle name="Normal 9 7 2 2 3" xfId="6543"/>
    <cellStyle name="Normal 9 7 2 2 3 2" xfId="14602"/>
    <cellStyle name="Normal 9 7 2 2 3 2 2" xfId="31449"/>
    <cellStyle name="Normal 9 7 2 2 3 3" xfId="23882"/>
    <cellStyle name="Normal 9 7 2 2 4" xfId="10769"/>
    <cellStyle name="Normal 9 7 2 2 4 2" xfId="27668"/>
    <cellStyle name="Normal 9 7 2 2 5" xfId="18362"/>
    <cellStyle name="Normal 9 7 2 2 6" xfId="20100"/>
    <cellStyle name="Normal 9 7 2 3" xfId="3732"/>
    <cellStyle name="Normal 9 7 2 3 2" xfId="7515"/>
    <cellStyle name="Normal 9 7 2 3 2 2" xfId="15574"/>
    <cellStyle name="Normal 9 7 2 3 2 2 2" xfId="32421"/>
    <cellStyle name="Normal 9 7 2 3 2 3" xfId="24854"/>
    <cellStyle name="Normal 9 7 2 3 3" xfId="11791"/>
    <cellStyle name="Normal 9 7 2 3 3 2" xfId="28640"/>
    <cellStyle name="Normal 9 7 2 3 4" xfId="21073"/>
    <cellStyle name="Normal 9 7 2 4" xfId="5631"/>
    <cellStyle name="Normal 9 7 2 4 2" xfId="13690"/>
    <cellStyle name="Normal 9 7 2 4 2 2" xfId="30537"/>
    <cellStyle name="Normal 9 7 2 4 3" xfId="22970"/>
    <cellStyle name="Normal 9 7 2 5" xfId="9816"/>
    <cellStyle name="Normal 9 7 2 5 2" xfId="26756"/>
    <cellStyle name="Normal 9 7 2 6" xfId="18361"/>
    <cellStyle name="Normal 9 7 2 7" xfId="19188"/>
    <cellStyle name="Normal 9 7 3" xfId="2229"/>
    <cellStyle name="Normal 9 7 3 2" xfId="4193"/>
    <cellStyle name="Normal 9 7 3 2 2" xfId="7976"/>
    <cellStyle name="Normal 9 7 3 2 2 2" xfId="16035"/>
    <cellStyle name="Normal 9 7 3 2 2 2 2" xfId="32882"/>
    <cellStyle name="Normal 9 7 3 2 2 3" xfId="25315"/>
    <cellStyle name="Normal 9 7 3 2 3" xfId="12252"/>
    <cellStyle name="Normal 9 7 3 2 3 2" xfId="29101"/>
    <cellStyle name="Normal 9 7 3 2 4" xfId="21534"/>
    <cellStyle name="Normal 9 7 3 3" xfId="6092"/>
    <cellStyle name="Normal 9 7 3 3 2" xfId="14151"/>
    <cellStyle name="Normal 9 7 3 3 2 2" xfId="30998"/>
    <cellStyle name="Normal 9 7 3 3 3" xfId="23431"/>
    <cellStyle name="Normal 9 7 3 4" xfId="10317"/>
    <cellStyle name="Normal 9 7 3 4 2" xfId="27217"/>
    <cellStyle name="Normal 9 7 3 5" xfId="18363"/>
    <cellStyle name="Normal 9 7 3 6" xfId="19649"/>
    <cellStyle name="Normal 9 7 4" xfId="3281"/>
    <cellStyle name="Normal 9 7 4 2" xfId="7064"/>
    <cellStyle name="Normal 9 7 4 2 2" xfId="15123"/>
    <cellStyle name="Normal 9 7 4 2 2 2" xfId="31970"/>
    <cellStyle name="Normal 9 7 4 2 3" xfId="24403"/>
    <cellStyle name="Normal 9 7 4 3" xfId="11340"/>
    <cellStyle name="Normal 9 7 4 3 2" xfId="28189"/>
    <cellStyle name="Normal 9 7 4 4" xfId="20622"/>
    <cellStyle name="Normal 9 7 5" xfId="5180"/>
    <cellStyle name="Normal 9 7 5 2" xfId="13239"/>
    <cellStyle name="Normal 9 7 5 2 2" xfId="30086"/>
    <cellStyle name="Normal 9 7 5 3" xfId="22519"/>
    <cellStyle name="Normal 9 7 6" xfId="9338"/>
    <cellStyle name="Normal 9 7 6 2" xfId="26305"/>
    <cellStyle name="Normal 9 7 7" xfId="18360"/>
    <cellStyle name="Normal 9 7 8" xfId="18737"/>
    <cellStyle name="Normal 9 8" xfId="1459"/>
    <cellStyle name="Normal 9 8 2" xfId="2462"/>
    <cellStyle name="Normal 9 8 2 2" xfId="4426"/>
    <cellStyle name="Normal 9 8 2 2 2" xfId="8209"/>
    <cellStyle name="Normal 9 8 2 2 2 2" xfId="16268"/>
    <cellStyle name="Normal 9 8 2 2 2 2 2" xfId="33115"/>
    <cellStyle name="Normal 9 8 2 2 2 3" xfId="25548"/>
    <cellStyle name="Normal 9 8 2 2 3" xfId="12485"/>
    <cellStyle name="Normal 9 8 2 2 3 2" xfId="29334"/>
    <cellStyle name="Normal 9 8 2 2 4" xfId="21767"/>
    <cellStyle name="Normal 9 8 2 3" xfId="6325"/>
    <cellStyle name="Normal 9 8 2 3 2" xfId="14384"/>
    <cellStyle name="Normal 9 8 2 3 2 2" xfId="31231"/>
    <cellStyle name="Normal 9 8 2 3 3" xfId="23664"/>
    <cellStyle name="Normal 9 8 2 4" xfId="10550"/>
    <cellStyle name="Normal 9 8 2 4 2" xfId="27450"/>
    <cellStyle name="Normal 9 8 2 5" xfId="18365"/>
    <cellStyle name="Normal 9 8 2 6" xfId="19882"/>
    <cellStyle name="Normal 9 8 3" xfId="3514"/>
    <cellStyle name="Normal 9 8 3 2" xfId="7297"/>
    <cellStyle name="Normal 9 8 3 2 2" xfId="15356"/>
    <cellStyle name="Normal 9 8 3 2 2 2" xfId="32203"/>
    <cellStyle name="Normal 9 8 3 2 3" xfId="24636"/>
    <cellStyle name="Normal 9 8 3 3" xfId="11573"/>
    <cellStyle name="Normal 9 8 3 3 2" xfId="28422"/>
    <cellStyle name="Normal 9 8 3 4" xfId="20855"/>
    <cellStyle name="Normal 9 8 4" xfId="5413"/>
    <cellStyle name="Normal 9 8 4 2" xfId="13472"/>
    <cellStyle name="Normal 9 8 4 2 2" xfId="30319"/>
    <cellStyle name="Normal 9 8 4 3" xfId="22752"/>
    <cellStyle name="Normal 9 8 5" xfId="9594"/>
    <cellStyle name="Normal 9 8 5 2" xfId="26538"/>
    <cellStyle name="Normal 9 8 6" xfId="18364"/>
    <cellStyle name="Normal 9 8 7" xfId="18970"/>
    <cellStyle name="Normal 9 9" xfId="1967"/>
    <cellStyle name="Normal 9 9 2" xfId="3974"/>
    <cellStyle name="Normal 9 9 2 2" xfId="7757"/>
    <cellStyle name="Normal 9 9 2 2 2" xfId="15816"/>
    <cellStyle name="Normal 9 9 2 2 2 2" xfId="32663"/>
    <cellStyle name="Normal 9 9 2 2 3" xfId="25096"/>
    <cellStyle name="Normal 9 9 2 3" xfId="12033"/>
    <cellStyle name="Normal 9 9 2 3 2" xfId="28882"/>
    <cellStyle name="Normal 9 9 2 4" xfId="21315"/>
    <cellStyle name="Normal 9 9 3" xfId="5873"/>
    <cellStyle name="Normal 9 9 3 2" xfId="13932"/>
    <cellStyle name="Normal 9 9 3 2 2" xfId="30779"/>
    <cellStyle name="Normal 9 9 3 3" xfId="23212"/>
    <cellStyle name="Normal 9 9 4" xfId="10073"/>
    <cellStyle name="Normal 9 9 4 2" xfId="26998"/>
    <cellStyle name="Normal 9 9 5" xfId="18366"/>
    <cellStyle name="Normal 9 9 6" xfId="19430"/>
    <cellStyle name="Normal 9_INFORME" xfId="930"/>
    <cellStyle name="Normal 90" xfId="1135"/>
    <cellStyle name="Normal 90 2" xfId="1674"/>
    <cellStyle name="Normal 90 2 2" xfId="2673"/>
    <cellStyle name="Normal 90 2 2 2" xfId="4635"/>
    <cellStyle name="Normal 90 2 2 2 2" xfId="8418"/>
    <cellStyle name="Normal 90 2 2 2 2 2" xfId="16477"/>
    <cellStyle name="Normal 90 2 2 2 2 2 2" xfId="33324"/>
    <cellStyle name="Normal 90 2 2 2 2 3" xfId="25757"/>
    <cellStyle name="Normal 90 2 2 2 3" xfId="12694"/>
    <cellStyle name="Normal 90 2 2 2 3 2" xfId="29543"/>
    <cellStyle name="Normal 90 2 2 2 4" xfId="21976"/>
    <cellStyle name="Normal 90 2 2 3" xfId="6534"/>
    <cellStyle name="Normal 90 2 2 3 2" xfId="14593"/>
    <cellStyle name="Normal 90 2 2 3 2 2" xfId="31440"/>
    <cellStyle name="Normal 90 2 2 3 3" xfId="23873"/>
    <cellStyle name="Normal 90 2 2 4" xfId="10760"/>
    <cellStyle name="Normal 90 2 2 4 2" xfId="27659"/>
    <cellStyle name="Normal 90 2 2 5" xfId="18369"/>
    <cellStyle name="Normal 90 2 2 6" xfId="20091"/>
    <cellStyle name="Normal 90 2 3" xfId="3723"/>
    <cellStyle name="Normal 90 2 3 2" xfId="7506"/>
    <cellStyle name="Normal 90 2 3 2 2" xfId="15565"/>
    <cellStyle name="Normal 90 2 3 2 2 2" xfId="32412"/>
    <cellStyle name="Normal 90 2 3 2 3" xfId="24845"/>
    <cellStyle name="Normal 90 2 3 3" xfId="11782"/>
    <cellStyle name="Normal 90 2 3 3 2" xfId="28631"/>
    <cellStyle name="Normal 90 2 3 4" xfId="21064"/>
    <cellStyle name="Normal 90 2 4" xfId="5622"/>
    <cellStyle name="Normal 90 2 4 2" xfId="13681"/>
    <cellStyle name="Normal 90 2 4 2 2" xfId="30528"/>
    <cellStyle name="Normal 90 2 4 3" xfId="22961"/>
    <cellStyle name="Normal 90 2 5" xfId="9807"/>
    <cellStyle name="Normal 90 2 5 2" xfId="26747"/>
    <cellStyle name="Normal 90 2 6" xfId="18368"/>
    <cellStyle name="Normal 90 2 7" xfId="19179"/>
    <cellStyle name="Normal 90 3" xfId="2220"/>
    <cellStyle name="Normal 90 3 2" xfId="4184"/>
    <cellStyle name="Normal 90 3 2 2" xfId="7967"/>
    <cellStyle name="Normal 90 3 2 2 2" xfId="16026"/>
    <cellStyle name="Normal 90 3 2 2 2 2" xfId="32873"/>
    <cellStyle name="Normal 90 3 2 2 3" xfId="25306"/>
    <cellStyle name="Normal 90 3 2 3" xfId="12243"/>
    <cellStyle name="Normal 90 3 2 3 2" xfId="29092"/>
    <cellStyle name="Normal 90 3 2 4" xfId="21525"/>
    <cellStyle name="Normal 90 3 3" xfId="6083"/>
    <cellStyle name="Normal 90 3 3 2" xfId="14142"/>
    <cellStyle name="Normal 90 3 3 2 2" xfId="30989"/>
    <cellStyle name="Normal 90 3 3 3" xfId="23422"/>
    <cellStyle name="Normal 90 3 4" xfId="10308"/>
    <cellStyle name="Normal 90 3 4 2" xfId="27208"/>
    <cellStyle name="Normal 90 3 5" xfId="18370"/>
    <cellStyle name="Normal 90 3 6" xfId="19640"/>
    <cellStyle name="Normal 90 4" xfId="3272"/>
    <cellStyle name="Normal 90 4 2" xfId="7055"/>
    <cellStyle name="Normal 90 4 2 2" xfId="15114"/>
    <cellStyle name="Normal 90 4 2 2 2" xfId="31961"/>
    <cellStyle name="Normal 90 4 2 3" xfId="24394"/>
    <cellStyle name="Normal 90 4 3" xfId="11331"/>
    <cellStyle name="Normal 90 4 3 2" xfId="28180"/>
    <cellStyle name="Normal 90 4 4" xfId="20613"/>
    <cellStyle name="Normal 90 5" xfId="5171"/>
    <cellStyle name="Normal 90 5 2" xfId="13230"/>
    <cellStyle name="Normal 90 5 2 2" xfId="30077"/>
    <cellStyle name="Normal 90 5 3" xfId="22510"/>
    <cellStyle name="Normal 90 6" xfId="9315"/>
    <cellStyle name="Normal 90 6 2" xfId="26296"/>
    <cellStyle name="Normal 90 7" xfId="18367"/>
    <cellStyle name="Normal 90 8" xfId="18728"/>
    <cellStyle name="Normal 91" xfId="1136"/>
    <cellStyle name="Normal 91 2" xfId="1675"/>
    <cellStyle name="Normal 91 2 2" xfId="2674"/>
    <cellStyle name="Normal 91 2 2 2" xfId="4636"/>
    <cellStyle name="Normal 91 2 2 2 2" xfId="8419"/>
    <cellStyle name="Normal 91 2 2 2 2 2" xfId="16478"/>
    <cellStyle name="Normal 91 2 2 2 2 2 2" xfId="33325"/>
    <cellStyle name="Normal 91 2 2 2 2 3" xfId="25758"/>
    <cellStyle name="Normal 91 2 2 2 3" xfId="12695"/>
    <cellStyle name="Normal 91 2 2 2 3 2" xfId="29544"/>
    <cellStyle name="Normal 91 2 2 2 4" xfId="21977"/>
    <cellStyle name="Normal 91 2 2 3" xfId="6535"/>
    <cellStyle name="Normal 91 2 2 3 2" xfId="14594"/>
    <cellStyle name="Normal 91 2 2 3 2 2" xfId="31441"/>
    <cellStyle name="Normal 91 2 2 3 3" xfId="23874"/>
    <cellStyle name="Normal 91 2 2 4" xfId="10761"/>
    <cellStyle name="Normal 91 2 2 4 2" xfId="27660"/>
    <cellStyle name="Normal 91 2 2 5" xfId="18373"/>
    <cellStyle name="Normal 91 2 2 6" xfId="20092"/>
    <cellStyle name="Normal 91 2 3" xfId="3724"/>
    <cellStyle name="Normal 91 2 3 2" xfId="7507"/>
    <cellStyle name="Normal 91 2 3 2 2" xfId="15566"/>
    <cellStyle name="Normal 91 2 3 2 2 2" xfId="32413"/>
    <cellStyle name="Normal 91 2 3 2 3" xfId="24846"/>
    <cellStyle name="Normal 91 2 3 3" xfId="11783"/>
    <cellStyle name="Normal 91 2 3 3 2" xfId="28632"/>
    <cellStyle name="Normal 91 2 3 4" xfId="21065"/>
    <cellStyle name="Normal 91 2 4" xfId="5623"/>
    <cellStyle name="Normal 91 2 4 2" xfId="13682"/>
    <cellStyle name="Normal 91 2 4 2 2" xfId="30529"/>
    <cellStyle name="Normal 91 2 4 3" xfId="22962"/>
    <cellStyle name="Normal 91 2 5" xfId="9808"/>
    <cellStyle name="Normal 91 2 5 2" xfId="26748"/>
    <cellStyle name="Normal 91 2 6" xfId="18372"/>
    <cellStyle name="Normal 91 2 7" xfId="19180"/>
    <cellStyle name="Normal 91 3" xfId="2221"/>
    <cellStyle name="Normal 91 3 2" xfId="4185"/>
    <cellStyle name="Normal 91 3 2 2" xfId="7968"/>
    <cellStyle name="Normal 91 3 2 2 2" xfId="16027"/>
    <cellStyle name="Normal 91 3 2 2 2 2" xfId="32874"/>
    <cellStyle name="Normal 91 3 2 2 3" xfId="25307"/>
    <cellStyle name="Normal 91 3 2 3" xfId="12244"/>
    <cellStyle name="Normal 91 3 2 3 2" xfId="29093"/>
    <cellStyle name="Normal 91 3 2 4" xfId="21526"/>
    <cellStyle name="Normal 91 3 3" xfId="6084"/>
    <cellStyle name="Normal 91 3 3 2" xfId="14143"/>
    <cellStyle name="Normal 91 3 3 2 2" xfId="30990"/>
    <cellStyle name="Normal 91 3 3 3" xfId="23423"/>
    <cellStyle name="Normal 91 3 4" xfId="10309"/>
    <cellStyle name="Normal 91 3 4 2" xfId="27209"/>
    <cellStyle name="Normal 91 3 5" xfId="18374"/>
    <cellStyle name="Normal 91 3 6" xfId="19641"/>
    <cellStyle name="Normal 91 4" xfId="3273"/>
    <cellStyle name="Normal 91 4 2" xfId="7056"/>
    <cellStyle name="Normal 91 4 2 2" xfId="15115"/>
    <cellStyle name="Normal 91 4 2 2 2" xfId="31962"/>
    <cellStyle name="Normal 91 4 2 3" xfId="24395"/>
    <cellStyle name="Normal 91 4 3" xfId="11332"/>
    <cellStyle name="Normal 91 4 3 2" xfId="28181"/>
    <cellStyle name="Normal 91 4 4" xfId="20614"/>
    <cellStyle name="Normal 91 5" xfId="5172"/>
    <cellStyle name="Normal 91 5 2" xfId="13231"/>
    <cellStyle name="Normal 91 5 2 2" xfId="30078"/>
    <cellStyle name="Normal 91 5 3" xfId="22511"/>
    <cellStyle name="Normal 91 6" xfId="9316"/>
    <cellStyle name="Normal 91 6 2" xfId="26297"/>
    <cellStyle name="Normal 91 7" xfId="18371"/>
    <cellStyle name="Normal 91 8" xfId="18729"/>
    <cellStyle name="Normal 92" xfId="1137"/>
    <cellStyle name="Normal 92 2" xfId="1676"/>
    <cellStyle name="Normal 92 2 2" xfId="2675"/>
    <cellStyle name="Normal 92 2 2 2" xfId="4637"/>
    <cellStyle name="Normal 92 2 2 2 2" xfId="8420"/>
    <cellStyle name="Normal 92 2 2 2 2 2" xfId="16479"/>
    <cellStyle name="Normal 92 2 2 2 2 2 2" xfId="33326"/>
    <cellStyle name="Normal 92 2 2 2 2 3" xfId="25759"/>
    <cellStyle name="Normal 92 2 2 2 3" xfId="12696"/>
    <cellStyle name="Normal 92 2 2 2 3 2" xfId="29545"/>
    <cellStyle name="Normal 92 2 2 2 4" xfId="21978"/>
    <cellStyle name="Normal 92 2 2 3" xfId="6536"/>
    <cellStyle name="Normal 92 2 2 3 2" xfId="14595"/>
    <cellStyle name="Normal 92 2 2 3 2 2" xfId="31442"/>
    <cellStyle name="Normal 92 2 2 3 3" xfId="23875"/>
    <cellStyle name="Normal 92 2 2 4" xfId="10762"/>
    <cellStyle name="Normal 92 2 2 4 2" xfId="27661"/>
    <cellStyle name="Normal 92 2 2 5" xfId="18377"/>
    <cellStyle name="Normal 92 2 2 6" xfId="20093"/>
    <cellStyle name="Normal 92 2 3" xfId="3725"/>
    <cellStyle name="Normal 92 2 3 2" xfId="7508"/>
    <cellStyle name="Normal 92 2 3 2 2" xfId="15567"/>
    <cellStyle name="Normal 92 2 3 2 2 2" xfId="32414"/>
    <cellStyle name="Normal 92 2 3 2 3" xfId="24847"/>
    <cellStyle name="Normal 92 2 3 3" xfId="11784"/>
    <cellStyle name="Normal 92 2 3 3 2" xfId="28633"/>
    <cellStyle name="Normal 92 2 3 4" xfId="21066"/>
    <cellStyle name="Normal 92 2 4" xfId="5624"/>
    <cellStyle name="Normal 92 2 4 2" xfId="13683"/>
    <cellStyle name="Normal 92 2 4 2 2" xfId="30530"/>
    <cellStyle name="Normal 92 2 4 3" xfId="22963"/>
    <cellStyle name="Normal 92 2 5" xfId="9809"/>
    <cellStyle name="Normal 92 2 5 2" xfId="26749"/>
    <cellStyle name="Normal 92 2 6" xfId="18376"/>
    <cellStyle name="Normal 92 2 7" xfId="19181"/>
    <cellStyle name="Normal 92 3" xfId="2222"/>
    <cellStyle name="Normal 92 3 2" xfId="4186"/>
    <cellStyle name="Normal 92 3 2 2" xfId="7969"/>
    <cellStyle name="Normal 92 3 2 2 2" xfId="16028"/>
    <cellStyle name="Normal 92 3 2 2 2 2" xfId="32875"/>
    <cellStyle name="Normal 92 3 2 2 3" xfId="25308"/>
    <cellStyle name="Normal 92 3 2 3" xfId="12245"/>
    <cellStyle name="Normal 92 3 2 3 2" xfId="29094"/>
    <cellStyle name="Normal 92 3 2 4" xfId="21527"/>
    <cellStyle name="Normal 92 3 3" xfId="6085"/>
    <cellStyle name="Normal 92 3 3 2" xfId="14144"/>
    <cellStyle name="Normal 92 3 3 2 2" xfId="30991"/>
    <cellStyle name="Normal 92 3 3 3" xfId="23424"/>
    <cellStyle name="Normal 92 3 4" xfId="10310"/>
    <cellStyle name="Normal 92 3 4 2" xfId="27210"/>
    <cellStyle name="Normal 92 3 5" xfId="18378"/>
    <cellStyle name="Normal 92 3 6" xfId="19642"/>
    <cellStyle name="Normal 92 4" xfId="3274"/>
    <cellStyle name="Normal 92 4 2" xfId="7057"/>
    <cellStyle name="Normal 92 4 2 2" xfId="15116"/>
    <cellStyle name="Normal 92 4 2 2 2" xfId="31963"/>
    <cellStyle name="Normal 92 4 2 3" xfId="24396"/>
    <cellStyle name="Normal 92 4 3" xfId="11333"/>
    <cellStyle name="Normal 92 4 3 2" xfId="28182"/>
    <cellStyle name="Normal 92 4 4" xfId="20615"/>
    <cellStyle name="Normal 92 5" xfId="5173"/>
    <cellStyle name="Normal 92 5 2" xfId="13232"/>
    <cellStyle name="Normal 92 5 2 2" xfId="30079"/>
    <cellStyle name="Normal 92 5 3" xfId="22512"/>
    <cellStyle name="Normal 92 6" xfId="9317"/>
    <cellStyle name="Normal 92 6 2" xfId="26298"/>
    <cellStyle name="Normal 92 7" xfId="18375"/>
    <cellStyle name="Normal 92 8" xfId="18730"/>
    <cellStyle name="Normal 93" xfId="1138"/>
    <cellStyle name="Normal 93 2" xfId="1677"/>
    <cellStyle name="Normal 93 2 2" xfId="2676"/>
    <cellStyle name="Normal 93 2 2 2" xfId="4638"/>
    <cellStyle name="Normal 93 2 2 2 2" xfId="8421"/>
    <cellStyle name="Normal 93 2 2 2 2 2" xfId="16480"/>
    <cellStyle name="Normal 93 2 2 2 2 2 2" xfId="33327"/>
    <cellStyle name="Normal 93 2 2 2 2 3" xfId="25760"/>
    <cellStyle name="Normal 93 2 2 2 3" xfId="12697"/>
    <cellStyle name="Normal 93 2 2 2 3 2" xfId="29546"/>
    <cellStyle name="Normal 93 2 2 2 4" xfId="21979"/>
    <cellStyle name="Normal 93 2 2 3" xfId="6537"/>
    <cellStyle name="Normal 93 2 2 3 2" xfId="14596"/>
    <cellStyle name="Normal 93 2 2 3 2 2" xfId="31443"/>
    <cellStyle name="Normal 93 2 2 3 3" xfId="23876"/>
    <cellStyle name="Normal 93 2 2 4" xfId="10763"/>
    <cellStyle name="Normal 93 2 2 4 2" xfId="27662"/>
    <cellStyle name="Normal 93 2 2 5" xfId="18381"/>
    <cellStyle name="Normal 93 2 2 6" xfId="20094"/>
    <cellStyle name="Normal 93 2 3" xfId="3726"/>
    <cellStyle name="Normal 93 2 3 2" xfId="7509"/>
    <cellStyle name="Normal 93 2 3 2 2" xfId="15568"/>
    <cellStyle name="Normal 93 2 3 2 2 2" xfId="32415"/>
    <cellStyle name="Normal 93 2 3 2 3" xfId="24848"/>
    <cellStyle name="Normal 93 2 3 3" xfId="11785"/>
    <cellStyle name="Normal 93 2 3 3 2" xfId="28634"/>
    <cellStyle name="Normal 93 2 3 4" xfId="21067"/>
    <cellStyle name="Normal 93 2 4" xfId="5625"/>
    <cellStyle name="Normal 93 2 4 2" xfId="13684"/>
    <cellStyle name="Normal 93 2 4 2 2" xfId="30531"/>
    <cellStyle name="Normal 93 2 4 3" xfId="22964"/>
    <cellStyle name="Normal 93 2 5" xfId="9810"/>
    <cellStyle name="Normal 93 2 5 2" xfId="26750"/>
    <cellStyle name="Normal 93 2 6" xfId="18380"/>
    <cellStyle name="Normal 93 2 7" xfId="19182"/>
    <cellStyle name="Normal 93 3" xfId="2223"/>
    <cellStyle name="Normal 93 3 2" xfId="4187"/>
    <cellStyle name="Normal 93 3 2 2" xfId="7970"/>
    <cellStyle name="Normal 93 3 2 2 2" xfId="16029"/>
    <cellStyle name="Normal 93 3 2 2 2 2" xfId="32876"/>
    <cellStyle name="Normal 93 3 2 2 3" xfId="25309"/>
    <cellStyle name="Normal 93 3 2 3" xfId="12246"/>
    <cellStyle name="Normal 93 3 2 3 2" xfId="29095"/>
    <cellStyle name="Normal 93 3 2 4" xfId="21528"/>
    <cellStyle name="Normal 93 3 3" xfId="6086"/>
    <cellStyle name="Normal 93 3 3 2" xfId="14145"/>
    <cellStyle name="Normal 93 3 3 2 2" xfId="30992"/>
    <cellStyle name="Normal 93 3 3 3" xfId="23425"/>
    <cellStyle name="Normal 93 3 4" xfId="10311"/>
    <cellStyle name="Normal 93 3 4 2" xfId="27211"/>
    <cellStyle name="Normal 93 3 5" xfId="18382"/>
    <cellStyle name="Normal 93 3 6" xfId="19643"/>
    <cellStyle name="Normal 93 4" xfId="3275"/>
    <cellStyle name="Normal 93 4 2" xfId="7058"/>
    <cellStyle name="Normal 93 4 2 2" xfId="15117"/>
    <cellStyle name="Normal 93 4 2 2 2" xfId="31964"/>
    <cellStyle name="Normal 93 4 2 3" xfId="24397"/>
    <cellStyle name="Normal 93 4 3" xfId="11334"/>
    <cellStyle name="Normal 93 4 3 2" xfId="28183"/>
    <cellStyle name="Normal 93 4 4" xfId="20616"/>
    <cellStyle name="Normal 93 5" xfId="5174"/>
    <cellStyle name="Normal 93 5 2" xfId="13233"/>
    <cellStyle name="Normal 93 5 2 2" xfId="30080"/>
    <cellStyle name="Normal 93 5 3" xfId="22513"/>
    <cellStyle name="Normal 93 6" xfId="9318"/>
    <cellStyle name="Normal 93 6 2" xfId="26299"/>
    <cellStyle name="Normal 93 7" xfId="18379"/>
    <cellStyle name="Normal 93 8" xfId="18731"/>
    <cellStyle name="Normal 94" xfId="1139"/>
    <cellStyle name="Normal 94 2" xfId="1678"/>
    <cellStyle name="Normal 94 2 2" xfId="2677"/>
    <cellStyle name="Normal 94 2 2 2" xfId="4639"/>
    <cellStyle name="Normal 94 2 2 2 2" xfId="8422"/>
    <cellStyle name="Normal 94 2 2 2 2 2" xfId="16481"/>
    <cellStyle name="Normal 94 2 2 2 2 2 2" xfId="33328"/>
    <cellStyle name="Normal 94 2 2 2 2 3" xfId="25761"/>
    <cellStyle name="Normal 94 2 2 2 3" xfId="12698"/>
    <cellStyle name="Normal 94 2 2 2 3 2" xfId="29547"/>
    <cellStyle name="Normal 94 2 2 2 4" xfId="21980"/>
    <cellStyle name="Normal 94 2 2 3" xfId="6538"/>
    <cellStyle name="Normal 94 2 2 3 2" xfId="14597"/>
    <cellStyle name="Normal 94 2 2 3 2 2" xfId="31444"/>
    <cellStyle name="Normal 94 2 2 3 3" xfId="23877"/>
    <cellStyle name="Normal 94 2 2 4" xfId="10764"/>
    <cellStyle name="Normal 94 2 2 4 2" xfId="27663"/>
    <cellStyle name="Normal 94 2 2 5" xfId="18385"/>
    <cellStyle name="Normal 94 2 2 6" xfId="20095"/>
    <cellStyle name="Normal 94 2 3" xfId="3727"/>
    <cellStyle name="Normal 94 2 3 2" xfId="7510"/>
    <cellStyle name="Normal 94 2 3 2 2" xfId="15569"/>
    <cellStyle name="Normal 94 2 3 2 2 2" xfId="32416"/>
    <cellStyle name="Normal 94 2 3 2 3" xfId="24849"/>
    <cellStyle name="Normal 94 2 3 3" xfId="11786"/>
    <cellStyle name="Normal 94 2 3 3 2" xfId="28635"/>
    <cellStyle name="Normal 94 2 3 4" xfId="21068"/>
    <cellStyle name="Normal 94 2 4" xfId="5626"/>
    <cellStyle name="Normal 94 2 4 2" xfId="13685"/>
    <cellStyle name="Normal 94 2 4 2 2" xfId="30532"/>
    <cellStyle name="Normal 94 2 4 3" xfId="22965"/>
    <cellStyle name="Normal 94 2 5" xfId="9811"/>
    <cellStyle name="Normal 94 2 5 2" xfId="26751"/>
    <cellStyle name="Normal 94 2 6" xfId="18384"/>
    <cellStyle name="Normal 94 2 7" xfId="19183"/>
    <cellStyle name="Normal 94 3" xfId="2224"/>
    <cellStyle name="Normal 94 3 2" xfId="4188"/>
    <cellStyle name="Normal 94 3 2 2" xfId="7971"/>
    <cellStyle name="Normal 94 3 2 2 2" xfId="16030"/>
    <cellStyle name="Normal 94 3 2 2 2 2" xfId="32877"/>
    <cellStyle name="Normal 94 3 2 2 3" xfId="25310"/>
    <cellStyle name="Normal 94 3 2 3" xfId="12247"/>
    <cellStyle name="Normal 94 3 2 3 2" xfId="29096"/>
    <cellStyle name="Normal 94 3 2 4" xfId="21529"/>
    <cellStyle name="Normal 94 3 3" xfId="6087"/>
    <cellStyle name="Normal 94 3 3 2" xfId="14146"/>
    <cellStyle name="Normal 94 3 3 2 2" xfId="30993"/>
    <cellStyle name="Normal 94 3 3 3" xfId="23426"/>
    <cellStyle name="Normal 94 3 4" xfId="10312"/>
    <cellStyle name="Normal 94 3 4 2" xfId="27212"/>
    <cellStyle name="Normal 94 3 5" xfId="18386"/>
    <cellStyle name="Normal 94 3 6" xfId="19644"/>
    <cellStyle name="Normal 94 4" xfId="3276"/>
    <cellStyle name="Normal 94 4 2" xfId="7059"/>
    <cellStyle name="Normal 94 4 2 2" xfId="15118"/>
    <cellStyle name="Normal 94 4 2 2 2" xfId="31965"/>
    <cellStyle name="Normal 94 4 2 3" xfId="24398"/>
    <cellStyle name="Normal 94 4 3" xfId="11335"/>
    <cellStyle name="Normal 94 4 3 2" xfId="28184"/>
    <cellStyle name="Normal 94 4 4" xfId="20617"/>
    <cellStyle name="Normal 94 5" xfId="5175"/>
    <cellStyle name="Normal 94 5 2" xfId="13234"/>
    <cellStyle name="Normal 94 5 2 2" xfId="30081"/>
    <cellStyle name="Normal 94 5 3" xfId="22514"/>
    <cellStyle name="Normal 94 6" xfId="9319"/>
    <cellStyle name="Normal 94 6 2" xfId="26300"/>
    <cellStyle name="Normal 94 7" xfId="18383"/>
    <cellStyle name="Normal 94 8" xfId="18732"/>
    <cellStyle name="Normal 95" xfId="1140"/>
    <cellStyle name="Normal 95 2" xfId="1679"/>
    <cellStyle name="Normal 95 2 2" xfId="2678"/>
    <cellStyle name="Normal 95 2 2 2" xfId="4640"/>
    <cellStyle name="Normal 95 2 2 2 2" xfId="8423"/>
    <cellStyle name="Normal 95 2 2 2 2 2" xfId="16482"/>
    <cellStyle name="Normal 95 2 2 2 2 2 2" xfId="33329"/>
    <cellStyle name="Normal 95 2 2 2 2 3" xfId="25762"/>
    <cellStyle name="Normal 95 2 2 2 3" xfId="12699"/>
    <cellStyle name="Normal 95 2 2 2 3 2" xfId="29548"/>
    <cellStyle name="Normal 95 2 2 2 4" xfId="21981"/>
    <cellStyle name="Normal 95 2 2 3" xfId="6539"/>
    <cellStyle name="Normal 95 2 2 3 2" xfId="14598"/>
    <cellStyle name="Normal 95 2 2 3 2 2" xfId="31445"/>
    <cellStyle name="Normal 95 2 2 3 3" xfId="23878"/>
    <cellStyle name="Normal 95 2 2 4" xfId="10765"/>
    <cellStyle name="Normal 95 2 2 4 2" xfId="27664"/>
    <cellStyle name="Normal 95 2 2 5" xfId="18389"/>
    <cellStyle name="Normal 95 2 2 6" xfId="20096"/>
    <cellStyle name="Normal 95 2 3" xfId="3728"/>
    <cellStyle name="Normal 95 2 3 2" xfId="7511"/>
    <cellStyle name="Normal 95 2 3 2 2" xfId="15570"/>
    <cellStyle name="Normal 95 2 3 2 2 2" xfId="32417"/>
    <cellStyle name="Normal 95 2 3 2 3" xfId="24850"/>
    <cellStyle name="Normal 95 2 3 3" xfId="11787"/>
    <cellStyle name="Normal 95 2 3 3 2" xfId="28636"/>
    <cellStyle name="Normal 95 2 3 4" xfId="21069"/>
    <cellStyle name="Normal 95 2 4" xfId="5627"/>
    <cellStyle name="Normal 95 2 4 2" xfId="13686"/>
    <cellStyle name="Normal 95 2 4 2 2" xfId="30533"/>
    <cellStyle name="Normal 95 2 4 3" xfId="22966"/>
    <cellStyle name="Normal 95 2 5" xfId="9812"/>
    <cellStyle name="Normal 95 2 5 2" xfId="26752"/>
    <cellStyle name="Normal 95 2 6" xfId="18388"/>
    <cellStyle name="Normal 95 2 7" xfId="19184"/>
    <cellStyle name="Normal 95 3" xfId="2225"/>
    <cellStyle name="Normal 95 3 2" xfId="4189"/>
    <cellStyle name="Normal 95 3 2 2" xfId="7972"/>
    <cellStyle name="Normal 95 3 2 2 2" xfId="16031"/>
    <cellStyle name="Normal 95 3 2 2 2 2" xfId="32878"/>
    <cellStyle name="Normal 95 3 2 2 3" xfId="25311"/>
    <cellStyle name="Normal 95 3 2 3" xfId="12248"/>
    <cellStyle name="Normal 95 3 2 3 2" xfId="29097"/>
    <cellStyle name="Normal 95 3 2 4" xfId="21530"/>
    <cellStyle name="Normal 95 3 3" xfId="6088"/>
    <cellStyle name="Normal 95 3 3 2" xfId="14147"/>
    <cellStyle name="Normal 95 3 3 2 2" xfId="30994"/>
    <cellStyle name="Normal 95 3 3 3" xfId="23427"/>
    <cellStyle name="Normal 95 3 4" xfId="10313"/>
    <cellStyle name="Normal 95 3 4 2" xfId="27213"/>
    <cellStyle name="Normal 95 3 5" xfId="18390"/>
    <cellStyle name="Normal 95 3 6" xfId="19645"/>
    <cellStyle name="Normal 95 4" xfId="3277"/>
    <cellStyle name="Normal 95 4 2" xfId="7060"/>
    <cellStyle name="Normal 95 4 2 2" xfId="15119"/>
    <cellStyle name="Normal 95 4 2 2 2" xfId="31966"/>
    <cellStyle name="Normal 95 4 2 3" xfId="24399"/>
    <cellStyle name="Normal 95 4 3" xfId="11336"/>
    <cellStyle name="Normal 95 4 3 2" xfId="28185"/>
    <cellStyle name="Normal 95 4 4" xfId="20618"/>
    <cellStyle name="Normal 95 5" xfId="5176"/>
    <cellStyle name="Normal 95 5 2" xfId="13235"/>
    <cellStyle name="Normal 95 5 2 2" xfId="30082"/>
    <cellStyle name="Normal 95 5 3" xfId="22515"/>
    <cellStyle name="Normal 95 6" xfId="9320"/>
    <cellStyle name="Normal 95 6 2" xfId="26301"/>
    <cellStyle name="Normal 95 7" xfId="18387"/>
    <cellStyle name="Normal 95 8" xfId="18733"/>
    <cellStyle name="Normal 96" xfId="271"/>
    <cellStyle name="Normal 96 2" xfId="1142"/>
    <cellStyle name="Normal 97" xfId="270"/>
    <cellStyle name="Normal 97 2" xfId="1680"/>
    <cellStyle name="Normal 97 2 2" xfId="2679"/>
    <cellStyle name="Normal 97 2 2 2" xfId="4641"/>
    <cellStyle name="Normal 97 2 2 2 2" xfId="8424"/>
    <cellStyle name="Normal 97 2 2 2 2 2" xfId="16483"/>
    <cellStyle name="Normal 97 2 2 2 2 2 2" xfId="33330"/>
    <cellStyle name="Normal 97 2 2 2 2 3" xfId="25763"/>
    <cellStyle name="Normal 97 2 2 2 3" xfId="12700"/>
    <cellStyle name="Normal 97 2 2 2 3 2" xfId="29549"/>
    <cellStyle name="Normal 97 2 2 2 4" xfId="21982"/>
    <cellStyle name="Normal 97 2 2 3" xfId="6540"/>
    <cellStyle name="Normal 97 2 2 3 2" xfId="14599"/>
    <cellStyle name="Normal 97 2 2 3 2 2" xfId="31446"/>
    <cellStyle name="Normal 97 2 2 3 3" xfId="23879"/>
    <cellStyle name="Normal 97 2 2 4" xfId="10766"/>
    <cellStyle name="Normal 97 2 2 4 2" xfId="27665"/>
    <cellStyle name="Normal 97 2 2 5" xfId="18393"/>
    <cellStyle name="Normal 97 2 2 6" xfId="20097"/>
    <cellStyle name="Normal 97 2 3" xfId="3729"/>
    <cellStyle name="Normal 97 2 3 2" xfId="7512"/>
    <cellStyle name="Normal 97 2 3 2 2" xfId="15571"/>
    <cellStyle name="Normal 97 2 3 2 2 2" xfId="32418"/>
    <cellStyle name="Normal 97 2 3 2 3" xfId="24851"/>
    <cellStyle name="Normal 97 2 3 3" xfId="11788"/>
    <cellStyle name="Normal 97 2 3 3 2" xfId="28637"/>
    <cellStyle name="Normal 97 2 3 4" xfId="21070"/>
    <cellStyle name="Normal 97 2 4" xfId="5628"/>
    <cellStyle name="Normal 97 2 4 2" xfId="13687"/>
    <cellStyle name="Normal 97 2 4 2 2" xfId="30534"/>
    <cellStyle name="Normal 97 2 4 3" xfId="22967"/>
    <cellStyle name="Normal 97 2 5" xfId="9813"/>
    <cellStyle name="Normal 97 2 5 2" xfId="26753"/>
    <cellStyle name="Normal 97 2 6" xfId="18392"/>
    <cellStyle name="Normal 97 2 7" xfId="19185"/>
    <cellStyle name="Normal 97 3" xfId="2226"/>
    <cellStyle name="Normal 97 3 2" xfId="4190"/>
    <cellStyle name="Normal 97 3 2 2" xfId="7973"/>
    <cellStyle name="Normal 97 3 2 2 2" xfId="16032"/>
    <cellStyle name="Normal 97 3 2 2 2 2" xfId="32879"/>
    <cellStyle name="Normal 97 3 2 2 3" xfId="25312"/>
    <cellStyle name="Normal 97 3 2 3" xfId="12249"/>
    <cellStyle name="Normal 97 3 2 3 2" xfId="29098"/>
    <cellStyle name="Normal 97 3 2 4" xfId="21531"/>
    <cellStyle name="Normal 97 3 3" xfId="6089"/>
    <cellStyle name="Normal 97 3 3 2" xfId="14148"/>
    <cellStyle name="Normal 97 3 3 2 2" xfId="30995"/>
    <cellStyle name="Normal 97 3 3 3" xfId="23428"/>
    <cellStyle name="Normal 97 3 4" xfId="10314"/>
    <cellStyle name="Normal 97 3 4 2" xfId="27214"/>
    <cellStyle name="Normal 97 3 5" xfId="18394"/>
    <cellStyle name="Normal 97 3 6" xfId="19646"/>
    <cellStyle name="Normal 97 4" xfId="3278"/>
    <cellStyle name="Normal 97 4 2" xfId="7061"/>
    <cellStyle name="Normal 97 4 2 2" xfId="15120"/>
    <cellStyle name="Normal 97 4 2 2 2" xfId="31967"/>
    <cellStyle name="Normal 97 4 2 3" xfId="24400"/>
    <cellStyle name="Normal 97 4 3" xfId="11337"/>
    <cellStyle name="Normal 97 4 3 2" xfId="28186"/>
    <cellStyle name="Normal 97 4 4" xfId="20619"/>
    <cellStyle name="Normal 97 5" xfId="5177"/>
    <cellStyle name="Normal 97 5 2" xfId="13236"/>
    <cellStyle name="Normal 97 5 2 2" xfId="30083"/>
    <cellStyle name="Normal 97 5 3" xfId="22516"/>
    <cellStyle name="Normal 97 6" xfId="9321"/>
    <cellStyle name="Normal 97 6 2" xfId="26302"/>
    <cellStyle name="Normal 97 7" xfId="18391"/>
    <cellStyle name="Normal 97 8" xfId="18734"/>
    <cellStyle name="Normal 97 9" xfId="1141"/>
    <cellStyle name="Normal 98" xfId="1390"/>
    <cellStyle name="Normal 99" xfId="1391"/>
    <cellStyle name="Normal_97MESGRF1" xfId="3"/>
    <cellStyle name="Normál_Elemonthquest_2005_küldhető_050705" xfId="183"/>
    <cellStyle name="Normal_Informe Semanal 52_2011 2" xfId="266"/>
    <cellStyle name="Normal_Informe Semanal 52_2011 2 2" xfId="267"/>
    <cellStyle name="Normal_Informe Semanal 52_2011 3" xfId="265"/>
    <cellStyle name="Normal_Informe Semanal 52_2011 4" xfId="268"/>
    <cellStyle name="Normal_tp-12-00" xfId="262"/>
    <cellStyle name="Normale 2" xfId="184"/>
    <cellStyle name="Normalny_Ferrum . Valuation . CA IB . 8 " xfId="18395"/>
    <cellStyle name="Nota" xfId="185"/>
    <cellStyle name="Nota 2" xfId="186"/>
    <cellStyle name="Notas" xfId="187"/>
    <cellStyle name="Notas 2" xfId="188"/>
    <cellStyle name="Notas 2 2" xfId="18397"/>
    <cellStyle name="Notas 2 3" xfId="33833"/>
    <cellStyle name="Notas 2 4" xfId="460"/>
    <cellStyle name="Notas 3" xfId="189"/>
    <cellStyle name="Notas 3 2" xfId="33834"/>
    <cellStyle name="Notas 3 3" xfId="552"/>
    <cellStyle name="Notas 4" xfId="190"/>
    <cellStyle name="Notas 4 2" xfId="33835"/>
    <cellStyle name="Notas 4 3" xfId="897"/>
    <cellStyle name="Notas 5" xfId="18396"/>
    <cellStyle name="Notas 6" xfId="33832"/>
    <cellStyle name="Notas 7" xfId="459"/>
    <cellStyle name="Notas_Energía" xfId="18398"/>
    <cellStyle name="Note 10" xfId="1460"/>
    <cellStyle name="Note 10 2" xfId="33836"/>
    <cellStyle name="Note 11" xfId="1968"/>
    <cellStyle name="Note 11 2" xfId="33837"/>
    <cellStyle name="Note 12" xfId="2024"/>
    <cellStyle name="Note 12 2" xfId="33838"/>
    <cellStyle name="Note 13" xfId="3028"/>
    <cellStyle name="Note 14" xfId="18510"/>
    <cellStyle name="Note 15" xfId="33894"/>
    <cellStyle name="Note 16" xfId="461"/>
    <cellStyle name="Note 2" xfId="462"/>
    <cellStyle name="Note 2 2" xfId="554"/>
    <cellStyle name="Note 2 2 2" xfId="33840"/>
    <cellStyle name="Note 2 3" xfId="856"/>
    <cellStyle name="Note 2 3 2" xfId="33841"/>
    <cellStyle name="Note 2 4" xfId="18399"/>
    <cellStyle name="Note 2 5" xfId="33839"/>
    <cellStyle name="Note 2_Energía" xfId="18400"/>
    <cellStyle name="Note 3" xfId="553"/>
    <cellStyle name="Note 3 2" xfId="925"/>
    <cellStyle name="Note 3 2 2" xfId="33843"/>
    <cellStyle name="Note 3 3" xfId="33842"/>
    <cellStyle name="Note 4" xfId="610"/>
    <cellStyle name="Note 4 2" xfId="33844"/>
    <cellStyle name="Note 5" xfId="691"/>
    <cellStyle name="Note 5 2" xfId="33845"/>
    <cellStyle name="Note 6" xfId="660"/>
    <cellStyle name="Note 6 2" xfId="33846"/>
    <cellStyle name="Note 7" xfId="855"/>
    <cellStyle name="Note 7 2" xfId="33847"/>
    <cellStyle name="Note 8" xfId="1013"/>
    <cellStyle name="Note 8 2" xfId="33848"/>
    <cellStyle name="Note 8 3" xfId="34141"/>
    <cellStyle name="Note 9" xfId="1182"/>
    <cellStyle name="Note 9 2" xfId="33849"/>
    <cellStyle name="Notiz" xfId="191"/>
    <cellStyle name="Notiz 2" xfId="192"/>
    <cellStyle name="Notiz 3" xfId="193"/>
    <cellStyle name="Notiz 4" xfId="194"/>
    <cellStyle name="Output 10" xfId="1969"/>
    <cellStyle name="Output 10 2" xfId="33850"/>
    <cellStyle name="Output 11" xfId="2000"/>
    <cellStyle name="Output 11 2" xfId="33851"/>
    <cellStyle name="Output 12" xfId="3029"/>
    <cellStyle name="Output 12 2" xfId="33852"/>
    <cellStyle name="Output 13" xfId="18511"/>
    <cellStyle name="Output 14" xfId="33899"/>
    <cellStyle name="Output 15" xfId="463"/>
    <cellStyle name="Output 2" xfId="464"/>
    <cellStyle name="Output 2 2" xfId="858"/>
    <cellStyle name="Output 2 2 2" xfId="33854"/>
    <cellStyle name="Output 2 3" xfId="18401"/>
    <cellStyle name="Output 2 4" xfId="33853"/>
    <cellStyle name="Output 2_Energía" xfId="18402"/>
    <cellStyle name="Output 3" xfId="611"/>
    <cellStyle name="Output 3 2" xfId="33855"/>
    <cellStyle name="Output 4" xfId="693"/>
    <cellStyle name="Output 4 2" xfId="33856"/>
    <cellStyle name="Output 5" xfId="730"/>
    <cellStyle name="Output 5 2" xfId="33857"/>
    <cellStyle name="Output 6" xfId="857"/>
    <cellStyle name="Output 6 2" xfId="33858"/>
    <cellStyle name="Output 7" xfId="1014"/>
    <cellStyle name="Output 7 2" xfId="33859"/>
    <cellStyle name="Output 7 3" xfId="34142"/>
    <cellStyle name="Output 8" xfId="1183"/>
    <cellStyle name="Output 8 2" xfId="33860"/>
    <cellStyle name="Output 9" xfId="1461"/>
    <cellStyle name="Output 9 2" xfId="33861"/>
    <cellStyle name="Overskrift 1" xfId="195"/>
    <cellStyle name="Overskrift 2" xfId="196"/>
    <cellStyle name="Overskrift 3" xfId="197"/>
    <cellStyle name="Overskrift 4" xfId="198"/>
    <cellStyle name="Percent" xfId="2" builtinId="5"/>
    <cellStyle name="Percent 10" xfId="1184"/>
    <cellStyle name="Percent 11" xfId="1462"/>
    <cellStyle name="Percent 12" xfId="1970"/>
    <cellStyle name="Percent 13" xfId="1963"/>
    <cellStyle name="Percent 14" xfId="3030"/>
    <cellStyle name="Percent 14 2" xfId="33862"/>
    <cellStyle name="Percent 15" xfId="18512"/>
    <cellStyle name="Percent 16" xfId="466"/>
    <cellStyle name="Percent 2" xfId="199"/>
    <cellStyle name="Percent 2 2" xfId="200"/>
    <cellStyle name="Percent 2 2 2" xfId="555"/>
    <cellStyle name="Percent 2 3" xfId="201"/>
    <cellStyle name="Percent 2 4" xfId="202"/>
    <cellStyle name="Percent 2 5" xfId="465"/>
    <cellStyle name="Percent 3" xfId="203"/>
    <cellStyle name="Percent 4" xfId="544"/>
    <cellStyle name="Percent 4 2" xfId="18403"/>
    <cellStyle name="Percent 5" xfId="612"/>
    <cellStyle name="Percent 5 2" xfId="18404"/>
    <cellStyle name="Percent 6" xfId="694"/>
    <cellStyle name="Percent 6 2" xfId="18405"/>
    <cellStyle name="Percent 7" xfId="664"/>
    <cellStyle name="Percent 7 2" xfId="18406"/>
    <cellStyle name="Percent 8" xfId="934"/>
    <cellStyle name="Percent 8 10" xfId="18599"/>
    <cellStyle name="Percent 8 11" xfId="34143"/>
    <cellStyle name="Percent 8 2" xfId="1098"/>
    <cellStyle name="Percent 8 2 2" xfId="1359"/>
    <cellStyle name="Percent 8 2 2 2" xfId="1855"/>
    <cellStyle name="Percent 8 2 2 2 2" xfId="2854"/>
    <cellStyle name="Percent 8 2 2 2 2 2" xfId="4816"/>
    <cellStyle name="Percent 8 2 2 2 2 2 2" xfId="8599"/>
    <cellStyle name="Percent 8 2 2 2 2 2 2 2" xfId="16658"/>
    <cellStyle name="Percent 8 2 2 2 2 2 2 2 2" xfId="33505"/>
    <cellStyle name="Percent 8 2 2 2 2 2 2 3" xfId="25938"/>
    <cellStyle name="Percent 8 2 2 2 2 2 3" xfId="12875"/>
    <cellStyle name="Percent 8 2 2 2 2 2 3 2" xfId="29724"/>
    <cellStyle name="Percent 8 2 2 2 2 2 4" xfId="22157"/>
    <cellStyle name="Percent 8 2 2 2 2 3" xfId="6715"/>
    <cellStyle name="Percent 8 2 2 2 2 3 2" xfId="14774"/>
    <cellStyle name="Percent 8 2 2 2 2 3 2 2" xfId="31621"/>
    <cellStyle name="Percent 8 2 2 2 2 3 3" xfId="24054"/>
    <cellStyle name="Percent 8 2 2 2 2 4" xfId="10941"/>
    <cellStyle name="Percent 8 2 2 2 2 4 2" xfId="27840"/>
    <cellStyle name="Percent 8 2 2 2 2 5" xfId="18411"/>
    <cellStyle name="Percent 8 2 2 2 2 6" xfId="20272"/>
    <cellStyle name="Percent 8 2 2 2 3" xfId="3904"/>
    <cellStyle name="Percent 8 2 2 2 3 2" xfId="7687"/>
    <cellStyle name="Percent 8 2 2 2 3 2 2" xfId="15746"/>
    <cellStyle name="Percent 8 2 2 2 3 2 2 2" xfId="32593"/>
    <cellStyle name="Percent 8 2 2 2 3 2 3" xfId="25026"/>
    <cellStyle name="Percent 8 2 2 2 3 3" xfId="11963"/>
    <cellStyle name="Percent 8 2 2 2 3 3 2" xfId="28812"/>
    <cellStyle name="Percent 8 2 2 2 3 4" xfId="21245"/>
    <cellStyle name="Percent 8 2 2 2 4" xfId="5803"/>
    <cellStyle name="Percent 8 2 2 2 4 2" xfId="13862"/>
    <cellStyle name="Percent 8 2 2 2 4 2 2" xfId="30709"/>
    <cellStyle name="Percent 8 2 2 2 4 3" xfId="23142"/>
    <cellStyle name="Percent 8 2 2 2 5" xfId="9988"/>
    <cellStyle name="Percent 8 2 2 2 5 2" xfId="26928"/>
    <cellStyle name="Percent 8 2 2 2 6" xfId="18410"/>
    <cellStyle name="Percent 8 2 2 2 7" xfId="19360"/>
    <cellStyle name="Percent 8 2 2 3" xfId="2401"/>
    <cellStyle name="Percent 8 2 2 3 2" xfId="4365"/>
    <cellStyle name="Percent 8 2 2 3 2 2" xfId="8148"/>
    <cellStyle name="Percent 8 2 2 3 2 2 2" xfId="16207"/>
    <cellStyle name="Percent 8 2 2 3 2 2 2 2" xfId="33054"/>
    <cellStyle name="Percent 8 2 2 3 2 2 3" xfId="25487"/>
    <cellStyle name="Percent 8 2 2 3 2 3" xfId="12424"/>
    <cellStyle name="Percent 8 2 2 3 2 3 2" xfId="29273"/>
    <cellStyle name="Percent 8 2 2 3 2 4" xfId="21706"/>
    <cellStyle name="Percent 8 2 2 3 3" xfId="6264"/>
    <cellStyle name="Percent 8 2 2 3 3 2" xfId="14323"/>
    <cellStyle name="Percent 8 2 2 3 3 2 2" xfId="31170"/>
    <cellStyle name="Percent 8 2 2 3 3 3" xfId="23603"/>
    <cellStyle name="Percent 8 2 2 3 4" xfId="10489"/>
    <cellStyle name="Percent 8 2 2 3 4 2" xfId="27389"/>
    <cellStyle name="Percent 8 2 2 3 5" xfId="18412"/>
    <cellStyle name="Percent 8 2 2 3 6" xfId="19821"/>
    <cellStyle name="Percent 8 2 2 4" xfId="3453"/>
    <cellStyle name="Percent 8 2 2 4 2" xfId="7236"/>
    <cellStyle name="Percent 8 2 2 4 2 2" xfId="15295"/>
    <cellStyle name="Percent 8 2 2 4 2 2 2" xfId="32142"/>
    <cellStyle name="Percent 8 2 2 4 2 3" xfId="24575"/>
    <cellStyle name="Percent 8 2 2 4 3" xfId="11512"/>
    <cellStyle name="Percent 8 2 2 4 3 2" xfId="28361"/>
    <cellStyle name="Percent 8 2 2 4 4" xfId="20794"/>
    <cellStyle name="Percent 8 2 2 5" xfId="5352"/>
    <cellStyle name="Percent 8 2 2 5 2" xfId="13411"/>
    <cellStyle name="Percent 8 2 2 5 2 2" xfId="30258"/>
    <cellStyle name="Percent 8 2 2 5 3" xfId="22691"/>
    <cellStyle name="Percent 8 2 2 6" xfId="9513"/>
    <cellStyle name="Percent 8 2 2 6 2" xfId="26477"/>
    <cellStyle name="Percent 8 2 2 7" xfId="18409"/>
    <cellStyle name="Percent 8 2 2 8" xfId="18909"/>
    <cellStyle name="Percent 8 2 3" xfId="1637"/>
    <cellStyle name="Percent 8 2 3 2" xfId="2636"/>
    <cellStyle name="Percent 8 2 3 2 2" xfId="4598"/>
    <cellStyle name="Percent 8 2 3 2 2 2" xfId="8381"/>
    <cellStyle name="Percent 8 2 3 2 2 2 2" xfId="16440"/>
    <cellStyle name="Percent 8 2 3 2 2 2 2 2" xfId="33287"/>
    <cellStyle name="Percent 8 2 3 2 2 2 3" xfId="25720"/>
    <cellStyle name="Percent 8 2 3 2 2 3" xfId="12657"/>
    <cellStyle name="Percent 8 2 3 2 2 3 2" xfId="29506"/>
    <cellStyle name="Percent 8 2 3 2 2 4" xfId="21939"/>
    <cellStyle name="Percent 8 2 3 2 3" xfId="6497"/>
    <cellStyle name="Percent 8 2 3 2 3 2" xfId="14556"/>
    <cellStyle name="Percent 8 2 3 2 3 2 2" xfId="31403"/>
    <cellStyle name="Percent 8 2 3 2 3 3" xfId="23836"/>
    <cellStyle name="Percent 8 2 3 2 4" xfId="10723"/>
    <cellStyle name="Percent 8 2 3 2 4 2" xfId="27622"/>
    <cellStyle name="Percent 8 2 3 2 5" xfId="18414"/>
    <cellStyle name="Percent 8 2 3 2 6" xfId="20054"/>
    <cellStyle name="Percent 8 2 3 3" xfId="3686"/>
    <cellStyle name="Percent 8 2 3 3 2" xfId="7469"/>
    <cellStyle name="Percent 8 2 3 3 2 2" xfId="15528"/>
    <cellStyle name="Percent 8 2 3 3 2 2 2" xfId="32375"/>
    <cellStyle name="Percent 8 2 3 3 2 3" xfId="24808"/>
    <cellStyle name="Percent 8 2 3 3 3" xfId="11745"/>
    <cellStyle name="Percent 8 2 3 3 3 2" xfId="28594"/>
    <cellStyle name="Percent 8 2 3 3 4" xfId="21027"/>
    <cellStyle name="Percent 8 2 3 4" xfId="5585"/>
    <cellStyle name="Percent 8 2 3 4 2" xfId="13644"/>
    <cellStyle name="Percent 8 2 3 4 2 2" xfId="30491"/>
    <cellStyle name="Percent 8 2 3 4 3" xfId="22924"/>
    <cellStyle name="Percent 8 2 3 5" xfId="9770"/>
    <cellStyle name="Percent 8 2 3 5 2" xfId="26710"/>
    <cellStyle name="Percent 8 2 3 6" xfId="18413"/>
    <cellStyle name="Percent 8 2 3 7" xfId="19142"/>
    <cellStyle name="Percent 8 2 4" xfId="2183"/>
    <cellStyle name="Percent 8 2 4 2" xfId="4147"/>
    <cellStyle name="Percent 8 2 4 2 2" xfId="7930"/>
    <cellStyle name="Percent 8 2 4 2 2 2" xfId="15989"/>
    <cellStyle name="Percent 8 2 4 2 2 2 2" xfId="32836"/>
    <cellStyle name="Percent 8 2 4 2 2 3" xfId="25269"/>
    <cellStyle name="Percent 8 2 4 2 3" xfId="12206"/>
    <cellStyle name="Percent 8 2 4 2 3 2" xfId="29055"/>
    <cellStyle name="Percent 8 2 4 2 4" xfId="21488"/>
    <cellStyle name="Percent 8 2 4 3" xfId="6046"/>
    <cellStyle name="Percent 8 2 4 3 2" xfId="14105"/>
    <cellStyle name="Percent 8 2 4 3 2 2" xfId="30952"/>
    <cellStyle name="Percent 8 2 4 3 3" xfId="23385"/>
    <cellStyle name="Percent 8 2 4 4" xfId="10271"/>
    <cellStyle name="Percent 8 2 4 4 2" xfId="27171"/>
    <cellStyle name="Percent 8 2 4 5" xfId="18415"/>
    <cellStyle name="Percent 8 2 4 6" xfId="19603"/>
    <cellStyle name="Percent 8 2 5" xfId="3235"/>
    <cellStyle name="Percent 8 2 5 2" xfId="7018"/>
    <cellStyle name="Percent 8 2 5 2 2" xfId="15077"/>
    <cellStyle name="Percent 8 2 5 2 2 2" xfId="31924"/>
    <cellStyle name="Percent 8 2 5 2 3" xfId="24357"/>
    <cellStyle name="Percent 8 2 5 3" xfId="11294"/>
    <cellStyle name="Percent 8 2 5 3 2" xfId="28143"/>
    <cellStyle name="Percent 8 2 5 4" xfId="20576"/>
    <cellStyle name="Percent 8 2 6" xfId="5134"/>
    <cellStyle name="Percent 8 2 6 2" xfId="13193"/>
    <cellStyle name="Percent 8 2 6 2 2" xfId="30040"/>
    <cellStyle name="Percent 8 2 6 3" xfId="22473"/>
    <cellStyle name="Percent 8 2 7" xfId="9278"/>
    <cellStyle name="Percent 8 2 7 2" xfId="26259"/>
    <cellStyle name="Percent 8 2 8" xfId="18408"/>
    <cellStyle name="Percent 8 2 9" xfId="18691"/>
    <cellStyle name="Percent 8 3" xfId="1267"/>
    <cellStyle name="Percent 8 3 2" xfId="1763"/>
    <cellStyle name="Percent 8 3 2 2" xfId="2762"/>
    <cellStyle name="Percent 8 3 2 2 2" xfId="4724"/>
    <cellStyle name="Percent 8 3 2 2 2 2" xfId="8507"/>
    <cellStyle name="Percent 8 3 2 2 2 2 2" xfId="16566"/>
    <cellStyle name="Percent 8 3 2 2 2 2 2 2" xfId="33413"/>
    <cellStyle name="Percent 8 3 2 2 2 2 3" xfId="25846"/>
    <cellStyle name="Percent 8 3 2 2 2 3" xfId="12783"/>
    <cellStyle name="Percent 8 3 2 2 2 3 2" xfId="29632"/>
    <cellStyle name="Percent 8 3 2 2 2 4" xfId="22065"/>
    <cellStyle name="Percent 8 3 2 2 3" xfId="6623"/>
    <cellStyle name="Percent 8 3 2 2 3 2" xfId="14682"/>
    <cellStyle name="Percent 8 3 2 2 3 2 2" xfId="31529"/>
    <cellStyle name="Percent 8 3 2 2 3 3" xfId="23962"/>
    <cellStyle name="Percent 8 3 2 2 4" xfId="10849"/>
    <cellStyle name="Percent 8 3 2 2 4 2" xfId="27748"/>
    <cellStyle name="Percent 8 3 2 2 5" xfId="18418"/>
    <cellStyle name="Percent 8 3 2 2 6" xfId="20180"/>
    <cellStyle name="Percent 8 3 2 3" xfId="3812"/>
    <cellStyle name="Percent 8 3 2 3 2" xfId="7595"/>
    <cellStyle name="Percent 8 3 2 3 2 2" xfId="15654"/>
    <cellStyle name="Percent 8 3 2 3 2 2 2" xfId="32501"/>
    <cellStyle name="Percent 8 3 2 3 2 3" xfId="24934"/>
    <cellStyle name="Percent 8 3 2 3 3" xfId="11871"/>
    <cellStyle name="Percent 8 3 2 3 3 2" xfId="28720"/>
    <cellStyle name="Percent 8 3 2 3 4" xfId="21153"/>
    <cellStyle name="Percent 8 3 2 4" xfId="5711"/>
    <cellStyle name="Percent 8 3 2 4 2" xfId="13770"/>
    <cellStyle name="Percent 8 3 2 4 2 2" xfId="30617"/>
    <cellStyle name="Percent 8 3 2 4 3" xfId="23050"/>
    <cellStyle name="Percent 8 3 2 5" xfId="9896"/>
    <cellStyle name="Percent 8 3 2 5 2" xfId="26836"/>
    <cellStyle name="Percent 8 3 2 6" xfId="18417"/>
    <cellStyle name="Percent 8 3 2 7" xfId="19268"/>
    <cellStyle name="Percent 8 3 3" xfId="2309"/>
    <cellStyle name="Percent 8 3 3 2" xfId="4273"/>
    <cellStyle name="Percent 8 3 3 2 2" xfId="8056"/>
    <cellStyle name="Percent 8 3 3 2 2 2" xfId="16115"/>
    <cellStyle name="Percent 8 3 3 2 2 2 2" xfId="32962"/>
    <cellStyle name="Percent 8 3 3 2 2 3" xfId="25395"/>
    <cellStyle name="Percent 8 3 3 2 3" xfId="12332"/>
    <cellStyle name="Percent 8 3 3 2 3 2" xfId="29181"/>
    <cellStyle name="Percent 8 3 3 2 4" xfId="21614"/>
    <cellStyle name="Percent 8 3 3 3" xfId="6172"/>
    <cellStyle name="Percent 8 3 3 3 2" xfId="14231"/>
    <cellStyle name="Percent 8 3 3 3 2 2" xfId="31078"/>
    <cellStyle name="Percent 8 3 3 3 3" xfId="23511"/>
    <cellStyle name="Percent 8 3 3 4" xfId="10397"/>
    <cellStyle name="Percent 8 3 3 4 2" xfId="27297"/>
    <cellStyle name="Percent 8 3 3 5" xfId="18419"/>
    <cellStyle name="Percent 8 3 3 6" xfId="19729"/>
    <cellStyle name="Percent 8 3 4" xfId="3361"/>
    <cellStyle name="Percent 8 3 4 2" xfId="7144"/>
    <cellStyle name="Percent 8 3 4 2 2" xfId="15203"/>
    <cellStyle name="Percent 8 3 4 2 2 2" xfId="32050"/>
    <cellStyle name="Percent 8 3 4 2 3" xfId="24483"/>
    <cellStyle name="Percent 8 3 4 3" xfId="11420"/>
    <cellStyle name="Percent 8 3 4 3 2" xfId="28269"/>
    <cellStyle name="Percent 8 3 4 4" xfId="20702"/>
    <cellStyle name="Percent 8 3 5" xfId="5260"/>
    <cellStyle name="Percent 8 3 5 2" xfId="13319"/>
    <cellStyle name="Percent 8 3 5 2 2" xfId="30166"/>
    <cellStyle name="Percent 8 3 5 3" xfId="22599"/>
    <cellStyle name="Percent 8 3 6" xfId="9421"/>
    <cellStyle name="Percent 8 3 6 2" xfId="26385"/>
    <cellStyle name="Percent 8 3 7" xfId="18416"/>
    <cellStyle name="Percent 8 3 8" xfId="18817"/>
    <cellStyle name="Percent 8 4" xfId="1545"/>
    <cellStyle name="Percent 8 4 2" xfId="2544"/>
    <cellStyle name="Percent 8 4 2 2" xfId="4506"/>
    <cellStyle name="Percent 8 4 2 2 2" xfId="8289"/>
    <cellStyle name="Percent 8 4 2 2 2 2" xfId="16348"/>
    <cellStyle name="Percent 8 4 2 2 2 2 2" xfId="33195"/>
    <cellStyle name="Percent 8 4 2 2 2 3" xfId="25628"/>
    <cellStyle name="Percent 8 4 2 2 3" xfId="12565"/>
    <cellStyle name="Percent 8 4 2 2 3 2" xfId="29414"/>
    <cellStyle name="Percent 8 4 2 2 4" xfId="21847"/>
    <cellStyle name="Percent 8 4 2 3" xfId="6405"/>
    <cellStyle name="Percent 8 4 2 3 2" xfId="14464"/>
    <cellStyle name="Percent 8 4 2 3 2 2" xfId="31311"/>
    <cellStyle name="Percent 8 4 2 3 3" xfId="23744"/>
    <cellStyle name="Percent 8 4 2 4" xfId="10631"/>
    <cellStyle name="Percent 8 4 2 4 2" xfId="27530"/>
    <cellStyle name="Percent 8 4 2 5" xfId="18421"/>
    <cellStyle name="Percent 8 4 2 6" xfId="19962"/>
    <cellStyle name="Percent 8 4 3" xfId="3594"/>
    <cellStyle name="Percent 8 4 3 2" xfId="7377"/>
    <cellStyle name="Percent 8 4 3 2 2" xfId="15436"/>
    <cellStyle name="Percent 8 4 3 2 2 2" xfId="32283"/>
    <cellStyle name="Percent 8 4 3 2 3" xfId="24716"/>
    <cellStyle name="Percent 8 4 3 3" xfId="11653"/>
    <cellStyle name="Percent 8 4 3 3 2" xfId="28502"/>
    <cellStyle name="Percent 8 4 3 4" xfId="20935"/>
    <cellStyle name="Percent 8 4 4" xfId="5493"/>
    <cellStyle name="Percent 8 4 4 2" xfId="13552"/>
    <cellStyle name="Percent 8 4 4 2 2" xfId="30399"/>
    <cellStyle name="Percent 8 4 4 3" xfId="22832"/>
    <cellStyle name="Percent 8 4 5" xfId="9678"/>
    <cellStyle name="Percent 8 4 5 2" xfId="26618"/>
    <cellStyle name="Percent 8 4 6" xfId="18420"/>
    <cellStyle name="Percent 8 4 7" xfId="19050"/>
    <cellStyle name="Percent 8 5" xfId="2084"/>
    <cellStyle name="Percent 8 5 2" xfId="4055"/>
    <cellStyle name="Percent 8 5 2 2" xfId="7838"/>
    <cellStyle name="Percent 8 5 2 2 2" xfId="15897"/>
    <cellStyle name="Percent 8 5 2 2 2 2" xfId="32744"/>
    <cellStyle name="Percent 8 5 2 2 3" xfId="25177"/>
    <cellStyle name="Percent 8 5 2 3" xfId="12114"/>
    <cellStyle name="Percent 8 5 2 3 2" xfId="28963"/>
    <cellStyle name="Percent 8 5 2 4" xfId="21396"/>
    <cellStyle name="Percent 8 5 3" xfId="5954"/>
    <cellStyle name="Percent 8 5 3 2" xfId="14013"/>
    <cellStyle name="Percent 8 5 3 2 2" xfId="30860"/>
    <cellStyle name="Percent 8 5 3 3" xfId="23293"/>
    <cellStyle name="Percent 8 5 4" xfId="10177"/>
    <cellStyle name="Percent 8 5 4 2" xfId="27079"/>
    <cellStyle name="Percent 8 5 5" xfId="18422"/>
    <cellStyle name="Percent 8 5 6" xfId="19511"/>
    <cellStyle name="Percent 8 6" xfId="3114"/>
    <cellStyle name="Percent 8 6 2" xfId="6926"/>
    <cellStyle name="Percent 8 6 2 2" xfId="14985"/>
    <cellStyle name="Percent 8 6 2 2 2" xfId="31832"/>
    <cellStyle name="Percent 8 6 2 3" xfId="24265"/>
    <cellStyle name="Percent 8 6 3" xfId="11176"/>
    <cellStyle name="Percent 8 6 3 2" xfId="28051"/>
    <cellStyle name="Percent 8 6 4" xfId="20484"/>
    <cellStyle name="Percent 8 7" xfId="5042"/>
    <cellStyle name="Percent 8 7 2" xfId="13101"/>
    <cellStyle name="Percent 8 7 2 2" xfId="29948"/>
    <cellStyle name="Percent 8 7 3" xfId="22381"/>
    <cellStyle name="Percent 8 8" xfId="9139"/>
    <cellStyle name="Percent 8 8 2" xfId="26167"/>
    <cellStyle name="Percent 8 9" xfId="18407"/>
    <cellStyle name="Percent 9" xfId="1015"/>
    <cellStyle name="Percentuale 2" xfId="204"/>
    <cellStyle name="Porcentaje" xfId="18423"/>
    <cellStyle name="Porcentual 2" xfId="467"/>
    <cellStyle name="Porcentual 3" xfId="468"/>
    <cellStyle name="Porcentual 4" xfId="469"/>
    <cellStyle name="Porcentual 4 2" xfId="557"/>
    <cellStyle name="Porcentual 4 3" xfId="910"/>
    <cellStyle name="Porcentual 5" xfId="556"/>
    <cellStyle name="Pounds" xfId="18424"/>
    <cellStyle name="Pounds (0)" xfId="18425"/>
    <cellStyle name="Pounds_Centro1" xfId="18426"/>
    <cellStyle name="Punto" xfId="18427"/>
    <cellStyle name="Punto0" xfId="18428"/>
    <cellStyle name="Referencia hoja activa" xfId="470"/>
    <cellStyle name="Referencia otra hoja" xfId="471"/>
    <cellStyle name="Referencia otro libro" xfId="472"/>
    <cellStyle name="ROBERTO" xfId="473"/>
    <cellStyle name="Rotulo" xfId="474"/>
    <cellStyle name="Rotulo 2" xfId="475"/>
    <cellStyle name="Salida" xfId="205"/>
    <cellStyle name="Salida 2" xfId="476"/>
    <cellStyle name="Salida 2 2" xfId="18430"/>
    <cellStyle name="Salida 2 3" xfId="33873"/>
    <cellStyle name="Salida 3" xfId="898"/>
    <cellStyle name="Salida 3 2" xfId="33874"/>
    <cellStyle name="Salida 4" xfId="18429"/>
    <cellStyle name="Salida 5" xfId="33872"/>
    <cellStyle name="Salida 6" xfId="508"/>
    <cellStyle name="Sammenkædet celle" xfId="206"/>
    <cellStyle name="Schlecht" xfId="207"/>
    <cellStyle name="Standard 2" xfId="208"/>
    <cellStyle name="Standard 2 2" xfId="209"/>
    <cellStyle name="Standard 2 3" xfId="210"/>
    <cellStyle name="Standard 2 4" xfId="211"/>
    <cellStyle name="Style 1" xfId="212"/>
    <cellStyle name="Style 27" xfId="911"/>
    <cellStyle name="Style 35" xfId="912"/>
    <cellStyle name="Style 36" xfId="913"/>
    <cellStyle name="test" xfId="18431"/>
    <cellStyle name="Testo avviso" xfId="213"/>
    <cellStyle name="Testo descrittivo" xfId="214"/>
    <cellStyle name="Texto de advertencia" xfId="215"/>
    <cellStyle name="Texto de advertencia 2" xfId="478"/>
    <cellStyle name="Texto de advertencia 2 2" xfId="18433"/>
    <cellStyle name="Texto de advertencia 3" xfId="558"/>
    <cellStyle name="Texto de advertencia 4" xfId="899"/>
    <cellStyle name="Texto de advertencia 5" xfId="18432"/>
    <cellStyle name="Texto de advertencia 5 2" xfId="33883"/>
    <cellStyle name="Texto de advertencia 6" xfId="477"/>
    <cellStyle name="Texto de advertencia_Energía" xfId="479"/>
    <cellStyle name="Texto explicativo" xfId="216"/>
    <cellStyle name="Texto explicativo 2" xfId="480"/>
    <cellStyle name="Texto explicativo 2 2" xfId="18435"/>
    <cellStyle name="Texto explicativo 3" xfId="900"/>
    <cellStyle name="Texto explicativo 4" xfId="18434"/>
    <cellStyle name="Texto explicativo 5" xfId="507"/>
    <cellStyle name="Titel" xfId="217"/>
    <cellStyle name="Title 10" xfId="1975"/>
    <cellStyle name="Title 11" xfId="2025"/>
    <cellStyle name="Title 12" xfId="3031"/>
    <cellStyle name="Title 12 2" xfId="33889"/>
    <cellStyle name="Title 13" xfId="18513"/>
    <cellStyle name="Title 14" xfId="33908"/>
    <cellStyle name="Title 15" xfId="481"/>
    <cellStyle name="Title 2" xfId="482"/>
    <cellStyle name="Title 2 2" xfId="860"/>
    <cellStyle name="Title 3" xfId="613"/>
    <cellStyle name="Title 4" xfId="695"/>
    <cellStyle name="Title 5" xfId="692"/>
    <cellStyle name="Title 6" xfId="859"/>
    <cellStyle name="Title 7" xfId="1016"/>
    <cellStyle name="Title 7 2" xfId="34144"/>
    <cellStyle name="Title 8" xfId="1185"/>
    <cellStyle name="Title 9" xfId="1463"/>
    <cellStyle name="Titles" xfId="18436"/>
    <cellStyle name="Titolo" xfId="218"/>
    <cellStyle name="Titolo 1" xfId="219"/>
    <cellStyle name="Titolo 2" xfId="220"/>
    <cellStyle name="Titolo 3" xfId="221"/>
    <cellStyle name="Titolo 4" xfId="222"/>
    <cellStyle name="Título" xfId="223"/>
    <cellStyle name="Título 1" xfId="224"/>
    <cellStyle name="Título 1 2" xfId="483"/>
    <cellStyle name="Título 1 2 2" xfId="18438"/>
    <cellStyle name="Título 1 3" xfId="902"/>
    <cellStyle name="Título 1 4" xfId="18437"/>
    <cellStyle name="Título 1 5" xfId="505"/>
    <cellStyle name="Título 10" xfId="484"/>
    <cellStyle name="Título 11" xfId="485"/>
    <cellStyle name="Título 12" xfId="901"/>
    <cellStyle name="Título 13" xfId="506"/>
    <cellStyle name="Título 2" xfId="225"/>
    <cellStyle name="Título 2 2" xfId="486"/>
    <cellStyle name="Título 2 2 2" xfId="18440"/>
    <cellStyle name="Título 2 3" xfId="903"/>
    <cellStyle name="Título 2 4" xfId="18439"/>
    <cellStyle name="Título 2 5" xfId="504"/>
    <cellStyle name="Título 3" xfId="226"/>
    <cellStyle name="Título 3 2" xfId="487"/>
    <cellStyle name="Título 3 2 2" xfId="18442"/>
    <cellStyle name="Título 3 3" xfId="904"/>
    <cellStyle name="Título 3 4" xfId="18441"/>
    <cellStyle name="Título 3 5" xfId="503"/>
    <cellStyle name="Título 4" xfId="488"/>
    <cellStyle name="Título 4 2" xfId="18443"/>
    <cellStyle name="Título 5" xfId="489"/>
    <cellStyle name="Título 6" xfId="490"/>
    <cellStyle name="Título 7" xfId="491"/>
    <cellStyle name="Título 8" xfId="492"/>
    <cellStyle name="Título 9" xfId="493"/>
    <cellStyle name="Título_IDCC EGM 2809_2009" xfId="502"/>
    <cellStyle name="Tocopilla" xfId="18444"/>
    <cellStyle name="Total 10" xfId="1464"/>
    <cellStyle name="Total 11" xfId="1980"/>
    <cellStyle name="Total 12" xfId="2073"/>
    <cellStyle name="Total 13" xfId="3032"/>
    <cellStyle name="Total 13 2" xfId="33910"/>
    <cellStyle name="Total 14" xfId="18514"/>
    <cellStyle name="Total 15" xfId="33892"/>
    <cellStyle name="Total 16" xfId="494"/>
    <cellStyle name="Total 2" xfId="495"/>
    <cellStyle name="Total 2 2" xfId="496"/>
    <cellStyle name="Total 2 3" xfId="861"/>
    <cellStyle name="Total 2 4" xfId="18445"/>
    <cellStyle name="Total 2 5" xfId="33911"/>
    <cellStyle name="Total 2_Energía" xfId="18446"/>
    <cellStyle name="Total 3" xfId="497"/>
    <cellStyle name="Total 3 2" xfId="926"/>
    <cellStyle name="Total 4" xfId="559"/>
    <cellStyle name="Total 5" xfId="614"/>
    <cellStyle name="Total 6" xfId="701"/>
    <cellStyle name="Total 7" xfId="714"/>
    <cellStyle name="Total 8" xfId="1017"/>
    <cellStyle name="Total 8 2" xfId="34145"/>
    <cellStyle name="Total 9" xfId="1186"/>
    <cellStyle name="Totale" xfId="227"/>
    <cellStyle name="Überschrift" xfId="228"/>
    <cellStyle name="Überschrift 1" xfId="229"/>
    <cellStyle name="Überschrift 2" xfId="230"/>
    <cellStyle name="Überschrift 3" xfId="231"/>
    <cellStyle name="Überschrift 4" xfId="232"/>
    <cellStyle name="Ugyldig" xfId="233"/>
    <cellStyle name="Undefined" xfId="18447"/>
    <cellStyle name="UNITS" xfId="18448"/>
    <cellStyle name="Valore non valido" xfId="234"/>
    <cellStyle name="Valore valido" xfId="235"/>
    <cellStyle name="Verificación" xfId="498"/>
    <cellStyle name="Verknüpfte Zelle" xfId="236"/>
    <cellStyle name="Warnender Text" xfId="237"/>
    <cellStyle name="Warning Text 10" xfId="1983"/>
    <cellStyle name="Warning Text 11" xfId="1958"/>
    <cellStyle name="Warning Text 12" xfId="3033"/>
    <cellStyle name="Warning Text 13" xfId="18516"/>
    <cellStyle name="Warning Text 14" xfId="33895"/>
    <cellStyle name="Warning Text 15" xfId="499"/>
    <cellStyle name="Warning Text 2" xfId="500"/>
    <cellStyle name="Warning Text 2 2" xfId="863"/>
    <cellStyle name="Warning Text 2 3" xfId="18449"/>
    <cellStyle name="Warning Text 2_Energía" xfId="18450"/>
    <cellStyle name="Warning Text 3" xfId="615"/>
    <cellStyle name="Warning Text 3 2" xfId="927"/>
    <cellStyle name="Warning Text 4" xfId="702"/>
    <cellStyle name="Warning Text 5" xfId="753"/>
    <cellStyle name="Warning Text 6" xfId="862"/>
    <cellStyle name="Warning Text 7" xfId="1018"/>
    <cellStyle name="Warning Text 7 2" xfId="34146"/>
    <cellStyle name="Warning Text 8" xfId="1187"/>
    <cellStyle name="Warning Text 9" xfId="1465"/>
    <cellStyle name="White" xfId="18452"/>
    <cellStyle name="Zelle überprüfen" xfId="238"/>
    <cellStyle name="Εισαγωγή" xfId="239"/>
    <cellStyle name="Έλεγχος κελιού" xfId="240"/>
    <cellStyle name="Έμφαση1" xfId="241"/>
    <cellStyle name="Έμφαση2" xfId="242"/>
    <cellStyle name="Έμφαση3" xfId="243"/>
    <cellStyle name="Έμφαση4" xfId="244"/>
    <cellStyle name="Έμφαση5" xfId="245"/>
    <cellStyle name="Έμφαση6" xfId="246"/>
    <cellStyle name="Έξοδος" xfId="247"/>
    <cellStyle name="Επεξηγηματικό κείμενο" xfId="248"/>
    <cellStyle name="Επικεφαλίδα 1" xfId="249"/>
    <cellStyle name="Επικεφαλίδα 2" xfId="250"/>
    <cellStyle name="Επικεφαλίδα 3" xfId="251"/>
    <cellStyle name="Επικεφαλίδα 4" xfId="252"/>
    <cellStyle name="Κακό" xfId="253"/>
    <cellStyle name="Καλό" xfId="254"/>
    <cellStyle name="Ουδέτερο" xfId="255"/>
    <cellStyle name="Προειδοποιητικό κείμενο" xfId="256"/>
    <cellStyle name="Σημείωση" xfId="257"/>
    <cellStyle name="Συνδεδεμένο κελί" xfId="258"/>
    <cellStyle name="Σύνολο" xfId="259"/>
    <cellStyle name="Τίτλος" xfId="260"/>
    <cellStyle name="Υπολογισμός" xfId="261"/>
  </cellStyles>
  <dxfs count="9">
    <dxf>
      <border>
        <left/>
      </border>
    </dxf>
    <dxf>
      <font>
        <color theme="0" tint="-0.34998626667073579"/>
      </font>
    </dxf>
    <dxf>
      <numFmt numFmtId="4" formatCode="#,##0.00"/>
    </dxf>
    <dxf>
      <font>
        <color rgb="FF9C0006"/>
      </font>
    </dxf>
    <dxf>
      <font>
        <color rgb="FF9C0006"/>
      </font>
    </dxf>
    <dxf>
      <font>
        <color rgb="FF9C0006"/>
      </font>
    </dxf>
    <dxf>
      <font>
        <color rgb="FF9C0006"/>
      </font>
    </dxf>
    <dxf>
      <font>
        <color rgb="FF9C0006"/>
      </font>
    </dxf>
    <dxf>
      <font>
        <color rgb="FF9C0006"/>
      </font>
    </dxf>
  </dxfs>
  <tableStyles count="0" defaultTableStyle="TableStyleMedium2" defaultPivotStyle="PivotStyleLight16"/>
  <colors>
    <mruColors>
      <color rgb="FF35A135"/>
      <color rgb="FFCCECFF"/>
      <color rgb="FF66FFFF"/>
      <color rgb="FF0000FF"/>
      <color rgb="FFE2E2E2"/>
      <color rgb="FFDAA600"/>
      <color rgb="FF236B23"/>
      <color rgb="FF75D175"/>
      <color rgb="FF3366CC"/>
      <color rgb="FF0066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xmlns:c16r2="http://schemas.microsoft.com/office/drawing/2015/06/chart">
              <c:ext xmlns:c16="http://schemas.microsoft.com/office/drawing/2014/chart" uri="{C3380CC4-5D6E-409C-BE32-E72D297353CC}">
                <c16:uniqueId val="{00000001-C822-4667-B866-5E5C31F6AB13}"/>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3-C822-4667-B866-5E5C31F6AB13}"/>
              </c:ext>
            </c:extLst>
          </c:dPt>
          <c:dPt>
            <c:idx val="2"/>
            <c:bubble3D val="0"/>
            <c:spPr>
              <a:solidFill>
                <a:srgbClr val="FFC000"/>
              </a:solidFill>
            </c:spPr>
            <c:extLst xmlns:c16r2="http://schemas.microsoft.com/office/drawing/2015/06/char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xmlns:c16r2="http://schemas.microsoft.com/office/drawing/2015/06/chart">
              <c:ext xmlns:c16="http://schemas.microsoft.com/office/drawing/2014/chart" uri="{C3380CC4-5D6E-409C-BE32-E72D297353CC}">
                <c16:uniqueId val="{00000007-C822-4667-B866-5E5C31F6AB13}"/>
              </c:ext>
            </c:extLst>
          </c:dPt>
          <c:dPt>
            <c:idx val="4"/>
            <c:bubble3D val="0"/>
            <c:spPr>
              <a:solidFill>
                <a:srgbClr val="00B050"/>
              </a:solidFill>
            </c:spPr>
            <c:extLst xmlns:c16r2="http://schemas.microsoft.com/office/drawing/2015/06/chart">
              <c:ext xmlns:c16="http://schemas.microsoft.com/office/drawing/2014/chart" uri="{C3380CC4-5D6E-409C-BE32-E72D297353CC}">
                <c16:uniqueId val="{00000009-C822-4667-B866-5E5C31F6AB13}"/>
              </c:ext>
            </c:extLst>
          </c:dPt>
          <c:dPt>
            <c:idx val="5"/>
            <c:bubble3D val="0"/>
            <c:spPr>
              <a:solidFill>
                <a:srgbClr val="FFFF00"/>
              </a:solidFill>
            </c:spPr>
            <c:extLst xmlns:c16r2="http://schemas.microsoft.com/office/drawing/2015/06/char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xmlns:c16r2="http://schemas.microsoft.com/office/drawing/2015/06/chart">
              <c:ext xmlns:c16="http://schemas.microsoft.com/office/drawing/2014/chart" uri="{C3380CC4-5D6E-409C-BE32-E72D297353CC}">
                <c16:uniqueId val="{0000000D-C822-4667-B866-5E5C31F6AB13}"/>
              </c:ext>
            </c:extLst>
          </c:dPt>
          <c:dPt>
            <c:idx val="7"/>
            <c:bubble3D val="0"/>
            <c:spPr>
              <a:solidFill>
                <a:srgbClr val="66FFFF"/>
              </a:solidFill>
            </c:spPr>
            <c:extLst xmlns:c16r2="http://schemas.microsoft.com/office/drawing/2015/06/chart">
              <c:ext xmlns:c16="http://schemas.microsoft.com/office/drawing/2014/chart" uri="{C3380CC4-5D6E-409C-BE32-E72D297353CC}">
                <c16:uniqueId val="{0000000F-C822-4667-B866-5E5C31F6AB13}"/>
              </c:ext>
            </c:extLst>
          </c:dPt>
          <c:dLbls>
            <c:dLbl>
              <c:idx val="0"/>
              <c:layout>
                <c:manualLayout>
                  <c:x val="0.20983579796427884"/>
                  <c:y val="-7.7706184695117966E-3"/>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1837157008955824"/>
                  <c:y val="1.6920820840455441E-2"/>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4004708506480474"/>
                  <c:y val="-7.04678641148504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4556238397029639"/>
                  <c:y val="-0.15432606902856183"/>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2601626016260162"/>
                  <c:y val="-0.20049571381210235"/>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0.27748026983197066"/>
                  <c:y val="-0.20052456076442401"/>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7.7520091478136641E-2"/>
                  <c:y val="-0.21033803158946768"/>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n-US"/>
              </a:p>
            </c:txPr>
            <c:showLegendKey val="0"/>
            <c:showVal val="0"/>
            <c:showCatName val="0"/>
            <c:showSerName val="0"/>
            <c:showPercent val="1"/>
            <c:showBubbleSize val="0"/>
            <c:showLeaderLines val="1"/>
            <c:extLst xmlns:c16r2="http://schemas.microsoft.com/office/drawing/2015/06/char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Resumen_Relevante'!$T$32:$T$39</c:f>
              <c:numCache>
                <c:formatCode>General</c:formatCode>
                <c:ptCount val="8"/>
                <c:pt idx="0">
                  <c:v>2500.0956348</c:v>
                </c:pt>
                <c:pt idx="1">
                  <c:v>1445.8873527599999</c:v>
                </c:pt>
                <c:pt idx="2">
                  <c:v>72.430997319999989</c:v>
                </c:pt>
                <c:pt idx="3">
                  <c:v>77.553984839999998</c:v>
                </c:pt>
                <c:pt idx="4">
                  <c:v>41.533128721439994</c:v>
                </c:pt>
                <c:pt idx="5">
                  <c:v>18.513546030000001</c:v>
                </c:pt>
                <c:pt idx="6">
                  <c:v>5.2430928640000003</c:v>
                </c:pt>
                <c:pt idx="7">
                  <c:v>3.2537027849999998</c:v>
                </c:pt>
              </c:numCache>
            </c:numRef>
          </c:val>
          <c:extLst xmlns:c16r2="http://schemas.microsoft.com/office/drawing/2015/06/char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xmlns:c16r2="http://schemas.microsoft.com/office/drawing/2015/06/chart">
              <c:ext xmlns:c16="http://schemas.microsoft.com/office/drawing/2014/chart" uri="{C3380CC4-5D6E-409C-BE32-E72D297353CC}">
                <c16:uniqueId val="{00000001-C822-4667-B866-5E5C31F6AB13}"/>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3-C822-4667-B866-5E5C31F6AB13}"/>
              </c:ext>
            </c:extLst>
          </c:dPt>
          <c:dPt>
            <c:idx val="2"/>
            <c:bubble3D val="0"/>
            <c:spPr>
              <a:solidFill>
                <a:srgbClr val="FFC000"/>
              </a:solidFill>
            </c:spPr>
            <c:extLst xmlns:c16r2="http://schemas.microsoft.com/office/drawing/2015/06/char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xmlns:c16r2="http://schemas.microsoft.com/office/drawing/2015/06/chart">
              <c:ext xmlns:c16="http://schemas.microsoft.com/office/drawing/2014/chart" uri="{C3380CC4-5D6E-409C-BE32-E72D297353CC}">
                <c16:uniqueId val="{00000007-C822-4667-B866-5E5C31F6AB13}"/>
              </c:ext>
            </c:extLst>
          </c:dPt>
          <c:dPt>
            <c:idx val="4"/>
            <c:bubble3D val="0"/>
            <c:spPr>
              <a:solidFill>
                <a:srgbClr val="00B050"/>
              </a:solidFill>
            </c:spPr>
            <c:extLst xmlns:c16r2="http://schemas.microsoft.com/office/drawing/2015/06/chart">
              <c:ext xmlns:c16="http://schemas.microsoft.com/office/drawing/2014/chart" uri="{C3380CC4-5D6E-409C-BE32-E72D297353CC}">
                <c16:uniqueId val="{00000009-C822-4667-B866-5E5C31F6AB13}"/>
              </c:ext>
            </c:extLst>
          </c:dPt>
          <c:dPt>
            <c:idx val="5"/>
            <c:bubble3D val="0"/>
            <c:spPr>
              <a:solidFill>
                <a:srgbClr val="FFFF00"/>
              </a:solidFill>
            </c:spPr>
            <c:extLst xmlns:c16r2="http://schemas.microsoft.com/office/drawing/2015/06/char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xmlns:c16r2="http://schemas.microsoft.com/office/drawing/2015/06/chart">
              <c:ext xmlns:c16="http://schemas.microsoft.com/office/drawing/2014/chart" uri="{C3380CC4-5D6E-409C-BE32-E72D297353CC}">
                <c16:uniqueId val="{0000000D-C822-4667-B866-5E5C31F6AB13}"/>
              </c:ext>
            </c:extLst>
          </c:dPt>
          <c:dPt>
            <c:idx val="7"/>
            <c:bubble3D val="0"/>
            <c:spPr>
              <a:solidFill>
                <a:srgbClr val="66FFFF"/>
              </a:solidFill>
            </c:spPr>
            <c:extLst xmlns:c16r2="http://schemas.microsoft.com/office/drawing/2015/06/chart">
              <c:ext xmlns:c16="http://schemas.microsoft.com/office/drawing/2014/chart" uri="{C3380CC4-5D6E-409C-BE32-E72D297353CC}">
                <c16:uniqueId val="{0000000F-C822-4667-B866-5E5C31F6AB13}"/>
              </c:ext>
            </c:extLst>
          </c:dPt>
          <c:dLbls>
            <c:dLbl>
              <c:idx val="0"/>
              <c:layout>
                <c:manualLayout>
                  <c:x val="0.22559086608048626"/>
                  <c:y val="7.2893770840922467E-2"/>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1440932157144679"/>
                  <c:y val="1.2175862358842155E-2"/>
                </c:manualLayout>
              </c:layout>
              <c:numFmt formatCode="0.0%" sourceLinked="0"/>
              <c:spPr/>
              <c:txPr>
                <a:bodyPr/>
                <a:lstStyle/>
                <a:p>
                  <a:pPr>
                    <a:defRPr b="1">
                      <a:solidFill>
                        <a:sysClr val="windowText" lastClr="000000"/>
                      </a:solidFill>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27702715904498759"/>
                  <c:y val="-5.623298867001055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2586874921884134"/>
                  <c:y val="-0.15432622523608036"/>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0632286485110147"/>
                  <c:y val="-0.19575083363689857"/>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5.6910569105691054E-2"/>
                  <c:y val="-0.20526942128381909"/>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27445746111004415"/>
                  <c:y val="-0.17712334132459481"/>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n-US"/>
              </a:p>
            </c:txPr>
            <c:showLegendKey val="0"/>
            <c:showVal val="0"/>
            <c:showCatName val="0"/>
            <c:showSerName val="0"/>
            <c:showPercent val="1"/>
            <c:showBubbleSize val="0"/>
            <c:showLeaderLines val="1"/>
            <c:extLst xmlns:c16r2="http://schemas.microsoft.com/office/drawing/2015/06/char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Resumen_Relevante'!$U$32:$U$39</c:f>
              <c:numCache>
                <c:formatCode>General</c:formatCode>
                <c:ptCount val="8"/>
                <c:pt idx="0">
                  <c:v>2406.9923202354321</c:v>
                </c:pt>
                <c:pt idx="1">
                  <c:v>1531.0747152360841</c:v>
                </c:pt>
                <c:pt idx="2">
                  <c:v>74.861371089548797</c:v>
                </c:pt>
                <c:pt idx="3">
                  <c:v>42.714058611852906</c:v>
                </c:pt>
                <c:pt idx="4">
                  <c:v>40.619007353824699</c:v>
                </c:pt>
                <c:pt idx="5">
                  <c:v>21.846210269</c:v>
                </c:pt>
                <c:pt idx="6">
                  <c:v>7.1915498977260004</c:v>
                </c:pt>
                <c:pt idx="7">
                  <c:v>4.8859560484000006</c:v>
                </c:pt>
              </c:numCache>
            </c:numRef>
          </c:val>
          <c:extLst xmlns:c16r2="http://schemas.microsoft.com/office/drawing/2015/06/char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051008397707153E-2"/>
          <c:y val="0.13600299737631147"/>
          <c:w val="0.882751430157801"/>
          <c:h val="0.57644605526445392"/>
        </c:manualLayout>
      </c:layout>
      <c:barChart>
        <c:barDir val="col"/>
        <c:grouping val="stacked"/>
        <c:varyColors val="0"/>
        <c:ser>
          <c:idx val="0"/>
          <c:order val="0"/>
          <c:tx>
            <c:strRef>
              <c:f>'4. Oferta Generación'!$N$32</c:f>
              <c:strCache>
                <c:ptCount val="1"/>
                <c:pt idx="0">
                  <c:v>Francis</c:v>
                </c:pt>
              </c:strCache>
            </c:strRef>
          </c:tx>
          <c:spPr>
            <a:solidFill>
              <a:srgbClr val="0070C0"/>
            </a:solidFill>
          </c:spPr>
          <c:invertIfNegative val="0"/>
          <c:dLbls>
            <c:numFmt formatCode="#,##0" sourceLinked="0"/>
            <c:txPr>
              <a:bodyPr/>
              <a:lstStyle/>
              <a:p>
                <a:pPr>
                  <a:defRPr>
                    <a:solidFill>
                      <a:schemeClr val="bg1"/>
                    </a:solidFill>
                  </a:defRPr>
                </a:pPr>
                <a:endParaRPr lang="en-US"/>
              </a:p>
            </c:txPr>
            <c:showLegendKey val="0"/>
            <c:showVal val="1"/>
            <c:showCatName val="0"/>
            <c:showSerName val="0"/>
            <c:showPercent val="0"/>
            <c:showBubbleSize val="0"/>
            <c:showLeaderLines val="0"/>
          </c:dLbls>
          <c:cat>
            <c:strRef>
              <c:f>'4. Oferta Generación'!$O$31:$R$31</c:f>
              <c:strCache>
                <c:ptCount val="4"/>
                <c:pt idx="0">
                  <c:v>HIDRO</c:v>
                </c:pt>
                <c:pt idx="1">
                  <c:v>DIESEL2</c:v>
                </c:pt>
                <c:pt idx="2">
                  <c:v>VIENTO</c:v>
                </c:pt>
                <c:pt idx="3">
                  <c:v>GAS NATURAL</c:v>
                </c:pt>
              </c:strCache>
            </c:strRef>
          </c:cat>
          <c:val>
            <c:numRef>
              <c:f>'4. Oferta Generación'!$O$32:$R$32</c:f>
              <c:numCache>
                <c:formatCode>#,##0.000</c:formatCode>
                <c:ptCount val="4"/>
              </c:numCache>
            </c:numRef>
          </c:val>
        </c:ser>
        <c:ser>
          <c:idx val="1"/>
          <c:order val="1"/>
          <c:tx>
            <c:strRef>
              <c:f>'4. Oferta Generación'!$N$33</c:f>
              <c:strCache>
                <c:ptCount val="1"/>
                <c:pt idx="0">
                  <c:v>Turbina a Gas</c:v>
                </c:pt>
              </c:strCache>
            </c:strRef>
          </c:tx>
          <c:spPr>
            <a:solidFill>
              <a:srgbClr val="C00000"/>
            </a:solidFill>
          </c:spPr>
          <c:invertIfNegative val="0"/>
          <c:dLbls>
            <c:dLbl>
              <c:idx val="3"/>
              <c:layout>
                <c:manualLayout>
                  <c:x val="-1.0603842657877147E-3"/>
                  <c:y val="-0.28717333129101136"/>
                </c:manualLayout>
              </c:layout>
              <c:tx>
                <c:rich>
                  <a:bodyPr/>
                  <a:lstStyle/>
                  <a:p>
                    <a:pPr>
                      <a:defRPr>
                        <a:solidFill>
                          <a:sysClr val="windowText" lastClr="000000"/>
                        </a:solidFill>
                      </a:defRPr>
                    </a:pPr>
                    <a:r>
                      <a:rPr lang="en-US"/>
                      <a:t>35,0 MW</a:t>
                    </a:r>
                  </a:p>
                </c:rich>
              </c:tx>
              <c:numFmt formatCode="#,##0" sourceLinked="0"/>
              <c:spPr/>
              <c:showLegendKey val="0"/>
              <c:showVal val="1"/>
              <c:showCatName val="0"/>
              <c:showSerName val="0"/>
              <c:showPercent val="0"/>
              <c:showBubbleSize val="0"/>
            </c:dLbl>
            <c:numFmt formatCode="#,##0" sourceLinked="0"/>
            <c:txPr>
              <a:bodyPr/>
              <a:lstStyle/>
              <a:p>
                <a:pPr>
                  <a:defRPr>
                    <a:solidFill>
                      <a:schemeClr val="bg1"/>
                    </a:solidFill>
                  </a:defRPr>
                </a:pPr>
                <a:endParaRPr lang="en-US"/>
              </a:p>
            </c:txPr>
            <c:showLegendKey val="0"/>
            <c:showVal val="1"/>
            <c:showCatName val="0"/>
            <c:showSerName val="0"/>
            <c:showPercent val="0"/>
            <c:showBubbleSize val="0"/>
            <c:showLeaderLines val="0"/>
          </c:dLbls>
          <c:cat>
            <c:strRef>
              <c:f>'4. Oferta Generación'!$O$31:$R$31</c:f>
              <c:strCache>
                <c:ptCount val="4"/>
                <c:pt idx="0">
                  <c:v>HIDRO</c:v>
                </c:pt>
                <c:pt idx="1">
                  <c:v>DIESEL2</c:v>
                </c:pt>
                <c:pt idx="2">
                  <c:v>VIENTO</c:v>
                </c:pt>
                <c:pt idx="3">
                  <c:v>GAS NATURAL</c:v>
                </c:pt>
              </c:strCache>
            </c:strRef>
          </c:cat>
          <c:val>
            <c:numRef>
              <c:f>'4. Oferta Generación'!$O$33:$R$33</c:f>
              <c:numCache>
                <c:formatCode>#,##0.000</c:formatCode>
                <c:ptCount val="4"/>
                <c:pt idx="3">
                  <c:v>35</c:v>
                </c:pt>
              </c:numCache>
            </c:numRef>
          </c:val>
        </c:ser>
        <c:ser>
          <c:idx val="2"/>
          <c:order val="2"/>
          <c:tx>
            <c:strRef>
              <c:f>'4. Oferta Generación'!$N$35</c:f>
              <c:strCache>
                <c:ptCount val="1"/>
                <c:pt idx="0">
                  <c:v>Aerogenerador</c:v>
                </c:pt>
              </c:strCache>
            </c:strRef>
          </c:tx>
          <c:spPr>
            <a:solidFill>
              <a:srgbClr val="FFC000"/>
            </a:solidFill>
          </c:spPr>
          <c:invertIfNegative val="0"/>
          <c:dLbls>
            <c:dLbl>
              <c:idx val="2"/>
              <c:layout>
                <c:manualLayout>
                  <c:x val="2.254619848138618E-4"/>
                  <c:y val="-4.6197259170999876E-4"/>
                </c:manualLayout>
              </c:layout>
              <c:showLegendKey val="0"/>
              <c:showVal val="1"/>
              <c:showCatName val="0"/>
              <c:showSerName val="0"/>
              <c:showPercent val="0"/>
              <c:showBubbleSize val="0"/>
            </c:dLbl>
            <c:numFmt formatCode="#,##0" sourceLinked="0"/>
            <c:showLegendKey val="0"/>
            <c:showVal val="1"/>
            <c:showCatName val="0"/>
            <c:showSerName val="0"/>
            <c:showPercent val="0"/>
            <c:showBubbleSize val="0"/>
            <c:showLeaderLines val="0"/>
          </c:dLbls>
          <c:cat>
            <c:strRef>
              <c:f>'4. Oferta Generación'!$O$31:$R$31</c:f>
              <c:strCache>
                <c:ptCount val="4"/>
                <c:pt idx="0">
                  <c:v>HIDRO</c:v>
                </c:pt>
                <c:pt idx="1">
                  <c:v>DIESEL2</c:v>
                </c:pt>
                <c:pt idx="2">
                  <c:v>VIENTO</c:v>
                </c:pt>
                <c:pt idx="3">
                  <c:v>GAS NATURAL</c:v>
                </c:pt>
              </c:strCache>
            </c:strRef>
          </c:cat>
          <c:val>
            <c:numRef>
              <c:f>'4. Oferta Generación'!$O$35:$R$35</c:f>
              <c:numCache>
                <c:formatCode>#,##0.000</c:formatCode>
                <c:ptCount val="4"/>
              </c:numCache>
            </c:numRef>
          </c:val>
        </c:ser>
        <c:ser>
          <c:idx val="3"/>
          <c:order val="3"/>
          <c:tx>
            <c:strRef>
              <c:f>'4. Oferta Generación'!$N$36</c:f>
              <c:strCache>
                <c:ptCount val="1"/>
                <c:pt idx="0">
                  <c:v>Motor de Combustión Interna</c:v>
                </c:pt>
              </c:strCache>
            </c:strRef>
          </c:tx>
          <c:spPr>
            <a:solidFill>
              <a:srgbClr val="00B050"/>
            </a:solidFill>
          </c:spPr>
          <c:invertIfNegative val="0"/>
          <c:dLbls>
            <c:numFmt formatCode="#,##0" sourceLinked="0"/>
            <c:showLegendKey val="0"/>
            <c:showVal val="1"/>
            <c:showCatName val="0"/>
            <c:showSerName val="0"/>
            <c:showPercent val="0"/>
            <c:showBubbleSize val="0"/>
            <c:showLeaderLines val="0"/>
          </c:dLbls>
          <c:cat>
            <c:strRef>
              <c:f>'4. Oferta Generación'!$O$31:$R$31</c:f>
              <c:strCache>
                <c:ptCount val="4"/>
                <c:pt idx="0">
                  <c:v>HIDRO</c:v>
                </c:pt>
                <c:pt idx="1">
                  <c:v>DIESEL2</c:v>
                </c:pt>
                <c:pt idx="2">
                  <c:v>VIENTO</c:v>
                </c:pt>
                <c:pt idx="3">
                  <c:v>GAS NATURAL</c:v>
                </c:pt>
              </c:strCache>
            </c:strRef>
          </c:cat>
          <c:val>
            <c:numRef>
              <c:f>'4. Oferta Generación'!$O$36:$R$36</c:f>
              <c:numCache>
                <c:formatCode>#,##0.000</c:formatCode>
                <c:ptCount val="4"/>
              </c:numCache>
            </c:numRef>
          </c:val>
        </c:ser>
        <c:ser>
          <c:idx val="4"/>
          <c:order val="4"/>
          <c:tx>
            <c:strRef>
              <c:f>'4. Oferta Generación'!$N$37</c:f>
              <c:strCache>
                <c:ptCount val="1"/>
                <c:pt idx="0">
                  <c:v>Pelton</c:v>
                </c:pt>
              </c:strCache>
            </c:strRef>
          </c:tx>
          <c:spPr>
            <a:solidFill>
              <a:schemeClr val="accent5">
                <a:lumMod val="60000"/>
                <a:lumOff val="40000"/>
              </a:schemeClr>
            </a:solidFill>
          </c:spPr>
          <c:invertIfNegative val="0"/>
          <c:dLbls>
            <c:dLbl>
              <c:idx val="4"/>
              <c:layout>
                <c:manualLayout>
                  <c:x val="2.2222226110625741E-3"/>
                  <c:y val="-3.6023293171931328E-2"/>
                </c:manualLayout>
              </c:layout>
              <c:showLegendKey val="0"/>
              <c:showVal val="1"/>
              <c:showCatName val="0"/>
              <c:showSerName val="0"/>
              <c:showPercent val="0"/>
              <c:showBubbleSize val="0"/>
            </c:dLbl>
            <c:numFmt formatCode="#,##0" sourceLinked="0"/>
            <c:showLegendKey val="0"/>
            <c:showVal val="1"/>
            <c:showCatName val="0"/>
            <c:showSerName val="0"/>
            <c:showPercent val="0"/>
            <c:showBubbleSize val="0"/>
            <c:showLeaderLines val="0"/>
          </c:dLbls>
          <c:cat>
            <c:strRef>
              <c:f>'4. Oferta Generación'!$O$31:$R$31</c:f>
              <c:strCache>
                <c:ptCount val="4"/>
                <c:pt idx="0">
                  <c:v>HIDRO</c:v>
                </c:pt>
                <c:pt idx="1">
                  <c:v>DIESEL2</c:v>
                </c:pt>
                <c:pt idx="2">
                  <c:v>VIENTO</c:v>
                </c:pt>
                <c:pt idx="3">
                  <c:v>GAS NATURAL</c:v>
                </c:pt>
              </c:strCache>
            </c:strRef>
          </c:cat>
          <c:val>
            <c:numRef>
              <c:f>'4. Oferta Generación'!$O$37:$R$37</c:f>
              <c:numCache>
                <c:formatCode>#,##0.000</c:formatCode>
                <c:ptCount val="4"/>
              </c:numCache>
            </c:numRef>
          </c:val>
        </c:ser>
        <c:ser>
          <c:idx val="5"/>
          <c:order val="5"/>
          <c:tx>
            <c:strRef>
              <c:f>'4. Oferta Generación'!$N$34</c:f>
              <c:strCache>
                <c:ptCount val="1"/>
                <c:pt idx="0">
                  <c:v>Ciclo Combinado</c:v>
                </c:pt>
              </c:strCache>
            </c:strRef>
          </c:tx>
          <c:invertIfNegative val="0"/>
          <c:val>
            <c:numRef>
              <c:f>'4. Oferta Generación'!$O$34:$R$34</c:f>
              <c:numCache>
                <c:formatCode>#,##0.000</c:formatCode>
                <c:ptCount val="4"/>
              </c:numCache>
            </c:numRef>
          </c:val>
        </c:ser>
        <c:dLbls>
          <c:showLegendKey val="0"/>
          <c:showVal val="1"/>
          <c:showCatName val="0"/>
          <c:showSerName val="0"/>
          <c:showPercent val="0"/>
          <c:showBubbleSize val="0"/>
        </c:dLbls>
        <c:gapWidth val="150"/>
        <c:overlap val="100"/>
        <c:axId val="256896000"/>
        <c:axId val="258900736"/>
      </c:barChart>
      <c:catAx>
        <c:axId val="256896000"/>
        <c:scaling>
          <c:orientation val="minMax"/>
        </c:scaling>
        <c:delete val="0"/>
        <c:axPos val="b"/>
        <c:majorTickMark val="out"/>
        <c:minorTickMark val="none"/>
        <c:tickLblPos val="nextTo"/>
        <c:crossAx val="258900736"/>
        <c:crosses val="autoZero"/>
        <c:auto val="1"/>
        <c:lblAlgn val="ctr"/>
        <c:lblOffset val="100"/>
        <c:noMultiLvlLbl val="0"/>
      </c:catAx>
      <c:valAx>
        <c:axId val="258900736"/>
        <c:scaling>
          <c:orientation val="minMax"/>
        </c:scaling>
        <c:delete val="0"/>
        <c:axPos val="l"/>
        <c:majorGridlines>
          <c:spPr>
            <a:ln>
              <a:prstDash val="sysDot"/>
            </a:ln>
          </c:spPr>
        </c:majorGridlines>
        <c:title>
          <c:tx>
            <c:rich>
              <a:bodyPr rot="0" vert="horz"/>
              <a:lstStyle/>
              <a:p>
                <a:pPr>
                  <a:defRPr/>
                </a:pPr>
                <a:r>
                  <a:rPr lang="en-US"/>
                  <a:t>MW</a:t>
                </a:r>
              </a:p>
            </c:rich>
          </c:tx>
          <c:layout>
            <c:manualLayout>
              <c:xMode val="edge"/>
              <c:yMode val="edge"/>
              <c:x val="2.3184344926304612E-2"/>
              <c:y val="2.219423300335727E-2"/>
            </c:manualLayout>
          </c:layout>
          <c:overlay val="0"/>
        </c:title>
        <c:numFmt formatCode="#,##0" sourceLinked="0"/>
        <c:majorTickMark val="out"/>
        <c:minorTickMark val="none"/>
        <c:tickLblPos val="nextTo"/>
        <c:crossAx val="256896000"/>
        <c:crosses val="autoZero"/>
        <c:crossBetween val="between"/>
      </c:valAx>
    </c:plotArea>
    <c:legend>
      <c:legendPos val="t"/>
      <c:layout>
        <c:manualLayout>
          <c:xMode val="edge"/>
          <c:yMode val="edge"/>
          <c:x val="4.0191937058212487E-2"/>
          <c:y val="0.81136345517173725"/>
          <c:w val="0.89765876238203257"/>
          <c:h val="0.14574676697728572"/>
        </c:manualLayout>
      </c:layout>
      <c:overlay val="0"/>
    </c:legend>
    <c:plotVisOnly val="1"/>
    <c:dispBlanksAs val="gap"/>
    <c:showDLblsOverMax val="0"/>
  </c:chart>
  <c:spPr>
    <a:ln>
      <a:noFill/>
    </a:ln>
  </c:spPr>
  <c:txPr>
    <a:bodyPr/>
    <a:lstStyle/>
    <a:p>
      <a:pPr>
        <a:defRPr b="1"/>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239627896698549"/>
          <c:y val="0.13173371844458207"/>
          <c:w val="0.60053858117974124"/>
          <c:h val="0.77149491378188084"/>
        </c:manualLayout>
      </c:layout>
      <c:barChart>
        <c:barDir val="col"/>
        <c:grouping val="stacked"/>
        <c:varyColors val="0"/>
        <c:ser>
          <c:idx val="0"/>
          <c:order val="0"/>
          <c:tx>
            <c:strRef>
              <c:f>'4. Oferta Generación'!$C$56</c:f>
              <c:strCache>
                <c:ptCount val="1"/>
                <c:pt idx="0">
                  <c:v>HIDROELÉCTRICA</c:v>
                </c:pt>
              </c:strCache>
            </c:strRef>
          </c:tx>
          <c:invertIfNegative val="0"/>
          <c:cat>
            <c:strRef>
              <c:f>'4. Oferta Generación'!$B$57:$B$58</c:f>
              <c:strCache>
                <c:ptCount val="2"/>
                <c:pt idx="0">
                  <c:v> POTENCIA INSTALADA A MARZO  2016 (MW)</c:v>
                </c:pt>
                <c:pt idx="1">
                  <c:v> POTENCIA INSTALADA A MARZO  2017 (MW)</c:v>
                </c:pt>
              </c:strCache>
            </c:strRef>
          </c:cat>
          <c:val>
            <c:numRef>
              <c:f>'4. Oferta Generación'!$C$57:$C$58</c:f>
              <c:numCache>
                <c:formatCode>0.0</c:formatCode>
                <c:ptCount val="2"/>
                <c:pt idx="0">
                  <c:v>3932.8972480000002</c:v>
                </c:pt>
                <c:pt idx="1">
                  <c:v>4948.137248</c:v>
                </c:pt>
              </c:numCache>
            </c:numRef>
          </c:val>
        </c:ser>
        <c:ser>
          <c:idx val="1"/>
          <c:order val="1"/>
          <c:tx>
            <c:strRef>
              <c:f>'4. Oferta Generación'!$D$56</c:f>
              <c:strCache>
                <c:ptCount val="1"/>
                <c:pt idx="0">
                  <c:v>TERMOELÉCTRICA</c:v>
                </c:pt>
              </c:strCache>
            </c:strRef>
          </c:tx>
          <c:invertIfNegative val="0"/>
          <c:cat>
            <c:strRef>
              <c:f>'4. Oferta Generación'!$B$57:$B$58</c:f>
              <c:strCache>
                <c:ptCount val="2"/>
                <c:pt idx="0">
                  <c:v> POTENCIA INSTALADA A MARZO  2016 (MW)</c:v>
                </c:pt>
                <c:pt idx="1">
                  <c:v> POTENCIA INSTALADA A MARZO  2017 (MW)</c:v>
                </c:pt>
              </c:strCache>
            </c:strRef>
          </c:cat>
          <c:val>
            <c:numRef>
              <c:f>'4. Oferta Generación'!$D$57:$D$58</c:f>
              <c:numCache>
                <c:formatCode>0.0</c:formatCode>
                <c:ptCount val="2"/>
                <c:pt idx="0">
                  <c:v>5981.4775</c:v>
                </c:pt>
                <c:pt idx="1">
                  <c:v>7484.9134999999997</c:v>
                </c:pt>
              </c:numCache>
            </c:numRef>
          </c:val>
        </c:ser>
        <c:ser>
          <c:idx val="2"/>
          <c:order val="2"/>
          <c:tx>
            <c:strRef>
              <c:f>'4. Oferta Generación'!$E$56</c:f>
              <c:strCache>
                <c:ptCount val="1"/>
                <c:pt idx="0">
                  <c:v>SOLAR</c:v>
                </c:pt>
              </c:strCache>
            </c:strRef>
          </c:tx>
          <c:spPr>
            <a:solidFill>
              <a:srgbClr val="FFC000"/>
            </a:solidFill>
          </c:spPr>
          <c:invertIfNegative val="0"/>
          <c:cat>
            <c:strRef>
              <c:f>'4. Oferta Generación'!$B$57:$B$58</c:f>
              <c:strCache>
                <c:ptCount val="2"/>
                <c:pt idx="0">
                  <c:v> POTENCIA INSTALADA A MARZO  2016 (MW)</c:v>
                </c:pt>
                <c:pt idx="1">
                  <c:v> POTENCIA INSTALADA A MARZO  2017 (MW)</c:v>
                </c:pt>
              </c:strCache>
            </c:strRef>
          </c:cat>
          <c:val>
            <c:numRef>
              <c:f>'4. Oferta Generación'!$E$57:$E$58</c:f>
              <c:numCache>
                <c:formatCode>0.0</c:formatCode>
                <c:ptCount val="2"/>
                <c:pt idx="0">
                  <c:v>96</c:v>
                </c:pt>
                <c:pt idx="1">
                  <c:v>96</c:v>
                </c:pt>
              </c:numCache>
            </c:numRef>
          </c:val>
        </c:ser>
        <c:ser>
          <c:idx val="3"/>
          <c:order val="3"/>
          <c:tx>
            <c:strRef>
              <c:f>'4. Oferta Generación'!$F$56</c:f>
              <c:strCache>
                <c:ptCount val="1"/>
                <c:pt idx="0">
                  <c:v>EÓLICO</c:v>
                </c:pt>
              </c:strCache>
            </c:strRef>
          </c:tx>
          <c:spPr>
            <a:solidFill>
              <a:srgbClr val="35A135"/>
            </a:solidFill>
          </c:spPr>
          <c:invertIfNegative val="0"/>
          <c:cat>
            <c:strRef>
              <c:f>'4. Oferta Generación'!$B$57:$B$58</c:f>
              <c:strCache>
                <c:ptCount val="2"/>
                <c:pt idx="0">
                  <c:v> POTENCIA INSTALADA A MARZO  2016 (MW)</c:v>
                </c:pt>
                <c:pt idx="1">
                  <c:v> POTENCIA INSTALADA A MARZO  2017 (MW)</c:v>
                </c:pt>
              </c:strCache>
            </c:strRef>
          </c:cat>
          <c:val>
            <c:numRef>
              <c:f>'4. Oferta Generación'!$F$57:$F$58</c:f>
              <c:numCache>
                <c:formatCode>0.0</c:formatCode>
                <c:ptCount val="2"/>
                <c:pt idx="0">
                  <c:v>243.16</c:v>
                </c:pt>
                <c:pt idx="1">
                  <c:v>243.16</c:v>
                </c:pt>
              </c:numCache>
            </c:numRef>
          </c:val>
        </c:ser>
        <c:dLbls>
          <c:showLegendKey val="0"/>
          <c:showVal val="0"/>
          <c:showCatName val="0"/>
          <c:showSerName val="0"/>
          <c:showPercent val="0"/>
          <c:showBubbleSize val="0"/>
        </c:dLbls>
        <c:gapWidth val="150"/>
        <c:overlap val="100"/>
        <c:axId val="260200320"/>
        <c:axId val="260201856"/>
      </c:barChart>
      <c:catAx>
        <c:axId val="260200320"/>
        <c:scaling>
          <c:orientation val="minMax"/>
        </c:scaling>
        <c:delete val="0"/>
        <c:axPos val="b"/>
        <c:numFmt formatCode="mmm\-yy" sourceLinked="1"/>
        <c:majorTickMark val="out"/>
        <c:minorTickMark val="none"/>
        <c:tickLblPos val="nextTo"/>
        <c:crossAx val="260201856"/>
        <c:crosses val="autoZero"/>
        <c:auto val="1"/>
        <c:lblAlgn val="ctr"/>
        <c:lblOffset val="100"/>
        <c:noMultiLvlLbl val="0"/>
      </c:catAx>
      <c:valAx>
        <c:axId val="260201856"/>
        <c:scaling>
          <c:orientation val="minMax"/>
        </c:scaling>
        <c:delete val="0"/>
        <c:axPos val="l"/>
        <c:majorGridlines/>
        <c:title>
          <c:tx>
            <c:rich>
              <a:bodyPr rot="0" vert="horz"/>
              <a:lstStyle/>
              <a:p>
                <a:pPr>
                  <a:defRPr/>
                </a:pPr>
                <a:r>
                  <a:rPr lang="en-US"/>
                  <a:t>MW</a:t>
                </a:r>
              </a:p>
            </c:rich>
          </c:tx>
          <c:layout>
            <c:manualLayout>
              <c:xMode val="edge"/>
              <c:yMode val="edge"/>
              <c:x val="1.5363838685339309E-2"/>
              <c:y val="5.1608902007112566E-2"/>
            </c:manualLayout>
          </c:layout>
          <c:overlay val="0"/>
        </c:title>
        <c:numFmt formatCode="0.0" sourceLinked="1"/>
        <c:majorTickMark val="out"/>
        <c:minorTickMark val="none"/>
        <c:tickLblPos val="nextTo"/>
        <c:crossAx val="260200320"/>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470716398108471"/>
          <c:y val="0.13236386918395635"/>
          <c:w val="0.82211934309060852"/>
          <c:h val="0.7790140392582986"/>
        </c:manualLayout>
      </c:layout>
      <c:barChart>
        <c:barDir val="col"/>
        <c:grouping val="clustered"/>
        <c:varyColors val="0"/>
        <c:ser>
          <c:idx val="0"/>
          <c:order val="0"/>
          <c:tx>
            <c:strRef>
              <c:f>'5. MatrizGeneraciónSEIN (1)'!$G$10</c:f>
              <c:strCache>
                <c:ptCount val="1"/>
                <c:pt idx="0">
                  <c:v>2017</c:v>
                </c:pt>
              </c:strCache>
            </c:strRef>
          </c:tx>
          <c:spPr>
            <a:solidFill>
              <a:srgbClr val="0070C0"/>
            </a:solidFill>
          </c:spPr>
          <c:invertIfNegative val="0"/>
          <c:cat>
            <c:strRef>
              <c:f>'5. MatrizGeneraciónSEIN (1)'!$A$12:$A$15</c:f>
              <c:strCache>
                <c:ptCount val="4"/>
                <c:pt idx="0">
                  <c:v>Hidroeléctrica</c:v>
                </c:pt>
                <c:pt idx="1">
                  <c:v>Termoeléctrica</c:v>
                </c:pt>
                <c:pt idx="2">
                  <c:v>Eólica</c:v>
                </c:pt>
                <c:pt idx="3">
                  <c:v>Solar</c:v>
                </c:pt>
              </c:strCache>
            </c:strRef>
          </c:cat>
          <c:val>
            <c:numRef>
              <c:f>'5. MatrizGeneraciónSEIN (1)'!$G$12:$G$15</c:f>
              <c:numCache>
                <c:formatCode>###\ ###\ ##0.0</c:formatCode>
                <c:ptCount val="4"/>
                <c:pt idx="0">
                  <c:v>7960.450692569525</c:v>
                </c:pt>
                <c:pt idx="1">
                  <c:v>4084.3610333144384</c:v>
                </c:pt>
                <c:pt idx="2">
                  <c:v>188.9825138984755</c:v>
                </c:pt>
                <c:pt idx="3">
                  <c:v>54.349632781442999</c:v>
                </c:pt>
              </c:numCache>
            </c:numRef>
          </c:val>
        </c:ser>
        <c:ser>
          <c:idx val="1"/>
          <c:order val="1"/>
          <c:tx>
            <c:strRef>
              <c:f>'5. MatrizGeneraciónSEIN (1)'!$H$10</c:f>
              <c:strCache>
                <c:ptCount val="1"/>
                <c:pt idx="0">
                  <c:v>2016</c:v>
                </c:pt>
              </c:strCache>
            </c:strRef>
          </c:tx>
          <c:spPr>
            <a:solidFill>
              <a:srgbClr val="C00000"/>
            </a:solidFill>
          </c:spPr>
          <c:invertIfNegative val="0"/>
          <c:cat>
            <c:strRef>
              <c:f>'5. MatrizGeneraciónSEIN (1)'!$A$12:$A$15</c:f>
              <c:strCache>
                <c:ptCount val="4"/>
                <c:pt idx="0">
                  <c:v>Hidroeléctrica</c:v>
                </c:pt>
                <c:pt idx="1">
                  <c:v>Termoeléctrica</c:v>
                </c:pt>
                <c:pt idx="2">
                  <c:v>Eólica</c:v>
                </c:pt>
                <c:pt idx="3">
                  <c:v>Solar</c:v>
                </c:pt>
              </c:strCache>
            </c:strRef>
          </c:cat>
          <c:val>
            <c:numRef>
              <c:f>'5. MatrizGeneraciónSEIN (1)'!$H$12:$H$15</c:f>
              <c:numCache>
                <c:formatCode>###\ ###\ ##0.0</c:formatCode>
                <c:ptCount val="4"/>
                <c:pt idx="0">
                  <c:v>6780.3851395725333</c:v>
                </c:pt>
                <c:pt idx="1">
                  <c:v>5076.7762766633732</c:v>
                </c:pt>
                <c:pt idx="2">
                  <c:v>166.59094900977152</c:v>
                </c:pt>
                <c:pt idx="3">
                  <c:v>63.241948153999893</c:v>
                </c:pt>
              </c:numCache>
            </c:numRef>
          </c:val>
        </c:ser>
        <c:ser>
          <c:idx val="2"/>
          <c:order val="2"/>
          <c:tx>
            <c:strRef>
              <c:f>'5. MatrizGeneraciónSEIN (1)'!$J$10</c:f>
              <c:strCache>
                <c:ptCount val="1"/>
                <c:pt idx="0">
                  <c:v>2015</c:v>
                </c:pt>
              </c:strCache>
            </c:strRef>
          </c:tx>
          <c:spPr>
            <a:solidFill>
              <a:schemeClr val="accent3"/>
            </a:solidFill>
          </c:spPr>
          <c:invertIfNegative val="0"/>
          <c:cat>
            <c:strRef>
              <c:f>'5. MatrizGeneraciónSEIN (1)'!$A$12:$A$15</c:f>
              <c:strCache>
                <c:ptCount val="4"/>
                <c:pt idx="0">
                  <c:v>Hidroeléctrica</c:v>
                </c:pt>
                <c:pt idx="1">
                  <c:v>Termoeléctrica</c:v>
                </c:pt>
                <c:pt idx="2">
                  <c:v>Eólica</c:v>
                </c:pt>
                <c:pt idx="3">
                  <c:v>Solar</c:v>
                </c:pt>
              </c:strCache>
            </c:strRef>
          </c:cat>
          <c:val>
            <c:numRef>
              <c:f>'5. MatrizGeneraciónSEIN (1)'!$J$12:$J$15</c:f>
              <c:numCache>
                <c:formatCode>###\ ###\ ##0.0</c:formatCode>
                <c:ptCount val="4"/>
                <c:pt idx="0">
                  <c:v>5979.6628927859256</c:v>
                </c:pt>
                <c:pt idx="1">
                  <c:v>4659.1667016002257</c:v>
                </c:pt>
                <c:pt idx="2">
                  <c:v>124.78771897799621</c:v>
                </c:pt>
                <c:pt idx="3">
                  <c:v>56.725463187999999</c:v>
                </c:pt>
              </c:numCache>
            </c:numRef>
          </c:val>
        </c:ser>
        <c:dLbls>
          <c:showLegendKey val="0"/>
          <c:showVal val="0"/>
          <c:showCatName val="0"/>
          <c:showSerName val="0"/>
          <c:showPercent val="0"/>
          <c:showBubbleSize val="0"/>
        </c:dLbls>
        <c:gapWidth val="150"/>
        <c:axId val="260423040"/>
        <c:axId val="260428928"/>
      </c:barChart>
      <c:catAx>
        <c:axId val="260423040"/>
        <c:scaling>
          <c:orientation val="minMax"/>
        </c:scaling>
        <c:delete val="0"/>
        <c:axPos val="b"/>
        <c:majorTickMark val="out"/>
        <c:minorTickMark val="none"/>
        <c:tickLblPos val="nextTo"/>
        <c:txPr>
          <a:bodyPr/>
          <a:lstStyle/>
          <a:p>
            <a:pPr>
              <a:defRPr b="1"/>
            </a:pPr>
            <a:endParaRPr lang="en-US"/>
          </a:p>
        </c:txPr>
        <c:crossAx val="260428928"/>
        <c:crosses val="autoZero"/>
        <c:auto val="1"/>
        <c:lblAlgn val="ctr"/>
        <c:lblOffset val="100"/>
        <c:noMultiLvlLbl val="0"/>
      </c:catAx>
      <c:valAx>
        <c:axId val="260428928"/>
        <c:scaling>
          <c:orientation val="minMax"/>
          <c:min val="0"/>
        </c:scaling>
        <c:delete val="0"/>
        <c:axPos val="l"/>
        <c:majorGridlines/>
        <c:title>
          <c:tx>
            <c:rich>
              <a:bodyPr rot="0" vert="horz"/>
              <a:lstStyle/>
              <a:p>
                <a:pPr>
                  <a:defRPr/>
                </a:pPr>
                <a:r>
                  <a:rPr lang="en-US"/>
                  <a:t>GWh</a:t>
                </a:r>
              </a:p>
            </c:rich>
          </c:tx>
          <c:layout>
            <c:manualLayout>
              <c:xMode val="edge"/>
              <c:yMode val="edge"/>
              <c:x val="2.9326380021473464E-2"/>
              <c:y val="3.4214480458959959E-2"/>
            </c:manualLayout>
          </c:layout>
          <c:overlay val="0"/>
        </c:title>
        <c:numFmt formatCode="###\ ###\ ##0.0" sourceLinked="1"/>
        <c:majorTickMark val="out"/>
        <c:minorTickMark val="none"/>
        <c:tickLblPos val="nextTo"/>
        <c:crossAx val="260423040"/>
        <c:crosses val="autoZero"/>
        <c:crossBetween val="between"/>
      </c:valAx>
    </c:plotArea>
    <c:legend>
      <c:legendPos val="t"/>
      <c:layout>
        <c:manualLayout>
          <c:xMode val="edge"/>
          <c:yMode val="edge"/>
          <c:x val="0.37747693620413197"/>
          <c:y val="7.209319941079767E-2"/>
          <c:w val="0.26863603695243604"/>
          <c:h val="0.22375561313316"/>
        </c:manualLayout>
      </c:layout>
      <c:overlay val="0"/>
    </c:legend>
    <c:plotVisOnly val="1"/>
    <c:dispBlanksAs val="gap"/>
    <c:showDLblsOverMax val="0"/>
  </c:chart>
  <c:spPr>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4625623834667046"/>
          <c:y val="7.76213465699295E-2"/>
          <c:w val="0.67789330411176951"/>
          <c:h val="0.79757459374569994"/>
        </c:manualLayout>
      </c:layout>
      <c:barChart>
        <c:barDir val="bar"/>
        <c:grouping val="clustered"/>
        <c:varyColors val="0"/>
        <c:ser>
          <c:idx val="0"/>
          <c:order val="0"/>
          <c:tx>
            <c:strRef>
              <c:f>'6. MatrizGeneraciónSEIN (2)'!$G$8</c:f>
              <c:strCache>
                <c:ptCount val="1"/>
                <c:pt idx="0">
                  <c:v>2017</c:v>
                </c:pt>
              </c:strCache>
            </c:strRef>
          </c:tx>
          <c:spPr>
            <a:solidFill>
              <a:srgbClr val="0070C0"/>
            </a:solidFill>
          </c:spPr>
          <c:invertIfNegative val="0"/>
          <c:cat>
            <c:strRef>
              <c:f>'6. MatrizGeneraciónSEIN (2)'!$A$10:$A$22</c:f>
              <c:strCache>
                <c:ptCount val="13"/>
                <c:pt idx="0">
                  <c:v>Hidro</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(2)'!$G$10:$G$22</c:f>
              <c:numCache>
                <c:formatCode>###\ ###\ ##0.0</c:formatCode>
                <c:ptCount val="13"/>
                <c:pt idx="0">
                  <c:v>7960.450692569525</c:v>
                </c:pt>
                <c:pt idx="1">
                  <c:v>3526.5187964097736</c:v>
                </c:pt>
                <c:pt idx="2">
                  <c:v>39.824347574150998</c:v>
                </c:pt>
                <c:pt idx="3">
                  <c:v>84.017527288949694</c:v>
                </c:pt>
                <c:pt idx="4">
                  <c:v>9.7034091828799998</c:v>
                </c:pt>
                <c:pt idx="5">
                  <c:v>227.18171974930189</c:v>
                </c:pt>
                <c:pt idx="6">
                  <c:v>24.171788726992578</c:v>
                </c:pt>
                <c:pt idx="7">
                  <c:v>0.24963529262100001</c:v>
                </c:pt>
                <c:pt idx="8">
                  <c:v>144.9882022545691</c:v>
                </c:pt>
                <c:pt idx="9">
                  <c:v>18.073453925200003</c:v>
                </c:pt>
                <c:pt idx="10">
                  <c:v>9.6321529099999985</c:v>
                </c:pt>
                <c:pt idx="11">
                  <c:v>54.349632781442999</c:v>
                </c:pt>
                <c:pt idx="12">
                  <c:v>188.9825138984755</c:v>
                </c:pt>
              </c:numCache>
            </c:numRef>
          </c:val>
        </c:ser>
        <c:ser>
          <c:idx val="1"/>
          <c:order val="1"/>
          <c:tx>
            <c:strRef>
              <c:f>'6. MatrizGeneraciónSEIN (2)'!$H$8</c:f>
              <c:strCache>
                <c:ptCount val="1"/>
                <c:pt idx="0">
                  <c:v>2016</c:v>
                </c:pt>
              </c:strCache>
            </c:strRef>
          </c:tx>
          <c:spPr>
            <a:solidFill>
              <a:srgbClr val="C00000"/>
            </a:solidFill>
          </c:spPr>
          <c:invertIfNegative val="0"/>
          <c:cat>
            <c:strRef>
              <c:f>'6. MatrizGeneraciónSEIN (2)'!$A$10:$A$22</c:f>
              <c:strCache>
                <c:ptCount val="13"/>
                <c:pt idx="0">
                  <c:v>Hidro</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(2)'!$H$10:$H$22</c:f>
              <c:numCache>
                <c:formatCode>###\ ###\ ##0.0</c:formatCode>
                <c:ptCount val="13"/>
                <c:pt idx="0">
                  <c:v>6780.3851395725333</c:v>
                </c:pt>
                <c:pt idx="1">
                  <c:v>4323.5387766609301</c:v>
                </c:pt>
                <c:pt idx="2">
                  <c:v>150.11062743303961</c:v>
                </c:pt>
                <c:pt idx="3">
                  <c:v>134.17372411099427</c:v>
                </c:pt>
                <c:pt idx="4">
                  <c:v>27.803593414463002</c:v>
                </c:pt>
                <c:pt idx="5">
                  <c:v>131.76837457777441</c:v>
                </c:pt>
                <c:pt idx="6">
                  <c:v>66.587686518098508</c:v>
                </c:pt>
                <c:pt idx="7">
                  <c:v>2.6171268147903697</c:v>
                </c:pt>
                <c:pt idx="8">
                  <c:v>204.31893848054074</c:v>
                </c:pt>
                <c:pt idx="9">
                  <c:v>22.2957760208424</c:v>
                </c:pt>
                <c:pt idx="10">
                  <c:v>13.561652631900001</c:v>
                </c:pt>
                <c:pt idx="11">
                  <c:v>63.241948153999893</c:v>
                </c:pt>
                <c:pt idx="12">
                  <c:v>166.59094900977152</c:v>
                </c:pt>
              </c:numCache>
            </c:numRef>
          </c:val>
        </c:ser>
        <c:ser>
          <c:idx val="2"/>
          <c:order val="2"/>
          <c:tx>
            <c:strRef>
              <c:f>'6. MatrizGeneraciónSEIN (2)'!$J$8</c:f>
              <c:strCache>
                <c:ptCount val="1"/>
                <c:pt idx="0">
                  <c:v>2015</c:v>
                </c:pt>
              </c:strCache>
            </c:strRef>
          </c:tx>
          <c:spPr>
            <a:solidFill>
              <a:schemeClr val="accent3"/>
            </a:solidFill>
            <a:ln>
              <a:solidFill>
                <a:schemeClr val="accent3"/>
              </a:solidFill>
            </a:ln>
          </c:spPr>
          <c:invertIfNegative val="0"/>
          <c:cat>
            <c:strRef>
              <c:f>'6. MatrizGeneraciónSEIN (2)'!$A$10:$A$22</c:f>
              <c:strCache>
                <c:ptCount val="13"/>
                <c:pt idx="0">
                  <c:v>Hidro</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(2)'!$J$10:$J$22</c:f>
              <c:numCache>
                <c:formatCode>###\ ###\ ##0.0</c:formatCode>
                <c:ptCount val="13"/>
                <c:pt idx="0">
                  <c:v>5979.6628927859256</c:v>
                </c:pt>
                <c:pt idx="1">
                  <c:v>4367.6350023430396</c:v>
                </c:pt>
                <c:pt idx="2">
                  <c:v>82.401938057144093</c:v>
                </c:pt>
                <c:pt idx="3">
                  <c:v>112.22136467327509</c:v>
                </c:pt>
                <c:pt idx="4">
                  <c:v>44.187868924587995</c:v>
                </c:pt>
                <c:pt idx="5">
                  <c:v>15.433512651337031</c:v>
                </c:pt>
                <c:pt idx="6">
                  <c:v>1.3788159033223</c:v>
                </c:pt>
                <c:pt idx="7">
                  <c:v>0.39756876807200003</c:v>
                </c:pt>
                <c:pt idx="8">
                  <c:v>7.0195051631264196</c:v>
                </c:pt>
                <c:pt idx="9">
                  <c:v>20.500014441322001</c:v>
                </c:pt>
                <c:pt idx="10">
                  <c:v>7.9911106749999998</c:v>
                </c:pt>
                <c:pt idx="11">
                  <c:v>56.725463187999999</c:v>
                </c:pt>
                <c:pt idx="12">
                  <c:v>124.78771897799621</c:v>
                </c:pt>
              </c:numCache>
            </c:numRef>
          </c:val>
        </c:ser>
        <c:dLbls>
          <c:showLegendKey val="0"/>
          <c:showVal val="0"/>
          <c:showCatName val="0"/>
          <c:showSerName val="0"/>
          <c:showPercent val="0"/>
          <c:showBubbleSize val="0"/>
        </c:dLbls>
        <c:gapWidth val="150"/>
        <c:axId val="261443584"/>
        <c:axId val="261445120"/>
      </c:barChart>
      <c:catAx>
        <c:axId val="261443584"/>
        <c:scaling>
          <c:orientation val="minMax"/>
        </c:scaling>
        <c:delete val="0"/>
        <c:axPos val="l"/>
        <c:numFmt formatCode="General" sourceLinked="1"/>
        <c:majorTickMark val="out"/>
        <c:minorTickMark val="none"/>
        <c:tickLblPos val="nextTo"/>
        <c:crossAx val="261445120"/>
        <c:crosses val="autoZero"/>
        <c:auto val="1"/>
        <c:lblAlgn val="ctr"/>
        <c:lblOffset val="100"/>
        <c:noMultiLvlLbl val="0"/>
      </c:catAx>
      <c:valAx>
        <c:axId val="261445120"/>
        <c:scaling>
          <c:orientation val="minMax"/>
          <c:min val="0"/>
        </c:scaling>
        <c:delete val="0"/>
        <c:axPos val="b"/>
        <c:majorGridlines/>
        <c:title>
          <c:tx>
            <c:rich>
              <a:bodyPr/>
              <a:lstStyle/>
              <a:p>
                <a:pPr>
                  <a:defRPr/>
                </a:pPr>
                <a:r>
                  <a:rPr lang="en-US"/>
                  <a:t>GWh</a:t>
                </a:r>
              </a:p>
            </c:rich>
          </c:tx>
          <c:layout>
            <c:manualLayout>
              <c:xMode val="edge"/>
              <c:yMode val="edge"/>
              <c:x val="0.94258282752282463"/>
              <c:y val="0.89682803032604819"/>
            </c:manualLayout>
          </c:layout>
          <c:overlay val="0"/>
        </c:title>
        <c:numFmt formatCode="#,##0" sourceLinked="0"/>
        <c:majorTickMark val="out"/>
        <c:minorTickMark val="none"/>
        <c:tickLblPos val="nextTo"/>
        <c:txPr>
          <a:bodyPr/>
          <a:lstStyle/>
          <a:p>
            <a:pPr>
              <a:defRPr b="1"/>
            </a:pPr>
            <a:endParaRPr lang="en-US"/>
          </a:p>
        </c:txPr>
        <c:crossAx val="261443584"/>
        <c:crosses val="autoZero"/>
        <c:crossBetween val="between"/>
      </c:valAx>
    </c:plotArea>
    <c:legend>
      <c:legendPos val="t"/>
      <c:layout>
        <c:manualLayout>
          <c:xMode val="edge"/>
          <c:yMode val="edge"/>
          <c:x val="0.45553112051332684"/>
          <c:y val="0.11617575803126953"/>
          <c:w val="0.25905436707010593"/>
          <c:h val="5.2517370639502972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Enero 2017
INFSGI-MES-01-2017
08/02/2017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75519938852062"/>
          <c:y val="0.15981770600585485"/>
          <c:w val="0.85938154400742506"/>
          <c:h val="0.71546629536770046"/>
        </c:manualLayout>
      </c:layout>
      <c:barChart>
        <c:barDir val="col"/>
        <c:grouping val="clustered"/>
        <c:varyColors val="0"/>
        <c:ser>
          <c:idx val="0"/>
          <c:order val="0"/>
          <c:tx>
            <c:strRef>
              <c:f>'7. MatrizGeneraciónSEIN (3)'!$G$9</c:f>
              <c:strCache>
                <c:ptCount val="1"/>
                <c:pt idx="0">
                  <c:v>2017</c:v>
                </c:pt>
              </c:strCache>
            </c:strRef>
          </c:tx>
          <c:spPr>
            <a:solidFill>
              <a:srgbClr val="0070C0"/>
            </a:solidFill>
          </c:spPr>
          <c:invertIfNegative val="0"/>
          <c:cat>
            <c:strRef>
              <c:f>'7. MatrizGeneraciónSEIN (3)'!$A$11:$A$15</c:f>
              <c:strCache>
                <c:ptCount val="5"/>
                <c:pt idx="0">
                  <c:v>Hidroeléctrica</c:v>
                </c:pt>
                <c:pt idx="1">
                  <c:v>Eólica</c:v>
                </c:pt>
                <c:pt idx="2">
                  <c:v>Solar</c:v>
                </c:pt>
                <c:pt idx="3">
                  <c:v>Bagazo</c:v>
                </c:pt>
                <c:pt idx="4">
                  <c:v>Biogás</c:v>
                </c:pt>
              </c:strCache>
            </c:strRef>
          </c:cat>
          <c:val>
            <c:numRef>
              <c:f>'7. MatrizGeneraciónSEIN (3)'!$G$11:$G$15</c:f>
              <c:numCache>
                <c:formatCode>######\ ###\ ##0.0</c:formatCode>
                <c:ptCount val="5"/>
                <c:pt idx="0">
                  <c:v>342.96334072806502</c:v>
                </c:pt>
                <c:pt idx="1">
                  <c:v>9.6321529099999985</c:v>
                </c:pt>
                <c:pt idx="2">
                  <c:v>18.073453925200003</c:v>
                </c:pt>
                <c:pt idx="3">
                  <c:v>54.349632781442999</c:v>
                </c:pt>
                <c:pt idx="4">
                  <c:v>188.9825138984755</c:v>
                </c:pt>
              </c:numCache>
            </c:numRef>
          </c:val>
        </c:ser>
        <c:ser>
          <c:idx val="1"/>
          <c:order val="1"/>
          <c:tx>
            <c:strRef>
              <c:f>'7. MatrizGeneraciónSEIN (3)'!$H$9</c:f>
              <c:strCache>
                <c:ptCount val="1"/>
                <c:pt idx="0">
                  <c:v>2016</c:v>
                </c:pt>
              </c:strCache>
            </c:strRef>
          </c:tx>
          <c:spPr>
            <a:solidFill>
              <a:srgbClr val="C00000"/>
            </a:solidFill>
          </c:spPr>
          <c:invertIfNegative val="0"/>
          <c:cat>
            <c:strRef>
              <c:f>'7. MatrizGeneraciónSEIN (3)'!$A$11:$A$15</c:f>
              <c:strCache>
                <c:ptCount val="5"/>
                <c:pt idx="0">
                  <c:v>Hidroeléctrica</c:v>
                </c:pt>
                <c:pt idx="1">
                  <c:v>Eólica</c:v>
                </c:pt>
                <c:pt idx="2">
                  <c:v>Solar</c:v>
                </c:pt>
                <c:pt idx="3">
                  <c:v>Bagazo</c:v>
                </c:pt>
                <c:pt idx="4">
                  <c:v>Biogás</c:v>
                </c:pt>
              </c:strCache>
            </c:strRef>
          </c:cat>
          <c:val>
            <c:numRef>
              <c:f>'7. MatrizGeneraciónSEIN (3)'!$H$11:$H$15</c:f>
              <c:numCache>
                <c:formatCode>###\ ###\ ##0.0</c:formatCode>
                <c:ptCount val="5"/>
                <c:pt idx="0">
                  <c:v>281.55587492997336</c:v>
                </c:pt>
                <c:pt idx="1">
                  <c:v>13.561652631900001</c:v>
                </c:pt>
                <c:pt idx="2">
                  <c:v>22.2957760208424</c:v>
                </c:pt>
                <c:pt idx="3">
                  <c:v>63.241948153999893</c:v>
                </c:pt>
                <c:pt idx="4">
                  <c:v>166.59094900977152</c:v>
                </c:pt>
              </c:numCache>
            </c:numRef>
          </c:val>
        </c:ser>
        <c:dLbls>
          <c:showLegendKey val="0"/>
          <c:showVal val="0"/>
          <c:showCatName val="0"/>
          <c:showSerName val="0"/>
          <c:showPercent val="0"/>
          <c:showBubbleSize val="0"/>
        </c:dLbls>
        <c:gapWidth val="150"/>
        <c:axId val="261373952"/>
        <c:axId val="261375488"/>
      </c:barChart>
      <c:catAx>
        <c:axId val="261373952"/>
        <c:scaling>
          <c:orientation val="minMax"/>
        </c:scaling>
        <c:delete val="0"/>
        <c:axPos val="b"/>
        <c:majorTickMark val="out"/>
        <c:minorTickMark val="none"/>
        <c:tickLblPos val="nextTo"/>
        <c:txPr>
          <a:bodyPr/>
          <a:lstStyle/>
          <a:p>
            <a:pPr>
              <a:defRPr b="1"/>
            </a:pPr>
            <a:endParaRPr lang="en-US"/>
          </a:p>
        </c:txPr>
        <c:crossAx val="261375488"/>
        <c:crosses val="autoZero"/>
        <c:auto val="1"/>
        <c:lblAlgn val="ctr"/>
        <c:lblOffset val="100"/>
        <c:noMultiLvlLbl val="0"/>
      </c:catAx>
      <c:valAx>
        <c:axId val="261375488"/>
        <c:scaling>
          <c:orientation val="minMax"/>
        </c:scaling>
        <c:delete val="0"/>
        <c:axPos val="l"/>
        <c:majorGridlines/>
        <c:title>
          <c:tx>
            <c:rich>
              <a:bodyPr rot="0" vert="horz"/>
              <a:lstStyle/>
              <a:p>
                <a:pPr>
                  <a:defRPr/>
                </a:pPr>
                <a:r>
                  <a:rPr lang="en-US"/>
                  <a:t>GWh</a:t>
                </a:r>
              </a:p>
            </c:rich>
          </c:tx>
          <c:layout>
            <c:manualLayout>
              <c:xMode val="edge"/>
              <c:yMode val="edge"/>
              <c:x val="4.420840571627694E-2"/>
              <c:y val="4.1607671212256621E-2"/>
            </c:manualLayout>
          </c:layout>
          <c:overlay val="0"/>
        </c:title>
        <c:numFmt formatCode="######\ ###\ ##0.0" sourceLinked="1"/>
        <c:majorTickMark val="out"/>
        <c:minorTickMark val="none"/>
        <c:tickLblPos val="nextTo"/>
        <c:crossAx val="261373952"/>
        <c:crosses val="autoZero"/>
        <c:crossBetween val="between"/>
      </c:valAx>
    </c:plotArea>
    <c:legend>
      <c:legendPos val="r"/>
      <c:layout>
        <c:manualLayout>
          <c:xMode val="edge"/>
          <c:yMode val="edge"/>
          <c:x val="0.36883312893281683"/>
          <c:y val="1.6686893679607254E-2"/>
          <c:w val="0.30309396548849649"/>
          <c:h val="7.052249980792176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sz="1400"/>
              <a:t>Participación de las RER en la Matriz de Generación del SEIN - Periodo Enero a Marzo</a:t>
            </a:r>
          </a:p>
        </c:rich>
      </c:tx>
      <c:layout/>
      <c:overlay val="0"/>
    </c:title>
    <c:autoTitleDeleted val="0"/>
    <c:plotArea>
      <c:layout/>
      <c:ofPieChart>
        <c:ofPieType val="pie"/>
        <c:varyColors val="1"/>
        <c:ser>
          <c:idx val="0"/>
          <c:order val="0"/>
          <c:explosion val="19"/>
          <c:dLbls>
            <c:dLbl>
              <c:idx val="0"/>
              <c:layout>
                <c:manualLayout>
                  <c:x val="0.10691935726815523"/>
                  <c:y val="-2.9350693649004092E-3"/>
                </c:manualLayout>
              </c:layout>
              <c:numFmt formatCode="0.00%" sourceLinked="0"/>
              <c:spPr/>
              <c:txPr>
                <a:bodyPr/>
                <a:lstStyle/>
                <a:p>
                  <a:pPr>
                    <a:defRPr b="1">
                      <a:solidFill>
                        <a:schemeClr val="bg1"/>
                      </a:solidFill>
                    </a:defRPr>
                  </a:pPr>
                  <a:endParaRPr lang="en-US"/>
                </a:p>
              </c:txPr>
              <c:dLblPos val="bestFit"/>
              <c:showLegendKey val="0"/>
              <c:showVal val="0"/>
              <c:showCatName val="1"/>
              <c:showSerName val="0"/>
              <c:showPercent val="1"/>
              <c:showBubbleSize val="0"/>
              <c:separator>
</c:separator>
            </c:dLbl>
            <c:dLbl>
              <c:idx val="1"/>
              <c:layout>
                <c:manualLayout>
                  <c:x val="8.9014029282324575E-2"/>
                  <c:y val="-0.16752353768590789"/>
                </c:manualLayout>
              </c:layout>
              <c:numFmt formatCode="0.00%" sourceLinked="0"/>
              <c:spPr/>
              <c:txPr>
                <a:bodyPr/>
                <a:lstStyle/>
                <a:p>
                  <a:pPr>
                    <a:defRPr b="1">
                      <a:solidFill>
                        <a:schemeClr val="bg1"/>
                      </a:solidFill>
                    </a:defRPr>
                  </a:pPr>
                  <a:endParaRPr lang="en-US"/>
                </a:p>
              </c:txPr>
              <c:dLblPos val="bestFit"/>
              <c:showLegendKey val="0"/>
              <c:showVal val="0"/>
              <c:showCatName val="1"/>
              <c:showSerName val="0"/>
              <c:showPercent val="1"/>
              <c:showBubbleSize val="0"/>
              <c:separator>
</c:separator>
            </c:dLbl>
            <c:dLbl>
              <c:idx val="2"/>
              <c:layout>
                <c:manualLayout>
                  <c:x val="5.7332097851562847E-2"/>
                  <c:y val="-3.9109679678085173E-2"/>
                </c:manualLayout>
              </c:layout>
              <c:dLblPos val="bestFit"/>
              <c:showLegendKey val="0"/>
              <c:showVal val="0"/>
              <c:showCatName val="1"/>
              <c:showSerName val="0"/>
              <c:showPercent val="1"/>
              <c:showBubbleSize val="0"/>
              <c:separator>
</c:separator>
            </c:dLbl>
            <c:dLbl>
              <c:idx val="3"/>
              <c:layout>
                <c:manualLayout>
                  <c:x val="1.0470605438815813E-2"/>
                  <c:y val="-4.1808063518402092E-2"/>
                </c:manualLayout>
              </c:layout>
              <c:dLblPos val="bestFit"/>
              <c:showLegendKey val="0"/>
              <c:showVal val="0"/>
              <c:showCatName val="1"/>
              <c:showSerName val="0"/>
              <c:showPercent val="1"/>
              <c:showBubbleSize val="0"/>
              <c:separator>
</c:separator>
            </c:dLbl>
            <c:dLbl>
              <c:idx val="4"/>
              <c:layout>
                <c:manualLayout>
                  <c:x val="1.1009883268071998E-2"/>
                  <c:y val="-6.5759738019237667E-3"/>
                </c:manualLayout>
              </c:layout>
              <c:dLblPos val="bestFit"/>
              <c:showLegendKey val="0"/>
              <c:showVal val="0"/>
              <c:showCatName val="1"/>
              <c:showSerName val="0"/>
              <c:showPercent val="1"/>
              <c:showBubbleSize val="0"/>
              <c:separator>
</c:separator>
            </c:dLbl>
            <c:dLbl>
              <c:idx val="5"/>
              <c:layout>
                <c:manualLayout>
                  <c:x val="1.0141295040431552E-2"/>
                  <c:y val="0.10052605538947855"/>
                </c:manualLayout>
              </c:layout>
              <c:dLblPos val="bestFit"/>
              <c:showLegendKey val="0"/>
              <c:showVal val="0"/>
              <c:showCatName val="1"/>
              <c:showSerName val="0"/>
              <c:showPercent val="1"/>
              <c:showBubbleSize val="0"/>
              <c:separator>
</c:separator>
            </c:dLbl>
            <c:dLbl>
              <c:idx val="6"/>
              <c:layout>
                <c:manualLayout>
                  <c:x val="2.402302872377898E-2"/>
                  <c:y val="1.0995323139063581E-2"/>
                </c:manualLayout>
              </c:layout>
              <c:tx>
                <c:rich>
                  <a:bodyPr/>
                  <a:lstStyle/>
                  <a:p>
                    <a:r>
                      <a:rPr lang="en-US"/>
                      <a:t>RER
5,00%</a:t>
                    </a:r>
                  </a:p>
                </c:rich>
              </c:tx>
              <c:dLblPos val="bestFit"/>
              <c:showLegendKey val="0"/>
              <c:showVal val="0"/>
              <c:showCatName val="1"/>
              <c:showSerName val="0"/>
              <c:showPercent val="1"/>
              <c:showBubbleSize val="0"/>
              <c:separator>
</c:separator>
            </c:dLbl>
            <c:numFmt formatCode="0.00%" sourceLinked="0"/>
            <c:dLblPos val="bestFit"/>
            <c:showLegendKey val="0"/>
            <c:showVal val="0"/>
            <c:showCatName val="1"/>
            <c:showSerName val="0"/>
            <c:showPercent val="1"/>
            <c:showBubbleSize val="0"/>
            <c:separator>
</c:separator>
            <c:showLeaderLines val="1"/>
          </c:dLbls>
          <c:cat>
            <c:strRef>
              <c:f>('7. MatrizGeneraciónSEIN (3)'!$O$17,'7. MatrizGeneraciónSEIN (3)'!$A$11:$A$15)</c:f>
              <c:strCache>
                <c:ptCount val="6"/>
                <c:pt idx="0">
                  <c:v>Producción Total del SEIN</c:v>
                </c:pt>
                <c:pt idx="1">
                  <c:v>Hidroeléctrica</c:v>
                </c:pt>
                <c:pt idx="2">
                  <c:v>Eólica</c:v>
                </c:pt>
                <c:pt idx="3">
                  <c:v>Solar</c:v>
                </c:pt>
                <c:pt idx="4">
                  <c:v>Bagazo</c:v>
                </c:pt>
                <c:pt idx="5">
                  <c:v>Biogás</c:v>
                </c:pt>
              </c:strCache>
            </c:strRef>
          </c:cat>
          <c:val>
            <c:numRef>
              <c:f>('7. MatrizGeneraciónSEIN (3)'!$T$18,'7. MatrizGeneraciónSEIN (3)'!$T$11:$T$15)</c:f>
              <c:numCache>
                <c:formatCode>General</c:formatCode>
                <c:ptCount val="6"/>
                <c:pt idx="0" formatCode="0.00">
                  <c:v>11674.1427783207</c:v>
                </c:pt>
                <c:pt idx="1">
                  <c:v>342.96334072806502</c:v>
                </c:pt>
                <c:pt idx="2">
                  <c:v>188.9825138984755</c:v>
                </c:pt>
                <c:pt idx="3">
                  <c:v>54.349632781442999</c:v>
                </c:pt>
                <c:pt idx="4">
                  <c:v>18.073453925200003</c:v>
                </c:pt>
                <c:pt idx="5">
                  <c:v>9.6321529099999985</c:v>
                </c:pt>
              </c:numCache>
            </c:numRef>
          </c:val>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7707378775116649E-2"/>
          <c:y val="0.16003073079007277"/>
          <c:w val="0.80326734733830829"/>
          <c:h val="0.39869332831529153"/>
        </c:manualLayout>
      </c:layout>
      <c:barChart>
        <c:barDir val="col"/>
        <c:grouping val="clustered"/>
        <c:varyColors val="0"/>
        <c:ser>
          <c:idx val="0"/>
          <c:order val="0"/>
          <c:tx>
            <c:strRef>
              <c:f>'8. FP RER'!$D$6</c:f>
              <c:strCache>
                <c:ptCount val="1"/>
                <c:pt idx="0">
                  <c:v>Producción (GWh)</c:v>
                </c:pt>
              </c:strCache>
            </c:strRef>
          </c:tx>
          <c:invertIfNegative val="0"/>
          <c:cat>
            <c:strRef>
              <c:f>'8. FP RER'!$U$7:$U$25</c:f>
              <c:strCache>
                <c:ptCount val="19"/>
                <c:pt idx="0">
                  <c:v>RUNATULLO III</c:v>
                </c:pt>
                <c:pt idx="1">
                  <c:v>LAS PIZARRAS</c:v>
                </c:pt>
                <c:pt idx="2">
                  <c:v>RUNATULLO II</c:v>
                </c:pt>
                <c:pt idx="3">
                  <c:v>PÍAS</c:v>
                </c:pt>
                <c:pt idx="4">
                  <c:v>CARHUAQUERO IV</c:v>
                </c:pt>
                <c:pt idx="5">
                  <c:v>CHANCAY</c:v>
                </c:pt>
                <c:pt idx="6">
                  <c:v>RUCUY</c:v>
                </c:pt>
                <c:pt idx="7">
                  <c:v>HUASAHUASI I</c:v>
                </c:pt>
                <c:pt idx="8">
                  <c:v>HUASAHUASI II</c:v>
                </c:pt>
                <c:pt idx="9">
                  <c:v>SANTA CRUZ II</c:v>
                </c:pt>
                <c:pt idx="10">
                  <c:v>SANTA CRUZ I</c:v>
                </c:pt>
                <c:pt idx="11">
                  <c:v>CAÑA BRAVA</c:v>
                </c:pt>
                <c:pt idx="12">
                  <c:v>LA JOYA</c:v>
                </c:pt>
                <c:pt idx="13">
                  <c:v>RONCADOR</c:v>
                </c:pt>
                <c:pt idx="14">
                  <c:v>NUEVA IMPERIAL</c:v>
                </c:pt>
                <c:pt idx="15">
                  <c:v>CANCHAYLLO</c:v>
                </c:pt>
                <c:pt idx="16">
                  <c:v>YANAPAMPA</c:v>
                </c:pt>
                <c:pt idx="17">
                  <c:v>POECHOS II</c:v>
                </c:pt>
                <c:pt idx="18">
                  <c:v>PURMACANA </c:v>
                </c:pt>
              </c:strCache>
            </c:strRef>
          </c:cat>
          <c:val>
            <c:numRef>
              <c:f>'8. FP RER'!$D$7:$D$25</c:f>
              <c:numCache>
                <c:formatCode>0.0</c:formatCode>
                <c:ptCount val="19"/>
                <c:pt idx="0">
                  <c:v>14.893171710000001</c:v>
                </c:pt>
                <c:pt idx="1">
                  <c:v>13.594192161072</c:v>
                </c:pt>
                <c:pt idx="2">
                  <c:v>12.788112030000001</c:v>
                </c:pt>
                <c:pt idx="3">
                  <c:v>8.6779314257810007</c:v>
                </c:pt>
                <c:pt idx="4">
                  <c:v>6.7527945815764996</c:v>
                </c:pt>
                <c:pt idx="5">
                  <c:v>6.6503978004070001</c:v>
                </c:pt>
                <c:pt idx="6">
                  <c:v>6.6421359709149996</c:v>
                </c:pt>
                <c:pt idx="7">
                  <c:v>6.169518922</c:v>
                </c:pt>
                <c:pt idx="8">
                  <c:v>5.627109828</c:v>
                </c:pt>
                <c:pt idx="9">
                  <c:v>4.7281313830710197</c:v>
                </c:pt>
                <c:pt idx="10">
                  <c:v>4.6860685354881504</c:v>
                </c:pt>
                <c:pt idx="11">
                  <c:v>3.5207974917636</c:v>
                </c:pt>
                <c:pt idx="12">
                  <c:v>2.2919987448925001</c:v>
                </c:pt>
                <c:pt idx="13">
                  <c:v>2.1160572499999999</c:v>
                </c:pt>
                <c:pt idx="14">
                  <c:v>1.9221999999999999</c:v>
                </c:pt>
                <c:pt idx="15">
                  <c:v>1.2845299999999999</c:v>
                </c:pt>
                <c:pt idx="16">
                  <c:v>0.62093548467634996</c:v>
                </c:pt>
                <c:pt idx="17">
                  <c:v>3.5813458560449998E-2</c:v>
                </c:pt>
                <c:pt idx="18">
                  <c:v>0</c:v>
                </c:pt>
              </c:numCache>
            </c:numRef>
          </c:val>
        </c:ser>
        <c:dLbls>
          <c:showLegendKey val="0"/>
          <c:showVal val="0"/>
          <c:showCatName val="0"/>
          <c:showSerName val="0"/>
          <c:showPercent val="0"/>
          <c:showBubbleSize val="0"/>
        </c:dLbls>
        <c:gapWidth val="63"/>
        <c:axId val="256717184"/>
        <c:axId val="256719104"/>
      </c:barChart>
      <c:lineChart>
        <c:grouping val="standard"/>
        <c:varyColors val="0"/>
        <c:ser>
          <c:idx val="1"/>
          <c:order val="1"/>
          <c:tx>
            <c:strRef>
              <c:f>'8. FP RER'!$E$6</c:f>
              <c:strCache>
                <c:ptCount val="1"/>
                <c:pt idx="0">
                  <c:v>Factor de planta</c:v>
                </c:pt>
              </c:strCache>
            </c:strRef>
          </c:tx>
          <c:spPr>
            <a:ln w="25400">
              <a:solidFill>
                <a:srgbClr val="3399FF"/>
              </a:solidFill>
            </a:ln>
          </c:spPr>
          <c:marker>
            <c:symbol val="circle"/>
            <c:size val="5"/>
            <c:spPr>
              <a:solidFill>
                <a:srgbClr val="3399FF"/>
              </a:solidFill>
              <a:ln>
                <a:solidFill>
                  <a:schemeClr val="bg1"/>
                </a:solidFill>
              </a:ln>
            </c:spPr>
          </c:marker>
          <c:cat>
            <c:numLit>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Lit>
          </c:cat>
          <c:val>
            <c:numRef>
              <c:f>'8. FP RER'!$E$7:$E$25</c:f>
              <c:numCache>
                <c:formatCode>0.0</c:formatCode>
                <c:ptCount val="19"/>
                <c:pt idx="0">
                  <c:v>1.0025895978809101</c:v>
                </c:pt>
                <c:pt idx="1">
                  <c:v>0.95167914046484703</c:v>
                </c:pt>
                <c:pt idx="2">
                  <c:v>0.86083651129201899</c:v>
                </c:pt>
                <c:pt idx="3">
                  <c:v>0.97256109625767595</c:v>
                </c:pt>
                <c:pt idx="4">
                  <c:v>0.90917928510409896</c:v>
                </c:pt>
                <c:pt idx="5">
                  <c:v>0.44693533604885699</c:v>
                </c:pt>
                <c:pt idx="6">
                  <c:v>0.446380105572245</c:v>
                </c:pt>
                <c:pt idx="7">
                  <c:v>0.85957957318058698</c:v>
                </c:pt>
                <c:pt idx="8">
                  <c:v>0.75241938532534003</c:v>
                </c:pt>
                <c:pt idx="9">
                  <c:v>0.85594042774380397</c:v>
                </c:pt>
                <c:pt idx="10">
                  <c:v>0.905109963552019</c:v>
                </c:pt>
                <c:pt idx="11">
                  <c:v>0.82862102840669705</c:v>
                </c:pt>
                <c:pt idx="12">
                  <c:v>0.308156794470129</c:v>
                </c:pt>
                <c:pt idx="13">
                  <c:v>0.78136345341486502</c:v>
                </c:pt>
                <c:pt idx="14">
                  <c:v>0.65176643555439795</c:v>
                </c:pt>
                <c:pt idx="15">
                  <c:v>0.33272669439281199</c:v>
                </c:pt>
                <c:pt idx="16">
                  <c:v>0.21311183649757001</c:v>
                </c:pt>
                <c:pt idx="17">
                  <c:v>4.8121932453130001E-3</c:v>
                </c:pt>
                <c:pt idx="18">
                  <c:v>0</c:v>
                </c:pt>
              </c:numCache>
            </c:numRef>
          </c:val>
          <c:smooth val="0"/>
        </c:ser>
        <c:dLbls>
          <c:showLegendKey val="0"/>
          <c:showVal val="0"/>
          <c:showCatName val="0"/>
          <c:showSerName val="0"/>
          <c:showPercent val="0"/>
          <c:showBubbleSize val="0"/>
        </c:dLbls>
        <c:marker val="1"/>
        <c:smooth val="0"/>
        <c:axId val="256727296"/>
        <c:axId val="256725376"/>
      </c:lineChart>
      <c:catAx>
        <c:axId val="256717184"/>
        <c:scaling>
          <c:orientation val="minMax"/>
        </c:scaling>
        <c:delete val="0"/>
        <c:axPos val="b"/>
        <c:numFmt formatCode="General" sourceLinked="1"/>
        <c:majorTickMark val="out"/>
        <c:minorTickMark val="none"/>
        <c:tickLblPos val="nextTo"/>
        <c:txPr>
          <a:bodyPr/>
          <a:lstStyle/>
          <a:p>
            <a:pPr>
              <a:defRPr sz="700">
                <a:latin typeface="+mn-lt"/>
              </a:defRPr>
            </a:pPr>
            <a:endParaRPr lang="en-US"/>
          </a:p>
        </c:txPr>
        <c:crossAx val="256719104"/>
        <c:crosses val="autoZero"/>
        <c:auto val="1"/>
        <c:lblAlgn val="ctr"/>
        <c:lblOffset val="100"/>
        <c:noMultiLvlLbl val="0"/>
      </c:catAx>
      <c:valAx>
        <c:axId val="256719104"/>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2.7835234688026567E-2"/>
              <c:y val="3.2338055146922687E-2"/>
            </c:manualLayout>
          </c:layout>
          <c:overlay val="0"/>
        </c:title>
        <c:numFmt formatCode="0" sourceLinked="0"/>
        <c:majorTickMark val="out"/>
        <c:minorTickMark val="none"/>
        <c:tickLblPos val="nextTo"/>
        <c:crossAx val="256717184"/>
        <c:crosses val="autoZero"/>
        <c:crossBetween val="between"/>
      </c:valAx>
      <c:valAx>
        <c:axId val="256725376"/>
        <c:scaling>
          <c:orientation val="minMax"/>
          <c:max val="1.1000000000000001"/>
          <c:min val="0"/>
        </c:scaling>
        <c:delete val="0"/>
        <c:axPos val="r"/>
        <c:title>
          <c:tx>
            <c:rich>
              <a:bodyPr rot="0" vert="horz"/>
              <a:lstStyle/>
              <a:p>
                <a:pPr>
                  <a:defRPr sz="800"/>
                </a:pPr>
                <a:r>
                  <a:rPr lang="es-PA" sz="800"/>
                  <a:t>Factor</a:t>
                </a:r>
                <a:r>
                  <a:rPr lang="es-PA" sz="800" baseline="0"/>
                  <a:t> de Planta</a:t>
                </a:r>
                <a:endParaRPr lang="es-PA" sz="800"/>
              </a:p>
            </c:rich>
          </c:tx>
          <c:layout>
            <c:manualLayout>
              <c:xMode val="edge"/>
              <c:yMode val="edge"/>
              <c:x val="0.83193743617601046"/>
              <c:y val="3.2330998340367553E-2"/>
            </c:manualLayout>
          </c:layout>
          <c:overlay val="0"/>
        </c:title>
        <c:numFmt formatCode="0.0" sourceLinked="1"/>
        <c:majorTickMark val="out"/>
        <c:minorTickMark val="none"/>
        <c:tickLblPos val="nextTo"/>
        <c:crossAx val="256727296"/>
        <c:crosses val="max"/>
        <c:crossBetween val="between"/>
      </c:valAx>
      <c:catAx>
        <c:axId val="256727296"/>
        <c:scaling>
          <c:orientation val="minMax"/>
        </c:scaling>
        <c:delete val="1"/>
        <c:axPos val="b"/>
        <c:title>
          <c:tx>
            <c:rich>
              <a:bodyPr/>
              <a:lstStyle/>
              <a:p>
                <a:pPr>
                  <a:defRPr sz="1100"/>
                </a:pPr>
                <a:r>
                  <a:rPr lang="es-PA" sz="1100"/>
                  <a:t>Centrales hidroeléctricas </a:t>
                </a:r>
              </a:p>
            </c:rich>
          </c:tx>
          <c:layout>
            <c:manualLayout>
              <c:xMode val="edge"/>
              <c:yMode val="edge"/>
              <c:x val="0.34255038098923457"/>
              <c:y val="1.7414729784336322E-2"/>
            </c:manualLayout>
          </c:layout>
          <c:overlay val="0"/>
        </c:title>
        <c:numFmt formatCode="General" sourceLinked="1"/>
        <c:majorTickMark val="out"/>
        <c:minorTickMark val="none"/>
        <c:tickLblPos val="nextTo"/>
        <c:crossAx val="256725376"/>
        <c:crosses val="autoZero"/>
        <c:auto val="1"/>
        <c:lblAlgn val="ctr"/>
        <c:lblOffset val="100"/>
        <c:noMultiLvlLbl val="0"/>
      </c:catAx>
    </c:plotArea>
    <c:legend>
      <c:legendPos val="r"/>
      <c:layout>
        <c:manualLayout>
          <c:xMode val="edge"/>
          <c:yMode val="edge"/>
          <c:x val="4.335057920083301E-2"/>
          <c:y val="0.90046219043212761"/>
          <c:w val="0.87087233660837726"/>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1607062320854747"/>
          <c:y val="0.12409306123435666"/>
          <c:w val="0.77283100559072615"/>
          <c:h val="0.4825474932061431"/>
        </c:manualLayout>
      </c:layout>
      <c:barChart>
        <c:barDir val="col"/>
        <c:grouping val="clustered"/>
        <c:varyColors val="0"/>
        <c:ser>
          <c:idx val="0"/>
          <c:order val="0"/>
          <c:tx>
            <c:strRef>
              <c:f>'8. FP RER'!$D$6</c:f>
              <c:strCache>
                <c:ptCount val="1"/>
                <c:pt idx="0">
                  <c:v>Producción (GWh)</c:v>
                </c:pt>
              </c:strCache>
            </c:strRef>
          </c:tx>
          <c:spPr>
            <a:gradFill>
              <a:gsLst>
                <a:gs pos="0">
                  <a:srgbClr val="3399FF"/>
                </a:gs>
                <a:gs pos="50000">
                  <a:srgbClr val="3399FF"/>
                </a:gs>
                <a:gs pos="100000">
                  <a:srgbClr val="00B0F0"/>
                </a:gs>
              </a:gsLst>
              <a:lin ang="18600000" scaled="0"/>
            </a:gradFill>
          </c:spPr>
          <c:invertIfNegative val="0"/>
          <c:cat>
            <c:strRef>
              <c:f>'8. FP RER'!$U$26:$U$29</c:f>
              <c:strCache>
                <c:ptCount val="4"/>
                <c:pt idx="0">
                  <c:v>TRES HERMANAS</c:v>
                </c:pt>
                <c:pt idx="1">
                  <c:v>MARCONA</c:v>
                </c:pt>
                <c:pt idx="2">
                  <c:v>CUPISNIQUE</c:v>
                </c:pt>
                <c:pt idx="3">
                  <c:v>TALARA</c:v>
                </c:pt>
              </c:strCache>
            </c:strRef>
          </c:cat>
          <c:val>
            <c:numRef>
              <c:f>'8. FP RER'!$D$26:$D$29</c:f>
              <c:numCache>
                <c:formatCode>0.0</c:formatCode>
                <c:ptCount val="4"/>
                <c:pt idx="0">
                  <c:v>44.034854037500203</c:v>
                </c:pt>
                <c:pt idx="1">
                  <c:v>15.525738790645001</c:v>
                </c:pt>
                <c:pt idx="2">
                  <c:v>11.216061018247601</c:v>
                </c:pt>
                <c:pt idx="3">
                  <c:v>1.6543434741206999</c:v>
                </c:pt>
              </c:numCache>
            </c:numRef>
          </c:val>
        </c:ser>
        <c:dLbls>
          <c:showLegendKey val="0"/>
          <c:showVal val="0"/>
          <c:showCatName val="0"/>
          <c:showSerName val="0"/>
          <c:showPercent val="0"/>
          <c:showBubbleSize val="0"/>
        </c:dLbls>
        <c:gapWidth val="150"/>
        <c:axId val="260902912"/>
        <c:axId val="260904832"/>
      </c:barChart>
      <c:lineChart>
        <c:grouping val="standard"/>
        <c:varyColors val="0"/>
        <c:ser>
          <c:idx val="1"/>
          <c:order val="1"/>
          <c:tx>
            <c:strRef>
              <c:f>'8. FP RER'!$E$6</c:f>
              <c:strCache>
                <c:ptCount val="1"/>
                <c:pt idx="0">
                  <c:v>Factor de planta</c:v>
                </c:pt>
              </c:strCache>
            </c:strRef>
          </c:tx>
          <c:spPr>
            <a:ln w="25400">
              <a:solidFill>
                <a:schemeClr val="accent1">
                  <a:lumMod val="75000"/>
                </a:schemeClr>
              </a:solidFill>
            </a:ln>
          </c:spPr>
          <c:marker>
            <c:symbol val="diamond"/>
            <c:size val="8"/>
            <c:spPr>
              <a:solidFill>
                <a:srgbClr val="0070C0"/>
              </a:solidFill>
              <a:ln>
                <a:solidFill>
                  <a:schemeClr val="bg1"/>
                </a:solidFill>
              </a:ln>
            </c:spPr>
          </c:marker>
          <c:cat>
            <c:numLit>
              <c:formatCode>General</c:formatCode>
              <c:ptCount val="4"/>
              <c:pt idx="0">
                <c:v>0</c:v>
              </c:pt>
              <c:pt idx="1">
                <c:v>0</c:v>
              </c:pt>
              <c:pt idx="2">
                <c:v>0</c:v>
              </c:pt>
              <c:pt idx="3">
                <c:v>0</c:v>
              </c:pt>
            </c:numLit>
          </c:cat>
          <c:val>
            <c:numRef>
              <c:f>'8. FP RER'!$E$26:$E$29</c:f>
              <c:numCache>
                <c:formatCode>0.0</c:formatCode>
                <c:ptCount val="4"/>
                <c:pt idx="0">
                  <c:v>0.60922935430605896</c:v>
                </c:pt>
                <c:pt idx="1">
                  <c:v>0.65212276506405398</c:v>
                </c:pt>
                <c:pt idx="2">
                  <c:v>0.18130307674056501</c:v>
                </c:pt>
                <c:pt idx="3">
                  <c:v>7.2053789317378006E-2</c:v>
                </c:pt>
              </c:numCache>
            </c:numRef>
          </c:val>
          <c:smooth val="0"/>
        </c:ser>
        <c:dLbls>
          <c:showLegendKey val="0"/>
          <c:showVal val="0"/>
          <c:showCatName val="0"/>
          <c:showSerName val="0"/>
          <c:showPercent val="0"/>
          <c:showBubbleSize val="0"/>
        </c:dLbls>
        <c:marker val="1"/>
        <c:smooth val="0"/>
        <c:axId val="260913024"/>
        <c:axId val="260911104"/>
      </c:lineChart>
      <c:catAx>
        <c:axId val="260902912"/>
        <c:scaling>
          <c:orientation val="minMax"/>
        </c:scaling>
        <c:delete val="0"/>
        <c:axPos val="b"/>
        <c:numFmt formatCode="General" sourceLinked="1"/>
        <c:majorTickMark val="out"/>
        <c:minorTickMark val="none"/>
        <c:tickLblPos val="nextTo"/>
        <c:txPr>
          <a:bodyPr/>
          <a:lstStyle/>
          <a:p>
            <a:pPr>
              <a:defRPr sz="800">
                <a:latin typeface="+mn-lt"/>
              </a:defRPr>
            </a:pPr>
            <a:endParaRPr lang="en-US"/>
          </a:p>
        </c:txPr>
        <c:crossAx val="260904832"/>
        <c:crosses val="autoZero"/>
        <c:auto val="1"/>
        <c:lblAlgn val="ctr"/>
        <c:lblOffset val="100"/>
        <c:noMultiLvlLbl val="0"/>
      </c:catAx>
      <c:valAx>
        <c:axId val="260904832"/>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3.8068284221366114E-2"/>
              <c:y val="2.0912286699398812E-2"/>
            </c:manualLayout>
          </c:layout>
          <c:overlay val="0"/>
        </c:title>
        <c:numFmt formatCode="0" sourceLinked="0"/>
        <c:majorTickMark val="out"/>
        <c:minorTickMark val="none"/>
        <c:tickLblPos val="nextTo"/>
        <c:crossAx val="260902912"/>
        <c:crosses val="autoZero"/>
        <c:crossBetween val="between"/>
      </c:valAx>
      <c:valAx>
        <c:axId val="260911104"/>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2797603681311627"/>
              <c:y val="4.2134726245115869E-2"/>
            </c:manualLayout>
          </c:layout>
          <c:overlay val="0"/>
        </c:title>
        <c:numFmt formatCode="0.0" sourceLinked="1"/>
        <c:majorTickMark val="out"/>
        <c:minorTickMark val="none"/>
        <c:tickLblPos val="nextTo"/>
        <c:crossAx val="260913024"/>
        <c:crosses val="max"/>
        <c:crossBetween val="between"/>
      </c:valAx>
      <c:catAx>
        <c:axId val="260913024"/>
        <c:scaling>
          <c:orientation val="minMax"/>
        </c:scaling>
        <c:delete val="1"/>
        <c:axPos val="b"/>
        <c:title>
          <c:tx>
            <c:rich>
              <a:bodyPr/>
              <a:lstStyle/>
              <a:p>
                <a:pPr>
                  <a:defRPr sz="1100"/>
                </a:pPr>
                <a:r>
                  <a:rPr lang="es-PA" sz="1100"/>
                  <a:t>Centrales eólicas</a:t>
                </a:r>
              </a:p>
            </c:rich>
          </c:tx>
          <c:layout>
            <c:manualLayout>
              <c:xMode val="edge"/>
              <c:yMode val="edge"/>
              <c:x val="0.39781556071491608"/>
              <c:y val="1.6763154455345153E-2"/>
            </c:manualLayout>
          </c:layout>
          <c:overlay val="0"/>
        </c:title>
        <c:numFmt formatCode="General" sourceLinked="1"/>
        <c:majorTickMark val="out"/>
        <c:minorTickMark val="none"/>
        <c:tickLblPos val="nextTo"/>
        <c:crossAx val="260911104"/>
        <c:crosses val="autoZero"/>
        <c:auto val="1"/>
        <c:lblAlgn val="ctr"/>
        <c:lblOffset val="100"/>
        <c:noMultiLvlLbl val="0"/>
      </c:catAx>
    </c:plotArea>
    <c:legend>
      <c:legendPos val="r"/>
      <c:layout>
        <c:manualLayout>
          <c:xMode val="edge"/>
          <c:yMode val="edge"/>
          <c:x val="0.24439124406742332"/>
          <c:y val="0.82349730087546735"/>
          <c:w val="0.62745901590774145"/>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7399550295981718E-2"/>
          <c:y val="0.12409306123435666"/>
          <c:w val="0.81076685910892099"/>
          <c:h val="0.4825474932061431"/>
        </c:manualLayout>
      </c:layout>
      <c:barChart>
        <c:barDir val="col"/>
        <c:grouping val="clustered"/>
        <c:varyColors val="0"/>
        <c:ser>
          <c:idx val="0"/>
          <c:order val="0"/>
          <c:tx>
            <c:strRef>
              <c:f>'8. FP RER'!$D$6</c:f>
              <c:strCache>
                <c:ptCount val="1"/>
                <c:pt idx="0">
                  <c:v>Producción (GWh)</c:v>
                </c:pt>
              </c:strCache>
            </c:strRef>
          </c:tx>
          <c:spPr>
            <a:gradFill>
              <a:gsLst>
                <a:gs pos="0">
                  <a:srgbClr val="996633"/>
                </a:gs>
                <a:gs pos="51000">
                  <a:srgbClr val="CC9900"/>
                </a:gs>
                <a:gs pos="100000">
                  <a:srgbClr val="FFCC00"/>
                </a:gs>
              </a:gsLst>
              <a:lin ang="18600000" scaled="0"/>
            </a:gradFill>
          </c:spPr>
          <c:invertIfNegative val="0"/>
          <c:cat>
            <c:strRef>
              <c:f>'8. FP RER'!$U$30:$U$34</c:f>
              <c:strCache>
                <c:ptCount val="5"/>
                <c:pt idx="0">
                  <c:v>TACNA SOLAR</c:v>
                </c:pt>
                <c:pt idx="1">
                  <c:v>PANAMERICANA</c:v>
                </c:pt>
                <c:pt idx="2">
                  <c:v>MOQUEGUA FV</c:v>
                </c:pt>
                <c:pt idx="3">
                  <c:v>MAJES</c:v>
                </c:pt>
                <c:pt idx="4">
                  <c:v>REPARTICIÓN</c:v>
                </c:pt>
              </c:strCache>
            </c:strRef>
          </c:cat>
          <c:val>
            <c:numRef>
              <c:f>'8. FP RER'!$D$30:$D$34</c:f>
              <c:numCache>
                <c:formatCode>0.0</c:formatCode>
                <c:ptCount val="5"/>
                <c:pt idx="0">
                  <c:v>4.2196404999999997</c:v>
                </c:pt>
                <c:pt idx="1">
                  <c:v>3.9702760000000001</c:v>
                </c:pt>
                <c:pt idx="2">
                  <c:v>3.6662375465000001</c:v>
                </c:pt>
                <c:pt idx="3">
                  <c:v>3.5103378494999999</c:v>
                </c:pt>
                <c:pt idx="4">
                  <c:v>3.1470541359999999</c:v>
                </c:pt>
              </c:numCache>
            </c:numRef>
          </c:val>
        </c:ser>
        <c:dLbls>
          <c:showLegendKey val="0"/>
          <c:showVal val="0"/>
          <c:showCatName val="0"/>
          <c:showSerName val="0"/>
          <c:showPercent val="0"/>
          <c:showBubbleSize val="0"/>
        </c:dLbls>
        <c:gapWidth val="150"/>
        <c:axId val="260939136"/>
        <c:axId val="260941312"/>
      </c:barChart>
      <c:lineChart>
        <c:grouping val="standard"/>
        <c:varyColors val="0"/>
        <c:ser>
          <c:idx val="1"/>
          <c:order val="1"/>
          <c:tx>
            <c:strRef>
              <c:f>'8. FP RER'!$E$6</c:f>
              <c:strCache>
                <c:ptCount val="1"/>
                <c:pt idx="0">
                  <c:v>Factor de planta</c:v>
                </c:pt>
              </c:strCache>
            </c:strRef>
          </c:tx>
          <c:spPr>
            <a:ln w="25400">
              <a:solidFill>
                <a:schemeClr val="bg2">
                  <a:lumMod val="25000"/>
                </a:schemeClr>
              </a:solidFill>
            </a:ln>
          </c:spPr>
          <c:marker>
            <c:symbol val="diamond"/>
            <c:size val="6"/>
            <c:spPr>
              <a:solidFill>
                <a:srgbClr val="996633"/>
              </a:solidFill>
              <a:ln w="9525">
                <a:solidFill>
                  <a:schemeClr val="bg1"/>
                </a:solidFill>
              </a:ln>
            </c:spPr>
          </c:marker>
          <c:cat>
            <c:strRef>
              <c:f>'8. FP RER'!$A$30:$A$34</c:f>
              <c:strCache>
                <c:ptCount val="5"/>
                <c:pt idx="0">
                  <c:v>TACNA SOLAR</c:v>
                </c:pt>
                <c:pt idx="1">
                  <c:v>PANAMERICANA</c:v>
                </c:pt>
                <c:pt idx="2">
                  <c:v>MOQUEGUA FV</c:v>
                </c:pt>
                <c:pt idx="3">
                  <c:v>MAJES</c:v>
                </c:pt>
                <c:pt idx="4">
                  <c:v>REPARTICIÓN</c:v>
                </c:pt>
              </c:strCache>
            </c:strRef>
          </c:cat>
          <c:val>
            <c:numRef>
              <c:f>'8. FP RER'!$E$30:$E$34</c:f>
              <c:numCache>
                <c:formatCode>0.0</c:formatCode>
                <c:ptCount val="5"/>
                <c:pt idx="0">
                  <c:v>0.28357799059139799</c:v>
                </c:pt>
                <c:pt idx="1">
                  <c:v>0.266819623655914</c:v>
                </c:pt>
                <c:pt idx="2">
                  <c:v>0.30798366486055101</c:v>
                </c:pt>
                <c:pt idx="3">
                  <c:v>0.23590980171371001</c:v>
                </c:pt>
                <c:pt idx="4">
                  <c:v>0.21149557365591401</c:v>
                </c:pt>
              </c:numCache>
            </c:numRef>
          </c:val>
          <c:smooth val="0"/>
        </c:ser>
        <c:dLbls>
          <c:showLegendKey val="0"/>
          <c:showVal val="0"/>
          <c:showCatName val="0"/>
          <c:showSerName val="0"/>
          <c:showPercent val="0"/>
          <c:showBubbleSize val="0"/>
        </c:dLbls>
        <c:marker val="1"/>
        <c:smooth val="0"/>
        <c:axId val="260953600"/>
        <c:axId val="260943232"/>
      </c:lineChart>
      <c:catAx>
        <c:axId val="260939136"/>
        <c:scaling>
          <c:orientation val="minMax"/>
        </c:scaling>
        <c:delete val="0"/>
        <c:axPos val="b"/>
        <c:numFmt formatCode="General" sourceLinked="1"/>
        <c:majorTickMark val="out"/>
        <c:minorTickMark val="none"/>
        <c:tickLblPos val="nextTo"/>
        <c:txPr>
          <a:bodyPr/>
          <a:lstStyle/>
          <a:p>
            <a:pPr>
              <a:defRPr sz="700">
                <a:latin typeface="+mn-lt"/>
              </a:defRPr>
            </a:pPr>
            <a:endParaRPr lang="en-US"/>
          </a:p>
        </c:txPr>
        <c:crossAx val="260941312"/>
        <c:crosses val="autoZero"/>
        <c:auto val="1"/>
        <c:lblAlgn val="ctr"/>
        <c:lblOffset val="100"/>
        <c:noMultiLvlLbl val="0"/>
      </c:catAx>
      <c:valAx>
        <c:axId val="260941312"/>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1.7912575742846954E-2"/>
              <c:y val="1.5509809628846696E-2"/>
            </c:manualLayout>
          </c:layout>
          <c:overlay val="0"/>
        </c:title>
        <c:numFmt formatCode="0" sourceLinked="0"/>
        <c:majorTickMark val="out"/>
        <c:minorTickMark val="none"/>
        <c:tickLblPos val="nextTo"/>
        <c:crossAx val="260939136"/>
        <c:crosses val="autoZero"/>
        <c:crossBetween val="between"/>
      </c:valAx>
      <c:valAx>
        <c:axId val="260943232"/>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 sourceLinked="1"/>
        <c:majorTickMark val="out"/>
        <c:minorTickMark val="none"/>
        <c:tickLblPos val="nextTo"/>
        <c:crossAx val="260953600"/>
        <c:crosses val="max"/>
        <c:crossBetween val="between"/>
      </c:valAx>
      <c:catAx>
        <c:axId val="260953600"/>
        <c:scaling>
          <c:orientation val="minMax"/>
        </c:scaling>
        <c:delete val="1"/>
        <c:axPos val="b"/>
        <c:title>
          <c:tx>
            <c:rich>
              <a:bodyPr/>
              <a:lstStyle/>
              <a:p>
                <a:pPr>
                  <a:defRPr sz="1100"/>
                </a:pPr>
                <a:r>
                  <a:rPr lang="es-PA" sz="1100"/>
                  <a:t>Centrales solares</a:t>
                </a:r>
              </a:p>
            </c:rich>
          </c:tx>
          <c:layout>
            <c:manualLayout>
              <c:xMode val="edge"/>
              <c:yMode val="edge"/>
              <c:x val="0.45063530388096362"/>
              <c:y val="2.2285863103175773E-2"/>
            </c:manualLayout>
          </c:layout>
          <c:overlay val="0"/>
        </c:title>
        <c:numFmt formatCode="General" sourceLinked="1"/>
        <c:majorTickMark val="out"/>
        <c:minorTickMark val="none"/>
        <c:tickLblPos val="nextTo"/>
        <c:crossAx val="260943232"/>
        <c:crosses val="autoZero"/>
        <c:auto val="1"/>
        <c:lblAlgn val="ctr"/>
        <c:lblOffset val="100"/>
        <c:noMultiLvlLbl val="0"/>
      </c:catAx>
    </c:plotArea>
    <c:legend>
      <c:legendPos val="r"/>
      <c:layout>
        <c:manualLayout>
          <c:xMode val="edge"/>
          <c:yMode val="edge"/>
          <c:x val="0.12886569253417043"/>
          <c:y val="0.80343580226991551"/>
          <c:w val="0.68604916188755094"/>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12409306123435666"/>
          <c:w val="0.81927235019550793"/>
          <c:h val="0.52963604724168101"/>
        </c:manualLayout>
      </c:layout>
      <c:barChart>
        <c:barDir val="col"/>
        <c:grouping val="clustered"/>
        <c:varyColors val="0"/>
        <c:ser>
          <c:idx val="0"/>
          <c:order val="0"/>
          <c:tx>
            <c:strRef>
              <c:f>'8. FP RER'!$D$6</c:f>
              <c:strCache>
                <c:ptCount val="1"/>
                <c:pt idx="0">
                  <c:v>Producción (GWh)</c:v>
                </c:pt>
              </c:strCache>
            </c:strRef>
          </c:tx>
          <c:spPr>
            <a:gradFill>
              <a:gsLst>
                <a:gs pos="0">
                  <a:srgbClr val="760000"/>
                </a:gs>
                <a:gs pos="50000">
                  <a:srgbClr val="9E0000"/>
                </a:gs>
                <a:gs pos="100000">
                  <a:srgbClr val="C40000"/>
                </a:gs>
              </a:gsLst>
              <a:lin ang="18900000" scaled="1"/>
            </a:gradFill>
            <a:ln>
              <a:gradFill flip="none" rotWithShape="1">
                <a:gsLst>
                  <a:gs pos="0">
                    <a:srgbClr val="9A0000"/>
                  </a:gs>
                  <a:gs pos="76000">
                    <a:schemeClr val="accent1">
                      <a:tint val="44500"/>
                      <a:satMod val="160000"/>
                    </a:schemeClr>
                  </a:gs>
                  <a:gs pos="100000">
                    <a:schemeClr val="accent1">
                      <a:tint val="23500"/>
                      <a:satMod val="160000"/>
                    </a:schemeClr>
                  </a:gs>
                </a:gsLst>
                <a:lin ang="18900000" scaled="1"/>
                <a:tileRect/>
              </a:gradFill>
            </a:ln>
          </c:spPr>
          <c:invertIfNegative val="0"/>
          <c:cat>
            <c:strRef>
              <c:f>'8. FP RER'!$U$35:$U$38</c:f>
              <c:strCache>
                <c:ptCount val="4"/>
                <c:pt idx="0">
                  <c:v>PARAMONGA</c:v>
                </c:pt>
                <c:pt idx="1">
                  <c:v>HUAYCOLORO</c:v>
                </c:pt>
                <c:pt idx="2">
                  <c:v>LA GRINGA V</c:v>
                </c:pt>
                <c:pt idx="3">
                  <c:v>MAPLE ETANOL</c:v>
                </c:pt>
              </c:strCache>
            </c:strRef>
          </c:cat>
          <c:val>
            <c:numRef>
              <c:f>'8. FP RER'!$D$35:$D$38</c:f>
              <c:numCache>
                <c:formatCode>0.0</c:formatCode>
                <c:ptCount val="4"/>
                <c:pt idx="0">
                  <c:v>5.2430928643249999</c:v>
                </c:pt>
                <c:pt idx="1">
                  <c:v>3.146002233276</c:v>
                </c:pt>
                <c:pt idx="2">
                  <c:v>0.1077005519</c:v>
                </c:pt>
                <c:pt idx="3">
                  <c:v>0</c:v>
                </c:pt>
              </c:numCache>
            </c:numRef>
          </c:val>
        </c:ser>
        <c:dLbls>
          <c:showLegendKey val="0"/>
          <c:showVal val="0"/>
          <c:showCatName val="0"/>
          <c:showSerName val="0"/>
          <c:showPercent val="0"/>
          <c:showBubbleSize val="0"/>
        </c:dLbls>
        <c:gapWidth val="150"/>
        <c:axId val="260996096"/>
        <c:axId val="261002368"/>
      </c:barChart>
      <c:lineChart>
        <c:grouping val="standard"/>
        <c:varyColors val="0"/>
        <c:ser>
          <c:idx val="1"/>
          <c:order val="1"/>
          <c:tx>
            <c:strRef>
              <c:f>'8. FP RER'!$E$6</c:f>
              <c:strCache>
                <c:ptCount val="1"/>
                <c:pt idx="0">
                  <c:v>Factor de planta</c:v>
                </c:pt>
              </c:strCache>
            </c:strRef>
          </c:tx>
          <c:spPr>
            <a:ln w="25400">
              <a:solidFill>
                <a:srgbClr val="996633"/>
              </a:solidFill>
            </a:ln>
          </c:spPr>
          <c:marker>
            <c:symbol val="diamond"/>
            <c:size val="8"/>
            <c:spPr>
              <a:solidFill>
                <a:schemeClr val="accent6">
                  <a:lumMod val="50000"/>
                </a:schemeClr>
              </a:solidFill>
              <a:ln>
                <a:solidFill>
                  <a:schemeClr val="bg1"/>
                </a:solidFill>
              </a:ln>
            </c:spPr>
          </c:marker>
          <c:cat>
            <c:strRef>
              <c:f>'8. FP RER'!$U$35:$U$38</c:f>
              <c:strCache>
                <c:ptCount val="4"/>
                <c:pt idx="0">
                  <c:v>PARAMONGA</c:v>
                </c:pt>
                <c:pt idx="1">
                  <c:v>HUAYCOLORO</c:v>
                </c:pt>
                <c:pt idx="2">
                  <c:v>LA GRINGA V</c:v>
                </c:pt>
                <c:pt idx="3">
                  <c:v>MAPLE ETANOL</c:v>
                </c:pt>
              </c:strCache>
            </c:strRef>
          </c:cat>
          <c:val>
            <c:numRef>
              <c:f>'8. FP RER'!$E$35:$E$38</c:f>
              <c:numCache>
                <c:formatCode>0.0</c:formatCode>
                <c:ptCount val="4"/>
                <c:pt idx="0">
                  <c:v>0.55680402169278098</c:v>
                </c:pt>
                <c:pt idx="1">
                  <c:v>0.99202290331283705</c:v>
                </c:pt>
                <c:pt idx="2">
                  <c:v>4.8345274914154003E-2</c:v>
                </c:pt>
                <c:pt idx="3">
                  <c:v>0</c:v>
                </c:pt>
              </c:numCache>
            </c:numRef>
          </c:val>
          <c:smooth val="0"/>
        </c:ser>
        <c:dLbls>
          <c:showLegendKey val="0"/>
          <c:showVal val="0"/>
          <c:showCatName val="0"/>
          <c:showSerName val="0"/>
          <c:showPercent val="0"/>
          <c:showBubbleSize val="0"/>
        </c:dLbls>
        <c:marker val="1"/>
        <c:smooth val="0"/>
        <c:axId val="261022848"/>
        <c:axId val="261004288"/>
      </c:lineChart>
      <c:catAx>
        <c:axId val="260996096"/>
        <c:scaling>
          <c:orientation val="minMax"/>
        </c:scaling>
        <c:delete val="0"/>
        <c:axPos val="b"/>
        <c:numFmt formatCode="0.00" sourceLinked="1"/>
        <c:majorTickMark val="out"/>
        <c:minorTickMark val="none"/>
        <c:tickLblPos val="nextTo"/>
        <c:txPr>
          <a:bodyPr/>
          <a:lstStyle/>
          <a:p>
            <a:pPr>
              <a:defRPr sz="800">
                <a:latin typeface="+mn-lt"/>
              </a:defRPr>
            </a:pPr>
            <a:endParaRPr lang="en-US"/>
          </a:p>
        </c:txPr>
        <c:crossAx val="261002368"/>
        <c:crosses val="autoZero"/>
        <c:auto val="1"/>
        <c:lblAlgn val="ctr"/>
        <c:lblOffset val="100"/>
        <c:noMultiLvlLbl val="0"/>
      </c:catAx>
      <c:valAx>
        <c:axId val="261002368"/>
        <c:scaling>
          <c:orientation val="minMax"/>
        </c:scaling>
        <c:delete val="0"/>
        <c:axPos val="l"/>
        <c:majorGridlines>
          <c:spPr>
            <a:ln>
              <a:solidFill>
                <a:schemeClr val="bg1">
                  <a:lumMod val="65000"/>
                </a:schemeClr>
              </a:solidFill>
              <a:prstDash val="dash"/>
            </a:ln>
          </c:spPr>
        </c:majorGridlines>
        <c:title>
          <c:tx>
            <c:rich>
              <a:bodyPr rot="0" vert="horz"/>
              <a:lstStyle/>
              <a:p>
                <a:pPr>
                  <a:defRPr/>
                </a:pPr>
                <a:r>
                  <a:rPr lang="es-PA"/>
                  <a:t>GWh</a:t>
                </a:r>
              </a:p>
            </c:rich>
          </c:tx>
          <c:layout>
            <c:manualLayout>
              <c:xMode val="edge"/>
              <c:yMode val="edge"/>
              <c:x val="3.1513729956196834E-3"/>
              <c:y val="3.2337761211000647E-2"/>
            </c:manualLayout>
          </c:layout>
          <c:overlay val="0"/>
        </c:title>
        <c:numFmt formatCode="0" sourceLinked="0"/>
        <c:majorTickMark val="out"/>
        <c:minorTickMark val="none"/>
        <c:tickLblPos val="nextTo"/>
        <c:crossAx val="260996096"/>
        <c:crosses val="autoZero"/>
        <c:crossBetween val="between"/>
      </c:valAx>
      <c:valAx>
        <c:axId val="26100428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1381943476006513"/>
              <c:y val="4.0593276602793139E-2"/>
            </c:manualLayout>
          </c:layout>
          <c:overlay val="0"/>
        </c:title>
        <c:numFmt formatCode="0.0" sourceLinked="1"/>
        <c:majorTickMark val="out"/>
        <c:minorTickMark val="none"/>
        <c:tickLblPos val="nextTo"/>
        <c:crossAx val="261022848"/>
        <c:crosses val="max"/>
        <c:crossBetween val="between"/>
      </c:valAx>
      <c:catAx>
        <c:axId val="261022848"/>
        <c:scaling>
          <c:orientation val="minMax"/>
        </c:scaling>
        <c:delete val="1"/>
        <c:axPos val="b"/>
        <c:title>
          <c:tx>
            <c:rich>
              <a:bodyPr/>
              <a:lstStyle/>
              <a:p>
                <a:pPr>
                  <a:defRPr sz="1100"/>
                </a:pPr>
                <a:r>
                  <a:rPr lang="es-PA" sz="1100"/>
                  <a:t>Centrales termoeléctricas </a:t>
                </a:r>
              </a:p>
            </c:rich>
          </c:tx>
          <c:layout>
            <c:manualLayout>
              <c:xMode val="edge"/>
              <c:yMode val="edge"/>
              <c:x val="0.32211621374846483"/>
              <c:y val="1.7438539470178267E-2"/>
            </c:manualLayout>
          </c:layout>
          <c:overlay val="0"/>
        </c:title>
        <c:numFmt formatCode="General" sourceLinked="1"/>
        <c:majorTickMark val="out"/>
        <c:minorTickMark val="none"/>
        <c:tickLblPos val="nextTo"/>
        <c:crossAx val="261004288"/>
        <c:crosses val="autoZero"/>
        <c:auto val="1"/>
        <c:lblAlgn val="ctr"/>
        <c:lblOffset val="100"/>
        <c:noMultiLvlLbl val="0"/>
      </c:catAx>
    </c:plotArea>
    <c:legend>
      <c:legendPos val="r"/>
      <c:layout>
        <c:manualLayout>
          <c:xMode val="edge"/>
          <c:yMode val="edge"/>
          <c:x val="0.17734989452346525"/>
          <c:y val="0.84954928750588532"/>
          <c:w val="0.64277515901919891"/>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pPr>
            <a:r>
              <a:rPr lang="es-PA" sz="1200"/>
              <a:t>Factor de planta de las centrales RER  Acumulado</a:t>
            </a:r>
            <a:r>
              <a:rPr lang="es-PA" sz="1200" baseline="0"/>
              <a:t> al 31 de Marzo</a:t>
            </a:r>
            <a:endParaRPr lang="es-PA" sz="1200"/>
          </a:p>
        </c:rich>
      </c:tx>
      <c:layout>
        <c:manualLayout>
          <c:xMode val="edge"/>
          <c:yMode val="edge"/>
          <c:x val="0.25540087659967942"/>
          <c:y val="8.5236731704068733E-3"/>
        </c:manualLayout>
      </c:layout>
      <c:overlay val="1"/>
    </c:title>
    <c:autoTitleDeleted val="0"/>
    <c:plotArea>
      <c:layout>
        <c:manualLayout>
          <c:layoutTarget val="inner"/>
          <c:xMode val="edge"/>
          <c:yMode val="edge"/>
          <c:x val="4.0371814304908944E-2"/>
          <c:y val="7.9764992094268433E-2"/>
          <c:w val="0.95552342964834858"/>
          <c:h val="0.42257119965239098"/>
        </c:manualLayout>
      </c:layout>
      <c:barChart>
        <c:barDir val="col"/>
        <c:grouping val="clustered"/>
        <c:varyColors val="0"/>
        <c:ser>
          <c:idx val="0"/>
          <c:order val="0"/>
          <c:tx>
            <c:strRef>
              <c:f>'8. FP RER'!$Q$6</c:f>
              <c:strCache>
                <c:ptCount val="1"/>
                <c:pt idx="0">
                  <c:v>2017</c:v>
                </c:pt>
              </c:strCache>
            </c:strRef>
          </c:tx>
          <c:invertIfNegative val="0"/>
          <c:cat>
            <c:multiLvlStrRef>
              <c:f>'8. FP RER'!$N$7:$O$38</c:f>
              <c:multiLvlStrCache>
                <c:ptCount val="32"/>
                <c:lvl>
                  <c:pt idx="0">
                    <c:v>RUNATULLO III</c:v>
                  </c:pt>
                  <c:pt idx="1">
                    <c:v>CARHUAQUERO IV</c:v>
                  </c:pt>
                  <c:pt idx="2">
                    <c:v>PÍAS</c:v>
                  </c:pt>
                  <c:pt idx="3">
                    <c:v>LAS PIZARRAS</c:v>
                  </c:pt>
                  <c:pt idx="4">
                    <c:v>RUNATULLO II</c:v>
                  </c:pt>
                  <c:pt idx="5">
                    <c:v>SANTA CRUZ I</c:v>
                  </c:pt>
                  <c:pt idx="6">
                    <c:v>HUASAHUASI I</c:v>
                  </c:pt>
                  <c:pt idx="7">
                    <c:v>CAÑA BRAVA</c:v>
                  </c:pt>
                  <c:pt idx="8">
                    <c:v>SANTA CRUZ II</c:v>
                  </c:pt>
                  <c:pt idx="9">
                    <c:v>RONCADOR</c:v>
                  </c:pt>
                  <c:pt idx="10">
                    <c:v>HUASAHUASI II</c:v>
                  </c:pt>
                  <c:pt idx="11">
                    <c:v>RUCUY</c:v>
                  </c:pt>
                  <c:pt idx="12">
                    <c:v>CHANCAY</c:v>
                  </c:pt>
                  <c:pt idx="13">
                    <c:v>NUEVA IMPERIAL</c:v>
                  </c:pt>
                  <c:pt idx="14">
                    <c:v>CANCHAYLLO</c:v>
                  </c:pt>
                  <c:pt idx="15">
                    <c:v>YANAPAMPA</c:v>
                  </c:pt>
                  <c:pt idx="16">
                    <c:v>LA JOYA</c:v>
                  </c:pt>
                  <c:pt idx="17">
                    <c:v>POECHOS II</c:v>
                  </c:pt>
                  <c:pt idx="18">
                    <c:v>PURMACANA </c:v>
                  </c:pt>
                  <c:pt idx="19">
                    <c:v>MARCONA</c:v>
                  </c:pt>
                  <c:pt idx="20">
                    <c:v>TRES HERMANAS</c:v>
                  </c:pt>
                  <c:pt idx="21">
                    <c:v>CUPISNIQUE</c:v>
                  </c:pt>
                  <c:pt idx="22">
                    <c:v>TALARA</c:v>
                  </c:pt>
                  <c:pt idx="23">
                    <c:v>MOQUEGUA FV</c:v>
                  </c:pt>
                  <c:pt idx="24">
                    <c:v>TACNA SOLAR</c:v>
                  </c:pt>
                  <c:pt idx="25">
                    <c:v>PANAMERICANA</c:v>
                  </c:pt>
                  <c:pt idx="26">
                    <c:v>MAJES</c:v>
                  </c:pt>
                  <c:pt idx="27">
                    <c:v>REPARTICIÓN</c:v>
                  </c:pt>
                  <c:pt idx="28">
                    <c:v>HUAYCOLORO</c:v>
                  </c:pt>
                  <c:pt idx="29">
                    <c:v>PARAMONGA</c:v>
                  </c:pt>
                  <c:pt idx="30">
                    <c:v>LA GRINGA V</c:v>
                  </c:pt>
                  <c:pt idx="31">
                    <c:v>MAPLE ETANOL</c:v>
                  </c:pt>
                </c:lvl>
                <c:lvl>
                  <c:pt idx="0">
                    <c:v>Hidroeléctrica</c:v>
                  </c:pt>
                  <c:pt idx="19">
                    <c:v>Eólica</c:v>
                  </c:pt>
                  <c:pt idx="23">
                    <c:v>Solar</c:v>
                  </c:pt>
                  <c:pt idx="28">
                    <c:v>Termoeléctrica</c:v>
                  </c:pt>
                </c:lvl>
              </c:multiLvlStrCache>
            </c:multiLvlStrRef>
          </c:cat>
          <c:val>
            <c:numRef>
              <c:f>'8. FP RER'!$Q$7:$Q$38</c:f>
              <c:numCache>
                <c:formatCode>0.0</c:formatCode>
                <c:ptCount val="32"/>
                <c:pt idx="0">
                  <c:v>0.99034070906652405</c:v>
                </c:pt>
                <c:pt idx="1">
                  <c:v>0.95465205455697799</c:v>
                </c:pt>
                <c:pt idx="2">
                  <c:v>0.951184031051303</c:v>
                </c:pt>
                <c:pt idx="3">
                  <c:v>0.88968518148295195</c:v>
                </c:pt>
                <c:pt idx="4">
                  <c:v>0.87402418458048403</c:v>
                </c:pt>
                <c:pt idx="5">
                  <c:v>0.86816062657085802</c:v>
                </c:pt>
                <c:pt idx="6">
                  <c:v>0.86298257235026099</c:v>
                </c:pt>
                <c:pt idx="7">
                  <c:v>0.86043615863873002</c:v>
                </c:pt>
                <c:pt idx="8">
                  <c:v>0.83388942994631998</c:v>
                </c:pt>
                <c:pt idx="9">
                  <c:v>0.82527113222425696</c:v>
                </c:pt>
                <c:pt idx="10">
                  <c:v>0.82078805765574603</c:v>
                </c:pt>
                <c:pt idx="11">
                  <c:v>0.79979113291458304</c:v>
                </c:pt>
                <c:pt idx="12">
                  <c:v>0.78844914720321801</c:v>
                </c:pt>
                <c:pt idx="13">
                  <c:v>0.70800398026683697</c:v>
                </c:pt>
                <c:pt idx="14">
                  <c:v>0.62048586575590803</c:v>
                </c:pt>
                <c:pt idx="15">
                  <c:v>0.55460875486410699</c:v>
                </c:pt>
                <c:pt idx="16">
                  <c:v>0.47367833717633701</c:v>
                </c:pt>
                <c:pt idx="17">
                  <c:v>0.20119118591724</c:v>
                </c:pt>
                <c:pt idx="18">
                  <c:v>5.4752082557418001E-2</c:v>
                </c:pt>
                <c:pt idx="19">
                  <c:v>0.51472879807993999</c:v>
                </c:pt>
                <c:pt idx="20">
                  <c:v>0.49969077606455498</c:v>
                </c:pt>
                <c:pt idx="21">
                  <c:v>0.216088615750058</c:v>
                </c:pt>
                <c:pt idx="22">
                  <c:v>0.14607439241796299</c:v>
                </c:pt>
                <c:pt idx="23">
                  <c:v>0.30920951106331002</c:v>
                </c:pt>
                <c:pt idx="24">
                  <c:v>0.29230209126377299</c:v>
                </c:pt>
                <c:pt idx="25">
                  <c:v>0.26945833912036998</c:v>
                </c:pt>
                <c:pt idx="26">
                  <c:v>0.24137565255787</c:v>
                </c:pt>
                <c:pt idx="27">
                  <c:v>0.20758965967592599</c:v>
                </c:pt>
                <c:pt idx="28">
                  <c:v>0.84207629067839695</c:v>
                </c:pt>
                <c:pt idx="29">
                  <c:v>0.66111217357267704</c:v>
                </c:pt>
                <c:pt idx="30">
                  <c:v>0.29054823445806199</c:v>
                </c:pt>
                <c:pt idx="31">
                  <c:v>0</c:v>
                </c:pt>
              </c:numCache>
            </c:numRef>
          </c:val>
        </c:ser>
        <c:ser>
          <c:idx val="1"/>
          <c:order val="1"/>
          <c:tx>
            <c:strRef>
              <c:f>'8. FP RER'!$R$6</c:f>
              <c:strCache>
                <c:ptCount val="1"/>
                <c:pt idx="0">
                  <c:v>2016</c:v>
                </c:pt>
              </c:strCache>
            </c:strRef>
          </c:tx>
          <c:invertIfNegative val="0"/>
          <c:cat>
            <c:multiLvlStrRef>
              <c:f>'8. FP RER'!$N$7:$O$38</c:f>
              <c:multiLvlStrCache>
                <c:ptCount val="32"/>
                <c:lvl>
                  <c:pt idx="0">
                    <c:v>RUNATULLO III</c:v>
                  </c:pt>
                  <c:pt idx="1">
                    <c:v>CARHUAQUERO IV</c:v>
                  </c:pt>
                  <c:pt idx="2">
                    <c:v>PÍAS</c:v>
                  </c:pt>
                  <c:pt idx="3">
                    <c:v>LAS PIZARRAS</c:v>
                  </c:pt>
                  <c:pt idx="4">
                    <c:v>RUNATULLO II</c:v>
                  </c:pt>
                  <c:pt idx="5">
                    <c:v>SANTA CRUZ I</c:v>
                  </c:pt>
                  <c:pt idx="6">
                    <c:v>HUASAHUASI I</c:v>
                  </c:pt>
                  <c:pt idx="7">
                    <c:v>CAÑA BRAVA</c:v>
                  </c:pt>
                  <c:pt idx="8">
                    <c:v>SANTA CRUZ II</c:v>
                  </c:pt>
                  <c:pt idx="9">
                    <c:v>RONCADOR</c:v>
                  </c:pt>
                  <c:pt idx="10">
                    <c:v>HUASAHUASI II</c:v>
                  </c:pt>
                  <c:pt idx="11">
                    <c:v>RUCUY</c:v>
                  </c:pt>
                  <c:pt idx="12">
                    <c:v>CHANCAY</c:v>
                  </c:pt>
                  <c:pt idx="13">
                    <c:v>NUEVA IMPERIAL</c:v>
                  </c:pt>
                  <c:pt idx="14">
                    <c:v>CANCHAYLLO</c:v>
                  </c:pt>
                  <c:pt idx="15">
                    <c:v>YANAPAMPA</c:v>
                  </c:pt>
                  <c:pt idx="16">
                    <c:v>LA JOYA</c:v>
                  </c:pt>
                  <c:pt idx="17">
                    <c:v>POECHOS II</c:v>
                  </c:pt>
                  <c:pt idx="18">
                    <c:v>PURMACANA </c:v>
                  </c:pt>
                  <c:pt idx="19">
                    <c:v>MARCONA</c:v>
                  </c:pt>
                  <c:pt idx="20">
                    <c:v>TRES HERMANAS</c:v>
                  </c:pt>
                  <c:pt idx="21">
                    <c:v>CUPISNIQUE</c:v>
                  </c:pt>
                  <c:pt idx="22">
                    <c:v>TALARA</c:v>
                  </c:pt>
                  <c:pt idx="23">
                    <c:v>MOQUEGUA FV</c:v>
                  </c:pt>
                  <c:pt idx="24">
                    <c:v>TACNA SOLAR</c:v>
                  </c:pt>
                  <c:pt idx="25">
                    <c:v>PANAMERICANA</c:v>
                  </c:pt>
                  <c:pt idx="26">
                    <c:v>MAJES</c:v>
                  </c:pt>
                  <c:pt idx="27">
                    <c:v>REPARTICIÓN</c:v>
                  </c:pt>
                  <c:pt idx="28">
                    <c:v>HUAYCOLORO</c:v>
                  </c:pt>
                  <c:pt idx="29">
                    <c:v>PARAMONGA</c:v>
                  </c:pt>
                  <c:pt idx="30">
                    <c:v>LA GRINGA V</c:v>
                  </c:pt>
                  <c:pt idx="31">
                    <c:v>MAPLE ETANOL</c:v>
                  </c:pt>
                </c:lvl>
                <c:lvl>
                  <c:pt idx="0">
                    <c:v>Hidroeléctrica</c:v>
                  </c:pt>
                  <c:pt idx="19">
                    <c:v>Eólica</c:v>
                  </c:pt>
                  <c:pt idx="23">
                    <c:v>Solar</c:v>
                  </c:pt>
                  <c:pt idx="28">
                    <c:v>Termoeléctrica</c:v>
                  </c:pt>
                </c:lvl>
              </c:multiLvlStrCache>
            </c:multiLvlStrRef>
          </c:cat>
          <c:val>
            <c:numRef>
              <c:f>'8. FP RER'!$R$7:$R$38</c:f>
              <c:numCache>
                <c:formatCode>0.0</c:formatCode>
                <c:ptCount val="32"/>
                <c:pt idx="0">
                  <c:v>1.0053640383095701</c:v>
                </c:pt>
                <c:pt idx="1">
                  <c:v>0.98212528201677995</c:v>
                </c:pt>
                <c:pt idx="2">
                  <c:v>0.82744869852968095</c:v>
                </c:pt>
                <c:pt idx="3">
                  <c:v>0.82455645851758297</c:v>
                </c:pt>
                <c:pt idx="4">
                  <c:v>0.94940695457690405</c:v>
                </c:pt>
                <c:pt idx="5">
                  <c:v>0.94621462497627895</c:v>
                </c:pt>
                <c:pt idx="6">
                  <c:v>0.80006104709197601</c:v>
                </c:pt>
                <c:pt idx="7">
                  <c:v>0.83818724876520001</c:v>
                </c:pt>
                <c:pt idx="8">
                  <c:v>0.88842844856806202</c:v>
                </c:pt>
                <c:pt idx="9">
                  <c:v>0.83931970517907994</c:v>
                </c:pt>
                <c:pt idx="10">
                  <c:v>0.80081619794660397</c:v>
                </c:pt>
                <c:pt idx="11">
                  <c:v>0</c:v>
                </c:pt>
                <c:pt idx="12">
                  <c:v>0</c:v>
                </c:pt>
                <c:pt idx="13">
                  <c:v>0.82601048323803095</c:v>
                </c:pt>
                <c:pt idx="14">
                  <c:v>0.60509379706358901</c:v>
                </c:pt>
                <c:pt idx="15">
                  <c:v>0.45753179377119102</c:v>
                </c:pt>
                <c:pt idx="16">
                  <c:v>0.51201288656826904</c:v>
                </c:pt>
                <c:pt idx="17">
                  <c:v>0.52210518345743595</c:v>
                </c:pt>
                <c:pt idx="18">
                  <c:v>0.23629051184564501</c:v>
                </c:pt>
                <c:pt idx="19">
                  <c:v>0.50924252531235104</c:v>
                </c:pt>
                <c:pt idx="20">
                  <c:v>0.16818464994326399</c:v>
                </c:pt>
                <c:pt idx="21">
                  <c:v>0.41697174244614998</c:v>
                </c:pt>
                <c:pt idx="22">
                  <c:v>0.318189871030297</c:v>
                </c:pt>
                <c:pt idx="23">
                  <c:v>0.36093302285879603</c:v>
                </c:pt>
                <c:pt idx="24">
                  <c:v>0.307095949074074</c:v>
                </c:pt>
                <c:pt idx="25">
                  <c:v>0.31017756944444402</c:v>
                </c:pt>
                <c:pt idx="26">
                  <c:v>0.28395854351851901</c:v>
                </c:pt>
                <c:pt idx="27">
                  <c:v>0.27395550472222202</c:v>
                </c:pt>
                <c:pt idx="28">
                  <c:v>0.94999846927337905</c:v>
                </c:pt>
                <c:pt idx="29">
                  <c:v>0.79723823900359503</c:v>
                </c:pt>
                <c:pt idx="30">
                  <c:v>0.74448009359914502</c:v>
                </c:pt>
                <c:pt idx="31">
                  <c:v>1.4440268409779E-2</c:v>
                </c:pt>
              </c:numCache>
            </c:numRef>
          </c:val>
        </c:ser>
        <c:dLbls>
          <c:showLegendKey val="0"/>
          <c:showVal val="0"/>
          <c:showCatName val="0"/>
          <c:showSerName val="0"/>
          <c:showPercent val="0"/>
          <c:showBubbleSize val="0"/>
        </c:dLbls>
        <c:gapWidth val="63"/>
        <c:axId val="261040000"/>
        <c:axId val="261041536"/>
      </c:barChart>
      <c:catAx>
        <c:axId val="261040000"/>
        <c:scaling>
          <c:orientation val="minMax"/>
        </c:scaling>
        <c:delete val="0"/>
        <c:axPos val="b"/>
        <c:numFmt formatCode="General" sourceLinked="1"/>
        <c:majorTickMark val="out"/>
        <c:minorTickMark val="none"/>
        <c:tickLblPos val="nextTo"/>
        <c:txPr>
          <a:bodyPr/>
          <a:lstStyle/>
          <a:p>
            <a:pPr>
              <a:defRPr sz="800">
                <a:latin typeface="+mn-lt"/>
              </a:defRPr>
            </a:pPr>
            <a:endParaRPr lang="en-US"/>
          </a:p>
        </c:txPr>
        <c:crossAx val="261041536"/>
        <c:crosses val="autoZero"/>
        <c:auto val="1"/>
        <c:lblAlgn val="ctr"/>
        <c:lblOffset val="100"/>
        <c:noMultiLvlLbl val="0"/>
      </c:catAx>
      <c:valAx>
        <c:axId val="261041536"/>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Factor de</a:t>
                </a:r>
                <a:r>
                  <a:rPr lang="es-PA" baseline="0"/>
                  <a:t> </a:t>
                </a:r>
                <a:r>
                  <a:rPr lang="es-PA"/>
                  <a:t>Planta</a:t>
                </a:r>
              </a:p>
            </c:rich>
          </c:tx>
          <c:layout>
            <c:manualLayout>
              <c:xMode val="edge"/>
              <c:yMode val="edge"/>
              <c:x val="1.0789803460472599E-3"/>
              <c:y val="2.1660774319005548E-2"/>
            </c:manualLayout>
          </c:layout>
          <c:overlay val="0"/>
        </c:title>
        <c:numFmt formatCode="0.0" sourceLinked="1"/>
        <c:majorTickMark val="out"/>
        <c:minorTickMark val="none"/>
        <c:tickLblPos val="nextTo"/>
        <c:crossAx val="261040000"/>
        <c:crosses val="autoZero"/>
        <c:crossBetween val="between"/>
      </c:valAx>
    </c:plotArea>
    <c:legend>
      <c:legendPos val="r"/>
      <c:layout>
        <c:manualLayout>
          <c:xMode val="edge"/>
          <c:yMode val="edge"/>
          <c:x val="0.59383362306157594"/>
          <c:y val="0.13167544386849758"/>
          <c:w val="0.25031763180510541"/>
          <c:h val="8.3306256695300285E-2"/>
        </c:manualLayout>
      </c:layout>
      <c:overlay val="0"/>
      <c:txPr>
        <a:bodyPr/>
        <a:lstStyle/>
        <a:p>
          <a:pPr>
            <a:defRPr sz="105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622422184502424"/>
          <c:y val="1.3422861459440449E-2"/>
          <c:w val="0.63337585301837274"/>
          <c:h val="0.95244043460481709"/>
        </c:manualLayout>
      </c:layout>
      <c:barChart>
        <c:barDir val="bar"/>
        <c:grouping val="clustered"/>
        <c:varyColors val="0"/>
        <c:ser>
          <c:idx val="0"/>
          <c:order val="0"/>
          <c:tx>
            <c:strRef>
              <c:f>'9. MatrizGeneraciónSEIN (4)'!$N$8</c:f>
              <c:strCache>
                <c:ptCount val="1"/>
                <c:pt idx="0">
                  <c:v>2017</c:v>
                </c:pt>
              </c:strCache>
            </c:strRef>
          </c:tx>
          <c:spPr>
            <a:solidFill>
              <a:srgbClr val="0070C0"/>
            </a:solidFill>
          </c:spPr>
          <c:invertIfNegative val="0"/>
          <c:cat>
            <c:strRef>
              <c:f>'9. MatrizGeneraciónSEIN (4)'!$M$9:$M$60</c:f>
              <c:strCache>
                <c:ptCount val="52"/>
                <c:pt idx="0">
                  <c:v>AGROAURORA</c:v>
                </c:pt>
                <c:pt idx="1">
                  <c:v>SANTA ROSA</c:v>
                </c:pt>
                <c:pt idx="2">
                  <c:v>SHOUGESA</c:v>
                </c:pt>
                <c:pt idx="3">
                  <c:v>CERRO VERDE</c:v>
                </c:pt>
                <c:pt idx="4">
                  <c:v>IYEPSA</c:v>
                </c:pt>
                <c:pt idx="5">
                  <c:v>PLANTA ETEN</c:v>
                </c:pt>
                <c:pt idx="6">
                  <c:v>ECELIM</c:v>
                </c:pt>
                <c:pt idx="7">
                  <c:v>YANAPAMPA</c:v>
                </c:pt>
                <c:pt idx="8">
                  <c:v>HIDROCAÑETE</c:v>
                </c:pt>
                <c:pt idx="9">
                  <c:v>MAJA</c:v>
                </c:pt>
                <c:pt idx="10">
                  <c:v>EGECSAC</c:v>
                </c:pt>
                <c:pt idx="11">
                  <c:v>PETRAMAS</c:v>
                </c:pt>
                <c:pt idx="12">
                  <c:v>GTS REPARTICION</c:v>
                </c:pt>
                <c:pt idx="13">
                  <c:v>SDE PIURA</c:v>
                </c:pt>
                <c:pt idx="14">
                  <c:v>GEPSA</c:v>
                </c:pt>
                <c:pt idx="15">
                  <c:v>GTS MAJES</c:v>
                </c:pt>
                <c:pt idx="16">
                  <c:v>MOQUEGUA FV</c:v>
                </c:pt>
                <c:pt idx="17">
                  <c:v>PANAMERICANA SOLAR</c:v>
                </c:pt>
                <c:pt idx="18">
                  <c:v>TACNA SOLAR</c:v>
                </c:pt>
                <c:pt idx="19">
                  <c:v>AIPSA</c:v>
                </c:pt>
                <c:pt idx="20">
                  <c:v>AYEPSA</c:v>
                </c:pt>
                <c:pt idx="21">
                  <c:v>HANCHOR</c:v>
                </c:pt>
                <c:pt idx="22">
                  <c:v>RIO BAÑOS</c:v>
                </c:pt>
                <c:pt idx="23">
                  <c:v>PARQUE MARCONA</c:v>
                </c:pt>
                <c:pt idx="24">
                  <c:v>RIO DOBLE </c:v>
                </c:pt>
                <c:pt idx="25">
                  <c:v>SINERSA</c:v>
                </c:pt>
                <c:pt idx="26">
                  <c:v>TERMOSELVA</c:v>
                </c:pt>
                <c:pt idx="27">
                  <c:v>ENERGÍA EÓLICA</c:v>
                </c:pt>
                <c:pt idx="28">
                  <c:v>EGESUR</c:v>
                </c:pt>
                <c:pt idx="29">
                  <c:v>SDF ENERGIA</c:v>
                </c:pt>
                <c:pt idx="30">
                  <c:v>SANTA CRUZ</c:v>
                </c:pt>
                <c:pt idx="31">
                  <c:v>EGE JUNÍN</c:v>
                </c:pt>
                <c:pt idx="32">
                  <c:v>ENEL PIURA</c:v>
                </c:pt>
                <c:pt idx="33">
                  <c:v>TERMOCHILCA</c:v>
                </c:pt>
                <c:pt idx="34">
                  <c:v>EGE HUANZA</c:v>
                </c:pt>
                <c:pt idx="35">
                  <c:v>TRES HERMANAS</c:v>
                </c:pt>
                <c:pt idx="36">
                  <c:v>SAMAY I</c:v>
                </c:pt>
                <c:pt idx="37">
                  <c:v>LUZ DEL SUR</c:v>
                </c:pt>
                <c:pt idx="38">
                  <c:v>SAN GABAN</c:v>
                </c:pt>
                <c:pt idx="39">
                  <c:v>EGASA</c:v>
                </c:pt>
                <c:pt idx="40">
                  <c:v>EGEMSA</c:v>
                </c:pt>
                <c:pt idx="41">
                  <c:v>CHINANGO</c:v>
                </c:pt>
                <c:pt idx="42">
                  <c:v>CELEPSA</c:v>
                </c:pt>
                <c:pt idx="43">
                  <c:v>CERRO DEL AGUILA</c:v>
                </c:pt>
                <c:pt idx="44">
                  <c:v>STATKRAFT</c:v>
                </c:pt>
                <c:pt idx="45">
                  <c:v>ORAZUL ENERGY</c:v>
                </c:pt>
                <c:pt idx="46">
                  <c:v>FENIX POWER</c:v>
                </c:pt>
                <c:pt idx="47">
                  <c:v>HUALLAGA</c:v>
                </c:pt>
                <c:pt idx="48">
                  <c:v>KALLPA</c:v>
                </c:pt>
                <c:pt idx="49">
                  <c:v>ENEL GENERACIÓN</c:v>
                </c:pt>
                <c:pt idx="50">
                  <c:v>ELECTROPERU</c:v>
                </c:pt>
                <c:pt idx="51">
                  <c:v>ENGIE</c:v>
                </c:pt>
              </c:strCache>
            </c:strRef>
          </c:cat>
          <c:val>
            <c:numRef>
              <c:f>'9. MatrizGeneraciónSEIN (4)'!$N$9:$N$60</c:f>
              <c:numCache>
                <c:formatCode>General</c:formatCode>
                <c:ptCount val="52"/>
                <c:pt idx="0">
                  <c:v>0</c:v>
                </c:pt>
                <c:pt idx="1">
                  <c:v>0.21169345000000001</c:v>
                </c:pt>
                <c:pt idx="2">
                  <c:v>0.30793589999999998</c:v>
                </c:pt>
                <c:pt idx="3">
                  <c:v>0.43043808</c:v>
                </c:pt>
                <c:pt idx="4">
                  <c:v>0.54120617000000004</c:v>
                </c:pt>
                <c:pt idx="5">
                  <c:v>0.91597207000000003</c:v>
                </c:pt>
                <c:pt idx="6">
                  <c:v>1.8791564999999999</c:v>
                </c:pt>
                <c:pt idx="7">
                  <c:v>4.6914429999999996</c:v>
                </c:pt>
                <c:pt idx="8">
                  <c:v>6.0621</c:v>
                </c:pt>
                <c:pt idx="9">
                  <c:v>6.4886117499999996</c:v>
                </c:pt>
                <c:pt idx="10">
                  <c:v>6.9545545000000004</c:v>
                </c:pt>
                <c:pt idx="11">
                  <c:v>7.7529964099999997</c:v>
                </c:pt>
                <c:pt idx="12">
                  <c:v>8.9678733000000008</c:v>
                </c:pt>
                <c:pt idx="13">
                  <c:v>9.7034091799999995</c:v>
                </c:pt>
                <c:pt idx="14">
                  <c:v>10.22838265</c:v>
                </c:pt>
                <c:pt idx="15">
                  <c:v>10.427428190000001</c:v>
                </c:pt>
                <c:pt idx="16">
                  <c:v>10.686280699999999</c:v>
                </c:pt>
                <c:pt idx="17">
                  <c:v>11.64060025</c:v>
                </c:pt>
                <c:pt idx="18">
                  <c:v>12.627450339999999</c:v>
                </c:pt>
                <c:pt idx="19">
                  <c:v>18.073453929999999</c:v>
                </c:pt>
                <c:pt idx="20">
                  <c:v>24.640225999999998</c:v>
                </c:pt>
                <c:pt idx="21">
                  <c:v>33.722951999999999</c:v>
                </c:pt>
                <c:pt idx="22">
                  <c:v>34.550976939999998</c:v>
                </c:pt>
                <c:pt idx="23">
                  <c:v>35.578054520000002</c:v>
                </c:pt>
                <c:pt idx="24">
                  <c:v>36.896062989999997</c:v>
                </c:pt>
                <c:pt idx="25">
                  <c:v>38.408036490000001</c:v>
                </c:pt>
                <c:pt idx="26">
                  <c:v>39.82434757</c:v>
                </c:pt>
                <c:pt idx="27">
                  <c:v>48.547348159999999</c:v>
                </c:pt>
                <c:pt idx="28">
                  <c:v>54.614229680000001</c:v>
                </c:pt>
                <c:pt idx="29">
                  <c:v>56.06999132</c:v>
                </c:pt>
                <c:pt idx="30">
                  <c:v>62.226157090000001</c:v>
                </c:pt>
                <c:pt idx="31">
                  <c:v>80.405532339999993</c:v>
                </c:pt>
                <c:pt idx="32">
                  <c:v>84.031878289999995</c:v>
                </c:pt>
                <c:pt idx="33">
                  <c:v>87.649391649999998</c:v>
                </c:pt>
                <c:pt idx="34">
                  <c:v>102.41370974</c:v>
                </c:pt>
                <c:pt idx="35">
                  <c:v>104.85711121</c:v>
                </c:pt>
                <c:pt idx="36">
                  <c:v>134.71680463999999</c:v>
                </c:pt>
                <c:pt idx="37">
                  <c:v>191.65379157000001</c:v>
                </c:pt>
                <c:pt idx="38">
                  <c:v>236.25853806000001</c:v>
                </c:pt>
                <c:pt idx="39">
                  <c:v>280.29540780000002</c:v>
                </c:pt>
                <c:pt idx="40">
                  <c:v>361.49306653000002</c:v>
                </c:pt>
                <c:pt idx="41">
                  <c:v>361.94556119999999</c:v>
                </c:pt>
                <c:pt idx="42">
                  <c:v>427.14846123000001</c:v>
                </c:pt>
                <c:pt idx="43">
                  <c:v>565.26653587999999</c:v>
                </c:pt>
                <c:pt idx="44">
                  <c:v>659.15718623999999</c:v>
                </c:pt>
                <c:pt idx="45">
                  <c:v>697.80792401999997</c:v>
                </c:pt>
                <c:pt idx="46">
                  <c:v>715.32866793999995</c:v>
                </c:pt>
                <c:pt idx="47">
                  <c:v>774.99764084000003</c:v>
                </c:pt>
                <c:pt idx="48">
                  <c:v>903.55074864000005</c:v>
                </c:pt>
                <c:pt idx="49">
                  <c:v>1437.1087691499999</c:v>
                </c:pt>
                <c:pt idx="50">
                  <c:v>1618.0522758100001</c:v>
                </c:pt>
                <c:pt idx="51">
                  <c:v>1870.3355000700001</c:v>
                </c:pt>
              </c:numCache>
            </c:numRef>
          </c:val>
        </c:ser>
        <c:ser>
          <c:idx val="1"/>
          <c:order val="1"/>
          <c:tx>
            <c:strRef>
              <c:f>'9. MatrizGeneraciónSEIN (4)'!$O$8</c:f>
              <c:strCache>
                <c:ptCount val="1"/>
                <c:pt idx="0">
                  <c:v>2016</c:v>
                </c:pt>
              </c:strCache>
            </c:strRef>
          </c:tx>
          <c:spPr>
            <a:solidFill>
              <a:srgbClr val="C00000"/>
            </a:solidFill>
          </c:spPr>
          <c:invertIfNegative val="0"/>
          <c:cat>
            <c:strRef>
              <c:f>'9. MatrizGeneraciónSEIN (4)'!$M$9:$M$60</c:f>
              <c:strCache>
                <c:ptCount val="52"/>
                <c:pt idx="0">
                  <c:v>AGROAURORA</c:v>
                </c:pt>
                <c:pt idx="1">
                  <c:v>SANTA ROSA</c:v>
                </c:pt>
                <c:pt idx="2">
                  <c:v>SHOUGESA</c:v>
                </c:pt>
                <c:pt idx="3">
                  <c:v>CERRO VERDE</c:v>
                </c:pt>
                <c:pt idx="4">
                  <c:v>IYEPSA</c:v>
                </c:pt>
                <c:pt idx="5">
                  <c:v>PLANTA ETEN</c:v>
                </c:pt>
                <c:pt idx="6">
                  <c:v>ECELIM</c:v>
                </c:pt>
                <c:pt idx="7">
                  <c:v>YANAPAMPA</c:v>
                </c:pt>
                <c:pt idx="8">
                  <c:v>HIDROCAÑETE</c:v>
                </c:pt>
                <c:pt idx="9">
                  <c:v>MAJA</c:v>
                </c:pt>
                <c:pt idx="10">
                  <c:v>EGECSAC</c:v>
                </c:pt>
                <c:pt idx="11">
                  <c:v>PETRAMAS</c:v>
                </c:pt>
                <c:pt idx="12">
                  <c:v>GTS REPARTICION</c:v>
                </c:pt>
                <c:pt idx="13">
                  <c:v>SDE PIURA</c:v>
                </c:pt>
                <c:pt idx="14">
                  <c:v>GEPSA</c:v>
                </c:pt>
                <c:pt idx="15">
                  <c:v>GTS MAJES</c:v>
                </c:pt>
                <c:pt idx="16">
                  <c:v>MOQUEGUA FV</c:v>
                </c:pt>
                <c:pt idx="17">
                  <c:v>PANAMERICANA SOLAR</c:v>
                </c:pt>
                <c:pt idx="18">
                  <c:v>TACNA SOLAR</c:v>
                </c:pt>
                <c:pt idx="19">
                  <c:v>AIPSA</c:v>
                </c:pt>
                <c:pt idx="20">
                  <c:v>AYEPSA</c:v>
                </c:pt>
                <c:pt idx="21">
                  <c:v>HANCHOR</c:v>
                </c:pt>
                <c:pt idx="22">
                  <c:v>RIO BAÑOS</c:v>
                </c:pt>
                <c:pt idx="23">
                  <c:v>PARQUE MARCONA</c:v>
                </c:pt>
                <c:pt idx="24">
                  <c:v>RIO DOBLE </c:v>
                </c:pt>
                <c:pt idx="25">
                  <c:v>SINERSA</c:v>
                </c:pt>
                <c:pt idx="26">
                  <c:v>TERMOSELVA</c:v>
                </c:pt>
                <c:pt idx="27">
                  <c:v>ENERGÍA EÓLICA</c:v>
                </c:pt>
                <c:pt idx="28">
                  <c:v>EGESUR</c:v>
                </c:pt>
                <c:pt idx="29">
                  <c:v>SDF ENERGIA</c:v>
                </c:pt>
                <c:pt idx="30">
                  <c:v>SANTA CRUZ</c:v>
                </c:pt>
                <c:pt idx="31">
                  <c:v>EGE JUNÍN</c:v>
                </c:pt>
                <c:pt idx="32">
                  <c:v>ENEL PIURA</c:v>
                </c:pt>
                <c:pt idx="33">
                  <c:v>TERMOCHILCA</c:v>
                </c:pt>
                <c:pt idx="34">
                  <c:v>EGE HUANZA</c:v>
                </c:pt>
                <c:pt idx="35">
                  <c:v>TRES HERMANAS</c:v>
                </c:pt>
                <c:pt idx="36">
                  <c:v>SAMAY I</c:v>
                </c:pt>
                <c:pt idx="37">
                  <c:v>LUZ DEL SUR</c:v>
                </c:pt>
                <c:pt idx="38">
                  <c:v>SAN GABAN</c:v>
                </c:pt>
                <c:pt idx="39">
                  <c:v>EGASA</c:v>
                </c:pt>
                <c:pt idx="40">
                  <c:v>EGEMSA</c:v>
                </c:pt>
                <c:pt idx="41">
                  <c:v>CHINANGO</c:v>
                </c:pt>
                <c:pt idx="42">
                  <c:v>CELEPSA</c:v>
                </c:pt>
                <c:pt idx="43">
                  <c:v>CERRO DEL AGUILA</c:v>
                </c:pt>
                <c:pt idx="44">
                  <c:v>STATKRAFT</c:v>
                </c:pt>
                <c:pt idx="45">
                  <c:v>ORAZUL ENERGY</c:v>
                </c:pt>
                <c:pt idx="46">
                  <c:v>FENIX POWER</c:v>
                </c:pt>
                <c:pt idx="47">
                  <c:v>HUALLAGA</c:v>
                </c:pt>
                <c:pt idx="48">
                  <c:v>KALLPA</c:v>
                </c:pt>
                <c:pt idx="49">
                  <c:v>ENEL GENERACIÓN</c:v>
                </c:pt>
                <c:pt idx="50">
                  <c:v>ELECTROPERU</c:v>
                </c:pt>
                <c:pt idx="51">
                  <c:v>ENGIE</c:v>
                </c:pt>
              </c:strCache>
            </c:strRef>
          </c:cat>
          <c:val>
            <c:numRef>
              <c:f>'9. MatrizGeneraciónSEIN (4)'!$O$9:$O$60</c:f>
              <c:numCache>
                <c:formatCode>General</c:formatCode>
                <c:ptCount val="52"/>
                <c:pt idx="0">
                  <c:v>0.50091403000000001</c:v>
                </c:pt>
                <c:pt idx="1">
                  <c:v>0.91359363999999998</c:v>
                </c:pt>
                <c:pt idx="2">
                  <c:v>9.4448737600000001</c:v>
                </c:pt>
                <c:pt idx="3">
                  <c:v>20.770733709999998</c:v>
                </c:pt>
                <c:pt idx="4">
                  <c:v>0</c:v>
                </c:pt>
                <c:pt idx="5">
                  <c:v>3.9352671799999999</c:v>
                </c:pt>
                <c:pt idx="6">
                  <c:v>4.81501673</c:v>
                </c:pt>
                <c:pt idx="7">
                  <c:v>3.87026767</c:v>
                </c:pt>
                <c:pt idx="8">
                  <c:v>7.0724999999999998</c:v>
                </c:pt>
                <c:pt idx="9">
                  <c:v>6.5990672500000001</c:v>
                </c:pt>
                <c:pt idx="10">
                  <c:v>6.7820365000000002</c:v>
                </c:pt>
                <c:pt idx="11">
                  <c:v>8.7466359100000002</c:v>
                </c:pt>
                <c:pt idx="12">
                  <c:v>11.834877799999999</c:v>
                </c:pt>
                <c:pt idx="13">
                  <c:v>27.803593410000001</c:v>
                </c:pt>
                <c:pt idx="14">
                  <c:v>11.05616051</c:v>
                </c:pt>
                <c:pt idx="15">
                  <c:v>12.267009079999999</c:v>
                </c:pt>
                <c:pt idx="16">
                  <c:v>12.47384527</c:v>
                </c:pt>
                <c:pt idx="17">
                  <c:v>13.399671</c:v>
                </c:pt>
                <c:pt idx="18">
                  <c:v>13.266545000000001</c:v>
                </c:pt>
                <c:pt idx="19">
                  <c:v>21.794861990000001</c:v>
                </c:pt>
                <c:pt idx="20">
                  <c:v>21.434887750000001</c:v>
                </c:pt>
                <c:pt idx="21">
                  <c:v>29.227471000000001</c:v>
                </c:pt>
                <c:pt idx="22">
                  <c:v>0</c:v>
                </c:pt>
                <c:pt idx="23">
                  <c:v>35.198843349999997</c:v>
                </c:pt>
                <c:pt idx="24">
                  <c:v>34.195114930000003</c:v>
                </c:pt>
                <c:pt idx="25">
                  <c:v>11.2808552</c:v>
                </c:pt>
                <c:pt idx="26">
                  <c:v>150.11062742999999</c:v>
                </c:pt>
                <c:pt idx="27">
                  <c:v>96.099565979999994</c:v>
                </c:pt>
                <c:pt idx="28">
                  <c:v>57.744011389999997</c:v>
                </c:pt>
                <c:pt idx="29">
                  <c:v>50.016153950000003</c:v>
                </c:pt>
                <c:pt idx="30">
                  <c:v>62.529273070000002</c:v>
                </c:pt>
                <c:pt idx="31">
                  <c:v>84.304599229999994</c:v>
                </c:pt>
                <c:pt idx="32">
                  <c:v>155.76146410999999</c:v>
                </c:pt>
                <c:pt idx="33">
                  <c:v>150.44745809</c:v>
                </c:pt>
                <c:pt idx="34">
                  <c:v>93.964867490000003</c:v>
                </c:pt>
                <c:pt idx="35">
                  <c:v>35.292539679999997</c:v>
                </c:pt>
                <c:pt idx="36">
                  <c:v>5.2644349999999998</c:v>
                </c:pt>
                <c:pt idx="37">
                  <c:v>191.30019811</c:v>
                </c:pt>
                <c:pt idx="38">
                  <c:v>237.70671221999999</c:v>
                </c:pt>
                <c:pt idx="39">
                  <c:v>311.77189845999999</c:v>
                </c:pt>
                <c:pt idx="40">
                  <c:v>360.84154683000003</c:v>
                </c:pt>
                <c:pt idx="41">
                  <c:v>378.45070771000002</c:v>
                </c:pt>
                <c:pt idx="42">
                  <c:v>374.26289346999999</c:v>
                </c:pt>
                <c:pt idx="43">
                  <c:v>0</c:v>
                </c:pt>
                <c:pt idx="44">
                  <c:v>704.97814215000005</c:v>
                </c:pt>
                <c:pt idx="45">
                  <c:v>735.27464296000005</c:v>
                </c:pt>
                <c:pt idx="46">
                  <c:v>663.25386565999997</c:v>
                </c:pt>
                <c:pt idx="47">
                  <c:v>10.779121010000001</c:v>
                </c:pt>
                <c:pt idx="48">
                  <c:v>1432.41076413</c:v>
                </c:pt>
                <c:pt idx="49">
                  <c:v>1766.4155372099999</c:v>
                </c:pt>
                <c:pt idx="50">
                  <c:v>1869.1456846900001</c:v>
                </c:pt>
                <c:pt idx="51">
                  <c:v>1780.1829606900001</c:v>
                </c:pt>
              </c:numCache>
            </c:numRef>
          </c:val>
        </c:ser>
        <c:dLbls>
          <c:showLegendKey val="0"/>
          <c:showVal val="0"/>
          <c:showCatName val="0"/>
          <c:showSerName val="0"/>
          <c:showPercent val="0"/>
          <c:showBubbleSize val="0"/>
        </c:dLbls>
        <c:gapWidth val="150"/>
        <c:axId val="260774144"/>
        <c:axId val="260780032"/>
      </c:barChart>
      <c:catAx>
        <c:axId val="260774144"/>
        <c:scaling>
          <c:orientation val="minMax"/>
        </c:scaling>
        <c:delete val="0"/>
        <c:axPos val="l"/>
        <c:majorTickMark val="out"/>
        <c:minorTickMark val="none"/>
        <c:tickLblPos val="nextTo"/>
        <c:txPr>
          <a:bodyPr/>
          <a:lstStyle/>
          <a:p>
            <a:pPr>
              <a:defRPr sz="800"/>
            </a:pPr>
            <a:endParaRPr lang="en-US"/>
          </a:p>
        </c:txPr>
        <c:crossAx val="260780032"/>
        <c:crosses val="autoZero"/>
        <c:auto val="1"/>
        <c:lblAlgn val="ctr"/>
        <c:lblOffset val="100"/>
        <c:noMultiLvlLbl val="0"/>
      </c:catAx>
      <c:valAx>
        <c:axId val="260780032"/>
        <c:scaling>
          <c:orientation val="minMax"/>
          <c:max val="1900"/>
          <c:min val="0"/>
        </c:scaling>
        <c:delete val="0"/>
        <c:axPos val="b"/>
        <c:title>
          <c:tx>
            <c:rich>
              <a:bodyPr/>
              <a:lstStyle/>
              <a:p>
                <a:pPr>
                  <a:defRPr/>
                </a:pPr>
                <a:r>
                  <a:rPr lang="es-PE"/>
                  <a:t>GWh</a:t>
                </a:r>
              </a:p>
            </c:rich>
          </c:tx>
          <c:layout>
            <c:manualLayout>
              <c:xMode val="edge"/>
              <c:yMode val="edge"/>
              <c:x val="0.89975275590551185"/>
              <c:y val="0.96756315486210343"/>
            </c:manualLayout>
          </c:layout>
          <c:overlay val="0"/>
        </c:title>
        <c:numFmt formatCode="General" sourceLinked="1"/>
        <c:majorTickMark val="out"/>
        <c:minorTickMark val="none"/>
        <c:tickLblPos val="nextTo"/>
        <c:txPr>
          <a:bodyPr/>
          <a:lstStyle/>
          <a:p>
            <a:pPr>
              <a:defRPr sz="900" b="1"/>
            </a:pPr>
            <a:endParaRPr lang="en-US"/>
          </a:p>
        </c:txPr>
        <c:crossAx val="260774144"/>
        <c:crosses val="autoZero"/>
        <c:crossBetween val="between"/>
      </c:valAx>
    </c:plotArea>
    <c:legend>
      <c:legendPos val="r"/>
      <c:layout>
        <c:manualLayout>
          <c:xMode val="edge"/>
          <c:yMode val="edge"/>
          <c:x val="0.69853863321931697"/>
          <c:y val="0.33475261770559128"/>
          <c:w val="0.12445429833172612"/>
          <c:h val="5.4289134265688474E-2"/>
        </c:manualLayout>
      </c:layout>
      <c:overlay val="0"/>
    </c:legend>
    <c:plotVisOnly val="1"/>
    <c:dispBlanksAs val="gap"/>
    <c:showDLblsOverMax val="0"/>
  </c:chart>
  <c:spPr>
    <a:ln>
      <a:noFill/>
    </a:ln>
  </c:sp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8657239512474714E-2"/>
          <c:y val="0.15190756781412054"/>
          <c:w val="0.83360022102500342"/>
          <c:h val="0.74077532166518834"/>
        </c:manualLayout>
      </c:layout>
      <c:barChart>
        <c:barDir val="bar"/>
        <c:grouping val="stacked"/>
        <c:varyColors val="0"/>
        <c:ser>
          <c:idx val="0"/>
          <c:order val="0"/>
          <c:tx>
            <c:strRef>
              <c:f>'10. MáxDemandaSEIN (1)'!$N$39</c:f>
              <c:strCache>
                <c:ptCount val="1"/>
                <c:pt idx="0">
                  <c:v>Hidroeléctrica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(1)'!$O$39:$Q$39</c:f>
              <c:numCache>
                <c:formatCode>###\ ###\ ##0.0</c:formatCode>
                <c:ptCount val="3"/>
                <c:pt idx="0">
                  <c:v>4181.7235000000001</c:v>
                </c:pt>
                <c:pt idx="1">
                  <c:v>3527.2958100000001</c:v>
                </c:pt>
                <c:pt idx="2">
                  <c:v>3213.6729799999998</c:v>
                </c:pt>
              </c:numCache>
            </c:numRef>
          </c:val>
        </c:ser>
        <c:ser>
          <c:idx val="1"/>
          <c:order val="1"/>
          <c:tx>
            <c:strRef>
              <c:f>'10. MáxDemandaSEIN (1)'!$N$40</c:f>
              <c:strCache>
                <c:ptCount val="1"/>
                <c:pt idx="0">
                  <c:v>Termoeléctrica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(1)'!$O$40:$Q$40</c:f>
              <c:numCache>
                <c:formatCode>###\ ###\ ##0.0</c:formatCode>
                <c:ptCount val="3"/>
                <c:pt idx="0">
                  <c:v>2286.1302900000001</c:v>
                </c:pt>
                <c:pt idx="1">
                  <c:v>2770.9643299999998</c:v>
                </c:pt>
                <c:pt idx="2">
                  <c:v>2809.9173000000001</c:v>
                </c:pt>
              </c:numCache>
            </c:numRef>
          </c:val>
        </c:ser>
        <c:ser>
          <c:idx val="2"/>
          <c:order val="2"/>
          <c:tx>
            <c:strRef>
              <c:f>'10. MáxDemandaSEIN (1)'!$N$41</c:f>
              <c:strCache>
                <c:ptCount val="1"/>
                <c:pt idx="0">
                  <c:v>Eólica</c:v>
                </c:pt>
              </c:strCache>
            </c:strRef>
          </c:tx>
          <c:invertIfNegative val="0"/>
          <c:cat>
            <c:numRef>
              <c:f>'10. MáxDemandaSEIN (1)'!$O$38:$Q$38</c:f>
              <c:numCache>
                <c:formatCode>General</c:formatCode>
                <c:ptCount val="3"/>
                <c:pt idx="0">
                  <c:v>2017</c:v>
                </c:pt>
                <c:pt idx="1">
                  <c:v>2016</c:v>
                </c:pt>
                <c:pt idx="2">
                  <c:v>2015</c:v>
                </c:pt>
              </c:numCache>
            </c:numRef>
          </c:cat>
          <c:val>
            <c:numRef>
              <c:f>'10. MáxDemandaSEIN (1)'!$O$41:$Q$41</c:f>
              <c:numCache>
                <c:formatCode>###\ ###\ ##0.0</c:formatCode>
                <c:ptCount val="3"/>
                <c:pt idx="0">
                  <c:v>91.209549999999993</c:v>
                </c:pt>
                <c:pt idx="1">
                  <c:v>146.64738</c:v>
                </c:pt>
                <c:pt idx="2">
                  <c:v>12.570040000000001</c:v>
                </c:pt>
              </c:numCache>
            </c:numRef>
          </c:val>
        </c:ser>
        <c:dLbls>
          <c:showLegendKey val="0"/>
          <c:showVal val="0"/>
          <c:showCatName val="0"/>
          <c:showSerName val="0"/>
          <c:showPercent val="0"/>
          <c:showBubbleSize val="0"/>
        </c:dLbls>
        <c:gapWidth val="150"/>
        <c:overlap val="100"/>
        <c:axId val="261176704"/>
        <c:axId val="261191168"/>
      </c:barChart>
      <c:catAx>
        <c:axId val="261176704"/>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General" sourceLinked="1"/>
        <c:majorTickMark val="out"/>
        <c:minorTickMark val="none"/>
        <c:tickLblPos val="nextTo"/>
        <c:txPr>
          <a:bodyPr/>
          <a:lstStyle/>
          <a:p>
            <a:pPr>
              <a:defRPr b="1"/>
            </a:pPr>
            <a:endParaRPr lang="en-US"/>
          </a:p>
        </c:txPr>
        <c:crossAx val="261191168"/>
        <c:crosses val="autoZero"/>
        <c:auto val="1"/>
        <c:lblAlgn val="ctr"/>
        <c:lblOffset val="100"/>
        <c:noMultiLvlLbl val="0"/>
      </c:catAx>
      <c:valAx>
        <c:axId val="261191168"/>
        <c:scaling>
          <c:orientation val="minMax"/>
        </c:scaling>
        <c:delete val="0"/>
        <c:axPos val="b"/>
        <c:majorGridlines/>
        <c:title>
          <c:tx>
            <c:rich>
              <a:bodyPr rot="0" vert="horz"/>
              <a:lstStyle/>
              <a:p>
                <a:pPr>
                  <a:defRPr/>
                </a:pPr>
                <a:r>
                  <a:rPr lang="en-US"/>
                  <a:t>MW</a:t>
                </a:r>
              </a:p>
            </c:rich>
          </c:tx>
          <c:layout>
            <c:manualLayout>
              <c:xMode val="edge"/>
              <c:yMode val="edge"/>
              <c:x val="0.95603494184405124"/>
              <c:y val="0.90544799048813929"/>
            </c:manualLayout>
          </c:layout>
          <c:overlay val="0"/>
        </c:title>
        <c:numFmt formatCode="###\ ###\ ##0.0" sourceLinked="1"/>
        <c:majorTickMark val="out"/>
        <c:minorTickMark val="none"/>
        <c:tickLblPos val="nextTo"/>
        <c:txPr>
          <a:bodyPr/>
          <a:lstStyle/>
          <a:p>
            <a:pPr>
              <a:defRPr b="1"/>
            </a:pPr>
            <a:endParaRPr lang="en-US"/>
          </a:p>
        </c:txPr>
        <c:crossAx val="261176704"/>
        <c:crosses val="autoZero"/>
        <c:crossBetween val="between"/>
      </c:valAx>
    </c:plotArea>
    <c:legend>
      <c:legendPos val="t"/>
      <c:layout>
        <c:manualLayout>
          <c:xMode val="edge"/>
          <c:yMode val="edge"/>
          <c:x val="0.21741926042526799"/>
          <c:y val="1.9448123934208899E-2"/>
          <c:w val="0.53306253960238259"/>
          <c:h val="5.0239820088446303E-2"/>
        </c:manualLayout>
      </c:layout>
      <c:overlay val="0"/>
    </c:legend>
    <c:plotVisOnly val="1"/>
    <c:dispBlanksAs val="gap"/>
    <c:showDLblsOverMax val="0"/>
  </c:chart>
  <c:spPr>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583083804665263"/>
          <c:y val="3.0023684481515808E-2"/>
          <c:w val="0.58759306495138808"/>
          <c:h val="0.93351384421547412"/>
        </c:manualLayout>
      </c:layout>
      <c:barChart>
        <c:barDir val="bar"/>
        <c:grouping val="clustered"/>
        <c:varyColors val="0"/>
        <c:ser>
          <c:idx val="0"/>
          <c:order val="0"/>
          <c:tx>
            <c:strRef>
              <c:f>'11. MáxDemandaSEIN (2)'!$N$8</c:f>
              <c:strCache>
                <c:ptCount val="1"/>
                <c:pt idx="0">
                  <c:v>2017</c:v>
                </c:pt>
              </c:strCache>
            </c:strRef>
          </c:tx>
          <c:spPr>
            <a:solidFill>
              <a:srgbClr val="0070C0"/>
            </a:solidFill>
          </c:spPr>
          <c:invertIfNegative val="0"/>
          <c:cat>
            <c:strRef>
              <c:f>'11. MáxDemandaSEIN (2)'!$M$11:$M$62</c:f>
              <c:strCache>
                <c:ptCount val="52"/>
                <c:pt idx="0">
                  <c:v>AIPSA</c:v>
                </c:pt>
                <c:pt idx="1">
                  <c:v>AGROAURORA</c:v>
                </c:pt>
                <c:pt idx="2">
                  <c:v>SANTA ROSA</c:v>
                </c:pt>
                <c:pt idx="3">
                  <c:v>ECELIM</c:v>
                </c:pt>
                <c:pt idx="4">
                  <c:v>EGECSAC</c:v>
                </c:pt>
                <c:pt idx="5">
                  <c:v>FENIX POWER</c:v>
                </c:pt>
                <c:pt idx="6">
                  <c:v>GTS MAJES</c:v>
                </c:pt>
                <c:pt idx="7">
                  <c:v>GTS REPARTICION</c:v>
                </c:pt>
                <c:pt idx="8">
                  <c:v>HUANCHOR</c:v>
                </c:pt>
                <c:pt idx="9">
                  <c:v>IYEPSA</c:v>
                </c:pt>
                <c:pt idx="10">
                  <c:v>CERRO VERDE</c:v>
                </c:pt>
                <c:pt idx="11">
                  <c:v>MOQUEGUA FV</c:v>
                </c:pt>
                <c:pt idx="12">
                  <c:v>PANAMERICANA SOLAR </c:v>
                </c:pt>
                <c:pt idx="13">
                  <c:v>PLANTA ETEN</c:v>
                </c:pt>
                <c:pt idx="14">
                  <c:v>SDE PIURA</c:v>
                </c:pt>
                <c:pt idx="15">
                  <c:v>SHOUGESA</c:v>
                </c:pt>
                <c:pt idx="16">
                  <c:v>TACNA SOLAR</c:v>
                </c:pt>
                <c:pt idx="17">
                  <c:v>HIDROCAÑETE</c:v>
                </c:pt>
                <c:pt idx="18">
                  <c:v>YANAPAMPA</c:v>
                </c:pt>
                <c:pt idx="19">
                  <c:v>MAJA ENERGIA</c:v>
                </c:pt>
                <c:pt idx="20">
                  <c:v>PETRAMAS</c:v>
                </c:pt>
                <c:pt idx="21">
                  <c:v>GEPSA</c:v>
                </c:pt>
                <c:pt idx="22">
                  <c:v>AYEPSA</c:v>
                </c:pt>
                <c:pt idx="23">
                  <c:v>PARQUE MARCONA</c:v>
                </c:pt>
                <c:pt idx="24">
                  <c:v>ENERGÍA EÓLICA</c:v>
                </c:pt>
                <c:pt idx="25">
                  <c:v>RIO DOBLE </c:v>
                </c:pt>
                <c:pt idx="26">
                  <c:v>RIO BAÑOS</c:v>
                </c:pt>
                <c:pt idx="27">
                  <c:v>SINERSA</c:v>
                </c:pt>
                <c:pt idx="28">
                  <c:v>SDF ENERGIA</c:v>
                </c:pt>
                <c:pt idx="29">
                  <c:v>SANTA CRUZ</c:v>
                </c:pt>
                <c:pt idx="30">
                  <c:v>EGE JUNIN</c:v>
                </c:pt>
                <c:pt idx="31">
                  <c:v>EGESUR</c:v>
                </c:pt>
                <c:pt idx="32">
                  <c:v>TRES HERMANAS</c:v>
                </c:pt>
                <c:pt idx="33">
                  <c:v>ENEL PIURA</c:v>
                </c:pt>
                <c:pt idx="34">
                  <c:v>LUZ DEL SUR</c:v>
                </c:pt>
                <c:pt idx="35">
                  <c:v>EGE HUANZA</c:v>
                </c:pt>
                <c:pt idx="36">
                  <c:v>SAN GABAN</c:v>
                </c:pt>
                <c:pt idx="37">
                  <c:v>TERMOSELVA</c:v>
                </c:pt>
                <c:pt idx="38">
                  <c:v>SAMAY I</c:v>
                </c:pt>
                <c:pt idx="39">
                  <c:v>EGEMSA</c:v>
                </c:pt>
                <c:pt idx="40">
                  <c:v>TERMOCHILCA</c:v>
                </c:pt>
                <c:pt idx="41">
                  <c:v>EGASA</c:v>
                </c:pt>
                <c:pt idx="42">
                  <c:v>CHINANGO</c:v>
                </c:pt>
                <c:pt idx="43">
                  <c:v>CELEPSA</c:v>
                </c:pt>
                <c:pt idx="44">
                  <c:v>CERRO DEL AGUILA</c:v>
                </c:pt>
                <c:pt idx="45">
                  <c:v>STATKRAFT</c:v>
                </c:pt>
                <c:pt idx="46">
                  <c:v>ORAZUL ENERGY</c:v>
                </c:pt>
                <c:pt idx="47">
                  <c:v>KALLPA</c:v>
                </c:pt>
                <c:pt idx="48">
                  <c:v>HUALLAGA</c:v>
                </c:pt>
                <c:pt idx="49">
                  <c:v>ELECTROPERU</c:v>
                </c:pt>
                <c:pt idx="50">
                  <c:v>ENEL GENERACION</c:v>
                </c:pt>
                <c:pt idx="51">
                  <c:v>ENGIE</c:v>
                </c:pt>
              </c:strCache>
            </c:strRef>
          </c:cat>
          <c:val>
            <c:numRef>
              <c:f>'11. MáxDemandaSEIN (2)'!$N$11:$N$62</c:f>
              <c:numCache>
                <c:formatCode>General</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3.2</c:v>
                </c:pt>
                <c:pt idx="18">
                  <c:v>3.2308500000000002</c:v>
                </c:pt>
                <c:pt idx="19">
                  <c:v>3.8530000000000002</c:v>
                </c:pt>
                <c:pt idx="20">
                  <c:v>4.5601000000000003</c:v>
                </c:pt>
                <c:pt idx="21">
                  <c:v>6.8383700000000003</c:v>
                </c:pt>
                <c:pt idx="22">
                  <c:v>11.861000000000001</c:v>
                </c:pt>
                <c:pt idx="23">
                  <c:v>16.99982</c:v>
                </c:pt>
                <c:pt idx="24">
                  <c:v>17.57508</c:v>
                </c:pt>
                <c:pt idx="25">
                  <c:v>19.433199999999999</c:v>
                </c:pt>
                <c:pt idx="26">
                  <c:v>20.295780000000001</c:v>
                </c:pt>
                <c:pt idx="27">
                  <c:v>20.301359999999999</c:v>
                </c:pt>
                <c:pt idx="28">
                  <c:v>26.39648</c:v>
                </c:pt>
                <c:pt idx="29">
                  <c:v>32.93768</c:v>
                </c:pt>
                <c:pt idx="30">
                  <c:v>37.327280000000002</c:v>
                </c:pt>
                <c:pt idx="31">
                  <c:v>49.393900000000002</c:v>
                </c:pt>
                <c:pt idx="32">
                  <c:v>56.634650000000001</c:v>
                </c:pt>
                <c:pt idx="33">
                  <c:v>83.772379999999998</c:v>
                </c:pt>
                <c:pt idx="34">
                  <c:v>90.278630000000007</c:v>
                </c:pt>
                <c:pt idx="35">
                  <c:v>93.507350000000002</c:v>
                </c:pt>
                <c:pt idx="36">
                  <c:v>110.68579</c:v>
                </c:pt>
                <c:pt idx="37">
                  <c:v>122.69233</c:v>
                </c:pt>
                <c:pt idx="38">
                  <c:v>129.16291000000001</c:v>
                </c:pt>
                <c:pt idx="39">
                  <c:v>168.08005</c:v>
                </c:pt>
                <c:pt idx="40">
                  <c:v>172.17124999999999</c:v>
                </c:pt>
                <c:pt idx="41">
                  <c:v>197.24307999999999</c:v>
                </c:pt>
                <c:pt idx="42">
                  <c:v>197.39031</c:v>
                </c:pt>
                <c:pt idx="43">
                  <c:v>215.91943000000001</c:v>
                </c:pt>
                <c:pt idx="44">
                  <c:v>238.51833999999999</c:v>
                </c:pt>
                <c:pt idx="45">
                  <c:v>327.91179</c:v>
                </c:pt>
                <c:pt idx="46">
                  <c:v>361.23822000000001</c:v>
                </c:pt>
                <c:pt idx="47">
                  <c:v>407.56466</c:v>
                </c:pt>
                <c:pt idx="48">
                  <c:v>455.30390999999997</c:v>
                </c:pt>
                <c:pt idx="49">
                  <c:v>851.46</c:v>
                </c:pt>
                <c:pt idx="50">
                  <c:v>899.98611000000005</c:v>
                </c:pt>
                <c:pt idx="51">
                  <c:v>1105.33825</c:v>
                </c:pt>
              </c:numCache>
            </c:numRef>
          </c:val>
        </c:ser>
        <c:ser>
          <c:idx val="1"/>
          <c:order val="1"/>
          <c:tx>
            <c:strRef>
              <c:f>'11. MáxDemandaSEIN (2)'!$O$8</c:f>
              <c:strCache>
                <c:ptCount val="1"/>
                <c:pt idx="0">
                  <c:v>2016</c:v>
                </c:pt>
              </c:strCache>
            </c:strRef>
          </c:tx>
          <c:spPr>
            <a:solidFill>
              <a:srgbClr val="C00000"/>
            </a:solidFill>
          </c:spPr>
          <c:invertIfNegative val="0"/>
          <c:cat>
            <c:strRef>
              <c:f>'11. MáxDemandaSEIN (2)'!$M$11:$M$62</c:f>
              <c:strCache>
                <c:ptCount val="52"/>
                <c:pt idx="0">
                  <c:v>AIPSA</c:v>
                </c:pt>
                <c:pt idx="1">
                  <c:v>AGROAURORA</c:v>
                </c:pt>
                <c:pt idx="2">
                  <c:v>SANTA ROSA</c:v>
                </c:pt>
                <c:pt idx="3">
                  <c:v>ECELIM</c:v>
                </c:pt>
                <c:pt idx="4">
                  <c:v>EGECSAC</c:v>
                </c:pt>
                <c:pt idx="5">
                  <c:v>FENIX POWER</c:v>
                </c:pt>
                <c:pt idx="6">
                  <c:v>GTS MAJES</c:v>
                </c:pt>
                <c:pt idx="7">
                  <c:v>GTS REPARTICION</c:v>
                </c:pt>
                <c:pt idx="8">
                  <c:v>HUANCHOR</c:v>
                </c:pt>
                <c:pt idx="9">
                  <c:v>IYEPSA</c:v>
                </c:pt>
                <c:pt idx="10">
                  <c:v>CERRO VERDE</c:v>
                </c:pt>
                <c:pt idx="11">
                  <c:v>MOQUEGUA FV</c:v>
                </c:pt>
                <c:pt idx="12">
                  <c:v>PANAMERICANA SOLAR </c:v>
                </c:pt>
                <c:pt idx="13">
                  <c:v>PLANTA ETEN</c:v>
                </c:pt>
                <c:pt idx="14">
                  <c:v>SDE PIURA</c:v>
                </c:pt>
                <c:pt idx="15">
                  <c:v>SHOUGESA</c:v>
                </c:pt>
                <c:pt idx="16">
                  <c:v>TACNA SOLAR</c:v>
                </c:pt>
                <c:pt idx="17">
                  <c:v>HIDROCAÑETE</c:v>
                </c:pt>
                <c:pt idx="18">
                  <c:v>YANAPAMPA</c:v>
                </c:pt>
                <c:pt idx="19">
                  <c:v>MAJA ENERGIA</c:v>
                </c:pt>
                <c:pt idx="20">
                  <c:v>PETRAMAS</c:v>
                </c:pt>
                <c:pt idx="21">
                  <c:v>GEPSA</c:v>
                </c:pt>
                <c:pt idx="22">
                  <c:v>AYEPSA</c:v>
                </c:pt>
                <c:pt idx="23">
                  <c:v>PARQUE MARCONA</c:v>
                </c:pt>
                <c:pt idx="24">
                  <c:v>ENERGÍA EÓLICA</c:v>
                </c:pt>
                <c:pt idx="25">
                  <c:v>RIO DOBLE </c:v>
                </c:pt>
                <c:pt idx="26">
                  <c:v>RIO BAÑOS</c:v>
                </c:pt>
                <c:pt idx="27">
                  <c:v>SINERSA</c:v>
                </c:pt>
                <c:pt idx="28">
                  <c:v>SDF ENERGIA</c:v>
                </c:pt>
                <c:pt idx="29">
                  <c:v>SANTA CRUZ</c:v>
                </c:pt>
                <c:pt idx="30">
                  <c:v>EGE JUNIN</c:v>
                </c:pt>
                <c:pt idx="31">
                  <c:v>EGESUR</c:v>
                </c:pt>
                <c:pt idx="32">
                  <c:v>TRES HERMANAS</c:v>
                </c:pt>
                <c:pt idx="33">
                  <c:v>ENEL PIURA</c:v>
                </c:pt>
                <c:pt idx="34">
                  <c:v>LUZ DEL SUR</c:v>
                </c:pt>
                <c:pt idx="35">
                  <c:v>EGE HUANZA</c:v>
                </c:pt>
                <c:pt idx="36">
                  <c:v>SAN GABAN</c:v>
                </c:pt>
                <c:pt idx="37">
                  <c:v>TERMOSELVA</c:v>
                </c:pt>
                <c:pt idx="38">
                  <c:v>SAMAY I</c:v>
                </c:pt>
                <c:pt idx="39">
                  <c:v>EGEMSA</c:v>
                </c:pt>
                <c:pt idx="40">
                  <c:v>TERMOCHILCA</c:v>
                </c:pt>
                <c:pt idx="41">
                  <c:v>EGASA</c:v>
                </c:pt>
                <c:pt idx="42">
                  <c:v>CHINANGO</c:v>
                </c:pt>
                <c:pt idx="43">
                  <c:v>CELEPSA</c:v>
                </c:pt>
                <c:pt idx="44">
                  <c:v>CERRO DEL AGUILA</c:v>
                </c:pt>
                <c:pt idx="45">
                  <c:v>STATKRAFT</c:v>
                </c:pt>
                <c:pt idx="46">
                  <c:v>ORAZUL ENERGY</c:v>
                </c:pt>
                <c:pt idx="47">
                  <c:v>KALLPA</c:v>
                </c:pt>
                <c:pt idx="48">
                  <c:v>HUALLAGA</c:v>
                </c:pt>
                <c:pt idx="49">
                  <c:v>ELECTROPERU</c:v>
                </c:pt>
                <c:pt idx="50">
                  <c:v>ENEL GENERACION</c:v>
                </c:pt>
                <c:pt idx="51">
                  <c:v>ENGIE</c:v>
                </c:pt>
              </c:strCache>
            </c:strRef>
          </c:cat>
          <c:val>
            <c:numRef>
              <c:f>'11. MáxDemandaSEIN (2)'!$O$11:$O$62</c:f>
              <c:numCache>
                <c:formatCode>General</c:formatCode>
                <c:ptCount val="52"/>
                <c:pt idx="0">
                  <c:v>0</c:v>
                </c:pt>
                <c:pt idx="1">
                  <c:v>0</c:v>
                </c:pt>
                <c:pt idx="2">
                  <c:v>0.65810000000000002</c:v>
                </c:pt>
                <c:pt idx="3">
                  <c:v>1.45224</c:v>
                </c:pt>
                <c:pt idx="4">
                  <c:v>4.9800000000000004</c:v>
                </c:pt>
                <c:pt idx="5">
                  <c:v>270.91104999999999</c:v>
                </c:pt>
                <c:pt idx="6">
                  <c:v>0</c:v>
                </c:pt>
                <c:pt idx="7">
                  <c:v>0</c:v>
                </c:pt>
                <c:pt idx="8">
                  <c:v>19.103999999999999</c:v>
                </c:pt>
                <c:pt idx="10">
                  <c:v>0</c:v>
                </c:pt>
                <c:pt idx="11">
                  <c:v>0</c:v>
                </c:pt>
                <c:pt idx="12">
                  <c:v>0</c:v>
                </c:pt>
                <c:pt idx="13">
                  <c:v>0</c:v>
                </c:pt>
                <c:pt idx="14">
                  <c:v>18.2805</c:v>
                </c:pt>
                <c:pt idx="15">
                  <c:v>0</c:v>
                </c:pt>
                <c:pt idx="16">
                  <c:v>0</c:v>
                </c:pt>
                <c:pt idx="17">
                  <c:v>3.6</c:v>
                </c:pt>
                <c:pt idx="18">
                  <c:v>2.38157</c:v>
                </c:pt>
                <c:pt idx="19">
                  <c:v>3.6890000000000001</c:v>
                </c:pt>
                <c:pt idx="20">
                  <c:v>4.5296700000000003</c:v>
                </c:pt>
                <c:pt idx="21">
                  <c:v>4.76281</c:v>
                </c:pt>
                <c:pt idx="22">
                  <c:v>11.284000000000001</c:v>
                </c:pt>
                <c:pt idx="23">
                  <c:v>29.16432</c:v>
                </c:pt>
                <c:pt idx="24">
                  <c:v>28.949670000000001</c:v>
                </c:pt>
                <c:pt idx="25">
                  <c:v>19.127949999999998</c:v>
                </c:pt>
                <c:pt idx="27">
                  <c:v>5.8108300000000002</c:v>
                </c:pt>
                <c:pt idx="28">
                  <c:v>26.340669999999999</c:v>
                </c:pt>
                <c:pt idx="29">
                  <c:v>23.017289999999999</c:v>
                </c:pt>
                <c:pt idx="30">
                  <c:v>34.755479999999999</c:v>
                </c:pt>
                <c:pt idx="31">
                  <c:v>43.88946</c:v>
                </c:pt>
                <c:pt idx="32">
                  <c:v>88.533389999999997</c:v>
                </c:pt>
                <c:pt idx="33">
                  <c:v>83.540689999999998</c:v>
                </c:pt>
                <c:pt idx="34">
                  <c:v>88.193629999999999</c:v>
                </c:pt>
                <c:pt idx="35">
                  <c:v>49.149169999999998</c:v>
                </c:pt>
                <c:pt idx="36">
                  <c:v>111.95041999999999</c:v>
                </c:pt>
                <c:pt idx="37">
                  <c:v>85.85933</c:v>
                </c:pt>
                <c:pt idx="38">
                  <c:v>0</c:v>
                </c:pt>
                <c:pt idx="39">
                  <c:v>166.67135999999999</c:v>
                </c:pt>
                <c:pt idx="40">
                  <c:v>192.07131000000001</c:v>
                </c:pt>
                <c:pt idx="41">
                  <c:v>193.58686</c:v>
                </c:pt>
                <c:pt idx="42">
                  <c:v>183.26199</c:v>
                </c:pt>
                <c:pt idx="43">
                  <c:v>213.61022</c:v>
                </c:pt>
                <c:pt idx="45">
                  <c:v>404.80311999999998</c:v>
                </c:pt>
                <c:pt idx="46">
                  <c:v>360.46316000000002</c:v>
                </c:pt>
                <c:pt idx="47">
                  <c:v>710.30200000000002</c:v>
                </c:pt>
                <c:pt idx="48">
                  <c:v>6.1791700000000001</c:v>
                </c:pt>
                <c:pt idx="49">
                  <c:v>877.38192000000004</c:v>
                </c:pt>
                <c:pt idx="50">
                  <c:v>1210.8429599999999</c:v>
                </c:pt>
                <c:pt idx="51">
                  <c:v>861.81821000000002</c:v>
                </c:pt>
              </c:numCache>
            </c:numRef>
          </c:val>
        </c:ser>
        <c:dLbls>
          <c:showLegendKey val="0"/>
          <c:showVal val="0"/>
          <c:showCatName val="0"/>
          <c:showSerName val="0"/>
          <c:showPercent val="0"/>
          <c:showBubbleSize val="0"/>
        </c:dLbls>
        <c:gapWidth val="150"/>
        <c:axId val="260889600"/>
        <c:axId val="260576000"/>
      </c:barChart>
      <c:catAx>
        <c:axId val="260889600"/>
        <c:scaling>
          <c:orientation val="minMax"/>
        </c:scaling>
        <c:delete val="0"/>
        <c:axPos val="l"/>
        <c:majorTickMark val="out"/>
        <c:minorTickMark val="none"/>
        <c:tickLblPos val="nextTo"/>
        <c:txPr>
          <a:bodyPr/>
          <a:lstStyle/>
          <a:p>
            <a:pPr>
              <a:defRPr sz="900"/>
            </a:pPr>
            <a:endParaRPr lang="en-US"/>
          </a:p>
        </c:txPr>
        <c:crossAx val="260576000"/>
        <c:crosses val="autoZero"/>
        <c:auto val="1"/>
        <c:lblAlgn val="ctr"/>
        <c:lblOffset val="100"/>
        <c:noMultiLvlLbl val="0"/>
      </c:catAx>
      <c:valAx>
        <c:axId val="260576000"/>
        <c:scaling>
          <c:orientation val="minMax"/>
          <c:max val="1200"/>
          <c:min val="0"/>
        </c:scaling>
        <c:delete val="0"/>
        <c:axPos val="b"/>
        <c:majorGridlines/>
        <c:title>
          <c:tx>
            <c:rich>
              <a:bodyPr/>
              <a:lstStyle/>
              <a:p>
                <a:pPr>
                  <a:defRPr/>
                </a:pPr>
                <a:r>
                  <a:rPr lang="es-PE"/>
                  <a:t>MW</a:t>
                </a:r>
              </a:p>
            </c:rich>
          </c:tx>
          <c:layout>
            <c:manualLayout>
              <c:xMode val="edge"/>
              <c:yMode val="edge"/>
              <c:x val="0.89998915628504184"/>
              <c:y val="0.96144112111635105"/>
            </c:manualLayout>
          </c:layout>
          <c:overlay val="0"/>
        </c:title>
        <c:numFmt formatCode="General" sourceLinked="1"/>
        <c:majorTickMark val="out"/>
        <c:minorTickMark val="none"/>
        <c:tickLblPos val="nextTo"/>
        <c:txPr>
          <a:bodyPr/>
          <a:lstStyle/>
          <a:p>
            <a:pPr>
              <a:defRPr sz="900" b="1"/>
            </a:pPr>
            <a:endParaRPr lang="en-US"/>
          </a:p>
        </c:txPr>
        <c:crossAx val="260889600"/>
        <c:crosses val="autoZero"/>
        <c:crossBetween val="between"/>
        <c:majorUnit val="500"/>
      </c:valAx>
    </c:plotArea>
    <c:legend>
      <c:legendPos val="r"/>
      <c:layout>
        <c:manualLayout>
          <c:xMode val="edge"/>
          <c:yMode val="edge"/>
          <c:x val="0.63614974184564954"/>
          <c:y val="0.40167734456526838"/>
          <c:w val="0.13224206129163432"/>
          <c:h val="0.12778599686630837"/>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200"/>
              <a:t>VOLÚMEN</a:t>
            </a:r>
            <a:r>
              <a:rPr lang="en-US" sz="1200" baseline="0"/>
              <a:t> </a:t>
            </a:r>
            <a:r>
              <a:rPr lang="en-US" sz="1200"/>
              <a:t>DE LAS  LAGUNAS</a:t>
            </a:r>
            <a:r>
              <a:rPr lang="en-US" sz="1200" baseline="0"/>
              <a:t> EDEGEL (SANTA EULALIA Y MARCA</a:t>
            </a:r>
            <a:r>
              <a:rPr lang="en-US" sz="1200"/>
              <a:t>)</a:t>
            </a:r>
          </a:p>
        </c:rich>
      </c:tx>
      <c:layout>
        <c:manualLayout>
          <c:xMode val="edge"/>
          <c:yMode val="edge"/>
          <c:x val="0.23498403955622529"/>
          <c:y val="2.550278206851014E-2"/>
        </c:manualLayout>
      </c:layout>
      <c:overlay val="1"/>
    </c:title>
    <c:autoTitleDeleted val="0"/>
    <c:plotArea>
      <c:layout>
        <c:manualLayout>
          <c:layoutTarget val="inner"/>
          <c:xMode val="edge"/>
          <c:yMode val="edge"/>
          <c:x val="5.9923823475553931E-2"/>
          <c:y val="0.18010303671035996"/>
          <c:w val="0.91183943477716001"/>
          <c:h val="0.71623644870478143"/>
        </c:manualLayout>
      </c:layout>
      <c:lineChart>
        <c:grouping val="standard"/>
        <c:varyColors val="0"/>
        <c:ser>
          <c:idx val="0"/>
          <c:order val="0"/>
          <c:tx>
            <c:v>2017</c:v>
          </c:tx>
          <c:spPr>
            <a:ln>
              <a:solidFill>
                <a:schemeClr val="accent6">
                  <a:lumMod val="75000"/>
                </a:schemeClr>
              </a:solidFill>
            </a:ln>
          </c:spPr>
          <c:marker>
            <c:spPr>
              <a:solidFill>
                <a:schemeClr val="accent6">
                  <a:lumMod val="75000"/>
                </a:schemeClr>
              </a:solidFill>
            </c:spPr>
          </c:marker>
          <c:dPt>
            <c:idx val="4"/>
            <c:marker>
              <c:symbol val="diamond"/>
              <c:size val="9"/>
            </c:marker>
            <c:bubble3D val="0"/>
            <c:spPr>
              <a:ln w="34925">
                <a:solidFill>
                  <a:schemeClr val="accent6">
                    <a:lumMod val="75000"/>
                  </a:schemeClr>
                </a:solidFill>
              </a:ln>
            </c:spPr>
          </c:dPt>
          <c:val>
            <c:numRef>
              <c:f>'12. Hidrología (1)'!$AS$11:$AS$63</c:f>
              <c:numCache>
                <c:formatCode>General</c:formatCode>
                <c:ptCount val="53"/>
                <c:pt idx="0">
                  <c:v>93.1</c:v>
                </c:pt>
                <c:pt idx="1">
                  <c:v>93.1</c:v>
                </c:pt>
                <c:pt idx="2">
                  <c:v>98.74</c:v>
                </c:pt>
                <c:pt idx="3">
                  <c:v>98.74</c:v>
                </c:pt>
                <c:pt idx="4">
                  <c:v>125.15</c:v>
                </c:pt>
                <c:pt idx="5">
                  <c:v>125.15</c:v>
                </c:pt>
                <c:pt idx="6">
                  <c:v>142.99</c:v>
                </c:pt>
                <c:pt idx="7">
                  <c:v>142.99</c:v>
                </c:pt>
                <c:pt idx="8">
                  <c:v>159.53</c:v>
                </c:pt>
                <c:pt idx="9">
                  <c:v>159.53</c:v>
                </c:pt>
                <c:pt idx="10">
                  <c:v>184.94</c:v>
                </c:pt>
                <c:pt idx="11">
                  <c:v>184.94</c:v>
                </c:pt>
                <c:pt idx="12">
                  <c:v>203.73</c:v>
                </c:pt>
              </c:numCache>
            </c:numRef>
          </c:val>
          <c:smooth val="0"/>
        </c:ser>
        <c:ser>
          <c:idx val="3"/>
          <c:order val="1"/>
          <c:tx>
            <c:strRef>
              <c:f>'12. Hidrología (1)'!$AR$10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'12. Hidrología (1)'!$AR$11:$AR$63</c:f>
              <c:numCache>
                <c:formatCode>0.00</c:formatCode>
                <c:ptCount val="53"/>
                <c:pt idx="0">
                  <c:v>138.54</c:v>
                </c:pt>
                <c:pt idx="1">
                  <c:v>140.53</c:v>
                </c:pt>
                <c:pt idx="2">
                  <c:v>140.53</c:v>
                </c:pt>
                <c:pt idx="3">
                  <c:v>137.44</c:v>
                </c:pt>
                <c:pt idx="4">
                  <c:v>137.44</c:v>
                </c:pt>
                <c:pt idx="5">
                  <c:v>137.44</c:v>
                </c:pt>
                <c:pt idx="6">
                  <c:v>151.05000000000001</c:v>
                </c:pt>
                <c:pt idx="7">
                  <c:v>151.05000000000001</c:v>
                </c:pt>
                <c:pt idx="8">
                  <c:v>165.01</c:v>
                </c:pt>
                <c:pt idx="9">
                  <c:v>165.01</c:v>
                </c:pt>
                <c:pt idx="10">
                  <c:v>186.45</c:v>
                </c:pt>
                <c:pt idx="11">
                  <c:v>186.45</c:v>
                </c:pt>
                <c:pt idx="12">
                  <c:v>195.65</c:v>
                </c:pt>
                <c:pt idx="13">
                  <c:v>195.65</c:v>
                </c:pt>
                <c:pt idx="14">
                  <c:v>201.94</c:v>
                </c:pt>
                <c:pt idx="15">
                  <c:v>201.94</c:v>
                </c:pt>
                <c:pt idx="16">
                  <c:v>201.94</c:v>
                </c:pt>
                <c:pt idx="17">
                  <c:v>207.59</c:v>
                </c:pt>
                <c:pt idx="18">
                  <c:v>207.59</c:v>
                </c:pt>
                <c:pt idx="19">
                  <c:v>205.7</c:v>
                </c:pt>
                <c:pt idx="20">
                  <c:v>205.7</c:v>
                </c:pt>
                <c:pt idx="21">
                  <c:v>204.65</c:v>
                </c:pt>
                <c:pt idx="22">
                  <c:v>204.65</c:v>
                </c:pt>
                <c:pt idx="23">
                  <c:v>200.38</c:v>
                </c:pt>
                <c:pt idx="24">
                  <c:v>200.38</c:v>
                </c:pt>
                <c:pt idx="25">
                  <c:v>193.55</c:v>
                </c:pt>
                <c:pt idx="26">
                  <c:v>193.55</c:v>
                </c:pt>
                <c:pt idx="27">
                  <c:v>186.01</c:v>
                </c:pt>
                <c:pt idx="28">
                  <c:v>186.01</c:v>
                </c:pt>
                <c:pt idx="29">
                  <c:v>186.01</c:v>
                </c:pt>
                <c:pt idx="30">
                  <c:v>178.58</c:v>
                </c:pt>
                <c:pt idx="31">
                  <c:v>178.58</c:v>
                </c:pt>
                <c:pt idx="32">
                  <c:v>169.01</c:v>
                </c:pt>
                <c:pt idx="33">
                  <c:v>169.01</c:v>
                </c:pt>
                <c:pt idx="34">
                  <c:v>158.09</c:v>
                </c:pt>
                <c:pt idx="35">
                  <c:v>158.09</c:v>
                </c:pt>
                <c:pt idx="36">
                  <c:v>147.07</c:v>
                </c:pt>
                <c:pt idx="37">
                  <c:v>147.07</c:v>
                </c:pt>
                <c:pt idx="38">
                  <c:v>139.11000000000001</c:v>
                </c:pt>
                <c:pt idx="39">
                  <c:v>139.11000000000001</c:v>
                </c:pt>
                <c:pt idx="40">
                  <c:v>139.11000000000001</c:v>
                </c:pt>
                <c:pt idx="41">
                  <c:v>128.35</c:v>
                </c:pt>
                <c:pt idx="42">
                  <c:v>128.35</c:v>
                </c:pt>
                <c:pt idx="43" formatCode="General">
                  <c:v>121.2</c:v>
                </c:pt>
                <c:pt idx="44">
                  <c:v>121.2</c:v>
                </c:pt>
                <c:pt idx="45">
                  <c:v>112.14</c:v>
                </c:pt>
                <c:pt idx="46">
                  <c:v>112.14</c:v>
                </c:pt>
                <c:pt idx="47">
                  <c:v>101.14</c:v>
                </c:pt>
                <c:pt idx="48">
                  <c:v>101.14</c:v>
                </c:pt>
                <c:pt idx="49">
                  <c:v>96.75</c:v>
                </c:pt>
                <c:pt idx="50">
                  <c:v>96.75</c:v>
                </c:pt>
                <c:pt idx="51">
                  <c:v>96.75</c:v>
                </c:pt>
              </c:numCache>
            </c:numRef>
          </c:val>
          <c:smooth val="0"/>
        </c:ser>
        <c:ser>
          <c:idx val="2"/>
          <c:order val="2"/>
          <c:tx>
            <c:strRef>
              <c:f>'12. Hidrología (1)'!$AQ$10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'12. Hidrología (1)'!$AQ$11:$AQ$62</c:f>
              <c:numCache>
                <c:formatCode>0.00</c:formatCode>
                <c:ptCount val="52"/>
                <c:pt idx="0">
                  <c:v>120.986000061035</c:v>
                </c:pt>
                <c:pt idx="1">
                  <c:v>137.12399291992099</c:v>
                </c:pt>
                <c:pt idx="2">
                  <c:v>137.12399291992099</c:v>
                </c:pt>
                <c:pt idx="3">
                  <c:v>150.91200256347599</c:v>
                </c:pt>
                <c:pt idx="4">
                  <c:v>150.91200256347599</c:v>
                </c:pt>
                <c:pt idx="5">
                  <c:v>170.628005981445</c:v>
                </c:pt>
                <c:pt idx="6">
                  <c:v>170.628005981445</c:v>
                </c:pt>
                <c:pt idx="7">
                  <c:v>170.628005981445</c:v>
                </c:pt>
                <c:pt idx="8">
                  <c:v>185.25</c:v>
                </c:pt>
                <c:pt idx="9">
                  <c:v>185.25</c:v>
                </c:pt>
                <c:pt idx="10">
                  <c:v>203.9</c:v>
                </c:pt>
                <c:pt idx="11">
                  <c:v>203.9</c:v>
                </c:pt>
                <c:pt idx="12">
                  <c:v>221.62</c:v>
                </c:pt>
                <c:pt idx="13">
                  <c:v>221.62</c:v>
                </c:pt>
                <c:pt idx="14">
                  <c:v>226.28</c:v>
                </c:pt>
                <c:pt idx="15">
                  <c:v>226.28</c:v>
                </c:pt>
                <c:pt idx="16">
                  <c:v>228.07400000000001</c:v>
                </c:pt>
                <c:pt idx="17">
                  <c:v>228.07400000000001</c:v>
                </c:pt>
                <c:pt idx="18">
                  <c:v>229.173</c:v>
                </c:pt>
                <c:pt idx="19">
                  <c:v>229.173</c:v>
                </c:pt>
                <c:pt idx="20">
                  <c:v>229.173</c:v>
                </c:pt>
                <c:pt idx="21">
                  <c:v>227.72900390625</c:v>
                </c:pt>
                <c:pt idx="22">
                  <c:v>227.72900390625</c:v>
                </c:pt>
                <c:pt idx="23">
                  <c:v>223.85</c:v>
                </c:pt>
                <c:pt idx="24">
                  <c:v>223.85</c:v>
                </c:pt>
                <c:pt idx="25">
                  <c:v>216.86000060000001</c:v>
                </c:pt>
                <c:pt idx="26">
                  <c:v>216.86000060000001</c:v>
                </c:pt>
                <c:pt idx="27">
                  <c:v>209.0310059</c:v>
                </c:pt>
                <c:pt idx="28">
                  <c:v>209.0310059</c:v>
                </c:pt>
                <c:pt idx="29">
                  <c:v>200.79299926757801</c:v>
                </c:pt>
                <c:pt idx="30">
                  <c:v>200.79299926757801</c:v>
                </c:pt>
                <c:pt idx="31">
                  <c:v>200.79299926757801</c:v>
                </c:pt>
                <c:pt idx="32">
                  <c:v>191.74600219999999</c:v>
                </c:pt>
                <c:pt idx="33">
                  <c:v>191.74600219999999</c:v>
                </c:pt>
                <c:pt idx="34">
                  <c:v>183.40100097656199</c:v>
                </c:pt>
                <c:pt idx="35">
                  <c:v>183.40100097656199</c:v>
                </c:pt>
                <c:pt idx="36">
                  <c:v>172.60800169999999</c:v>
                </c:pt>
                <c:pt idx="37">
                  <c:v>172.60800169999999</c:v>
                </c:pt>
                <c:pt idx="38">
                  <c:v>172.60800170898401</c:v>
                </c:pt>
                <c:pt idx="39">
                  <c:v>160.46600000000001</c:v>
                </c:pt>
                <c:pt idx="40">
                  <c:v>148.89699999999999</c:v>
                </c:pt>
                <c:pt idx="41">
                  <c:v>148.89699999999999</c:v>
                </c:pt>
                <c:pt idx="42">
                  <c:v>140.44499999999999</c:v>
                </c:pt>
                <c:pt idx="43">
                  <c:v>140.44499999999999</c:v>
                </c:pt>
                <c:pt idx="44">
                  <c:v>134.84</c:v>
                </c:pt>
                <c:pt idx="45">
                  <c:v>134.84</c:v>
                </c:pt>
                <c:pt idx="46">
                  <c:v>134.84</c:v>
                </c:pt>
                <c:pt idx="47">
                  <c:v>134.15</c:v>
                </c:pt>
                <c:pt idx="48">
                  <c:v>134.15</c:v>
                </c:pt>
                <c:pt idx="49">
                  <c:v>128.977</c:v>
                </c:pt>
                <c:pt idx="50">
                  <c:v>128.977</c:v>
                </c:pt>
                <c:pt idx="51">
                  <c:v>138.54</c:v>
                </c:pt>
              </c:numCache>
            </c:numRef>
          </c:val>
          <c:smooth val="0"/>
        </c:ser>
        <c:ser>
          <c:idx val="1"/>
          <c:order val="3"/>
          <c:tx>
            <c:strRef>
              <c:f>'12. Hidrología (1)'!$AP$10</c:f>
              <c:strCache>
                <c:ptCount val="1"/>
                <c:pt idx="0">
                  <c:v>2014</c:v>
                </c:pt>
              </c:strCache>
            </c:strRef>
          </c:tx>
          <c:spPr>
            <a:ln w="25400">
              <a:solidFill>
                <a:srgbClr val="C00000"/>
              </a:solidFill>
            </a:ln>
          </c:spPr>
          <c:marker>
            <c:symbol val="circle"/>
            <c:size val="5"/>
            <c:spPr>
              <a:solidFill>
                <a:srgbClr val="C00000"/>
              </a:solidFill>
            </c:spPr>
          </c:marker>
          <c:val>
            <c:numRef>
              <c:f>'12. Hidrología (1)'!$AP$11:$AP$63</c:f>
              <c:numCache>
                <c:formatCode>0.00</c:formatCode>
                <c:ptCount val="53"/>
                <c:pt idx="0">
                  <c:v>133.74</c:v>
                </c:pt>
                <c:pt idx="1">
                  <c:v>140.50399780000001</c:v>
                </c:pt>
                <c:pt idx="2">
                  <c:v>140.5</c:v>
                </c:pt>
                <c:pt idx="3">
                  <c:v>163.19800000000001</c:v>
                </c:pt>
                <c:pt idx="4">
                  <c:v>163.19800000000001</c:v>
                </c:pt>
                <c:pt idx="5">
                  <c:v>163.19800000000001</c:v>
                </c:pt>
                <c:pt idx="6">
                  <c:v>180.73800659179599</c:v>
                </c:pt>
                <c:pt idx="7">
                  <c:v>199.62100219999999</c:v>
                </c:pt>
                <c:pt idx="8">
                  <c:v>199.62100219999999</c:v>
                </c:pt>
                <c:pt idx="9">
                  <c:v>199.62100219999999</c:v>
                </c:pt>
                <c:pt idx="10">
                  <c:v>218.65400695800699</c:v>
                </c:pt>
                <c:pt idx="11">
                  <c:v>218.65400695800699</c:v>
                </c:pt>
                <c:pt idx="12">
                  <c:v>220.94</c:v>
                </c:pt>
                <c:pt idx="13">
                  <c:v>220.94</c:v>
                </c:pt>
                <c:pt idx="14">
                  <c:v>221.99</c:v>
                </c:pt>
                <c:pt idx="15">
                  <c:v>221.99</c:v>
                </c:pt>
                <c:pt idx="16">
                  <c:v>225.06</c:v>
                </c:pt>
                <c:pt idx="17">
                  <c:v>225.06</c:v>
                </c:pt>
                <c:pt idx="18">
                  <c:v>225.9400024</c:v>
                </c:pt>
                <c:pt idx="19">
                  <c:v>225.9400024</c:v>
                </c:pt>
                <c:pt idx="20">
                  <c:v>225.9400024</c:v>
                </c:pt>
                <c:pt idx="21">
                  <c:v>224.12</c:v>
                </c:pt>
                <c:pt idx="22">
                  <c:v>224.12</c:v>
                </c:pt>
                <c:pt idx="23">
                  <c:v>217.49299619999999</c:v>
                </c:pt>
                <c:pt idx="24">
                  <c:v>217.49299619999999</c:v>
                </c:pt>
                <c:pt idx="25">
                  <c:v>210.53</c:v>
                </c:pt>
                <c:pt idx="26">
                  <c:v>210.53</c:v>
                </c:pt>
                <c:pt idx="27">
                  <c:v>201.54</c:v>
                </c:pt>
                <c:pt idx="28">
                  <c:v>201.54</c:v>
                </c:pt>
                <c:pt idx="29">
                  <c:v>193.161</c:v>
                </c:pt>
                <c:pt idx="30">
                  <c:v>193.161</c:v>
                </c:pt>
                <c:pt idx="31">
                  <c:v>184.09</c:v>
                </c:pt>
                <c:pt idx="32">
                  <c:v>184.09</c:v>
                </c:pt>
                <c:pt idx="33">
                  <c:v>173.09</c:v>
                </c:pt>
                <c:pt idx="34">
                  <c:v>173.09100341796801</c:v>
                </c:pt>
                <c:pt idx="35">
                  <c:v>173.09100341796801</c:v>
                </c:pt>
                <c:pt idx="36">
                  <c:v>162.19599909999999</c:v>
                </c:pt>
                <c:pt idx="37">
                  <c:v>162.19599909999999</c:v>
                </c:pt>
                <c:pt idx="38">
                  <c:v>153.6340027</c:v>
                </c:pt>
                <c:pt idx="39">
                  <c:v>153.6340027</c:v>
                </c:pt>
                <c:pt idx="40">
                  <c:v>144.54400630000001</c:v>
                </c:pt>
                <c:pt idx="41">
                  <c:v>144.54400630000001</c:v>
                </c:pt>
                <c:pt idx="42">
                  <c:v>133.50900268554599</c:v>
                </c:pt>
                <c:pt idx="43">
                  <c:v>133.50900268554599</c:v>
                </c:pt>
                <c:pt idx="44">
                  <c:v>133.50900268554599</c:v>
                </c:pt>
                <c:pt idx="45">
                  <c:v>124.56</c:v>
                </c:pt>
                <c:pt idx="46">
                  <c:v>124.56</c:v>
                </c:pt>
                <c:pt idx="47">
                  <c:v>117.827</c:v>
                </c:pt>
                <c:pt idx="48">
                  <c:v>117.827</c:v>
                </c:pt>
                <c:pt idx="49">
                  <c:v>111.587</c:v>
                </c:pt>
                <c:pt idx="50">
                  <c:v>111.587</c:v>
                </c:pt>
                <c:pt idx="51">
                  <c:v>120.986000061035</c:v>
                </c:pt>
              </c:numCache>
            </c:numRef>
          </c:val>
          <c:smooth val="0"/>
        </c:ser>
        <c:dLbls>
          <c:showLegendKey val="0"/>
          <c:showVal val="0"/>
          <c:showCatName val="0"/>
          <c:showSerName val="0"/>
          <c:showPercent val="0"/>
          <c:showBubbleSize val="0"/>
        </c:dLbls>
        <c:marker val="1"/>
        <c:smooth val="0"/>
        <c:axId val="261240320"/>
        <c:axId val="261255168"/>
      </c:lineChart>
      <c:catAx>
        <c:axId val="261240320"/>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n-US"/>
          </a:p>
        </c:txPr>
        <c:crossAx val="261255168"/>
        <c:crosses val="autoZero"/>
        <c:auto val="1"/>
        <c:lblAlgn val="ctr"/>
        <c:lblOffset val="100"/>
        <c:tickLblSkip val="4"/>
        <c:tickMarkSkip val="1"/>
        <c:noMultiLvlLbl val="0"/>
      </c:catAx>
      <c:valAx>
        <c:axId val="261255168"/>
        <c:scaling>
          <c:orientation val="minMax"/>
          <c:min val="70"/>
        </c:scaling>
        <c:delete val="0"/>
        <c:axPos val="l"/>
        <c:majorGridlines/>
        <c:title>
          <c:tx>
            <c:rich>
              <a:bodyPr rot="0" vert="horz"/>
              <a:lstStyle/>
              <a:p>
                <a:pPr>
                  <a:defRPr/>
                </a:pPr>
                <a:r>
                  <a:rPr lang="en-US"/>
                  <a:t>Millones de m3</a:t>
                </a:r>
              </a:p>
            </c:rich>
          </c:tx>
          <c:layout>
            <c:manualLayout>
              <c:xMode val="edge"/>
              <c:yMode val="edge"/>
              <c:x val="6.2615107644984173E-3"/>
              <c:y val="0.10024283921031608"/>
            </c:manualLayout>
          </c:layout>
          <c:overlay val="0"/>
        </c:title>
        <c:numFmt formatCode="General" sourceLinked="1"/>
        <c:majorTickMark val="out"/>
        <c:minorTickMark val="none"/>
        <c:tickLblPos val="nextTo"/>
        <c:crossAx val="261240320"/>
        <c:crosses val="autoZero"/>
        <c:crossBetween val="between"/>
      </c:valAx>
    </c:plotArea>
    <c:legend>
      <c:legendPos val="b"/>
      <c:layout>
        <c:manualLayout>
          <c:xMode val="edge"/>
          <c:yMode val="edge"/>
          <c:x val="0.26516304240963051"/>
          <c:y val="0.83562668221925773"/>
          <c:w val="0.33219974950640307"/>
          <c:h val="5.100930016332092E-2"/>
        </c:manualLayout>
      </c:layout>
      <c:overlay val="0"/>
    </c:legend>
    <c:plotVisOnly val="1"/>
    <c:dispBlanksAs val="gap"/>
    <c:showDLblsOverMax val="0"/>
  </c:chart>
  <c:spPr>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b="1" i="0" u="none" strike="noStrike" baseline="0">
                <a:effectLst/>
              </a:rPr>
              <a:t>VOLÚMEN</a:t>
            </a:r>
            <a:r>
              <a:rPr lang="en-US" sz="1400"/>
              <a:t> ÚTIL DEL LAGO JUNÍN -</a:t>
            </a:r>
            <a:r>
              <a:rPr lang="en-US" sz="1400" baseline="0"/>
              <a:t> </a:t>
            </a:r>
            <a:r>
              <a:rPr lang="en-US" sz="1400"/>
              <a:t>ELECTROPERÚ</a:t>
            </a:r>
          </a:p>
        </c:rich>
      </c:tx>
      <c:layout>
        <c:manualLayout>
          <c:xMode val="edge"/>
          <c:yMode val="edge"/>
          <c:x val="0.24058613454272978"/>
          <c:y val="1.9967207959930823E-2"/>
        </c:manualLayout>
      </c:layout>
      <c:overlay val="1"/>
    </c:title>
    <c:autoTitleDeleted val="0"/>
    <c:plotArea>
      <c:layout>
        <c:manualLayout>
          <c:layoutTarget val="inner"/>
          <c:xMode val="edge"/>
          <c:yMode val="edge"/>
          <c:x val="6.0503203600911028E-2"/>
          <c:y val="0.19371987512072408"/>
          <c:w val="0.88327730431607909"/>
          <c:h val="0.70261954495429324"/>
        </c:manualLayout>
      </c:layout>
      <c:lineChart>
        <c:grouping val="standard"/>
        <c:varyColors val="0"/>
        <c:ser>
          <c:idx val="0"/>
          <c:order val="0"/>
          <c:tx>
            <c:v>2017</c:v>
          </c:tx>
          <c:spPr>
            <a:ln w="34925">
              <a:solidFill>
                <a:schemeClr val="accent6">
                  <a:lumMod val="75000"/>
                </a:schemeClr>
              </a:solidFill>
            </a:ln>
          </c:spPr>
          <c:marker>
            <c:spPr>
              <a:solidFill>
                <a:schemeClr val="accent6">
                  <a:lumMod val="50000"/>
                </a:schemeClr>
              </a:solidFill>
              <a:ln>
                <a:noFill/>
              </a:ln>
            </c:spPr>
          </c:marker>
          <c:val>
            <c:numRef>
              <c:f>'13. Hidrología (2)'!$BA$11:$BA$62</c:f>
              <c:numCache>
                <c:formatCode>General</c:formatCode>
                <c:ptCount val="52"/>
                <c:pt idx="0">
                  <c:v>27.56</c:v>
                </c:pt>
                <c:pt idx="1">
                  <c:v>36.590000000000003</c:v>
                </c:pt>
                <c:pt idx="2">
                  <c:v>63.18</c:v>
                </c:pt>
                <c:pt idx="3">
                  <c:v>113.21</c:v>
                </c:pt>
                <c:pt idx="4">
                  <c:v>156.82</c:v>
                </c:pt>
                <c:pt idx="5">
                  <c:v>168.88</c:v>
                </c:pt>
                <c:pt idx="6">
                  <c:v>196.28</c:v>
                </c:pt>
                <c:pt idx="7">
                  <c:v>230.19</c:v>
                </c:pt>
                <c:pt idx="8">
                  <c:v>249.13</c:v>
                </c:pt>
                <c:pt idx="9">
                  <c:v>311.77999999999997</c:v>
                </c:pt>
                <c:pt idx="10">
                  <c:v>332.71</c:v>
                </c:pt>
                <c:pt idx="11">
                  <c:v>344.88</c:v>
                </c:pt>
                <c:pt idx="12">
                  <c:v>338.77</c:v>
                </c:pt>
              </c:numCache>
            </c:numRef>
          </c:val>
          <c:smooth val="0"/>
        </c:ser>
        <c:ser>
          <c:idx val="3"/>
          <c:order val="1"/>
          <c:tx>
            <c:strRef>
              <c:f>'13. Hidrología (2)'!$AZ$10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'13. Hidrología (2)'!$AZ$11:$AZ$63</c:f>
              <c:numCache>
                <c:formatCode>0.00</c:formatCode>
                <c:ptCount val="53"/>
                <c:pt idx="0">
                  <c:v>119.86</c:v>
                </c:pt>
                <c:pt idx="1">
                  <c:v>113.21</c:v>
                </c:pt>
                <c:pt idx="2">
                  <c:v>117.64</c:v>
                </c:pt>
                <c:pt idx="3">
                  <c:v>117.64</c:v>
                </c:pt>
                <c:pt idx="4">
                  <c:v>133.43</c:v>
                </c:pt>
                <c:pt idx="5">
                  <c:v>159.21</c:v>
                </c:pt>
                <c:pt idx="6">
                  <c:v>186.18</c:v>
                </c:pt>
                <c:pt idx="7">
                  <c:v>206.54</c:v>
                </c:pt>
                <c:pt idx="8">
                  <c:v>240.95</c:v>
                </c:pt>
                <c:pt idx="9">
                  <c:v>279.86</c:v>
                </c:pt>
                <c:pt idx="10">
                  <c:v>308.83</c:v>
                </c:pt>
                <c:pt idx="11">
                  <c:v>308.83</c:v>
                </c:pt>
                <c:pt idx="12">
                  <c:v>308.83</c:v>
                </c:pt>
                <c:pt idx="13">
                  <c:v>302.95999999999998</c:v>
                </c:pt>
                <c:pt idx="14">
                  <c:v>311.77999999999997</c:v>
                </c:pt>
                <c:pt idx="15">
                  <c:v>320.69</c:v>
                </c:pt>
                <c:pt idx="16">
                  <c:v>326.68</c:v>
                </c:pt>
                <c:pt idx="17">
                  <c:v>314.74</c:v>
                </c:pt>
                <c:pt idx="18">
                  <c:v>308.83</c:v>
                </c:pt>
                <c:pt idx="19">
                  <c:v>308.8</c:v>
                </c:pt>
                <c:pt idx="20">
                  <c:v>311.77999999999997</c:v>
                </c:pt>
                <c:pt idx="21">
                  <c:v>314.74</c:v>
                </c:pt>
                <c:pt idx="22">
                  <c:v>308.83</c:v>
                </c:pt>
                <c:pt idx="23">
                  <c:v>300.04000000000002</c:v>
                </c:pt>
                <c:pt idx="24">
                  <c:v>282.72000000000003</c:v>
                </c:pt>
                <c:pt idx="25">
                  <c:v>262.95</c:v>
                </c:pt>
                <c:pt idx="26">
                  <c:v>254.63</c:v>
                </c:pt>
                <c:pt idx="27">
                  <c:v>240.95</c:v>
                </c:pt>
                <c:pt idx="28">
                  <c:v>227.52</c:v>
                </c:pt>
                <c:pt idx="29">
                  <c:v>216.95</c:v>
                </c:pt>
                <c:pt idx="30">
                  <c:v>216.95</c:v>
                </c:pt>
                <c:pt idx="31">
                  <c:v>201.39</c:v>
                </c:pt>
                <c:pt idx="32">
                  <c:v>193.74</c:v>
                </c:pt>
                <c:pt idx="33">
                  <c:v>181.19</c:v>
                </c:pt>
                <c:pt idx="34">
                  <c:v>171.33</c:v>
                </c:pt>
                <c:pt idx="35">
                  <c:v>164.03</c:v>
                </c:pt>
                <c:pt idx="36">
                  <c:v>147.35</c:v>
                </c:pt>
                <c:pt idx="37">
                  <c:v>131.15</c:v>
                </c:pt>
                <c:pt idx="38">
                  <c:v>119.86</c:v>
                </c:pt>
                <c:pt idx="39">
                  <c:v>119.86</c:v>
                </c:pt>
                <c:pt idx="40">
                  <c:v>113.21</c:v>
                </c:pt>
                <c:pt idx="41">
                  <c:v>100.18</c:v>
                </c:pt>
                <c:pt idx="42">
                  <c:v>89.58</c:v>
                </c:pt>
                <c:pt idx="43">
                  <c:v>75.16</c:v>
                </c:pt>
                <c:pt idx="44">
                  <c:v>61.21</c:v>
                </c:pt>
                <c:pt idx="45">
                  <c:v>43.99</c:v>
                </c:pt>
                <c:pt idx="46">
                  <c:v>25.78</c:v>
                </c:pt>
                <c:pt idx="47">
                  <c:v>29.34</c:v>
                </c:pt>
                <c:pt idx="48">
                  <c:v>34.76</c:v>
                </c:pt>
                <c:pt idx="49">
                  <c:v>32.950000000000003</c:v>
                </c:pt>
                <c:pt idx="50">
                  <c:v>25.78</c:v>
                </c:pt>
                <c:pt idx="51">
                  <c:v>22.26</c:v>
                </c:pt>
              </c:numCache>
            </c:numRef>
          </c:val>
          <c:smooth val="0"/>
        </c:ser>
        <c:ser>
          <c:idx val="2"/>
          <c:order val="2"/>
          <c:tx>
            <c:strRef>
              <c:f>'13. Hidrología (2)'!$AY$10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'13. Hidrología (2)'!$AY$11:$AY$62</c:f>
              <c:numCache>
                <c:formatCode>0.00</c:formatCode>
                <c:ptCount val="52"/>
                <c:pt idx="0">
                  <c:v>98.037002563476506</c:v>
                </c:pt>
                <c:pt idx="1">
                  <c:v>126.60299682617099</c:v>
                </c:pt>
                <c:pt idx="2">
                  <c:v>147.34800720214801</c:v>
                </c:pt>
                <c:pt idx="3">
                  <c:v>161.61799619999999</c:v>
                </c:pt>
                <c:pt idx="4">
                  <c:v>191.21299743652301</c:v>
                </c:pt>
                <c:pt idx="5">
                  <c:v>216.95199584960901</c:v>
                </c:pt>
                <c:pt idx="6">
                  <c:v>240.95399475097599</c:v>
                </c:pt>
                <c:pt idx="7">
                  <c:v>240.95399475097599</c:v>
                </c:pt>
                <c:pt idx="8">
                  <c:v>274.18798828125</c:v>
                </c:pt>
                <c:pt idx="9">
                  <c:v>288.45</c:v>
                </c:pt>
                <c:pt idx="10">
                  <c:v>311.77999999999997</c:v>
                </c:pt>
                <c:pt idx="11">
                  <c:v>314.74099731445301</c:v>
                </c:pt>
                <c:pt idx="12">
                  <c:v>323.68</c:v>
                </c:pt>
                <c:pt idx="13">
                  <c:v>323.68</c:v>
                </c:pt>
                <c:pt idx="14">
                  <c:v>335.74</c:v>
                </c:pt>
                <c:pt idx="15">
                  <c:v>329.68899540000001</c:v>
                </c:pt>
                <c:pt idx="16">
                  <c:v>326.68</c:v>
                </c:pt>
                <c:pt idx="17">
                  <c:v>323.68</c:v>
                </c:pt>
                <c:pt idx="18">
                  <c:v>317.71099853515602</c:v>
                </c:pt>
                <c:pt idx="19">
                  <c:v>320.69100950000001</c:v>
                </c:pt>
                <c:pt idx="20">
                  <c:v>314.7409973</c:v>
                </c:pt>
                <c:pt idx="21">
                  <c:v>308.829986572265</c:v>
                </c:pt>
                <c:pt idx="22">
                  <c:v>311.78100000000001</c:v>
                </c:pt>
                <c:pt idx="23">
                  <c:v>311.77999999999997</c:v>
                </c:pt>
                <c:pt idx="24">
                  <c:v>308.83</c:v>
                </c:pt>
                <c:pt idx="25">
                  <c:v>288.4509888</c:v>
                </c:pt>
                <c:pt idx="26">
                  <c:v>265.74700000000001</c:v>
                </c:pt>
                <c:pt idx="27">
                  <c:v>251.875</c:v>
                </c:pt>
                <c:pt idx="28">
                  <c:v>243.67</c:v>
                </c:pt>
                <c:pt idx="29">
                  <c:v>235.552001953125</c:v>
                </c:pt>
                <c:pt idx="30">
                  <c:v>224.8650055</c:v>
                </c:pt>
                <c:pt idx="31">
                  <c:v>219.58</c:v>
                </c:pt>
                <c:pt idx="32">
                  <c:v>219.58000179999999</c:v>
                </c:pt>
                <c:pt idx="33">
                  <c:v>201.39</c:v>
                </c:pt>
                <c:pt idx="34">
                  <c:v>193.74299621582</c:v>
                </c:pt>
                <c:pt idx="35">
                  <c:v>166.452</c:v>
                </c:pt>
                <c:pt idx="36">
                  <c:v>149.70199579999999</c:v>
                </c:pt>
                <c:pt idx="37">
                  <c:v>135.7250061</c:v>
                </c:pt>
                <c:pt idx="38">
                  <c:v>126.6</c:v>
                </c:pt>
                <c:pt idx="39">
                  <c:v>119.86</c:v>
                </c:pt>
                <c:pt idx="40">
                  <c:v>108.82899999999999</c:v>
                </c:pt>
                <c:pt idx="41">
                  <c:v>98.04</c:v>
                </c:pt>
                <c:pt idx="42">
                  <c:v>102.325</c:v>
                </c:pt>
                <c:pt idx="43">
                  <c:v>91.68</c:v>
                </c:pt>
                <c:pt idx="44">
                  <c:v>79.23</c:v>
                </c:pt>
                <c:pt idx="45">
                  <c:v>81.28</c:v>
                </c:pt>
                <c:pt idx="46">
                  <c:v>79.23</c:v>
                </c:pt>
                <c:pt idx="47">
                  <c:v>79.23</c:v>
                </c:pt>
                <c:pt idx="48">
                  <c:v>81.28</c:v>
                </c:pt>
                <c:pt idx="49">
                  <c:v>69.123000000000005</c:v>
                </c:pt>
                <c:pt idx="50">
                  <c:v>63.18</c:v>
                </c:pt>
                <c:pt idx="51">
                  <c:v>83.69</c:v>
                </c:pt>
              </c:numCache>
            </c:numRef>
          </c:val>
          <c:smooth val="0"/>
        </c:ser>
        <c:ser>
          <c:idx val="1"/>
          <c:order val="3"/>
          <c:tx>
            <c:strRef>
              <c:f>'13. Hidrología (2)'!$AX$10</c:f>
              <c:strCache>
                <c:ptCount val="1"/>
                <c:pt idx="0">
                  <c:v>2014</c:v>
                </c:pt>
              </c:strCache>
            </c:strRef>
          </c:tx>
          <c:spPr>
            <a:ln w="25400">
              <a:solidFill>
                <a:srgbClr val="C00000"/>
              </a:solidFill>
            </a:ln>
          </c:spPr>
          <c:marker>
            <c:symbol val="circle"/>
            <c:size val="5"/>
            <c:spPr>
              <a:solidFill>
                <a:srgbClr val="C00000"/>
              </a:solidFill>
            </c:spPr>
          </c:marker>
          <c:val>
            <c:numRef>
              <c:f>'13. Hidrología (2)'!$AX$11:$AX$63</c:f>
              <c:numCache>
                <c:formatCode>0.00</c:formatCode>
                <c:ptCount val="53"/>
                <c:pt idx="0">
                  <c:v>111.015998840332</c:v>
                </c:pt>
                <c:pt idx="1">
                  <c:v>111.015998840332</c:v>
                </c:pt>
                <c:pt idx="2">
                  <c:v>152.07</c:v>
                </c:pt>
                <c:pt idx="3">
                  <c:v>203.96</c:v>
                </c:pt>
                <c:pt idx="4">
                  <c:v>235.55</c:v>
                </c:pt>
                <c:pt idx="5">
                  <c:v>257.39999999999998</c:v>
                </c:pt>
                <c:pt idx="6">
                  <c:v>300.037994384765</c:v>
                </c:pt>
                <c:pt idx="7">
                  <c:v>326.67999270000001</c:v>
                </c:pt>
                <c:pt idx="8">
                  <c:v>332.71</c:v>
                </c:pt>
                <c:pt idx="9">
                  <c:v>332.70800780000002</c:v>
                </c:pt>
                <c:pt idx="10">
                  <c:v>363.43499755859301</c:v>
                </c:pt>
                <c:pt idx="11">
                  <c:v>404.84201050000001</c:v>
                </c:pt>
                <c:pt idx="12">
                  <c:v>395.14</c:v>
                </c:pt>
                <c:pt idx="13">
                  <c:v>376</c:v>
                </c:pt>
                <c:pt idx="14">
                  <c:v>363.43</c:v>
                </c:pt>
                <c:pt idx="15">
                  <c:v>347.95</c:v>
                </c:pt>
                <c:pt idx="16">
                  <c:v>338.77</c:v>
                </c:pt>
                <c:pt idx="17">
                  <c:v>326.67999267578102</c:v>
                </c:pt>
                <c:pt idx="18">
                  <c:v>326.67999270000001</c:v>
                </c:pt>
                <c:pt idx="19">
                  <c:v>323.7</c:v>
                </c:pt>
                <c:pt idx="20">
                  <c:v>314.74099731445301</c:v>
                </c:pt>
                <c:pt idx="21">
                  <c:v>300.04000000000002</c:v>
                </c:pt>
                <c:pt idx="22">
                  <c:v>297.12701420000002</c:v>
                </c:pt>
                <c:pt idx="23">
                  <c:v>297.12701420000002</c:v>
                </c:pt>
                <c:pt idx="24">
                  <c:v>294.225006103515</c:v>
                </c:pt>
                <c:pt idx="25">
                  <c:v>294.23</c:v>
                </c:pt>
                <c:pt idx="26">
                  <c:v>285.58</c:v>
                </c:pt>
                <c:pt idx="27">
                  <c:v>271.36</c:v>
                </c:pt>
                <c:pt idx="28">
                  <c:v>257.39498900000001</c:v>
                </c:pt>
                <c:pt idx="29">
                  <c:v>243.67</c:v>
                </c:pt>
                <c:pt idx="30">
                  <c:v>230.18899999999999</c:v>
                </c:pt>
                <c:pt idx="31">
                  <c:v>211.73</c:v>
                </c:pt>
                <c:pt idx="32">
                  <c:v>196.28300476074199</c:v>
                </c:pt>
                <c:pt idx="33">
                  <c:v>183.68</c:v>
                </c:pt>
                <c:pt idx="34">
                  <c:v>181.19</c:v>
                </c:pt>
                <c:pt idx="35">
                  <c:v>171.33</c:v>
                </c:pt>
                <c:pt idx="36">
                  <c:v>164.02999879999999</c:v>
                </c:pt>
                <c:pt idx="37">
                  <c:v>161.62</c:v>
                </c:pt>
                <c:pt idx="38">
                  <c:v>145.00399780000001</c:v>
                </c:pt>
                <c:pt idx="39">
                  <c:v>128.87</c:v>
                </c:pt>
                <c:pt idx="40">
                  <c:v>113.2139969</c:v>
                </c:pt>
                <c:pt idx="41">
                  <c:v>117.64</c:v>
                </c:pt>
                <c:pt idx="42">
                  <c:v>115.420997619628</c:v>
                </c:pt>
                <c:pt idx="43">
                  <c:v>100.18</c:v>
                </c:pt>
                <c:pt idx="44">
                  <c:v>83.341003420000007</c:v>
                </c:pt>
                <c:pt idx="45">
                  <c:v>73.136001586914006</c:v>
                </c:pt>
                <c:pt idx="46">
                  <c:v>49.643001556396399</c:v>
                </c:pt>
                <c:pt idx="47">
                  <c:v>45.865000000000002</c:v>
                </c:pt>
                <c:pt idx="48">
                  <c:v>51.566714695521732</c:v>
                </c:pt>
                <c:pt idx="49">
                  <c:v>69.12</c:v>
                </c:pt>
                <c:pt idx="50">
                  <c:v>63.18</c:v>
                </c:pt>
                <c:pt idx="51">
                  <c:v>61.214000701904297</c:v>
                </c:pt>
              </c:numCache>
            </c:numRef>
          </c:val>
          <c:smooth val="0"/>
        </c:ser>
        <c:dLbls>
          <c:showLegendKey val="0"/>
          <c:showVal val="0"/>
          <c:showCatName val="0"/>
          <c:showSerName val="0"/>
          <c:showPercent val="0"/>
          <c:showBubbleSize val="0"/>
        </c:dLbls>
        <c:marker val="1"/>
        <c:smooth val="0"/>
        <c:axId val="261685248"/>
        <c:axId val="261687552"/>
      </c:lineChart>
      <c:catAx>
        <c:axId val="261685248"/>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n-US"/>
          </a:p>
        </c:txPr>
        <c:crossAx val="261687552"/>
        <c:crosses val="autoZero"/>
        <c:auto val="1"/>
        <c:lblAlgn val="ctr"/>
        <c:lblOffset val="100"/>
        <c:tickLblSkip val="4"/>
        <c:tickMarkSkip val="1"/>
        <c:noMultiLvlLbl val="0"/>
      </c:catAx>
      <c:valAx>
        <c:axId val="261687552"/>
        <c:scaling>
          <c:orientation val="minMax"/>
          <c:min val="0"/>
        </c:scaling>
        <c:delete val="0"/>
        <c:axPos val="l"/>
        <c:majorGridlines/>
        <c:title>
          <c:tx>
            <c:rich>
              <a:bodyPr rot="0" vert="horz"/>
              <a:lstStyle/>
              <a:p>
                <a:pPr>
                  <a:defRPr/>
                </a:pPr>
                <a:r>
                  <a:rPr lang="en-US"/>
                  <a:t>Millones de m3</a:t>
                </a:r>
              </a:p>
            </c:rich>
          </c:tx>
          <c:layout>
            <c:manualLayout>
              <c:xMode val="edge"/>
              <c:yMode val="edge"/>
              <c:x val="6.2615510194436218E-3"/>
              <c:y val="0.11109965635738832"/>
            </c:manualLayout>
          </c:layout>
          <c:overlay val="0"/>
        </c:title>
        <c:numFmt formatCode="General" sourceLinked="1"/>
        <c:majorTickMark val="out"/>
        <c:minorTickMark val="none"/>
        <c:tickLblPos val="nextTo"/>
        <c:crossAx val="261685248"/>
        <c:crosses val="autoZero"/>
        <c:crossBetween val="between"/>
      </c:valAx>
    </c:plotArea>
    <c:legend>
      <c:legendPos val="b"/>
      <c:layout>
        <c:manualLayout>
          <c:xMode val="edge"/>
          <c:yMode val="edge"/>
          <c:x val="0.26516304240963051"/>
          <c:y val="0.83562668221925773"/>
          <c:w val="0.33219974950640307"/>
          <c:h val="5.1185691640827126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latin typeface="+mn-lt"/>
              </a:defRPr>
            </a:pPr>
            <a:r>
              <a:rPr lang="en-US" sz="1400" b="1" i="0" u="none" strike="noStrike" baseline="0">
                <a:effectLst/>
              </a:rPr>
              <a:t>VOLÚMEN</a:t>
            </a:r>
            <a:r>
              <a:rPr lang="es-PE" sz="1400" b="1" i="0" baseline="0">
                <a:effectLst/>
                <a:latin typeface="+mn-lt"/>
              </a:rPr>
              <a:t> TOTAL  DE LOS EMBALSES EGASA</a:t>
            </a:r>
            <a:endParaRPr lang="es-PE" sz="1400">
              <a:effectLst/>
              <a:latin typeface="+mn-lt"/>
            </a:endParaRPr>
          </a:p>
          <a:p>
            <a:pPr>
              <a:defRPr sz="1400">
                <a:latin typeface="+mn-lt"/>
              </a:defRPr>
            </a:pPr>
            <a:r>
              <a:rPr lang="es-PE" sz="1400" b="1" i="0" baseline="0">
                <a:effectLst/>
                <a:latin typeface="+mn-lt"/>
              </a:rPr>
              <a:t> (El Frayle, Pañe, Pillones,  Aguada Blanca, Chalhuanca y Bamputañe )</a:t>
            </a:r>
            <a:endParaRPr lang="es-PE" sz="1400">
              <a:effectLst/>
              <a:latin typeface="+mn-lt"/>
            </a:endParaRPr>
          </a:p>
        </c:rich>
      </c:tx>
      <c:overlay val="1"/>
    </c:title>
    <c:autoTitleDeleted val="0"/>
    <c:plotArea>
      <c:layout>
        <c:manualLayout>
          <c:layoutTarget val="inner"/>
          <c:xMode val="edge"/>
          <c:yMode val="edge"/>
          <c:x val="6.0503203600911035E-2"/>
          <c:y val="0.22479002447809646"/>
          <c:w val="0.9020618366095744"/>
          <c:h val="0.66347317452750187"/>
        </c:manualLayout>
      </c:layout>
      <c:lineChart>
        <c:grouping val="standard"/>
        <c:varyColors val="0"/>
        <c:ser>
          <c:idx val="0"/>
          <c:order val="0"/>
          <c:tx>
            <c:v>2017</c:v>
          </c:tx>
          <c:spPr>
            <a:ln w="34925">
              <a:solidFill>
                <a:schemeClr val="accent6">
                  <a:lumMod val="75000"/>
                </a:schemeClr>
              </a:solidFill>
            </a:ln>
          </c:spPr>
          <c:marker>
            <c:spPr>
              <a:solidFill>
                <a:schemeClr val="accent6">
                  <a:lumMod val="75000"/>
                </a:schemeClr>
              </a:solidFill>
            </c:spPr>
          </c:marker>
          <c:val>
            <c:numRef>
              <c:f>'13. Hidrología (2)'!$BF$11:$BF$62</c:f>
              <c:numCache>
                <c:formatCode>General</c:formatCode>
                <c:ptCount val="52"/>
                <c:pt idx="0">
                  <c:v>122.2</c:v>
                </c:pt>
                <c:pt idx="1">
                  <c:v>136.54</c:v>
                </c:pt>
                <c:pt idx="2">
                  <c:v>170.81</c:v>
                </c:pt>
                <c:pt idx="3">
                  <c:v>186.39</c:v>
                </c:pt>
                <c:pt idx="4">
                  <c:v>204.81</c:v>
                </c:pt>
                <c:pt idx="5">
                  <c:v>201.83</c:v>
                </c:pt>
                <c:pt idx="6">
                  <c:v>199.6</c:v>
                </c:pt>
                <c:pt idx="7">
                  <c:v>214.34</c:v>
                </c:pt>
                <c:pt idx="8">
                  <c:v>250.89</c:v>
                </c:pt>
                <c:pt idx="9">
                  <c:v>299</c:v>
                </c:pt>
                <c:pt idx="10">
                  <c:v>321.02999999999997</c:v>
                </c:pt>
                <c:pt idx="11">
                  <c:v>332.35</c:v>
                </c:pt>
                <c:pt idx="12">
                  <c:v>366.03</c:v>
                </c:pt>
              </c:numCache>
            </c:numRef>
          </c:val>
          <c:smooth val="0"/>
        </c:ser>
        <c:ser>
          <c:idx val="3"/>
          <c:order val="1"/>
          <c:tx>
            <c:strRef>
              <c:f>'13. Hidrología (2)'!$BE$10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(2)'!$BE$11:$BE$63</c:f>
              <c:numCache>
                <c:formatCode>0.00</c:formatCode>
                <c:ptCount val="53"/>
                <c:pt idx="0">
                  <c:v>150.22999999999999</c:v>
                </c:pt>
                <c:pt idx="1">
                  <c:v>145.21</c:v>
                </c:pt>
                <c:pt idx="2">
                  <c:v>143.88</c:v>
                </c:pt>
                <c:pt idx="3">
                  <c:v>139.38200000000001</c:v>
                </c:pt>
                <c:pt idx="4">
                  <c:v>135.79099489999999</c:v>
                </c:pt>
                <c:pt idx="5">
                  <c:v>150.04800030000001</c:v>
                </c:pt>
                <c:pt idx="6">
                  <c:v>174.31999970000001</c:v>
                </c:pt>
                <c:pt idx="7">
                  <c:v>262.93500039999998</c:v>
                </c:pt>
                <c:pt idx="8">
                  <c:v>279.08800120000001</c:v>
                </c:pt>
                <c:pt idx="9">
                  <c:v>283.7940006</c:v>
                </c:pt>
                <c:pt idx="10">
                  <c:v>286.24</c:v>
                </c:pt>
                <c:pt idx="11">
                  <c:v>285.0129948</c:v>
                </c:pt>
                <c:pt idx="12">
                  <c:v>279.9690008</c:v>
                </c:pt>
                <c:pt idx="13">
                  <c:v>286.5410023</c:v>
                </c:pt>
                <c:pt idx="14">
                  <c:v>288.78499979999998</c:v>
                </c:pt>
                <c:pt idx="15">
                  <c:v>293.26400000000001</c:v>
                </c:pt>
                <c:pt idx="16">
                  <c:v>292.87300069999998</c:v>
                </c:pt>
                <c:pt idx="17">
                  <c:v>289.06400009999999</c:v>
                </c:pt>
                <c:pt idx="18">
                  <c:v>283.7310013</c:v>
                </c:pt>
                <c:pt idx="19">
                  <c:v>278.89999999999998</c:v>
                </c:pt>
                <c:pt idx="20">
                  <c:v>274.65599980000002</c:v>
                </c:pt>
                <c:pt idx="21">
                  <c:v>269.74</c:v>
                </c:pt>
                <c:pt idx="22">
                  <c:v>265.4609997</c:v>
                </c:pt>
                <c:pt idx="23">
                  <c:v>261.10000000000002</c:v>
                </c:pt>
                <c:pt idx="24">
                  <c:v>256.25999990000003</c:v>
                </c:pt>
                <c:pt idx="25">
                  <c:v>252.54899979999999</c:v>
                </c:pt>
                <c:pt idx="26">
                  <c:v>248.26700020000001</c:v>
                </c:pt>
                <c:pt idx="27">
                  <c:v>243.86400219999999</c:v>
                </c:pt>
                <c:pt idx="28">
                  <c:v>239.07999989999999</c:v>
                </c:pt>
                <c:pt idx="29">
                  <c:v>234.25399680000001</c:v>
                </c:pt>
                <c:pt idx="30">
                  <c:v>229.68000129999999</c:v>
                </c:pt>
                <c:pt idx="31">
                  <c:v>224.73799990000001</c:v>
                </c:pt>
                <c:pt idx="32">
                  <c:v>219.0029984</c:v>
                </c:pt>
                <c:pt idx="33">
                  <c:v>214.38699819999999</c:v>
                </c:pt>
                <c:pt idx="34">
                  <c:v>208.9500017</c:v>
                </c:pt>
                <c:pt idx="35">
                  <c:v>202.97300150000001</c:v>
                </c:pt>
                <c:pt idx="36">
                  <c:v>196.9500008</c:v>
                </c:pt>
                <c:pt idx="37">
                  <c:v>190.7840042</c:v>
                </c:pt>
                <c:pt idx="38">
                  <c:v>184.4409995</c:v>
                </c:pt>
                <c:pt idx="39">
                  <c:v>177.93399909999999</c:v>
                </c:pt>
                <c:pt idx="40">
                  <c:v>171.6890023</c:v>
                </c:pt>
                <c:pt idx="41">
                  <c:v>165.69499870000001</c:v>
                </c:pt>
                <c:pt idx="42">
                  <c:v>160.3979965</c:v>
                </c:pt>
                <c:pt idx="43">
                  <c:v>154.79199919999999</c:v>
                </c:pt>
                <c:pt idx="44">
                  <c:v>149.715</c:v>
                </c:pt>
                <c:pt idx="45">
                  <c:v>144.1180004</c:v>
                </c:pt>
                <c:pt idx="46">
                  <c:v>138.82499809999999</c:v>
                </c:pt>
                <c:pt idx="47">
                  <c:v>133.112999</c:v>
                </c:pt>
                <c:pt idx="48">
                  <c:v>128.37000269999999</c:v>
                </c:pt>
                <c:pt idx="49">
                  <c:v>122.7149982</c:v>
                </c:pt>
                <c:pt idx="50">
                  <c:v>120.156003</c:v>
                </c:pt>
                <c:pt idx="51">
                  <c:v>116.128997</c:v>
                </c:pt>
              </c:numCache>
            </c:numRef>
          </c:val>
          <c:smooth val="0"/>
        </c:ser>
        <c:ser>
          <c:idx val="2"/>
          <c:order val="2"/>
          <c:tx>
            <c:strRef>
              <c:f>'13. Hidrología (2)'!$BD$10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(2)'!$BD$11:$BD$63</c:f>
              <c:numCache>
                <c:formatCode>0.00</c:formatCode>
                <c:ptCount val="53"/>
                <c:pt idx="0">
                  <c:v>77.525999411940418</c:v>
                </c:pt>
                <c:pt idx="1">
                  <c:v>78.785000398754988</c:v>
                </c:pt>
                <c:pt idx="2">
                  <c:v>76.62799982726554</c:v>
                </c:pt>
                <c:pt idx="3">
                  <c:v>82.207001742533564</c:v>
                </c:pt>
                <c:pt idx="4">
                  <c:v>99.395001649856425</c:v>
                </c:pt>
                <c:pt idx="5">
                  <c:v>122.14100027084339</c:v>
                </c:pt>
                <c:pt idx="6">
                  <c:v>164.75300073623634</c:v>
                </c:pt>
                <c:pt idx="7">
                  <c:v>173.15699958801241</c:v>
                </c:pt>
                <c:pt idx="8">
                  <c:v>186.28200244903536</c:v>
                </c:pt>
                <c:pt idx="9">
                  <c:v>223.25000000000003</c:v>
                </c:pt>
                <c:pt idx="10">
                  <c:v>237.42999999999998</c:v>
                </c:pt>
                <c:pt idx="11">
                  <c:v>259.42500019073447</c:v>
                </c:pt>
                <c:pt idx="12">
                  <c:v>263.17400000000004</c:v>
                </c:pt>
                <c:pt idx="13">
                  <c:v>268.62</c:v>
                </c:pt>
                <c:pt idx="14">
                  <c:v>278.94</c:v>
                </c:pt>
                <c:pt idx="15">
                  <c:v>283.35699175000002</c:v>
                </c:pt>
                <c:pt idx="16">
                  <c:v>293.363</c:v>
                </c:pt>
                <c:pt idx="17">
                  <c:v>295.185</c:v>
                </c:pt>
                <c:pt idx="18">
                  <c:v>294.39800000000002</c:v>
                </c:pt>
                <c:pt idx="19">
                  <c:v>292.23500059000003</c:v>
                </c:pt>
                <c:pt idx="20">
                  <c:v>289.28499365999994</c:v>
                </c:pt>
                <c:pt idx="21">
                  <c:v>287.342002868652</c:v>
                </c:pt>
                <c:pt idx="22">
                  <c:v>285.25799999999998</c:v>
                </c:pt>
                <c:pt idx="23">
                  <c:v>281.64</c:v>
                </c:pt>
                <c:pt idx="24">
                  <c:v>276.89499999999998</c:v>
                </c:pt>
                <c:pt idx="25">
                  <c:v>272.34099963</c:v>
                </c:pt>
                <c:pt idx="26">
                  <c:v>268.09899999999999</c:v>
                </c:pt>
                <c:pt idx="27">
                  <c:v>262.15200039500002</c:v>
                </c:pt>
                <c:pt idx="28">
                  <c:v>257.23599999999999</c:v>
                </c:pt>
                <c:pt idx="29">
                  <c:v>252.71100044250457</c:v>
                </c:pt>
                <c:pt idx="30">
                  <c:v>248.01899674799998</c:v>
                </c:pt>
                <c:pt idx="31">
                  <c:v>243.71</c:v>
                </c:pt>
                <c:pt idx="32">
                  <c:v>239.4640045127899</c:v>
                </c:pt>
                <c:pt idx="33">
                  <c:v>234.72000000000003</c:v>
                </c:pt>
                <c:pt idx="34">
                  <c:v>230.6710003662109</c:v>
                </c:pt>
                <c:pt idx="35">
                  <c:v>225.39499950408924</c:v>
                </c:pt>
                <c:pt idx="36">
                  <c:v>220.07399951934806</c:v>
                </c:pt>
                <c:pt idx="37">
                  <c:v>215.42199704999999</c:v>
                </c:pt>
                <c:pt idx="38">
                  <c:v>210.14099999999999</c:v>
                </c:pt>
                <c:pt idx="39">
                  <c:v>206.839</c:v>
                </c:pt>
                <c:pt idx="40">
                  <c:v>201.45299999999997</c:v>
                </c:pt>
                <c:pt idx="41">
                  <c:v>196.38000000000002</c:v>
                </c:pt>
                <c:pt idx="42">
                  <c:v>192.565</c:v>
                </c:pt>
                <c:pt idx="43">
                  <c:v>187.09000000000003</c:v>
                </c:pt>
                <c:pt idx="44">
                  <c:v>183.072</c:v>
                </c:pt>
                <c:pt idx="45">
                  <c:v>179.65</c:v>
                </c:pt>
                <c:pt idx="46">
                  <c:v>174.434</c:v>
                </c:pt>
                <c:pt idx="47">
                  <c:v>169.50000000000003</c:v>
                </c:pt>
                <c:pt idx="48">
                  <c:v>164.72300000000001</c:v>
                </c:pt>
                <c:pt idx="49">
                  <c:v>160.208</c:v>
                </c:pt>
                <c:pt idx="50">
                  <c:v>157.54600000000002</c:v>
                </c:pt>
                <c:pt idx="51">
                  <c:v>154.74090000000001</c:v>
                </c:pt>
              </c:numCache>
            </c:numRef>
          </c:val>
          <c:smooth val="0"/>
        </c:ser>
        <c:ser>
          <c:idx val="1"/>
          <c:order val="3"/>
          <c:tx>
            <c:strRef>
              <c:f>'13. Hidrología (2)'!$BC$10</c:f>
              <c:strCache>
                <c:ptCount val="1"/>
                <c:pt idx="0">
                  <c:v>2014</c:v>
                </c:pt>
              </c:strCache>
            </c:strRef>
          </c:tx>
          <c:spPr>
            <a:ln w="25400">
              <a:solidFill>
                <a:srgbClr val="C00000"/>
              </a:solidFill>
            </a:ln>
          </c:spPr>
          <c:marker>
            <c:symbol val="circle"/>
            <c:size val="5"/>
            <c:spPr>
              <a:solidFill>
                <a:srgbClr val="C00000"/>
              </a:solidFill>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(2)'!$BC$11:$BC$63</c:f>
              <c:numCache>
                <c:formatCode>0.00</c:formatCode>
                <c:ptCount val="53"/>
                <c:pt idx="0">
                  <c:v>176.68799662590013</c:v>
                </c:pt>
                <c:pt idx="1">
                  <c:v>192.07700252532933</c:v>
                </c:pt>
                <c:pt idx="2">
                  <c:v>234.58800000000002</c:v>
                </c:pt>
                <c:pt idx="3">
                  <c:v>232.04400016784652</c:v>
                </c:pt>
                <c:pt idx="4">
                  <c:v>229.71699501037588</c:v>
                </c:pt>
                <c:pt idx="5">
                  <c:v>228.29300178527819</c:v>
                </c:pt>
                <c:pt idx="6">
                  <c:v>224.18200111389126</c:v>
                </c:pt>
                <c:pt idx="7">
                  <c:v>220.41400382999998</c:v>
                </c:pt>
                <c:pt idx="8">
                  <c:v>218.33100054931617</c:v>
                </c:pt>
                <c:pt idx="9">
                  <c:v>215.62899492000003</c:v>
                </c:pt>
                <c:pt idx="10">
                  <c:v>222.04299736022926</c:v>
                </c:pt>
                <c:pt idx="11">
                  <c:v>222.46699903000001</c:v>
                </c:pt>
                <c:pt idx="12">
                  <c:v>220.64399999999998</c:v>
                </c:pt>
                <c:pt idx="13">
                  <c:v>223.27600000000001</c:v>
                </c:pt>
                <c:pt idx="14">
                  <c:v>222.00500000000002</c:v>
                </c:pt>
                <c:pt idx="15">
                  <c:v>223.80200000000002</c:v>
                </c:pt>
                <c:pt idx="16">
                  <c:v>217.49399757385231</c:v>
                </c:pt>
                <c:pt idx="17">
                  <c:v>213.5109978485107</c:v>
                </c:pt>
                <c:pt idx="18">
                  <c:v>210.8809986</c:v>
                </c:pt>
                <c:pt idx="19">
                  <c:v>207.37700241088851</c:v>
                </c:pt>
                <c:pt idx="20">
                  <c:v>203.7669992446898</c:v>
                </c:pt>
                <c:pt idx="21">
                  <c:v>200.18000106811502</c:v>
                </c:pt>
                <c:pt idx="22">
                  <c:v>196.66499901</c:v>
                </c:pt>
                <c:pt idx="23">
                  <c:v>194.99600025000001</c:v>
                </c:pt>
                <c:pt idx="24">
                  <c:v>193.36700119018531</c:v>
                </c:pt>
                <c:pt idx="25">
                  <c:v>190.59600123596181</c:v>
                </c:pt>
                <c:pt idx="26">
                  <c:v>187.24</c:v>
                </c:pt>
                <c:pt idx="27">
                  <c:v>183.3</c:v>
                </c:pt>
                <c:pt idx="28">
                  <c:v>179.71700196999998</c:v>
                </c:pt>
                <c:pt idx="29">
                  <c:v>174.89</c:v>
                </c:pt>
                <c:pt idx="30">
                  <c:v>169.00100000000003</c:v>
                </c:pt>
                <c:pt idx="31">
                  <c:v>163.14900000000003</c:v>
                </c:pt>
                <c:pt idx="32">
                  <c:v>157.27300170999999</c:v>
                </c:pt>
                <c:pt idx="33">
                  <c:v>150.78400000000002</c:v>
                </c:pt>
                <c:pt idx="34">
                  <c:v>146.97999999999999</c:v>
                </c:pt>
                <c:pt idx="35">
                  <c:v>143.34800000000001</c:v>
                </c:pt>
                <c:pt idx="36">
                  <c:v>140.58200252899999</c:v>
                </c:pt>
                <c:pt idx="37">
                  <c:v>134.738</c:v>
                </c:pt>
                <c:pt idx="38">
                  <c:v>131.20699792900001</c:v>
                </c:pt>
                <c:pt idx="39">
                  <c:v>128.13</c:v>
                </c:pt>
                <c:pt idx="40">
                  <c:v>123.19800044700001</c:v>
                </c:pt>
                <c:pt idx="41">
                  <c:v>118.85000000000001</c:v>
                </c:pt>
                <c:pt idx="42">
                  <c:v>112.50799894332873</c:v>
                </c:pt>
                <c:pt idx="43">
                  <c:v>108.26299999999999</c:v>
                </c:pt>
                <c:pt idx="44">
                  <c:v>102.77400085399999</c:v>
                </c:pt>
                <c:pt idx="45">
                  <c:v>99.224143177270747</c:v>
                </c:pt>
                <c:pt idx="46">
                  <c:v>98.391001403331657</c:v>
                </c:pt>
                <c:pt idx="47">
                  <c:v>87.924999999999983</c:v>
                </c:pt>
                <c:pt idx="48">
                  <c:v>85.033142868961448</c:v>
                </c:pt>
                <c:pt idx="49">
                  <c:v>78.216999999999999</c:v>
                </c:pt>
                <c:pt idx="50">
                  <c:v>74.797000000476842</c:v>
                </c:pt>
                <c:pt idx="51">
                  <c:v>74.148001715540829</c:v>
                </c:pt>
              </c:numCache>
            </c:numRef>
          </c:val>
          <c:smooth val="0"/>
        </c:ser>
        <c:dLbls>
          <c:showLegendKey val="0"/>
          <c:showVal val="0"/>
          <c:showCatName val="0"/>
          <c:showSerName val="0"/>
          <c:showPercent val="0"/>
          <c:showBubbleSize val="0"/>
        </c:dLbls>
        <c:marker val="1"/>
        <c:smooth val="0"/>
        <c:axId val="261739264"/>
        <c:axId val="261741568"/>
      </c:lineChart>
      <c:catAx>
        <c:axId val="261739264"/>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txPr>
          <a:bodyPr/>
          <a:lstStyle/>
          <a:p>
            <a:pPr>
              <a:defRPr b="1"/>
            </a:pPr>
            <a:endParaRPr lang="en-US"/>
          </a:p>
        </c:txPr>
        <c:crossAx val="261741568"/>
        <c:crosses val="autoZero"/>
        <c:auto val="1"/>
        <c:lblAlgn val="ctr"/>
        <c:lblOffset val="100"/>
        <c:tickLblSkip val="4"/>
        <c:tickMarkSkip val="1"/>
        <c:noMultiLvlLbl val="0"/>
      </c:catAx>
      <c:valAx>
        <c:axId val="261741568"/>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5215207964870597"/>
            </c:manualLayout>
          </c:layout>
          <c:overlay val="0"/>
        </c:title>
        <c:numFmt formatCode="General" sourceLinked="1"/>
        <c:majorTickMark val="out"/>
        <c:minorTickMark val="none"/>
        <c:tickLblPos val="nextTo"/>
        <c:crossAx val="261739264"/>
        <c:crosses val="autoZero"/>
        <c:crossBetween val="between"/>
      </c:valAx>
    </c:plotArea>
    <c:legend>
      <c:legendPos val="b"/>
      <c:layout>
        <c:manualLayout>
          <c:xMode val="edge"/>
          <c:yMode val="edge"/>
          <c:x val="0.26516304240963051"/>
          <c:y val="0.83562668221925773"/>
          <c:w val="0.33219974950640307"/>
          <c:h val="4.8898150517889913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REGULADOS DE LOS RÍOS SANTA, CHANCAY Y PATIVILCA</a:t>
            </a:r>
          </a:p>
        </c:rich>
      </c:tx>
      <c:overlay val="1"/>
    </c:title>
    <c:autoTitleDeleted val="0"/>
    <c:plotArea>
      <c:layout>
        <c:manualLayout>
          <c:layoutTarget val="inner"/>
          <c:xMode val="edge"/>
          <c:yMode val="edge"/>
          <c:x val="6.0670796785473401E-2"/>
          <c:y val="0.17694994803333938"/>
          <c:w val="0.92508700938766064"/>
          <c:h val="0.63028242076904739"/>
        </c:manualLayout>
      </c:layout>
      <c:areaChart>
        <c:grouping val="standard"/>
        <c:varyColors val="0"/>
        <c:ser>
          <c:idx val="2"/>
          <c:order val="0"/>
          <c:tx>
            <c:strRef>
              <c:f>'14. Hidrología (3)'!$Y$8</c:f>
              <c:strCache>
                <c:ptCount val="1"/>
                <c:pt idx="0">
                  <c:v>SANTA</c:v>
                </c:pt>
              </c:strCache>
            </c:strRef>
          </c:tx>
          <c:spPr>
            <a:solidFill>
              <a:schemeClr val="accent5">
                <a:lumMod val="60000"/>
                <a:lumOff val="40000"/>
              </a:schemeClr>
            </a:solidFill>
            <a:ln>
              <a:solidFill>
                <a:srgbClr val="00B0F0"/>
              </a:solidFill>
            </a:ln>
          </c:spPr>
          <c:cat>
            <c:multiLvlStrRef>
              <c:f>'14. Hidrología (3)'!$U$9:$V$177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'14. Hidrología (3)'!$Y$9:$Y$177</c:f>
              <c:numCache>
                <c:formatCode>0.00</c:formatCode>
                <c:ptCount val="169"/>
                <c:pt idx="0">
                  <c:v>104.61314283098464</c:v>
                </c:pt>
                <c:pt idx="1">
                  <c:v>101.16556985037651</c:v>
                </c:pt>
                <c:pt idx="2">
                  <c:v>111.64</c:v>
                </c:pt>
                <c:pt idx="3">
                  <c:v>95.39</c:v>
                </c:pt>
                <c:pt idx="4">
                  <c:v>103.58</c:v>
                </c:pt>
                <c:pt idx="5">
                  <c:v>145.91</c:v>
                </c:pt>
                <c:pt idx="6">
                  <c:v>146.2477155412943</c:v>
                </c:pt>
                <c:pt idx="7">
                  <c:v>310.30528479999998</c:v>
                </c:pt>
                <c:pt idx="8">
                  <c:v>232.7</c:v>
                </c:pt>
                <c:pt idx="9">
                  <c:v>313.02366640000002</c:v>
                </c:pt>
                <c:pt idx="10">
                  <c:v>264.70640258789024</c:v>
                </c:pt>
                <c:pt idx="11">
                  <c:v>260.1815709</c:v>
                </c:pt>
                <c:pt idx="12">
                  <c:v>163.47999999999999</c:v>
                </c:pt>
                <c:pt idx="13">
                  <c:v>101.372</c:v>
                </c:pt>
                <c:pt idx="14">
                  <c:v>86.66</c:v>
                </c:pt>
                <c:pt idx="15">
                  <c:v>82.16</c:v>
                </c:pt>
                <c:pt idx="16">
                  <c:v>97.92</c:v>
                </c:pt>
                <c:pt idx="17">
                  <c:v>118.21</c:v>
                </c:pt>
                <c:pt idx="18">
                  <c:v>91.569599909999994</c:v>
                </c:pt>
                <c:pt idx="19">
                  <c:v>67.650000000000006</c:v>
                </c:pt>
                <c:pt idx="20">
                  <c:v>56.340142386300158</c:v>
                </c:pt>
                <c:pt idx="21">
                  <c:v>42.3</c:v>
                </c:pt>
                <c:pt idx="22">
                  <c:v>42.036570959999999</c:v>
                </c:pt>
                <c:pt idx="23">
                  <c:v>37.365667340000002</c:v>
                </c:pt>
                <c:pt idx="24">
                  <c:v>33.43</c:v>
                </c:pt>
                <c:pt idx="25">
                  <c:v>32.89</c:v>
                </c:pt>
                <c:pt idx="26">
                  <c:v>29.11</c:v>
                </c:pt>
                <c:pt idx="27">
                  <c:v>26.72</c:v>
                </c:pt>
                <c:pt idx="28">
                  <c:v>25.072999639999999</c:v>
                </c:pt>
                <c:pt idx="29">
                  <c:v>24.52</c:v>
                </c:pt>
                <c:pt idx="30">
                  <c:v>24.25</c:v>
                </c:pt>
                <c:pt idx="31">
                  <c:v>23.87</c:v>
                </c:pt>
                <c:pt idx="32">
                  <c:v>25.065999600000001</c:v>
                </c:pt>
                <c:pt idx="33">
                  <c:v>27.59</c:v>
                </c:pt>
                <c:pt idx="34">
                  <c:v>23.33</c:v>
                </c:pt>
                <c:pt idx="35">
                  <c:v>23.27</c:v>
                </c:pt>
                <c:pt idx="36">
                  <c:v>29.391285759999999</c:v>
                </c:pt>
                <c:pt idx="37">
                  <c:v>30.785</c:v>
                </c:pt>
                <c:pt idx="38">
                  <c:v>30.662142620000001</c:v>
                </c:pt>
                <c:pt idx="39">
                  <c:v>36.380000000000003</c:v>
                </c:pt>
                <c:pt idx="40">
                  <c:v>34.163285940000002</c:v>
                </c:pt>
                <c:pt idx="41">
                  <c:v>40.36</c:v>
                </c:pt>
                <c:pt idx="42">
                  <c:v>45.664857046944704</c:v>
                </c:pt>
                <c:pt idx="43">
                  <c:v>39.85</c:v>
                </c:pt>
                <c:pt idx="44">
                  <c:v>61.090667089999997</c:v>
                </c:pt>
                <c:pt idx="45">
                  <c:v>77.433666865030759</c:v>
                </c:pt>
                <c:pt idx="46">
                  <c:v>47.748571668352348</c:v>
                </c:pt>
                <c:pt idx="47">
                  <c:v>56.05</c:v>
                </c:pt>
                <c:pt idx="48">
                  <c:v>78.91</c:v>
                </c:pt>
                <c:pt idx="49">
                  <c:v>120.64</c:v>
                </c:pt>
                <c:pt idx="50">
                  <c:v>78.84</c:v>
                </c:pt>
                <c:pt idx="51">
                  <c:v>173.24642835344551</c:v>
                </c:pt>
                <c:pt idx="52">
                  <c:v>128.19599696568042</c:v>
                </c:pt>
                <c:pt idx="53">
                  <c:v>96.163429260253665</c:v>
                </c:pt>
                <c:pt idx="54">
                  <c:v>170.70128413609078</c:v>
                </c:pt>
                <c:pt idx="55">
                  <c:v>159.75871276855426</c:v>
                </c:pt>
                <c:pt idx="56">
                  <c:v>175.85857282366015</c:v>
                </c:pt>
                <c:pt idx="57">
                  <c:v>165.36414119175461</c:v>
                </c:pt>
                <c:pt idx="58">
                  <c:v>115.832716805594</c:v>
                </c:pt>
                <c:pt idx="59">
                  <c:v>105.39785766601526</c:v>
                </c:pt>
                <c:pt idx="60">
                  <c:v>162.89514378138898</c:v>
                </c:pt>
                <c:pt idx="61">
                  <c:v>131.47999999999999</c:v>
                </c:pt>
                <c:pt idx="62">
                  <c:v>168.71</c:v>
                </c:pt>
                <c:pt idx="63">
                  <c:v>283.36357334681884</c:v>
                </c:pt>
                <c:pt idx="64">
                  <c:v>166.3</c:v>
                </c:pt>
                <c:pt idx="65">
                  <c:v>135.46</c:v>
                </c:pt>
                <c:pt idx="66">
                  <c:v>144.72999999999999</c:v>
                </c:pt>
                <c:pt idx="67">
                  <c:v>119.2355706</c:v>
                </c:pt>
                <c:pt idx="68">
                  <c:v>87.61</c:v>
                </c:pt>
                <c:pt idx="69">
                  <c:v>85.12</c:v>
                </c:pt>
                <c:pt idx="70">
                  <c:v>72.61</c:v>
                </c:pt>
                <c:pt idx="71">
                  <c:v>131.49528609999999</c:v>
                </c:pt>
                <c:pt idx="72">
                  <c:v>75.344715120000004</c:v>
                </c:pt>
                <c:pt idx="73">
                  <c:v>59.612285610000001</c:v>
                </c:pt>
                <c:pt idx="74">
                  <c:v>45.06</c:v>
                </c:pt>
                <c:pt idx="75">
                  <c:v>39.22</c:v>
                </c:pt>
                <c:pt idx="76">
                  <c:v>35.65</c:v>
                </c:pt>
                <c:pt idx="77">
                  <c:v>32.878427780000003</c:v>
                </c:pt>
                <c:pt idx="78">
                  <c:v>31.86</c:v>
                </c:pt>
                <c:pt idx="79">
                  <c:v>28.237714220000001</c:v>
                </c:pt>
                <c:pt idx="80">
                  <c:v>26.65</c:v>
                </c:pt>
                <c:pt idx="81">
                  <c:v>26.615142549787187</c:v>
                </c:pt>
                <c:pt idx="82">
                  <c:v>28.730000090000001</c:v>
                </c:pt>
                <c:pt idx="83">
                  <c:v>30.58</c:v>
                </c:pt>
                <c:pt idx="84">
                  <c:v>30.24</c:v>
                </c:pt>
                <c:pt idx="85">
                  <c:v>31.73</c:v>
                </c:pt>
                <c:pt idx="86">
                  <c:v>29.105667114257798</c:v>
                </c:pt>
                <c:pt idx="87">
                  <c:v>30.579000473022401</c:v>
                </c:pt>
                <c:pt idx="88">
                  <c:v>32.723000390189</c:v>
                </c:pt>
                <c:pt idx="89">
                  <c:v>38.73833338</c:v>
                </c:pt>
                <c:pt idx="90">
                  <c:v>34.80900083269389</c:v>
                </c:pt>
                <c:pt idx="91">
                  <c:v>35.9</c:v>
                </c:pt>
                <c:pt idx="92">
                  <c:v>46.35</c:v>
                </c:pt>
                <c:pt idx="93">
                  <c:v>46.9</c:v>
                </c:pt>
                <c:pt idx="94">
                  <c:v>61.18</c:v>
                </c:pt>
                <c:pt idx="95">
                  <c:v>47.64</c:v>
                </c:pt>
                <c:pt idx="96">
                  <c:v>57.13</c:v>
                </c:pt>
                <c:pt idx="97">
                  <c:v>72.62</c:v>
                </c:pt>
                <c:pt idx="98">
                  <c:v>62.65</c:v>
                </c:pt>
                <c:pt idx="99">
                  <c:v>83.52</c:v>
                </c:pt>
                <c:pt idx="100">
                  <c:v>80.849999999999994</c:v>
                </c:pt>
                <c:pt idx="101">
                  <c:v>63.198999999999998</c:v>
                </c:pt>
                <c:pt idx="102">
                  <c:v>87.03</c:v>
                </c:pt>
                <c:pt idx="103">
                  <c:v>110.661</c:v>
                </c:pt>
                <c:pt idx="104">
                  <c:v>96.75</c:v>
                </c:pt>
                <c:pt idx="105">
                  <c:v>76.510000000000005</c:v>
                </c:pt>
                <c:pt idx="106">
                  <c:v>80.096000000000004</c:v>
                </c:pt>
                <c:pt idx="107">
                  <c:v>77.09</c:v>
                </c:pt>
                <c:pt idx="108">
                  <c:v>140.12</c:v>
                </c:pt>
                <c:pt idx="109">
                  <c:v>144.66999999999999</c:v>
                </c:pt>
                <c:pt idx="110">
                  <c:v>117.32</c:v>
                </c:pt>
                <c:pt idx="111">
                  <c:v>140.31</c:v>
                </c:pt>
                <c:pt idx="112">
                  <c:v>268.94750210000001</c:v>
                </c:pt>
                <c:pt idx="113">
                  <c:v>243.71150207519463</c:v>
                </c:pt>
                <c:pt idx="114">
                  <c:v>154.21</c:v>
                </c:pt>
                <c:pt idx="115">
                  <c:v>116.62271445138057</c:v>
                </c:pt>
                <c:pt idx="116">
                  <c:v>120.78800201416</c:v>
                </c:pt>
                <c:pt idx="117">
                  <c:v>125.66285814557708</c:v>
                </c:pt>
                <c:pt idx="118">
                  <c:v>127.68985639299636</c:v>
                </c:pt>
                <c:pt idx="119">
                  <c:v>97.4</c:v>
                </c:pt>
                <c:pt idx="120">
                  <c:v>85.487143380301248</c:v>
                </c:pt>
                <c:pt idx="121">
                  <c:v>62.369998931884716</c:v>
                </c:pt>
                <c:pt idx="122">
                  <c:v>58.684285300118525</c:v>
                </c:pt>
                <c:pt idx="123">
                  <c:v>54</c:v>
                </c:pt>
                <c:pt idx="124">
                  <c:v>50.756999969482365</c:v>
                </c:pt>
                <c:pt idx="125">
                  <c:v>46.59</c:v>
                </c:pt>
                <c:pt idx="126">
                  <c:v>40.29</c:v>
                </c:pt>
                <c:pt idx="127">
                  <c:v>35.630000000000003</c:v>
                </c:pt>
                <c:pt idx="128">
                  <c:v>34.608428410000002</c:v>
                </c:pt>
                <c:pt idx="129">
                  <c:v>34.074285510000003</c:v>
                </c:pt>
                <c:pt idx="130">
                  <c:v>29.599571770000001</c:v>
                </c:pt>
                <c:pt idx="131">
                  <c:v>29.3955713</c:v>
                </c:pt>
                <c:pt idx="132">
                  <c:v>32.468857079999999</c:v>
                </c:pt>
                <c:pt idx="133">
                  <c:v>32.112285890000003</c:v>
                </c:pt>
                <c:pt idx="134">
                  <c:v>29.132714407784558</c:v>
                </c:pt>
                <c:pt idx="135">
                  <c:v>34.150143489999998</c:v>
                </c:pt>
                <c:pt idx="136">
                  <c:v>35.225571223667643</c:v>
                </c:pt>
                <c:pt idx="137">
                  <c:v>35.168570930000001</c:v>
                </c:pt>
                <c:pt idx="138">
                  <c:v>37.824428560000001</c:v>
                </c:pt>
                <c:pt idx="139">
                  <c:v>39.78</c:v>
                </c:pt>
                <c:pt idx="140">
                  <c:v>44.25</c:v>
                </c:pt>
                <c:pt idx="141">
                  <c:v>41.311858039999997</c:v>
                </c:pt>
                <c:pt idx="142">
                  <c:v>41.13</c:v>
                </c:pt>
                <c:pt idx="143">
                  <c:v>46.47</c:v>
                </c:pt>
                <c:pt idx="144">
                  <c:v>37.270000000000003</c:v>
                </c:pt>
                <c:pt idx="145">
                  <c:v>48.57</c:v>
                </c:pt>
                <c:pt idx="146">
                  <c:v>35.32</c:v>
                </c:pt>
                <c:pt idx="147">
                  <c:v>36.83</c:v>
                </c:pt>
                <c:pt idx="148">
                  <c:v>39.520000000000003</c:v>
                </c:pt>
                <c:pt idx="149">
                  <c:v>53.38</c:v>
                </c:pt>
                <c:pt idx="150">
                  <c:v>61.85</c:v>
                </c:pt>
                <c:pt idx="151">
                  <c:v>65.33</c:v>
                </c:pt>
                <c:pt idx="152">
                  <c:v>66.680000000000007</c:v>
                </c:pt>
                <c:pt idx="153">
                  <c:v>61.31</c:v>
                </c:pt>
                <c:pt idx="154">
                  <c:v>70.790000000000006</c:v>
                </c:pt>
                <c:pt idx="155">
                  <c:v>77.430000000000007</c:v>
                </c:pt>
                <c:pt idx="156">
                  <c:v>103.58</c:v>
                </c:pt>
                <c:pt idx="157">
                  <c:v>105.01</c:v>
                </c:pt>
                <c:pt idx="158">
                  <c:v>137.41</c:v>
                </c:pt>
                <c:pt idx="159">
                  <c:v>127.83</c:v>
                </c:pt>
                <c:pt idx="160" formatCode="General">
                  <c:v>97.31</c:v>
                </c:pt>
                <c:pt idx="161" formatCode="General">
                  <c:v>123.44</c:v>
                </c:pt>
                <c:pt idx="162" formatCode="General">
                  <c:v>145.02000000000001</c:v>
                </c:pt>
                <c:pt idx="163" formatCode="General">
                  <c:v>175.03</c:v>
                </c:pt>
                <c:pt idx="164" formatCode="General">
                  <c:v>206.14</c:v>
                </c:pt>
                <c:pt idx="165" formatCode="General">
                  <c:v>270.17</c:v>
                </c:pt>
                <c:pt idx="166" formatCode="General">
                  <c:v>376.42</c:v>
                </c:pt>
                <c:pt idx="167" formatCode="General">
                  <c:v>351.57</c:v>
                </c:pt>
                <c:pt idx="168" formatCode="General">
                  <c:v>384.37</c:v>
                </c:pt>
              </c:numCache>
            </c:numRef>
          </c:val>
        </c:ser>
        <c:ser>
          <c:idx val="3"/>
          <c:order val="1"/>
          <c:tx>
            <c:strRef>
              <c:f>'14. Hidrología (3)'!$Z$8</c:f>
              <c:strCache>
                <c:ptCount val="1"/>
                <c:pt idx="0">
                  <c:v>CHANCAY</c:v>
                </c:pt>
              </c:strCache>
            </c:strRef>
          </c:tx>
          <c:spPr>
            <a:solidFill>
              <a:srgbClr val="0070C0"/>
            </a:solidFill>
          </c:spPr>
          <c:cat>
            <c:multiLvlStrRef>
              <c:f>'14. Hidrología (3)'!$U$9:$V$177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'14. Hidrología (3)'!$Z$9:$Z$177</c:f>
              <c:numCache>
                <c:formatCode>0.00</c:formatCode>
                <c:ptCount val="169"/>
                <c:pt idx="0">
                  <c:v>31.571999686104871</c:v>
                </c:pt>
                <c:pt idx="1">
                  <c:v>18.800000054495627</c:v>
                </c:pt>
                <c:pt idx="2">
                  <c:v>24.53</c:v>
                </c:pt>
                <c:pt idx="3">
                  <c:v>19.45</c:v>
                </c:pt>
                <c:pt idx="4">
                  <c:v>14.62</c:v>
                </c:pt>
                <c:pt idx="5">
                  <c:v>15.904999999999999</c:v>
                </c:pt>
                <c:pt idx="6">
                  <c:v>34.528000150408026</c:v>
                </c:pt>
                <c:pt idx="7">
                  <c:v>123.4721418</c:v>
                </c:pt>
                <c:pt idx="8">
                  <c:v>127.05</c:v>
                </c:pt>
                <c:pt idx="9">
                  <c:v>102.4850019</c:v>
                </c:pt>
                <c:pt idx="10">
                  <c:v>100.62920074462855</c:v>
                </c:pt>
                <c:pt idx="11">
                  <c:v>165.7174268</c:v>
                </c:pt>
                <c:pt idx="12">
                  <c:v>81.83</c:v>
                </c:pt>
                <c:pt idx="13">
                  <c:v>38.957999999999998</c:v>
                </c:pt>
                <c:pt idx="14">
                  <c:v>30.167999999999999</c:v>
                </c:pt>
                <c:pt idx="15">
                  <c:v>40.76</c:v>
                </c:pt>
                <c:pt idx="16">
                  <c:v>50.25</c:v>
                </c:pt>
                <c:pt idx="17">
                  <c:v>88.1</c:v>
                </c:pt>
                <c:pt idx="18">
                  <c:v>109.7940002</c:v>
                </c:pt>
                <c:pt idx="19">
                  <c:v>77.853999999999999</c:v>
                </c:pt>
                <c:pt idx="20">
                  <c:v>46.279857635497997</c:v>
                </c:pt>
                <c:pt idx="21">
                  <c:v>27.998000000000001</c:v>
                </c:pt>
                <c:pt idx="22">
                  <c:v>20.883000240000001</c:v>
                </c:pt>
                <c:pt idx="23">
                  <c:v>16.6200002</c:v>
                </c:pt>
                <c:pt idx="24">
                  <c:v>13.565</c:v>
                </c:pt>
                <c:pt idx="25">
                  <c:v>12.42</c:v>
                </c:pt>
                <c:pt idx="26">
                  <c:v>10.92</c:v>
                </c:pt>
                <c:pt idx="27">
                  <c:v>8.65</c:v>
                </c:pt>
                <c:pt idx="28">
                  <c:v>6.3326666359999999</c:v>
                </c:pt>
                <c:pt idx="29">
                  <c:v>9.15</c:v>
                </c:pt>
                <c:pt idx="30">
                  <c:v>6.6790000000000003</c:v>
                </c:pt>
                <c:pt idx="31">
                  <c:v>7.0711000000000004</c:v>
                </c:pt>
                <c:pt idx="32">
                  <c:v>5.4663999560000001</c:v>
                </c:pt>
                <c:pt idx="33">
                  <c:v>6.8719999999999999</c:v>
                </c:pt>
                <c:pt idx="34">
                  <c:v>8.67</c:v>
                </c:pt>
                <c:pt idx="35">
                  <c:v>4.5250000000000004</c:v>
                </c:pt>
                <c:pt idx="36">
                  <c:v>9.8840000969999995</c:v>
                </c:pt>
                <c:pt idx="37">
                  <c:v>17.64</c:v>
                </c:pt>
                <c:pt idx="38">
                  <c:v>13.24114282</c:v>
                </c:pt>
                <c:pt idx="39">
                  <c:v>20.43</c:v>
                </c:pt>
                <c:pt idx="40">
                  <c:v>19.903143069999999</c:v>
                </c:pt>
                <c:pt idx="41">
                  <c:v>14.79</c:v>
                </c:pt>
                <c:pt idx="42">
                  <c:v>13.250000136239143</c:v>
                </c:pt>
                <c:pt idx="43">
                  <c:v>16.07</c:v>
                </c:pt>
                <c:pt idx="44">
                  <c:v>38.42033386</c:v>
                </c:pt>
                <c:pt idx="45">
                  <c:v>23.011333147684685</c:v>
                </c:pt>
                <c:pt idx="46">
                  <c:v>14.493142809186628</c:v>
                </c:pt>
                <c:pt idx="47">
                  <c:v>23.31</c:v>
                </c:pt>
                <c:pt idx="48">
                  <c:v>47.94</c:v>
                </c:pt>
                <c:pt idx="49">
                  <c:v>31.65</c:v>
                </c:pt>
                <c:pt idx="50">
                  <c:v>19.73</c:v>
                </c:pt>
                <c:pt idx="51">
                  <c:v>46.748427799769779</c:v>
                </c:pt>
                <c:pt idx="52">
                  <c:v>45.029000418526742</c:v>
                </c:pt>
                <c:pt idx="53">
                  <c:v>43.363000052315797</c:v>
                </c:pt>
                <c:pt idx="54">
                  <c:v>71.775428771972571</c:v>
                </c:pt>
                <c:pt idx="55">
                  <c:v>123.43885803222614</c:v>
                </c:pt>
                <c:pt idx="56">
                  <c:v>98.794857025146186</c:v>
                </c:pt>
                <c:pt idx="57">
                  <c:v>47.4197137015206</c:v>
                </c:pt>
                <c:pt idx="58">
                  <c:v>39.554857526506659</c:v>
                </c:pt>
                <c:pt idx="59">
                  <c:v>40.561000006539437</c:v>
                </c:pt>
                <c:pt idx="60">
                  <c:v>99.332141876220447</c:v>
                </c:pt>
                <c:pt idx="61">
                  <c:v>63.86</c:v>
                </c:pt>
                <c:pt idx="62">
                  <c:v>149.82</c:v>
                </c:pt>
                <c:pt idx="63">
                  <c:v>237.20571463448616</c:v>
                </c:pt>
                <c:pt idx="64">
                  <c:v>146.00399999999999</c:v>
                </c:pt>
                <c:pt idx="65">
                  <c:v>119.48</c:v>
                </c:pt>
                <c:pt idx="66">
                  <c:v>117.33</c:v>
                </c:pt>
                <c:pt idx="67">
                  <c:v>96.842713489999994</c:v>
                </c:pt>
                <c:pt idx="68">
                  <c:v>50</c:v>
                </c:pt>
                <c:pt idx="69">
                  <c:v>49.42</c:v>
                </c:pt>
                <c:pt idx="70">
                  <c:v>35.74</c:v>
                </c:pt>
                <c:pt idx="71">
                  <c:v>63.049000329999998</c:v>
                </c:pt>
                <c:pt idx="72">
                  <c:v>58.513571599999999</c:v>
                </c:pt>
                <c:pt idx="73">
                  <c:v>62.080428529999999</c:v>
                </c:pt>
                <c:pt idx="74">
                  <c:v>30.1</c:v>
                </c:pt>
                <c:pt idx="75">
                  <c:v>22.76</c:v>
                </c:pt>
                <c:pt idx="76">
                  <c:v>16.28</c:v>
                </c:pt>
                <c:pt idx="77">
                  <c:v>13.60685703</c:v>
                </c:pt>
                <c:pt idx="78">
                  <c:v>11.76</c:v>
                </c:pt>
                <c:pt idx="79">
                  <c:v>11.887571469999999</c:v>
                </c:pt>
                <c:pt idx="80">
                  <c:v>10.27</c:v>
                </c:pt>
                <c:pt idx="81">
                  <c:v>8.3531428745814704</c:v>
                </c:pt>
                <c:pt idx="82">
                  <c:v>7.3187142100000004</c:v>
                </c:pt>
                <c:pt idx="83">
                  <c:v>6.6262857573372926</c:v>
                </c:pt>
                <c:pt idx="84">
                  <c:v>6.4</c:v>
                </c:pt>
                <c:pt idx="85">
                  <c:v>5.44</c:v>
                </c:pt>
                <c:pt idx="86">
                  <c:v>5.0230000813802063</c:v>
                </c:pt>
                <c:pt idx="87">
                  <c:v>6.1409997940063397</c:v>
                </c:pt>
                <c:pt idx="88">
                  <c:v>4.9454285760000003</c:v>
                </c:pt>
                <c:pt idx="89">
                  <c:v>4.7753333250000001</c:v>
                </c:pt>
                <c:pt idx="90">
                  <c:v>4.1092857973916139</c:v>
                </c:pt>
                <c:pt idx="91">
                  <c:v>4.0540000000000003</c:v>
                </c:pt>
                <c:pt idx="92">
                  <c:v>5.84</c:v>
                </c:pt>
                <c:pt idx="93">
                  <c:v>6.71</c:v>
                </c:pt>
                <c:pt idx="94">
                  <c:v>17.54</c:v>
                </c:pt>
                <c:pt idx="95">
                  <c:v>11.26</c:v>
                </c:pt>
                <c:pt idx="96">
                  <c:v>16.84</c:v>
                </c:pt>
                <c:pt idx="97">
                  <c:v>24.07</c:v>
                </c:pt>
                <c:pt idx="98">
                  <c:v>50.4</c:v>
                </c:pt>
                <c:pt idx="99">
                  <c:v>55.63</c:v>
                </c:pt>
                <c:pt idx="100">
                  <c:v>24.84</c:v>
                </c:pt>
                <c:pt idx="101">
                  <c:v>17.25</c:v>
                </c:pt>
                <c:pt idx="102">
                  <c:v>16.510000000000002</c:v>
                </c:pt>
                <c:pt idx="103">
                  <c:v>18.1387</c:v>
                </c:pt>
                <c:pt idx="104">
                  <c:v>16.37</c:v>
                </c:pt>
                <c:pt idx="105">
                  <c:v>15.9</c:v>
                </c:pt>
                <c:pt idx="106">
                  <c:v>29.21</c:v>
                </c:pt>
                <c:pt idx="107">
                  <c:v>20.7</c:v>
                </c:pt>
                <c:pt idx="108">
                  <c:v>74.02</c:v>
                </c:pt>
                <c:pt idx="109">
                  <c:v>78.08</c:v>
                </c:pt>
                <c:pt idx="110">
                  <c:v>41.34</c:v>
                </c:pt>
                <c:pt idx="111">
                  <c:v>96.52</c:v>
                </c:pt>
                <c:pt idx="112">
                  <c:v>150.104332</c:v>
                </c:pt>
                <c:pt idx="113">
                  <c:v>181.79733530680286</c:v>
                </c:pt>
                <c:pt idx="114">
                  <c:v>79.12</c:v>
                </c:pt>
                <c:pt idx="115">
                  <c:v>41.373285293579045</c:v>
                </c:pt>
                <c:pt idx="116">
                  <c:v>93.665000915527301</c:v>
                </c:pt>
                <c:pt idx="117">
                  <c:v>131.74585723876913</c:v>
                </c:pt>
                <c:pt idx="118">
                  <c:v>71.706143515450577</c:v>
                </c:pt>
                <c:pt idx="119">
                  <c:v>53.49</c:v>
                </c:pt>
                <c:pt idx="120">
                  <c:v>51.424428122384178</c:v>
                </c:pt>
                <c:pt idx="121">
                  <c:v>34.353571755545424</c:v>
                </c:pt>
                <c:pt idx="122">
                  <c:v>29.207143238612552</c:v>
                </c:pt>
                <c:pt idx="123">
                  <c:v>22.1</c:v>
                </c:pt>
                <c:pt idx="124">
                  <c:v>17.473428726196214</c:v>
                </c:pt>
                <c:pt idx="125">
                  <c:v>17.04</c:v>
                </c:pt>
                <c:pt idx="126">
                  <c:v>22.12</c:v>
                </c:pt>
                <c:pt idx="127">
                  <c:v>13.87</c:v>
                </c:pt>
                <c:pt idx="128">
                  <c:v>10.78285721</c:v>
                </c:pt>
                <c:pt idx="129">
                  <c:v>9.5958572120000003</c:v>
                </c:pt>
                <c:pt idx="130">
                  <c:v>7.8892858370000001</c:v>
                </c:pt>
                <c:pt idx="131">
                  <c:v>7.2334286140000001</c:v>
                </c:pt>
                <c:pt idx="132">
                  <c:v>6.729428564</c:v>
                </c:pt>
                <c:pt idx="133">
                  <c:v>5.6338571819999999</c:v>
                </c:pt>
                <c:pt idx="134">
                  <c:v>5.181999887738904</c:v>
                </c:pt>
                <c:pt idx="135">
                  <c:v>4.8032856669999999</c:v>
                </c:pt>
                <c:pt idx="136">
                  <c:v>4.3821428843906904</c:v>
                </c:pt>
                <c:pt idx="137">
                  <c:v>13.837000059999999</c:v>
                </c:pt>
                <c:pt idx="138">
                  <c:v>3.922857182</c:v>
                </c:pt>
                <c:pt idx="139">
                  <c:v>4.9800000000000004</c:v>
                </c:pt>
                <c:pt idx="140">
                  <c:v>4.92</c:v>
                </c:pt>
                <c:pt idx="141">
                  <c:v>4.6447142870000002</c:v>
                </c:pt>
                <c:pt idx="142">
                  <c:v>4.2699999999999996</c:v>
                </c:pt>
                <c:pt idx="143">
                  <c:v>5.36</c:v>
                </c:pt>
                <c:pt idx="144">
                  <c:v>6.97</c:v>
                </c:pt>
                <c:pt idx="145">
                  <c:v>11.1</c:v>
                </c:pt>
                <c:pt idx="146">
                  <c:v>6.01</c:v>
                </c:pt>
                <c:pt idx="147">
                  <c:v>4.57</c:v>
                </c:pt>
                <c:pt idx="148">
                  <c:v>4.83</c:v>
                </c:pt>
                <c:pt idx="149">
                  <c:v>3.73</c:v>
                </c:pt>
                <c:pt idx="150">
                  <c:v>2.52</c:v>
                </c:pt>
                <c:pt idx="151">
                  <c:v>3.57</c:v>
                </c:pt>
                <c:pt idx="152">
                  <c:v>6.1</c:v>
                </c:pt>
                <c:pt idx="153">
                  <c:v>6.69</c:v>
                </c:pt>
                <c:pt idx="154">
                  <c:v>13.15</c:v>
                </c:pt>
                <c:pt idx="155">
                  <c:v>17.760000000000002</c:v>
                </c:pt>
                <c:pt idx="156">
                  <c:v>29.67</c:v>
                </c:pt>
                <c:pt idx="157">
                  <c:v>51.2</c:v>
                </c:pt>
                <c:pt idx="158">
                  <c:v>43.26</c:v>
                </c:pt>
                <c:pt idx="159">
                  <c:v>32.72</c:v>
                </c:pt>
                <c:pt idx="160" formatCode="General">
                  <c:v>48.46</c:v>
                </c:pt>
                <c:pt idx="161" formatCode="General">
                  <c:v>72.52</c:v>
                </c:pt>
                <c:pt idx="162" formatCode="General">
                  <c:v>59.16</c:v>
                </c:pt>
                <c:pt idx="163" formatCode="General">
                  <c:v>24.36</c:v>
                </c:pt>
                <c:pt idx="164" formatCode="General">
                  <c:v>39.07</c:v>
                </c:pt>
                <c:pt idx="165" formatCode="General">
                  <c:v>109.16</c:v>
                </c:pt>
                <c:pt idx="166" formatCode="General">
                  <c:v>188.18</c:v>
                </c:pt>
                <c:pt idx="167" formatCode="General">
                  <c:v>159.6</c:v>
                </c:pt>
                <c:pt idx="168" formatCode="General">
                  <c:v>161.77000000000001</c:v>
                </c:pt>
              </c:numCache>
            </c:numRef>
          </c:val>
        </c:ser>
        <c:dLbls>
          <c:showLegendKey val="0"/>
          <c:showVal val="0"/>
          <c:showCatName val="0"/>
          <c:showSerName val="0"/>
          <c:showPercent val="0"/>
          <c:showBubbleSize val="0"/>
        </c:dLbls>
        <c:axId val="261905408"/>
        <c:axId val="261915776"/>
      </c:areaChart>
      <c:lineChart>
        <c:grouping val="standard"/>
        <c:varyColors val="0"/>
        <c:ser>
          <c:idx val="1"/>
          <c:order val="2"/>
          <c:tx>
            <c:strRef>
              <c:f>'14. Hidrología (3)'!$X$8</c:f>
              <c:strCache>
                <c:ptCount val="1"/>
                <c:pt idx="0">
                  <c:v>PATIVILCA</c:v>
                </c:pt>
              </c:strCache>
            </c:strRef>
          </c:tx>
          <c:spPr>
            <a:ln>
              <a:solidFill>
                <a:srgbClr val="0000FF"/>
              </a:solidFill>
            </a:ln>
          </c:spPr>
          <c:marker>
            <c:symbol val="none"/>
          </c:marker>
          <c:cat>
            <c:multiLvlStrRef>
              <c:f>'14. Hidrología (3)'!$U$9:$V$173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'14. Hidrología (3)'!$X$9:$X$177</c:f>
              <c:numCache>
                <c:formatCode>0.00</c:formatCode>
                <c:ptCount val="169"/>
                <c:pt idx="0">
                  <c:v>45.814286095755399</c:v>
                </c:pt>
                <c:pt idx="1">
                  <c:v>57.100000108991324</c:v>
                </c:pt>
                <c:pt idx="2">
                  <c:v>82.4</c:v>
                </c:pt>
                <c:pt idx="3">
                  <c:v>61.07</c:v>
                </c:pt>
                <c:pt idx="4">
                  <c:v>62.75</c:v>
                </c:pt>
                <c:pt idx="5">
                  <c:v>71.03</c:v>
                </c:pt>
                <c:pt idx="6">
                  <c:v>79.42857142857136</c:v>
                </c:pt>
                <c:pt idx="7">
                  <c:v>95.671427045549564</c:v>
                </c:pt>
                <c:pt idx="8">
                  <c:v>101.84</c:v>
                </c:pt>
                <c:pt idx="9">
                  <c:v>111.7285712</c:v>
                </c:pt>
                <c:pt idx="10">
                  <c:v>107.21428571428528</c:v>
                </c:pt>
                <c:pt idx="11">
                  <c:v>105.2142846</c:v>
                </c:pt>
                <c:pt idx="12">
                  <c:v>85.84</c:v>
                </c:pt>
                <c:pt idx="13">
                  <c:v>60.343000000000004</c:v>
                </c:pt>
                <c:pt idx="14">
                  <c:v>45.5</c:v>
                </c:pt>
                <c:pt idx="15">
                  <c:v>43.256999999999998</c:v>
                </c:pt>
                <c:pt idx="16">
                  <c:v>50.91</c:v>
                </c:pt>
                <c:pt idx="17">
                  <c:v>60.1</c:v>
                </c:pt>
                <c:pt idx="18">
                  <c:v>51.714286260000002</c:v>
                </c:pt>
                <c:pt idx="19">
                  <c:v>37.44</c:v>
                </c:pt>
                <c:pt idx="20">
                  <c:v>27.871428353445829</c:v>
                </c:pt>
                <c:pt idx="21">
                  <c:v>22.73</c:v>
                </c:pt>
                <c:pt idx="22">
                  <c:v>19.685714449999999</c:v>
                </c:pt>
                <c:pt idx="23">
                  <c:v>18.34285736</c:v>
                </c:pt>
                <c:pt idx="24">
                  <c:v>18.350000000000001</c:v>
                </c:pt>
                <c:pt idx="25">
                  <c:v>17.23</c:v>
                </c:pt>
                <c:pt idx="26">
                  <c:v>15.81</c:v>
                </c:pt>
                <c:pt idx="27">
                  <c:v>14.83</c:v>
                </c:pt>
                <c:pt idx="28">
                  <c:v>14.57142844</c:v>
                </c:pt>
                <c:pt idx="29">
                  <c:v>14.83</c:v>
                </c:pt>
                <c:pt idx="30">
                  <c:v>14.21</c:v>
                </c:pt>
                <c:pt idx="31">
                  <c:v>13.75</c:v>
                </c:pt>
                <c:pt idx="32">
                  <c:v>11.95714269</c:v>
                </c:pt>
                <c:pt idx="33">
                  <c:v>11.43</c:v>
                </c:pt>
                <c:pt idx="34">
                  <c:v>10.93</c:v>
                </c:pt>
                <c:pt idx="35">
                  <c:v>12.042999999999999</c:v>
                </c:pt>
                <c:pt idx="36">
                  <c:v>13.52857154</c:v>
                </c:pt>
                <c:pt idx="37">
                  <c:v>13.86</c:v>
                </c:pt>
                <c:pt idx="38">
                  <c:v>14.18571418</c:v>
                </c:pt>
                <c:pt idx="39">
                  <c:v>15.34</c:v>
                </c:pt>
                <c:pt idx="40">
                  <c:v>18.08571448</c:v>
                </c:pt>
                <c:pt idx="41">
                  <c:v>18.91</c:v>
                </c:pt>
                <c:pt idx="42">
                  <c:v>18.942856924874402</c:v>
                </c:pt>
                <c:pt idx="43">
                  <c:v>15.77</c:v>
                </c:pt>
                <c:pt idx="44">
                  <c:v>23.728571479999999</c:v>
                </c:pt>
                <c:pt idx="45">
                  <c:v>30.528571810041125</c:v>
                </c:pt>
                <c:pt idx="46">
                  <c:v>19.285699999999999</c:v>
                </c:pt>
                <c:pt idx="47">
                  <c:v>18.57</c:v>
                </c:pt>
                <c:pt idx="48">
                  <c:v>31.86</c:v>
                </c:pt>
                <c:pt idx="49">
                  <c:v>45.715000000000003</c:v>
                </c:pt>
                <c:pt idx="50">
                  <c:v>36.909999999999997</c:v>
                </c:pt>
                <c:pt idx="51">
                  <c:v>68.171428680419893</c:v>
                </c:pt>
                <c:pt idx="52">
                  <c:v>68.54285648890901</c:v>
                </c:pt>
                <c:pt idx="53">
                  <c:v>49.685714176722875</c:v>
                </c:pt>
                <c:pt idx="54">
                  <c:v>63.18571363176612</c:v>
                </c:pt>
                <c:pt idx="55">
                  <c:v>92.357142857142819</c:v>
                </c:pt>
                <c:pt idx="56">
                  <c:v>89.485714503696826</c:v>
                </c:pt>
                <c:pt idx="57">
                  <c:v>70.542857033865786</c:v>
                </c:pt>
                <c:pt idx="58">
                  <c:v>74.442858014787944</c:v>
                </c:pt>
                <c:pt idx="59">
                  <c:v>57.657142639160107</c:v>
                </c:pt>
                <c:pt idx="60">
                  <c:v>88.771428789410876</c:v>
                </c:pt>
                <c:pt idx="61">
                  <c:v>82.44</c:v>
                </c:pt>
                <c:pt idx="62">
                  <c:v>79.385999999999996</c:v>
                </c:pt>
                <c:pt idx="63">
                  <c:v>79.385000000000005</c:v>
                </c:pt>
                <c:pt idx="64">
                  <c:v>106.27142769949758</c:v>
                </c:pt>
                <c:pt idx="65">
                  <c:v>81.84</c:v>
                </c:pt>
                <c:pt idx="66">
                  <c:v>64.599999999999994</c:v>
                </c:pt>
                <c:pt idx="67">
                  <c:v>78.33</c:v>
                </c:pt>
                <c:pt idx="68">
                  <c:v>60.25714275</c:v>
                </c:pt>
                <c:pt idx="69">
                  <c:v>42.69</c:v>
                </c:pt>
                <c:pt idx="70">
                  <c:v>28.51</c:v>
                </c:pt>
                <c:pt idx="71">
                  <c:v>35.168999810000003</c:v>
                </c:pt>
                <c:pt idx="72">
                  <c:v>29.271428790000002</c:v>
                </c:pt>
                <c:pt idx="73">
                  <c:v>26.585714339999999</c:v>
                </c:pt>
                <c:pt idx="74">
                  <c:v>21.46</c:v>
                </c:pt>
                <c:pt idx="75">
                  <c:v>18.829999999999998</c:v>
                </c:pt>
                <c:pt idx="76">
                  <c:v>17.614000000000001</c:v>
                </c:pt>
                <c:pt idx="77">
                  <c:v>16.271428790000002</c:v>
                </c:pt>
                <c:pt idx="78">
                  <c:v>16.23</c:v>
                </c:pt>
                <c:pt idx="79">
                  <c:v>15.585714339999999</c:v>
                </c:pt>
                <c:pt idx="80">
                  <c:v>14.93</c:v>
                </c:pt>
                <c:pt idx="81">
                  <c:v>13.502856935773542</c:v>
                </c:pt>
                <c:pt idx="82">
                  <c:v>13.61371449</c:v>
                </c:pt>
                <c:pt idx="83">
                  <c:v>13.74</c:v>
                </c:pt>
                <c:pt idx="84">
                  <c:v>12.47</c:v>
                </c:pt>
                <c:pt idx="85">
                  <c:v>12.67</c:v>
                </c:pt>
                <c:pt idx="86">
                  <c:v>11.766666730244934</c:v>
                </c:pt>
                <c:pt idx="87">
                  <c:v>13.800000190734799</c:v>
                </c:pt>
                <c:pt idx="88">
                  <c:v>14.228571483067071</c:v>
                </c:pt>
                <c:pt idx="89">
                  <c:v>15.157142909999999</c:v>
                </c:pt>
                <c:pt idx="90">
                  <c:v>14.257142884390658</c:v>
                </c:pt>
                <c:pt idx="91">
                  <c:v>15.11</c:v>
                </c:pt>
                <c:pt idx="92">
                  <c:v>16.670000000000002</c:v>
                </c:pt>
                <c:pt idx="93">
                  <c:v>15.74</c:v>
                </c:pt>
                <c:pt idx="94">
                  <c:v>19.09</c:v>
                </c:pt>
                <c:pt idx="95">
                  <c:v>18.899999999999999</c:v>
                </c:pt>
                <c:pt idx="96">
                  <c:v>25.86</c:v>
                </c:pt>
                <c:pt idx="97">
                  <c:v>26.7</c:v>
                </c:pt>
                <c:pt idx="98">
                  <c:v>25.93</c:v>
                </c:pt>
                <c:pt idx="99">
                  <c:v>35.64</c:v>
                </c:pt>
                <c:pt idx="100">
                  <c:v>30.428599999999999</c:v>
                </c:pt>
                <c:pt idx="101">
                  <c:v>22.7</c:v>
                </c:pt>
                <c:pt idx="102">
                  <c:v>46.13</c:v>
                </c:pt>
                <c:pt idx="103">
                  <c:v>63.850999999999999</c:v>
                </c:pt>
                <c:pt idx="104">
                  <c:v>40.61</c:v>
                </c:pt>
                <c:pt idx="105">
                  <c:v>29.82</c:v>
                </c:pt>
                <c:pt idx="106">
                  <c:v>27.06</c:v>
                </c:pt>
                <c:pt idx="107">
                  <c:v>27.93</c:v>
                </c:pt>
                <c:pt idx="108">
                  <c:v>49.585999999999999</c:v>
                </c:pt>
                <c:pt idx="109">
                  <c:v>57</c:v>
                </c:pt>
                <c:pt idx="110">
                  <c:v>52.31</c:v>
                </c:pt>
                <c:pt idx="111">
                  <c:v>57.96</c:v>
                </c:pt>
                <c:pt idx="112">
                  <c:v>100.51885660000001</c:v>
                </c:pt>
                <c:pt idx="113">
                  <c:v>75.15657152448378</c:v>
                </c:pt>
                <c:pt idx="114">
                  <c:v>52.24</c:v>
                </c:pt>
                <c:pt idx="115">
                  <c:v>44.628571101597331</c:v>
                </c:pt>
                <c:pt idx="116">
                  <c:v>42.599998474121001</c:v>
                </c:pt>
                <c:pt idx="117">
                  <c:v>49.743000030517535</c:v>
                </c:pt>
                <c:pt idx="118">
                  <c:v>54.414285387311615</c:v>
                </c:pt>
                <c:pt idx="119">
                  <c:v>47.73</c:v>
                </c:pt>
                <c:pt idx="120">
                  <c:v>42.142857687813873</c:v>
                </c:pt>
                <c:pt idx="121">
                  <c:v>27.452428545270582</c:v>
                </c:pt>
                <c:pt idx="122">
                  <c:v>21.857142584664455</c:v>
                </c:pt>
                <c:pt idx="123">
                  <c:v>19.5</c:v>
                </c:pt>
                <c:pt idx="124">
                  <c:v>19.485713958740185</c:v>
                </c:pt>
                <c:pt idx="125">
                  <c:v>16.329999999999998</c:v>
                </c:pt>
                <c:pt idx="126">
                  <c:v>15.18</c:v>
                </c:pt>
                <c:pt idx="127">
                  <c:v>15.1</c:v>
                </c:pt>
                <c:pt idx="128">
                  <c:v>18.016999930000001</c:v>
                </c:pt>
                <c:pt idx="129">
                  <c:v>16.489714209999999</c:v>
                </c:pt>
                <c:pt idx="130">
                  <c:v>16.199999810000001</c:v>
                </c:pt>
                <c:pt idx="131">
                  <c:v>12.016285760000001</c:v>
                </c:pt>
                <c:pt idx="132">
                  <c:v>10.423571450000001</c:v>
                </c:pt>
                <c:pt idx="133">
                  <c:v>10.043285640000001</c:v>
                </c:pt>
                <c:pt idx="134">
                  <c:v>10.086428642272944</c:v>
                </c:pt>
                <c:pt idx="135">
                  <c:v>12.08228561</c:v>
                </c:pt>
                <c:pt idx="136">
                  <c:v>11.874000004359614</c:v>
                </c:pt>
                <c:pt idx="137">
                  <c:v>10.842857090000001</c:v>
                </c:pt>
                <c:pt idx="138">
                  <c:v>10.48142842</c:v>
                </c:pt>
                <c:pt idx="139">
                  <c:v>11.85</c:v>
                </c:pt>
                <c:pt idx="140">
                  <c:v>12.08</c:v>
                </c:pt>
                <c:pt idx="141">
                  <c:v>11.88371427</c:v>
                </c:pt>
                <c:pt idx="142">
                  <c:v>13.06</c:v>
                </c:pt>
                <c:pt idx="143">
                  <c:v>15.95</c:v>
                </c:pt>
                <c:pt idx="144">
                  <c:v>15.85</c:v>
                </c:pt>
                <c:pt idx="145">
                  <c:v>15.55</c:v>
                </c:pt>
                <c:pt idx="146">
                  <c:v>13.17</c:v>
                </c:pt>
                <c:pt idx="147">
                  <c:v>13.18</c:v>
                </c:pt>
                <c:pt idx="148">
                  <c:v>13.49</c:v>
                </c:pt>
                <c:pt idx="149">
                  <c:v>15.4</c:v>
                </c:pt>
                <c:pt idx="150">
                  <c:v>16.41</c:v>
                </c:pt>
                <c:pt idx="151">
                  <c:v>16.329999999999998</c:v>
                </c:pt>
                <c:pt idx="152">
                  <c:v>20.239999999999998</c:v>
                </c:pt>
                <c:pt idx="153">
                  <c:v>19.809999999999999</c:v>
                </c:pt>
                <c:pt idx="154">
                  <c:v>21.91</c:v>
                </c:pt>
                <c:pt idx="155">
                  <c:v>22</c:v>
                </c:pt>
                <c:pt idx="156">
                  <c:v>41.55</c:v>
                </c:pt>
                <c:pt idx="157">
                  <c:v>39.6</c:v>
                </c:pt>
                <c:pt idx="158">
                  <c:v>73.650000000000006</c:v>
                </c:pt>
                <c:pt idx="159">
                  <c:v>65.03</c:v>
                </c:pt>
                <c:pt idx="160" formatCode="General">
                  <c:v>56.95</c:v>
                </c:pt>
                <c:pt idx="161" formatCode="General">
                  <c:v>61.87</c:v>
                </c:pt>
                <c:pt idx="162" formatCode="General">
                  <c:v>77.569999999999993</c:v>
                </c:pt>
                <c:pt idx="163" formatCode="General">
                  <c:v>86.94</c:v>
                </c:pt>
                <c:pt idx="164" formatCode="General">
                  <c:v>85.13</c:v>
                </c:pt>
                <c:pt idx="165" formatCode="General">
                  <c:v>84.78</c:v>
                </c:pt>
                <c:pt idx="166" formatCode="General">
                  <c:v>84.78</c:v>
                </c:pt>
                <c:pt idx="167" formatCode="General">
                  <c:v>106.16</c:v>
                </c:pt>
                <c:pt idx="168" formatCode="General">
                  <c:v>101.71</c:v>
                </c:pt>
              </c:numCache>
            </c:numRef>
          </c:val>
          <c:smooth val="0"/>
        </c:ser>
        <c:dLbls>
          <c:showLegendKey val="0"/>
          <c:showVal val="0"/>
          <c:showCatName val="0"/>
          <c:showSerName val="0"/>
          <c:showPercent val="0"/>
          <c:showBubbleSize val="0"/>
        </c:dLbls>
        <c:marker val="1"/>
        <c:smooth val="0"/>
        <c:axId val="261905408"/>
        <c:axId val="261915776"/>
      </c:lineChart>
      <c:catAx>
        <c:axId val="261905408"/>
        <c:scaling>
          <c:orientation val="minMax"/>
        </c:scaling>
        <c:delete val="0"/>
        <c:axPos val="b"/>
        <c:title>
          <c:tx>
            <c:rich>
              <a:bodyPr/>
              <a:lstStyle/>
              <a:p>
                <a:pPr>
                  <a:defRPr/>
                </a:pPr>
                <a:r>
                  <a:rPr lang="en-US"/>
                  <a:t>Semanas</a:t>
                </a:r>
              </a:p>
            </c:rich>
          </c:tx>
          <c:layout>
            <c:manualLayout>
              <c:xMode val="edge"/>
              <c:yMode val="edge"/>
              <c:x val="0.9091738907841429"/>
              <c:y val="0.94117905969494875"/>
            </c:manualLayout>
          </c:layout>
          <c:overlay val="0"/>
        </c:title>
        <c:numFmt formatCode="General" sourceLinked="1"/>
        <c:majorTickMark val="out"/>
        <c:minorTickMark val="none"/>
        <c:tickLblPos val="nextTo"/>
        <c:txPr>
          <a:bodyPr/>
          <a:lstStyle/>
          <a:p>
            <a:pPr>
              <a:defRPr b="1"/>
            </a:pPr>
            <a:endParaRPr lang="en-US"/>
          </a:p>
        </c:txPr>
        <c:crossAx val="261915776"/>
        <c:crosses val="autoZero"/>
        <c:auto val="1"/>
        <c:lblAlgn val="ctr"/>
        <c:lblOffset val="100"/>
        <c:tickLblSkip val="40"/>
        <c:noMultiLvlLbl val="0"/>
      </c:catAx>
      <c:valAx>
        <c:axId val="26191577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61905408"/>
        <c:crosses val="autoZero"/>
        <c:crossBetween val="between"/>
      </c:valAx>
    </c:plotArea>
    <c:legend>
      <c:legendPos val="t"/>
      <c:layout>
        <c:manualLayout>
          <c:xMode val="edge"/>
          <c:yMode val="edge"/>
          <c:x val="0.60671699061892082"/>
          <c:y val="0.19744335381727918"/>
          <c:w val="0.33974987570087478"/>
          <c:h val="6.5637234474917552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REGULADOS DE LOS RÍOS RÍMAC Y SANTA EULALIA</a:t>
            </a:r>
          </a:p>
        </c:rich>
      </c:tx>
      <c:layout/>
      <c:overlay val="1"/>
    </c:title>
    <c:autoTitleDeleted val="0"/>
    <c:plotArea>
      <c:layout>
        <c:manualLayout>
          <c:layoutTarget val="inner"/>
          <c:xMode val="edge"/>
          <c:yMode val="edge"/>
          <c:x val="6.0670796785473401E-2"/>
          <c:y val="0.17694994803333938"/>
          <c:w val="0.91883513259393812"/>
          <c:h val="0.62665252094919976"/>
        </c:manualLayout>
      </c:layout>
      <c:areaChart>
        <c:grouping val="standard"/>
        <c:varyColors val="0"/>
        <c:ser>
          <c:idx val="2"/>
          <c:order val="0"/>
          <c:tx>
            <c:strRef>
              <c:f>'15. Hidrología (4)'!$AA$8</c:f>
              <c:strCache>
                <c:ptCount val="1"/>
                <c:pt idx="0">
                  <c:v>RÍMAC</c:v>
                </c:pt>
              </c:strCache>
            </c:strRef>
          </c:tx>
          <c:spPr>
            <a:solidFill>
              <a:srgbClr val="CCECFF"/>
            </a:solidFill>
            <a:ln>
              <a:solidFill>
                <a:srgbClr val="00B0F0"/>
              </a:solidFill>
            </a:ln>
          </c:spPr>
          <c:cat>
            <c:multiLvlStrRef>
              <c:f>'15. Hidrología (4)'!$U$9:$V$177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'15. Hidrología (4)'!$AA$9:$AA$177</c:f>
              <c:numCache>
                <c:formatCode>0.00</c:formatCode>
                <c:ptCount val="169"/>
                <c:pt idx="0">
                  <c:v>17.96414253</c:v>
                </c:pt>
                <c:pt idx="1">
                  <c:v>18.098571368626171</c:v>
                </c:pt>
                <c:pt idx="2">
                  <c:v>25.12</c:v>
                </c:pt>
                <c:pt idx="3">
                  <c:v>17.23</c:v>
                </c:pt>
                <c:pt idx="4">
                  <c:v>17.52</c:v>
                </c:pt>
                <c:pt idx="5">
                  <c:v>18.044</c:v>
                </c:pt>
                <c:pt idx="6">
                  <c:v>19.531571524483784</c:v>
                </c:pt>
                <c:pt idx="7">
                  <c:v>21.873999999999999</c:v>
                </c:pt>
                <c:pt idx="8">
                  <c:v>25.35</c:v>
                </c:pt>
                <c:pt idx="9">
                  <c:v>32.583857129999998</c:v>
                </c:pt>
                <c:pt idx="10">
                  <c:v>35.707000187465077</c:v>
                </c:pt>
                <c:pt idx="11">
                  <c:v>31.82685661</c:v>
                </c:pt>
                <c:pt idx="12">
                  <c:v>24.225000000000001</c:v>
                </c:pt>
                <c:pt idx="13">
                  <c:v>17.963999999999999</c:v>
                </c:pt>
                <c:pt idx="14">
                  <c:v>15.83</c:v>
                </c:pt>
                <c:pt idx="15">
                  <c:v>15.3</c:v>
                </c:pt>
                <c:pt idx="16">
                  <c:v>15.52</c:v>
                </c:pt>
                <c:pt idx="17">
                  <c:v>15.59</c:v>
                </c:pt>
                <c:pt idx="18">
                  <c:v>14.470856939999999</c:v>
                </c:pt>
                <c:pt idx="19">
                  <c:v>12.94</c:v>
                </c:pt>
                <c:pt idx="20">
                  <c:v>12.185285568237273</c:v>
                </c:pt>
                <c:pt idx="21">
                  <c:v>11.54</c:v>
                </c:pt>
                <c:pt idx="22">
                  <c:v>10.125571389999999</c:v>
                </c:pt>
                <c:pt idx="23">
                  <c:v>9.6549998689999992</c:v>
                </c:pt>
                <c:pt idx="24">
                  <c:v>9.0500000000000007</c:v>
                </c:pt>
                <c:pt idx="25">
                  <c:v>8.61</c:v>
                </c:pt>
                <c:pt idx="26">
                  <c:v>8.08</c:v>
                </c:pt>
                <c:pt idx="27">
                  <c:v>8.27</c:v>
                </c:pt>
                <c:pt idx="28">
                  <c:v>7.9144286429999999</c:v>
                </c:pt>
                <c:pt idx="29">
                  <c:v>7.45</c:v>
                </c:pt>
                <c:pt idx="30">
                  <c:v>7.25</c:v>
                </c:pt>
                <c:pt idx="31">
                  <c:v>7.14</c:v>
                </c:pt>
                <c:pt idx="32">
                  <c:v>6.382142816</c:v>
                </c:pt>
                <c:pt idx="33">
                  <c:v>6.18</c:v>
                </c:pt>
                <c:pt idx="34">
                  <c:v>6.87</c:v>
                </c:pt>
                <c:pt idx="35">
                  <c:v>7.29</c:v>
                </c:pt>
                <c:pt idx="36">
                  <c:v>6.6374286920000003</c:v>
                </c:pt>
                <c:pt idx="37">
                  <c:v>6.62</c:v>
                </c:pt>
                <c:pt idx="38">
                  <c:v>6.9254285949999996</c:v>
                </c:pt>
                <c:pt idx="39">
                  <c:v>7.16</c:v>
                </c:pt>
                <c:pt idx="40">
                  <c:v>7.0011427739999998</c:v>
                </c:pt>
                <c:pt idx="41">
                  <c:v>7.86</c:v>
                </c:pt>
                <c:pt idx="42">
                  <c:v>7.7904285703386531</c:v>
                </c:pt>
                <c:pt idx="43">
                  <c:v>7.52</c:v>
                </c:pt>
                <c:pt idx="44">
                  <c:v>8.9832856999999997</c:v>
                </c:pt>
                <c:pt idx="45">
                  <c:v>10.47</c:v>
                </c:pt>
                <c:pt idx="46">
                  <c:v>7.8201428140912697</c:v>
                </c:pt>
                <c:pt idx="47">
                  <c:v>7.5830000000000002</c:v>
                </c:pt>
                <c:pt idx="48">
                  <c:v>10.81</c:v>
                </c:pt>
                <c:pt idx="49">
                  <c:v>19.32</c:v>
                </c:pt>
                <c:pt idx="50">
                  <c:v>13.65</c:v>
                </c:pt>
                <c:pt idx="51">
                  <c:v>20.258571216038241</c:v>
                </c:pt>
                <c:pt idx="52">
                  <c:v>22.87971414838513</c:v>
                </c:pt>
                <c:pt idx="53">
                  <c:v>14.161143030439073</c:v>
                </c:pt>
                <c:pt idx="54">
                  <c:v>13.84971414293557</c:v>
                </c:pt>
                <c:pt idx="55">
                  <c:v>23.090571539742559</c:v>
                </c:pt>
                <c:pt idx="56">
                  <c:v>20.899142946515727</c:v>
                </c:pt>
                <c:pt idx="57">
                  <c:v>21.769857134137798</c:v>
                </c:pt>
                <c:pt idx="58">
                  <c:v>25.199285234723742</c:v>
                </c:pt>
                <c:pt idx="59">
                  <c:v>20.075571877615744</c:v>
                </c:pt>
                <c:pt idx="60">
                  <c:v>19.496999740600501</c:v>
                </c:pt>
                <c:pt idx="61">
                  <c:v>23.33</c:v>
                </c:pt>
                <c:pt idx="62">
                  <c:v>21.65</c:v>
                </c:pt>
                <c:pt idx="63">
                  <c:v>27.377714429582827</c:v>
                </c:pt>
                <c:pt idx="64">
                  <c:v>18.302499999999998</c:v>
                </c:pt>
                <c:pt idx="65">
                  <c:v>17.7</c:v>
                </c:pt>
                <c:pt idx="66">
                  <c:v>17.95</c:v>
                </c:pt>
                <c:pt idx="67">
                  <c:v>15.54999978</c:v>
                </c:pt>
                <c:pt idx="68">
                  <c:v>14.797000000000001</c:v>
                </c:pt>
                <c:pt idx="69">
                  <c:v>14.55</c:v>
                </c:pt>
                <c:pt idx="70">
                  <c:v>13.66</c:v>
                </c:pt>
                <c:pt idx="71">
                  <c:v>13.311428619999999</c:v>
                </c:pt>
                <c:pt idx="72">
                  <c:v>11.43428557</c:v>
                </c:pt>
                <c:pt idx="73">
                  <c:v>11.052285875592885</c:v>
                </c:pt>
                <c:pt idx="74">
                  <c:v>10.09</c:v>
                </c:pt>
                <c:pt idx="75">
                  <c:v>9.61</c:v>
                </c:pt>
                <c:pt idx="76">
                  <c:v>9.0299999999999994</c:v>
                </c:pt>
                <c:pt idx="77">
                  <c:v>8.5145713260000004</c:v>
                </c:pt>
                <c:pt idx="78">
                  <c:v>8.7200000000000006</c:v>
                </c:pt>
                <c:pt idx="79">
                  <c:v>8.3142856869999999</c:v>
                </c:pt>
                <c:pt idx="80">
                  <c:v>8.1028571810041097</c:v>
                </c:pt>
                <c:pt idx="81">
                  <c:v>6.9451428140912697</c:v>
                </c:pt>
                <c:pt idx="82">
                  <c:v>7.4785713469999999</c:v>
                </c:pt>
                <c:pt idx="83">
                  <c:v>7.71</c:v>
                </c:pt>
                <c:pt idx="84">
                  <c:v>7.59</c:v>
                </c:pt>
                <c:pt idx="85">
                  <c:v>7.13</c:v>
                </c:pt>
                <c:pt idx="86">
                  <c:v>6.9800000190734801</c:v>
                </c:pt>
                <c:pt idx="87">
                  <c:v>7</c:v>
                </c:pt>
                <c:pt idx="88">
                  <c:v>7.2014284819999999</c:v>
                </c:pt>
                <c:pt idx="89">
                  <c:v>7.0799999920000003</c:v>
                </c:pt>
                <c:pt idx="90">
                  <c:v>6.8248571668352369</c:v>
                </c:pt>
                <c:pt idx="91">
                  <c:v>6.77</c:v>
                </c:pt>
                <c:pt idx="92">
                  <c:v>6.75</c:v>
                </c:pt>
                <c:pt idx="93">
                  <c:v>6.8819999999999997</c:v>
                </c:pt>
                <c:pt idx="94">
                  <c:v>8.36</c:v>
                </c:pt>
                <c:pt idx="95">
                  <c:v>7.36</c:v>
                </c:pt>
                <c:pt idx="96">
                  <c:v>7.94</c:v>
                </c:pt>
                <c:pt idx="97">
                  <c:v>9.76</c:v>
                </c:pt>
                <c:pt idx="98">
                  <c:v>8.19</c:v>
                </c:pt>
                <c:pt idx="99">
                  <c:v>9.2100000000000009</c:v>
                </c:pt>
                <c:pt idx="100">
                  <c:v>7.82</c:v>
                </c:pt>
                <c:pt idx="101">
                  <c:v>8.0939999999999994</c:v>
                </c:pt>
                <c:pt idx="102">
                  <c:v>14.24</c:v>
                </c:pt>
                <c:pt idx="103">
                  <c:v>15.1157</c:v>
                </c:pt>
                <c:pt idx="104">
                  <c:v>12.12</c:v>
                </c:pt>
                <c:pt idx="105">
                  <c:v>10.45</c:v>
                </c:pt>
                <c:pt idx="106">
                  <c:v>10.396000000000001</c:v>
                </c:pt>
                <c:pt idx="107">
                  <c:v>10.32</c:v>
                </c:pt>
                <c:pt idx="108">
                  <c:v>14.34</c:v>
                </c:pt>
                <c:pt idx="109">
                  <c:v>14.98</c:v>
                </c:pt>
                <c:pt idx="110">
                  <c:v>15.86</c:v>
                </c:pt>
                <c:pt idx="111">
                  <c:v>22.12</c:v>
                </c:pt>
                <c:pt idx="112">
                  <c:v>31.986428669999999</c:v>
                </c:pt>
                <c:pt idx="113">
                  <c:v>21.817856924874398</c:v>
                </c:pt>
                <c:pt idx="114">
                  <c:v>21.645000185285259</c:v>
                </c:pt>
                <c:pt idx="115">
                  <c:v>15.247000013078916</c:v>
                </c:pt>
                <c:pt idx="116">
                  <c:v>17.322999954223601</c:v>
                </c:pt>
                <c:pt idx="117">
                  <c:v>14.828142711094401</c:v>
                </c:pt>
                <c:pt idx="118">
                  <c:v>15.017142977033298</c:v>
                </c:pt>
                <c:pt idx="119">
                  <c:v>13.98</c:v>
                </c:pt>
                <c:pt idx="120">
                  <c:v>12.944285669999999</c:v>
                </c:pt>
                <c:pt idx="121">
                  <c:v>10.727142742701899</c:v>
                </c:pt>
                <c:pt idx="122">
                  <c:v>9.4342857088361427</c:v>
                </c:pt>
                <c:pt idx="123">
                  <c:v>9.1999999999999993</c:v>
                </c:pt>
                <c:pt idx="124">
                  <c:v>9.0128573008945967</c:v>
                </c:pt>
                <c:pt idx="125">
                  <c:v>7.95</c:v>
                </c:pt>
                <c:pt idx="126">
                  <c:v>7.6</c:v>
                </c:pt>
                <c:pt idx="127">
                  <c:v>9.57</c:v>
                </c:pt>
                <c:pt idx="128">
                  <c:v>9.0548571179999993</c:v>
                </c:pt>
                <c:pt idx="129">
                  <c:v>8.8612857550000008</c:v>
                </c:pt>
                <c:pt idx="130">
                  <c:v>8.3185714990000008</c:v>
                </c:pt>
                <c:pt idx="131">
                  <c:v>7.789714268</c:v>
                </c:pt>
                <c:pt idx="132">
                  <c:v>7.1615714349999999</c:v>
                </c:pt>
                <c:pt idx="133">
                  <c:v>6.6714285440000003</c:v>
                </c:pt>
                <c:pt idx="134">
                  <c:v>6.2387143543788328</c:v>
                </c:pt>
                <c:pt idx="135">
                  <c:v>6.1697142459999998</c:v>
                </c:pt>
                <c:pt idx="136">
                  <c:v>6.3728570940000004</c:v>
                </c:pt>
                <c:pt idx="137">
                  <c:v>6.1195714130000001</c:v>
                </c:pt>
                <c:pt idx="138">
                  <c:v>5.9814286230000002</c:v>
                </c:pt>
                <c:pt idx="139">
                  <c:v>6.03</c:v>
                </c:pt>
                <c:pt idx="140">
                  <c:v>6.03</c:v>
                </c:pt>
                <c:pt idx="141">
                  <c:v>6.5951428410000004</c:v>
                </c:pt>
                <c:pt idx="142">
                  <c:v>6.84</c:v>
                </c:pt>
                <c:pt idx="143">
                  <c:v>7.69</c:v>
                </c:pt>
                <c:pt idx="144">
                  <c:v>7.1</c:v>
                </c:pt>
                <c:pt idx="145">
                  <c:v>6.76</c:v>
                </c:pt>
                <c:pt idx="146">
                  <c:v>6.53</c:v>
                </c:pt>
                <c:pt idx="147">
                  <c:v>7.58</c:v>
                </c:pt>
                <c:pt idx="148">
                  <c:v>6.95</c:v>
                </c:pt>
                <c:pt idx="149">
                  <c:v>6.86</c:v>
                </c:pt>
                <c:pt idx="150">
                  <c:v>6.99</c:v>
                </c:pt>
                <c:pt idx="151">
                  <c:v>7.11</c:v>
                </c:pt>
                <c:pt idx="152">
                  <c:v>8.43</c:v>
                </c:pt>
                <c:pt idx="153">
                  <c:v>8.32</c:v>
                </c:pt>
                <c:pt idx="154">
                  <c:v>9.08</c:v>
                </c:pt>
                <c:pt idx="155">
                  <c:v>8.42</c:v>
                </c:pt>
                <c:pt idx="156">
                  <c:v>13.85</c:v>
                </c:pt>
                <c:pt idx="157">
                  <c:v>14.96</c:v>
                </c:pt>
                <c:pt idx="158">
                  <c:v>28.98</c:v>
                </c:pt>
                <c:pt idx="159">
                  <c:v>30.46</c:v>
                </c:pt>
                <c:pt idx="160" formatCode="General">
                  <c:v>21.36</c:v>
                </c:pt>
                <c:pt idx="161" formatCode="General">
                  <c:v>25.42</c:v>
                </c:pt>
                <c:pt idx="162" formatCode="General">
                  <c:v>35.43</c:v>
                </c:pt>
                <c:pt idx="163" formatCode="General">
                  <c:v>30.45</c:v>
                </c:pt>
                <c:pt idx="164" formatCode="General">
                  <c:v>37.72</c:v>
                </c:pt>
                <c:pt idx="165" formatCode="General">
                  <c:v>36.46</c:v>
                </c:pt>
                <c:pt idx="166" formatCode="General">
                  <c:v>35.590000000000003</c:v>
                </c:pt>
                <c:pt idx="167" formatCode="General">
                  <c:v>37.82</c:v>
                </c:pt>
                <c:pt idx="168" formatCode="General">
                  <c:v>35.93</c:v>
                </c:pt>
              </c:numCache>
            </c:numRef>
          </c:val>
        </c:ser>
        <c:ser>
          <c:idx val="3"/>
          <c:order val="1"/>
          <c:tx>
            <c:strRef>
              <c:f>'15. Hidrología (4)'!$AB$8</c:f>
              <c:strCache>
                <c:ptCount val="1"/>
                <c:pt idx="0">
                  <c:v>SANTA EULALIA</c:v>
                </c:pt>
              </c:strCache>
            </c:strRef>
          </c:tx>
          <c:spPr>
            <a:solidFill>
              <a:srgbClr val="002060"/>
            </a:solidFill>
            <a:ln>
              <a:solidFill>
                <a:srgbClr val="002060"/>
              </a:solidFill>
            </a:ln>
          </c:spPr>
          <c:cat>
            <c:multiLvlStrRef>
              <c:f>'15. Hidrología (4)'!$U$9:$V$177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'15. Hidrología (4)'!$AB$9:$AB$177</c:f>
              <c:numCache>
                <c:formatCode>0.00</c:formatCode>
                <c:ptCount val="169"/>
                <c:pt idx="0">
                  <c:v>11.870428698403462</c:v>
                </c:pt>
                <c:pt idx="1">
                  <c:v>13.948571205139114</c:v>
                </c:pt>
                <c:pt idx="2">
                  <c:v>21.56</c:v>
                </c:pt>
                <c:pt idx="3">
                  <c:v>15.99</c:v>
                </c:pt>
                <c:pt idx="4">
                  <c:v>15.91</c:v>
                </c:pt>
                <c:pt idx="5">
                  <c:v>14.96</c:v>
                </c:pt>
                <c:pt idx="6">
                  <c:v>16.602428981235999</c:v>
                </c:pt>
                <c:pt idx="7">
                  <c:v>19.75271429</c:v>
                </c:pt>
                <c:pt idx="8">
                  <c:v>21.95</c:v>
                </c:pt>
                <c:pt idx="9">
                  <c:v>16.16099998</c:v>
                </c:pt>
                <c:pt idx="10">
                  <c:v>20.230571338108572</c:v>
                </c:pt>
                <c:pt idx="11">
                  <c:v>9.8735712600000003</c:v>
                </c:pt>
                <c:pt idx="12">
                  <c:v>10.32</c:v>
                </c:pt>
                <c:pt idx="13">
                  <c:v>11.87</c:v>
                </c:pt>
                <c:pt idx="14">
                  <c:v>10.039999999999999</c:v>
                </c:pt>
                <c:pt idx="15">
                  <c:v>9.1</c:v>
                </c:pt>
                <c:pt idx="16">
                  <c:v>9.36</c:v>
                </c:pt>
                <c:pt idx="17">
                  <c:v>8.8000000000000007</c:v>
                </c:pt>
                <c:pt idx="18">
                  <c:v>7.7015714649999998</c:v>
                </c:pt>
                <c:pt idx="19">
                  <c:v>5.64</c:v>
                </c:pt>
                <c:pt idx="20">
                  <c:v>4.946999958583282</c:v>
                </c:pt>
                <c:pt idx="21">
                  <c:v>4.165</c:v>
                </c:pt>
                <c:pt idx="22">
                  <c:v>2.893857138</c:v>
                </c:pt>
                <c:pt idx="23">
                  <c:v>4.0768571920000003</c:v>
                </c:pt>
                <c:pt idx="24">
                  <c:v>3.68</c:v>
                </c:pt>
                <c:pt idx="25">
                  <c:v>2.5219999999999998</c:v>
                </c:pt>
                <c:pt idx="26">
                  <c:v>2.29</c:v>
                </c:pt>
                <c:pt idx="27">
                  <c:v>11.83</c:v>
                </c:pt>
                <c:pt idx="28">
                  <c:v>3.6995714730000002</c:v>
                </c:pt>
                <c:pt idx="29">
                  <c:v>2.5</c:v>
                </c:pt>
                <c:pt idx="30">
                  <c:v>2.2799999999999998</c:v>
                </c:pt>
                <c:pt idx="31">
                  <c:v>2.4049999999999998</c:v>
                </c:pt>
                <c:pt idx="32">
                  <c:v>2.1164286140000002</c:v>
                </c:pt>
                <c:pt idx="33">
                  <c:v>1.52</c:v>
                </c:pt>
                <c:pt idx="34">
                  <c:v>1.75</c:v>
                </c:pt>
                <c:pt idx="35">
                  <c:v>1.9330000000000001</c:v>
                </c:pt>
                <c:pt idx="36">
                  <c:v>1.8661428689999999</c:v>
                </c:pt>
                <c:pt idx="37">
                  <c:v>1.052</c:v>
                </c:pt>
                <c:pt idx="38">
                  <c:v>2.1361428839999999</c:v>
                </c:pt>
                <c:pt idx="39">
                  <c:v>3.28</c:v>
                </c:pt>
                <c:pt idx="40">
                  <c:v>2.2765714610000001</c:v>
                </c:pt>
                <c:pt idx="41">
                  <c:v>2.39</c:v>
                </c:pt>
                <c:pt idx="42">
                  <c:v>2.0807142598288357</c:v>
                </c:pt>
                <c:pt idx="43">
                  <c:v>2.48</c:v>
                </c:pt>
                <c:pt idx="44">
                  <c:v>4.4537142860000003</c:v>
                </c:pt>
                <c:pt idx="45">
                  <c:v>8.2200000000000006</c:v>
                </c:pt>
                <c:pt idx="46">
                  <c:v>2.3963000000000001</c:v>
                </c:pt>
                <c:pt idx="47">
                  <c:v>2.44</c:v>
                </c:pt>
                <c:pt idx="48">
                  <c:v>4.71</c:v>
                </c:pt>
                <c:pt idx="49">
                  <c:v>12.4</c:v>
                </c:pt>
                <c:pt idx="50">
                  <c:v>8.74</c:v>
                </c:pt>
                <c:pt idx="51">
                  <c:v>16.477428436279258</c:v>
                </c:pt>
                <c:pt idx="52">
                  <c:v>19.893999917166528</c:v>
                </c:pt>
                <c:pt idx="53">
                  <c:v>11.166571480887255</c:v>
                </c:pt>
                <c:pt idx="54">
                  <c:v>9.8989998953682861</c:v>
                </c:pt>
                <c:pt idx="55">
                  <c:v>17.496428762163383</c:v>
                </c:pt>
                <c:pt idx="56">
                  <c:v>18.429857390267454</c:v>
                </c:pt>
                <c:pt idx="57">
                  <c:v>15.948999949863927</c:v>
                </c:pt>
                <c:pt idx="58">
                  <c:v>17.346428462437171</c:v>
                </c:pt>
                <c:pt idx="59">
                  <c:v>12.653857094900914</c:v>
                </c:pt>
                <c:pt idx="60">
                  <c:v>15.7849998474121</c:v>
                </c:pt>
                <c:pt idx="61">
                  <c:v>16.84</c:v>
                </c:pt>
                <c:pt idx="62">
                  <c:v>17.920000000000002</c:v>
                </c:pt>
                <c:pt idx="63">
                  <c:v>22.34300013950887</c:v>
                </c:pt>
                <c:pt idx="64">
                  <c:v>13.263</c:v>
                </c:pt>
                <c:pt idx="65">
                  <c:v>7.28</c:v>
                </c:pt>
                <c:pt idx="66">
                  <c:v>10.97</c:v>
                </c:pt>
                <c:pt idx="67">
                  <c:v>7.3847143309999996</c:v>
                </c:pt>
                <c:pt idx="68">
                  <c:v>9.26</c:v>
                </c:pt>
                <c:pt idx="69">
                  <c:v>8</c:v>
                </c:pt>
                <c:pt idx="70">
                  <c:v>6.6</c:v>
                </c:pt>
                <c:pt idx="71">
                  <c:v>5.4271428930000001</c:v>
                </c:pt>
                <c:pt idx="72">
                  <c:v>3.7200000289999999</c:v>
                </c:pt>
                <c:pt idx="73">
                  <c:v>3.3728571278708288</c:v>
                </c:pt>
                <c:pt idx="74">
                  <c:v>2.0499999999999998</c:v>
                </c:pt>
                <c:pt idx="75">
                  <c:v>2.5099999999999998</c:v>
                </c:pt>
                <c:pt idx="76">
                  <c:v>2.41</c:v>
                </c:pt>
                <c:pt idx="77">
                  <c:v>2.8185714480000001</c:v>
                </c:pt>
                <c:pt idx="78">
                  <c:v>2.5099999999999998</c:v>
                </c:pt>
                <c:pt idx="79">
                  <c:v>1.9500000310000001</c:v>
                </c:pt>
                <c:pt idx="80">
                  <c:v>1.9357143130000001</c:v>
                </c:pt>
                <c:pt idx="81">
                  <c:v>1.1404285771506149</c:v>
                </c:pt>
                <c:pt idx="82">
                  <c:v>0.64999997600000003</c:v>
                </c:pt>
                <c:pt idx="83">
                  <c:v>1.59</c:v>
                </c:pt>
                <c:pt idx="84">
                  <c:v>2.27</c:v>
                </c:pt>
                <c:pt idx="85">
                  <c:v>1.92</c:v>
                </c:pt>
                <c:pt idx="86">
                  <c:v>1.9199999570846498</c:v>
                </c:pt>
                <c:pt idx="87">
                  <c:v>2.1640000343322701</c:v>
                </c:pt>
                <c:pt idx="88">
                  <c:v>1.3999999759999999</c:v>
                </c:pt>
                <c:pt idx="89">
                  <c:v>0.80900001499999996</c:v>
                </c:pt>
                <c:pt idx="90">
                  <c:v>0.84642858164651058</c:v>
                </c:pt>
                <c:pt idx="91">
                  <c:v>1.57</c:v>
                </c:pt>
                <c:pt idx="92">
                  <c:v>1.41</c:v>
                </c:pt>
                <c:pt idx="93">
                  <c:v>1.8280000000000001</c:v>
                </c:pt>
                <c:pt idx="94">
                  <c:v>3.86</c:v>
                </c:pt>
                <c:pt idx="95">
                  <c:v>3.34</c:v>
                </c:pt>
                <c:pt idx="96">
                  <c:v>4.54</c:v>
                </c:pt>
                <c:pt idx="97">
                  <c:v>6.16</c:v>
                </c:pt>
                <c:pt idx="98">
                  <c:v>4.76</c:v>
                </c:pt>
                <c:pt idx="99">
                  <c:v>5.88</c:v>
                </c:pt>
                <c:pt idx="100">
                  <c:v>4.407</c:v>
                </c:pt>
                <c:pt idx="101">
                  <c:v>4.99</c:v>
                </c:pt>
                <c:pt idx="102">
                  <c:v>12.81</c:v>
                </c:pt>
                <c:pt idx="103">
                  <c:v>15.846</c:v>
                </c:pt>
                <c:pt idx="104">
                  <c:v>8.33</c:v>
                </c:pt>
                <c:pt idx="105">
                  <c:v>5.38</c:v>
                </c:pt>
                <c:pt idx="106">
                  <c:v>5.29</c:v>
                </c:pt>
                <c:pt idx="107">
                  <c:v>6.0640000000000001</c:v>
                </c:pt>
                <c:pt idx="108">
                  <c:v>9.59</c:v>
                </c:pt>
                <c:pt idx="109">
                  <c:v>12.82</c:v>
                </c:pt>
                <c:pt idx="110">
                  <c:v>12.43</c:v>
                </c:pt>
                <c:pt idx="111">
                  <c:v>19.3</c:v>
                </c:pt>
                <c:pt idx="112">
                  <c:v>19.514333090000001</c:v>
                </c:pt>
                <c:pt idx="113">
                  <c:v>20.1870002746582</c:v>
                </c:pt>
                <c:pt idx="114">
                  <c:v>18.452999932425314</c:v>
                </c:pt>
                <c:pt idx="115">
                  <c:v>12.7100000381469</c:v>
                </c:pt>
                <c:pt idx="116">
                  <c:v>15.171999931335399</c:v>
                </c:pt>
                <c:pt idx="117">
                  <c:v>13.217000007629398</c:v>
                </c:pt>
                <c:pt idx="118">
                  <c:v>11.291000366210898</c:v>
                </c:pt>
                <c:pt idx="119">
                  <c:v>11.63</c:v>
                </c:pt>
                <c:pt idx="120">
                  <c:v>10.010000228881799</c:v>
                </c:pt>
                <c:pt idx="121">
                  <c:v>6.3112858363560251</c:v>
                </c:pt>
                <c:pt idx="122">
                  <c:v>7.4910001754760689</c:v>
                </c:pt>
                <c:pt idx="123">
                  <c:v>6.8</c:v>
                </c:pt>
                <c:pt idx="124">
                  <c:v>5.4099998474121005</c:v>
                </c:pt>
                <c:pt idx="125">
                  <c:v>3.82</c:v>
                </c:pt>
                <c:pt idx="126">
                  <c:v>3.22</c:v>
                </c:pt>
                <c:pt idx="127">
                  <c:v>3.42</c:v>
                </c:pt>
                <c:pt idx="128">
                  <c:v>3.2130000590000001</c:v>
                </c:pt>
                <c:pt idx="129">
                  <c:v>3.5</c:v>
                </c:pt>
                <c:pt idx="130">
                  <c:v>4.0900001530000001</c:v>
                </c:pt>
                <c:pt idx="131">
                  <c:v>3.119999886</c:v>
                </c:pt>
                <c:pt idx="132">
                  <c:v>3.4249999519999998</c:v>
                </c:pt>
                <c:pt idx="133">
                  <c:v>2.8789999489999998</c:v>
                </c:pt>
                <c:pt idx="134">
                  <c:v>2.9382856232779297</c:v>
                </c:pt>
                <c:pt idx="135">
                  <c:v>3.2030000689999998</c:v>
                </c:pt>
                <c:pt idx="136">
                  <c:v>2.841857144</c:v>
                </c:pt>
                <c:pt idx="137">
                  <c:v>3.058000088</c:v>
                </c:pt>
                <c:pt idx="138">
                  <c:v>1.506999969</c:v>
                </c:pt>
                <c:pt idx="139">
                  <c:v>2.8</c:v>
                </c:pt>
                <c:pt idx="140">
                  <c:v>2.37</c:v>
                </c:pt>
                <c:pt idx="141">
                  <c:v>3.0060000420000001</c:v>
                </c:pt>
                <c:pt idx="142">
                  <c:v>3.32</c:v>
                </c:pt>
                <c:pt idx="143">
                  <c:v>3.16</c:v>
                </c:pt>
                <c:pt idx="144">
                  <c:v>2.9</c:v>
                </c:pt>
                <c:pt idx="145">
                  <c:v>2.87</c:v>
                </c:pt>
                <c:pt idx="146">
                  <c:v>2.37</c:v>
                </c:pt>
                <c:pt idx="147">
                  <c:v>4.8899999999999997</c:v>
                </c:pt>
                <c:pt idx="148">
                  <c:v>1.61</c:v>
                </c:pt>
                <c:pt idx="149">
                  <c:v>1.64</c:v>
                </c:pt>
                <c:pt idx="150">
                  <c:v>1.51</c:v>
                </c:pt>
                <c:pt idx="151">
                  <c:v>1.47</c:v>
                </c:pt>
                <c:pt idx="152">
                  <c:v>2.2400000000000002</c:v>
                </c:pt>
                <c:pt idx="153">
                  <c:v>2.19</c:v>
                </c:pt>
                <c:pt idx="154">
                  <c:v>3.71</c:v>
                </c:pt>
                <c:pt idx="155">
                  <c:v>3.57</c:v>
                </c:pt>
                <c:pt idx="156">
                  <c:v>11.3</c:v>
                </c:pt>
                <c:pt idx="157">
                  <c:v>15.4</c:v>
                </c:pt>
                <c:pt idx="158">
                  <c:v>21.94</c:v>
                </c:pt>
                <c:pt idx="159">
                  <c:v>23.91</c:v>
                </c:pt>
                <c:pt idx="160" formatCode="General">
                  <c:v>18.07</c:v>
                </c:pt>
                <c:pt idx="161" formatCode="General">
                  <c:v>21.42</c:v>
                </c:pt>
                <c:pt idx="162" formatCode="General">
                  <c:v>25.12</c:v>
                </c:pt>
                <c:pt idx="163" formatCode="General">
                  <c:v>23.33</c:v>
                </c:pt>
                <c:pt idx="164" formatCode="General">
                  <c:v>24.83</c:v>
                </c:pt>
                <c:pt idx="165" formatCode="General">
                  <c:v>24.95</c:v>
                </c:pt>
                <c:pt idx="166" formatCode="General">
                  <c:v>26.89</c:v>
                </c:pt>
                <c:pt idx="167" formatCode="General">
                  <c:v>20.6</c:v>
                </c:pt>
                <c:pt idx="168" formatCode="General">
                  <c:v>25.47</c:v>
                </c:pt>
              </c:numCache>
            </c:numRef>
          </c:val>
        </c:ser>
        <c:dLbls>
          <c:showLegendKey val="0"/>
          <c:showVal val="0"/>
          <c:showCatName val="0"/>
          <c:showSerName val="0"/>
          <c:showPercent val="0"/>
          <c:showBubbleSize val="0"/>
        </c:dLbls>
        <c:axId val="262430720"/>
        <c:axId val="262432640"/>
      </c:areaChart>
      <c:catAx>
        <c:axId val="262430720"/>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txPr>
          <a:bodyPr/>
          <a:lstStyle/>
          <a:p>
            <a:pPr>
              <a:defRPr b="1"/>
            </a:pPr>
            <a:endParaRPr lang="en-US"/>
          </a:p>
        </c:txPr>
        <c:crossAx val="262432640"/>
        <c:crosses val="autoZero"/>
        <c:auto val="1"/>
        <c:lblAlgn val="ctr"/>
        <c:lblOffset val="100"/>
        <c:tickLblSkip val="40"/>
        <c:noMultiLvlLbl val="0"/>
      </c:catAx>
      <c:valAx>
        <c:axId val="262432640"/>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62430720"/>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REGULADOS DE LOS RÍOS MANTARO, TULUMAYO</a:t>
            </a:r>
            <a:r>
              <a:rPr lang="en-US" sz="1400" baseline="0"/>
              <a:t> Y TARMA</a:t>
            </a:r>
            <a:endParaRPr lang="en-US" sz="1400"/>
          </a:p>
        </c:rich>
      </c:tx>
      <c:overlay val="1"/>
    </c:title>
    <c:autoTitleDeleted val="0"/>
    <c:plotArea>
      <c:layout>
        <c:manualLayout>
          <c:layoutTarget val="inner"/>
          <c:xMode val="edge"/>
          <c:yMode val="edge"/>
          <c:x val="6.0670796785473401E-2"/>
          <c:y val="0.17694994803333938"/>
          <c:w val="0.91883513259393812"/>
          <c:h val="0.63028231509985788"/>
        </c:manualLayout>
      </c:layout>
      <c:areaChart>
        <c:grouping val="standard"/>
        <c:varyColors val="0"/>
        <c:ser>
          <c:idx val="2"/>
          <c:order val="0"/>
          <c:tx>
            <c:strRef>
              <c:f>'15. Hidrología (4)'!$AC$8</c:f>
              <c:strCache>
                <c:ptCount val="1"/>
                <c:pt idx="0">
                  <c:v>MANTARO</c:v>
                </c:pt>
              </c:strCache>
            </c:strRef>
          </c:tx>
          <c:spPr>
            <a:solidFill>
              <a:srgbClr val="0070C0"/>
            </a:solidFill>
            <a:ln>
              <a:solidFill>
                <a:srgbClr val="002060"/>
              </a:solidFill>
            </a:ln>
          </c:spPr>
          <c:cat>
            <c:multiLvlStrRef>
              <c:f>'15. Hidrología (4)'!$U$9:$V$177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'15. Hidrología (4)'!$AC$9:$AC$177</c:f>
              <c:numCache>
                <c:formatCode>0.00</c:formatCode>
                <c:ptCount val="169"/>
                <c:pt idx="0">
                  <c:v>299.47557503836458</c:v>
                </c:pt>
                <c:pt idx="1">
                  <c:v>381.51428222656199</c:v>
                </c:pt>
                <c:pt idx="2">
                  <c:v>431.35</c:v>
                </c:pt>
                <c:pt idx="3">
                  <c:v>273.22000000000003</c:v>
                </c:pt>
                <c:pt idx="4">
                  <c:v>360.15</c:v>
                </c:pt>
                <c:pt idx="5">
                  <c:v>369.98</c:v>
                </c:pt>
                <c:pt idx="6">
                  <c:v>362.92442975725425</c:v>
                </c:pt>
                <c:pt idx="7">
                  <c:v>428.29571529999998</c:v>
                </c:pt>
                <c:pt idx="8">
                  <c:v>383.16</c:v>
                </c:pt>
                <c:pt idx="9">
                  <c:v>557.40757099999996</c:v>
                </c:pt>
                <c:pt idx="10">
                  <c:v>738.35199846540127</c:v>
                </c:pt>
                <c:pt idx="11">
                  <c:v>531.9642857</c:v>
                </c:pt>
                <c:pt idx="12">
                  <c:v>277.75099999999998</c:v>
                </c:pt>
                <c:pt idx="13">
                  <c:v>251.89099999999999</c:v>
                </c:pt>
                <c:pt idx="14">
                  <c:v>183.58199999999999</c:v>
                </c:pt>
                <c:pt idx="15">
                  <c:v>155.88999999999999</c:v>
                </c:pt>
                <c:pt idx="16">
                  <c:v>166.41</c:v>
                </c:pt>
                <c:pt idx="17">
                  <c:v>178.05</c:v>
                </c:pt>
                <c:pt idx="18">
                  <c:v>158.61442779999999</c:v>
                </c:pt>
                <c:pt idx="19">
                  <c:v>121.72</c:v>
                </c:pt>
                <c:pt idx="20">
                  <c:v>97.352142333984176</c:v>
                </c:pt>
                <c:pt idx="21">
                  <c:v>85.36</c:v>
                </c:pt>
                <c:pt idx="22">
                  <c:v>79.191714700000006</c:v>
                </c:pt>
                <c:pt idx="23">
                  <c:v>77.282856530000004</c:v>
                </c:pt>
                <c:pt idx="24">
                  <c:v>78.992999999999995</c:v>
                </c:pt>
                <c:pt idx="25">
                  <c:v>93.44</c:v>
                </c:pt>
                <c:pt idx="26">
                  <c:v>75.959999999999994</c:v>
                </c:pt>
                <c:pt idx="27">
                  <c:v>95.68</c:v>
                </c:pt>
                <c:pt idx="28">
                  <c:v>98.174714219999998</c:v>
                </c:pt>
                <c:pt idx="29">
                  <c:v>88.82</c:v>
                </c:pt>
                <c:pt idx="30">
                  <c:v>74.238</c:v>
                </c:pt>
                <c:pt idx="31">
                  <c:v>74.95</c:v>
                </c:pt>
                <c:pt idx="32">
                  <c:v>73.207855219999999</c:v>
                </c:pt>
                <c:pt idx="33">
                  <c:v>84.45</c:v>
                </c:pt>
                <c:pt idx="34">
                  <c:v>66.38</c:v>
                </c:pt>
                <c:pt idx="35">
                  <c:v>68.36</c:v>
                </c:pt>
                <c:pt idx="36">
                  <c:v>78.939430239999993</c:v>
                </c:pt>
                <c:pt idx="37">
                  <c:v>96.09</c:v>
                </c:pt>
                <c:pt idx="38">
                  <c:v>84.515142170000004</c:v>
                </c:pt>
                <c:pt idx="39">
                  <c:v>86.83</c:v>
                </c:pt>
                <c:pt idx="40">
                  <c:v>81.298714770000004</c:v>
                </c:pt>
                <c:pt idx="41">
                  <c:v>97.4</c:v>
                </c:pt>
                <c:pt idx="42">
                  <c:v>89.837426321847062</c:v>
                </c:pt>
                <c:pt idx="43">
                  <c:v>80.75</c:v>
                </c:pt>
                <c:pt idx="44">
                  <c:v>83.839285709999999</c:v>
                </c:pt>
                <c:pt idx="45">
                  <c:v>80.249285016741013</c:v>
                </c:pt>
                <c:pt idx="46">
                  <c:v>74.034999999999997</c:v>
                </c:pt>
                <c:pt idx="47">
                  <c:v>82.129000000000005</c:v>
                </c:pt>
                <c:pt idx="48">
                  <c:v>105.09</c:v>
                </c:pt>
                <c:pt idx="49">
                  <c:v>111.883</c:v>
                </c:pt>
                <c:pt idx="50">
                  <c:v>101.2</c:v>
                </c:pt>
                <c:pt idx="51">
                  <c:v>183.30985913957815</c:v>
                </c:pt>
                <c:pt idx="52">
                  <c:v>330.59428187778974</c:v>
                </c:pt>
                <c:pt idx="53">
                  <c:v>214.08728681291797</c:v>
                </c:pt>
                <c:pt idx="54">
                  <c:v>181.50271388462556</c:v>
                </c:pt>
                <c:pt idx="55">
                  <c:v>321.27714320591474</c:v>
                </c:pt>
                <c:pt idx="56">
                  <c:v>327.06042698451427</c:v>
                </c:pt>
                <c:pt idx="57">
                  <c:v>382.54914855956986</c:v>
                </c:pt>
                <c:pt idx="58">
                  <c:v>439.76600428989923</c:v>
                </c:pt>
                <c:pt idx="59">
                  <c:v>288.93457249232642</c:v>
                </c:pt>
                <c:pt idx="60">
                  <c:v>411.09385899134998</c:v>
                </c:pt>
                <c:pt idx="61">
                  <c:v>435.11</c:v>
                </c:pt>
                <c:pt idx="62">
                  <c:v>268.85000000000002</c:v>
                </c:pt>
                <c:pt idx="63">
                  <c:v>380.93800136021173</c:v>
                </c:pt>
                <c:pt idx="64">
                  <c:v>284.01</c:v>
                </c:pt>
                <c:pt idx="65">
                  <c:v>319.68499755859301</c:v>
                </c:pt>
                <c:pt idx="66">
                  <c:v>334.82</c:v>
                </c:pt>
                <c:pt idx="67">
                  <c:v>242.2711443</c:v>
                </c:pt>
                <c:pt idx="68">
                  <c:v>224.91</c:v>
                </c:pt>
                <c:pt idx="69">
                  <c:v>165.54</c:v>
                </c:pt>
                <c:pt idx="70">
                  <c:v>146.38</c:v>
                </c:pt>
                <c:pt idx="71">
                  <c:v>134.76942879999999</c:v>
                </c:pt>
                <c:pt idx="72">
                  <c:v>114.5781435</c:v>
                </c:pt>
                <c:pt idx="73">
                  <c:v>115.02742876325301</c:v>
                </c:pt>
                <c:pt idx="74">
                  <c:v>101.04</c:v>
                </c:pt>
                <c:pt idx="75">
                  <c:v>92.81</c:v>
                </c:pt>
                <c:pt idx="76">
                  <c:v>84.18</c:v>
                </c:pt>
                <c:pt idx="77">
                  <c:v>73.514571599999996</c:v>
                </c:pt>
                <c:pt idx="78">
                  <c:v>78.14</c:v>
                </c:pt>
                <c:pt idx="79">
                  <c:v>94.135857720000004</c:v>
                </c:pt>
                <c:pt idx="80">
                  <c:v>90.32</c:v>
                </c:pt>
                <c:pt idx="81">
                  <c:v>79.859856741768922</c:v>
                </c:pt>
                <c:pt idx="82">
                  <c:v>62.572570800000001</c:v>
                </c:pt>
                <c:pt idx="83">
                  <c:v>66.010000000000005</c:v>
                </c:pt>
                <c:pt idx="84">
                  <c:v>60.96</c:v>
                </c:pt>
                <c:pt idx="85">
                  <c:v>64.84</c:v>
                </c:pt>
                <c:pt idx="86">
                  <c:v>59.800332387288364</c:v>
                </c:pt>
                <c:pt idx="87">
                  <c:v>64.350997924804602</c:v>
                </c:pt>
                <c:pt idx="88">
                  <c:v>63.919498443603501</c:v>
                </c:pt>
                <c:pt idx="89">
                  <c:v>72.23585783</c:v>
                </c:pt>
                <c:pt idx="90">
                  <c:v>72.897999999999996</c:v>
                </c:pt>
                <c:pt idx="91">
                  <c:v>74.19</c:v>
                </c:pt>
                <c:pt idx="92">
                  <c:v>61.765000000000001</c:v>
                </c:pt>
                <c:pt idx="93">
                  <c:v>59.17</c:v>
                </c:pt>
                <c:pt idx="94">
                  <c:v>72.53</c:v>
                </c:pt>
                <c:pt idx="95">
                  <c:v>69.37</c:v>
                </c:pt>
                <c:pt idx="96">
                  <c:v>81.2</c:v>
                </c:pt>
                <c:pt idx="97">
                  <c:v>117.17</c:v>
                </c:pt>
                <c:pt idx="98">
                  <c:v>90.89</c:v>
                </c:pt>
                <c:pt idx="99">
                  <c:v>77.62</c:v>
                </c:pt>
                <c:pt idx="100">
                  <c:v>76.048000000000002</c:v>
                </c:pt>
                <c:pt idx="101">
                  <c:v>74.156999999999996</c:v>
                </c:pt>
                <c:pt idx="102">
                  <c:v>174.00200000000001</c:v>
                </c:pt>
                <c:pt idx="103">
                  <c:v>338.70569999999998</c:v>
                </c:pt>
                <c:pt idx="104">
                  <c:v>165.03200000000001</c:v>
                </c:pt>
                <c:pt idx="105">
                  <c:v>137.04</c:v>
                </c:pt>
                <c:pt idx="106">
                  <c:v>102.45</c:v>
                </c:pt>
                <c:pt idx="107">
                  <c:v>93.71</c:v>
                </c:pt>
                <c:pt idx="108">
                  <c:v>142.55000000000001</c:v>
                </c:pt>
                <c:pt idx="109">
                  <c:v>223.15</c:v>
                </c:pt>
                <c:pt idx="110">
                  <c:v>223.86</c:v>
                </c:pt>
                <c:pt idx="111">
                  <c:v>297.45999999999998</c:v>
                </c:pt>
                <c:pt idx="112">
                  <c:v>326.48699649999998</c:v>
                </c:pt>
                <c:pt idx="113">
                  <c:v>281.91442869999997</c:v>
                </c:pt>
                <c:pt idx="114">
                  <c:v>302.97000000000003</c:v>
                </c:pt>
                <c:pt idx="115">
                  <c:v>179.33771623883899</c:v>
                </c:pt>
                <c:pt idx="116">
                  <c:v>130.67500305175699</c:v>
                </c:pt>
                <c:pt idx="117">
                  <c:v>121.81457192557171</c:v>
                </c:pt>
                <c:pt idx="118">
                  <c:v>184.69442967006074</c:v>
                </c:pt>
                <c:pt idx="119">
                  <c:v>164.52</c:v>
                </c:pt>
                <c:pt idx="120">
                  <c:v>152.88357325962556</c:v>
                </c:pt>
                <c:pt idx="121">
                  <c:v>98.225285121372636</c:v>
                </c:pt>
                <c:pt idx="122">
                  <c:v>86.615142822265582</c:v>
                </c:pt>
                <c:pt idx="123">
                  <c:v>78.2</c:v>
                </c:pt>
                <c:pt idx="124">
                  <c:v>73.744141714913454</c:v>
                </c:pt>
                <c:pt idx="125">
                  <c:v>66.739999999999995</c:v>
                </c:pt>
                <c:pt idx="126">
                  <c:v>59.4</c:v>
                </c:pt>
                <c:pt idx="127">
                  <c:v>54.3</c:v>
                </c:pt>
                <c:pt idx="128">
                  <c:v>56.674428669999998</c:v>
                </c:pt>
                <c:pt idx="129">
                  <c:v>68.087428501674069</c:v>
                </c:pt>
                <c:pt idx="130">
                  <c:v>60.110428400000004</c:v>
                </c:pt>
                <c:pt idx="131">
                  <c:v>60.986856189999997</c:v>
                </c:pt>
                <c:pt idx="132">
                  <c:v>56.540714260000001</c:v>
                </c:pt>
                <c:pt idx="133">
                  <c:v>65.491856709999993</c:v>
                </c:pt>
                <c:pt idx="134">
                  <c:v>65.491856711251344</c:v>
                </c:pt>
                <c:pt idx="135">
                  <c:v>49.942714418571427</c:v>
                </c:pt>
                <c:pt idx="136">
                  <c:v>57.183571406773112</c:v>
                </c:pt>
                <c:pt idx="137">
                  <c:v>49.366142269999997</c:v>
                </c:pt>
                <c:pt idx="138">
                  <c:v>56.934856959999998</c:v>
                </c:pt>
                <c:pt idx="139">
                  <c:v>48.51</c:v>
                </c:pt>
                <c:pt idx="140">
                  <c:v>43.99</c:v>
                </c:pt>
                <c:pt idx="141">
                  <c:v>47.220570700000003</c:v>
                </c:pt>
                <c:pt idx="142">
                  <c:v>63.05</c:v>
                </c:pt>
                <c:pt idx="143">
                  <c:v>61.54</c:v>
                </c:pt>
                <c:pt idx="144">
                  <c:v>58.12</c:v>
                </c:pt>
                <c:pt idx="145">
                  <c:v>58.89</c:v>
                </c:pt>
                <c:pt idx="146">
                  <c:v>69.2</c:v>
                </c:pt>
                <c:pt idx="147">
                  <c:v>51.59</c:v>
                </c:pt>
                <c:pt idx="148">
                  <c:v>72.92</c:v>
                </c:pt>
                <c:pt idx="149">
                  <c:v>58.4</c:v>
                </c:pt>
                <c:pt idx="150">
                  <c:v>52.55</c:v>
                </c:pt>
                <c:pt idx="151">
                  <c:v>53.43</c:v>
                </c:pt>
                <c:pt idx="152">
                  <c:v>61.07</c:v>
                </c:pt>
                <c:pt idx="153">
                  <c:v>78.02</c:v>
                </c:pt>
                <c:pt idx="154">
                  <c:v>67.64</c:v>
                </c:pt>
                <c:pt idx="155">
                  <c:v>56.19</c:v>
                </c:pt>
                <c:pt idx="156">
                  <c:v>104.02</c:v>
                </c:pt>
                <c:pt idx="157">
                  <c:v>143.97</c:v>
                </c:pt>
                <c:pt idx="158">
                  <c:v>355.12</c:v>
                </c:pt>
                <c:pt idx="159">
                  <c:v>519.4</c:v>
                </c:pt>
                <c:pt idx="160" formatCode="General">
                  <c:v>330.78</c:v>
                </c:pt>
                <c:pt idx="161" formatCode="General">
                  <c:v>200.58</c:v>
                </c:pt>
                <c:pt idx="162" formatCode="General">
                  <c:v>393.69</c:v>
                </c:pt>
                <c:pt idx="163" formatCode="General">
                  <c:v>345.37</c:v>
                </c:pt>
                <c:pt idx="164" formatCode="General">
                  <c:v>567.22</c:v>
                </c:pt>
                <c:pt idx="165" formatCode="General">
                  <c:v>467.04</c:v>
                </c:pt>
                <c:pt idx="166" formatCode="General">
                  <c:v>448.3</c:v>
                </c:pt>
                <c:pt idx="167" formatCode="General">
                  <c:v>350.87</c:v>
                </c:pt>
                <c:pt idx="168" formatCode="General">
                  <c:v>380.48</c:v>
                </c:pt>
              </c:numCache>
            </c:numRef>
          </c:val>
        </c:ser>
        <c:ser>
          <c:idx val="3"/>
          <c:order val="1"/>
          <c:tx>
            <c:strRef>
              <c:f>'15. Hidrología (4)'!$AD$8</c:f>
              <c:strCache>
                <c:ptCount val="1"/>
                <c:pt idx="0">
                  <c:v>TULUMAYO</c:v>
                </c:pt>
              </c:strCache>
            </c:strRef>
          </c:tx>
          <c:spPr>
            <a:solidFill>
              <a:schemeClr val="accent5">
                <a:lumMod val="60000"/>
                <a:lumOff val="40000"/>
              </a:schemeClr>
            </a:solidFill>
          </c:spPr>
          <c:cat>
            <c:multiLvlStrRef>
              <c:f>'15. Hidrología (4)'!$U$9:$V$177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'15. Hidrología (4)'!$AD$9:$AD$177</c:f>
              <c:numCache>
                <c:formatCode>0.00</c:formatCode>
                <c:ptCount val="169"/>
                <c:pt idx="0">
                  <c:v>98.19285714285715</c:v>
                </c:pt>
                <c:pt idx="1">
                  <c:v>193.07428414480972</c:v>
                </c:pt>
                <c:pt idx="2">
                  <c:v>173.3</c:v>
                </c:pt>
                <c:pt idx="3">
                  <c:v>127.94</c:v>
                </c:pt>
                <c:pt idx="4">
                  <c:v>172</c:v>
                </c:pt>
                <c:pt idx="5">
                  <c:v>175.17</c:v>
                </c:pt>
                <c:pt idx="6">
                  <c:v>172.78000313895041</c:v>
                </c:pt>
                <c:pt idx="7">
                  <c:v>191.44571139999999</c:v>
                </c:pt>
                <c:pt idx="8">
                  <c:v>140.93</c:v>
                </c:pt>
                <c:pt idx="9">
                  <c:v>175.57571630000001</c:v>
                </c:pt>
                <c:pt idx="10">
                  <c:v>222.98999895368257</c:v>
                </c:pt>
                <c:pt idx="11">
                  <c:v>193.36714169999999</c:v>
                </c:pt>
                <c:pt idx="12">
                  <c:v>132.26300000000001</c:v>
                </c:pt>
                <c:pt idx="13">
                  <c:v>209.01</c:v>
                </c:pt>
                <c:pt idx="14">
                  <c:v>95.99</c:v>
                </c:pt>
                <c:pt idx="15">
                  <c:v>89.72</c:v>
                </c:pt>
                <c:pt idx="16">
                  <c:v>101.72</c:v>
                </c:pt>
                <c:pt idx="17">
                  <c:v>95.81</c:v>
                </c:pt>
                <c:pt idx="18">
                  <c:v>86.274285449999994</c:v>
                </c:pt>
                <c:pt idx="19">
                  <c:v>79.86</c:v>
                </c:pt>
                <c:pt idx="20">
                  <c:v>59.180000305175732</c:v>
                </c:pt>
                <c:pt idx="21">
                  <c:v>45.05</c:v>
                </c:pt>
                <c:pt idx="22">
                  <c:v>42.964286260000002</c:v>
                </c:pt>
                <c:pt idx="23">
                  <c:v>48.352857319999998</c:v>
                </c:pt>
                <c:pt idx="24">
                  <c:v>35.799999999999997</c:v>
                </c:pt>
                <c:pt idx="25">
                  <c:v>34.47</c:v>
                </c:pt>
                <c:pt idx="26">
                  <c:v>32.409999999999997</c:v>
                </c:pt>
                <c:pt idx="27">
                  <c:v>27.36</c:v>
                </c:pt>
                <c:pt idx="28">
                  <c:v>31.010000229999999</c:v>
                </c:pt>
                <c:pt idx="29">
                  <c:v>46.76</c:v>
                </c:pt>
                <c:pt idx="30">
                  <c:v>28.186</c:v>
                </c:pt>
                <c:pt idx="31">
                  <c:v>37.49</c:v>
                </c:pt>
                <c:pt idx="32">
                  <c:v>25.639999929999998</c:v>
                </c:pt>
                <c:pt idx="33">
                  <c:v>22.95</c:v>
                </c:pt>
                <c:pt idx="34">
                  <c:v>33.82</c:v>
                </c:pt>
                <c:pt idx="35">
                  <c:v>34.42</c:v>
                </c:pt>
                <c:pt idx="36">
                  <c:v>46.51857158</c:v>
                </c:pt>
                <c:pt idx="37">
                  <c:v>69.19</c:v>
                </c:pt>
                <c:pt idx="38">
                  <c:v>56.14428547</c:v>
                </c:pt>
                <c:pt idx="39">
                  <c:v>51.57</c:v>
                </c:pt>
                <c:pt idx="40">
                  <c:v>48.17428589</c:v>
                </c:pt>
                <c:pt idx="41">
                  <c:v>49.42</c:v>
                </c:pt>
                <c:pt idx="42">
                  <c:v>52.804285866873556</c:v>
                </c:pt>
                <c:pt idx="43">
                  <c:v>47.38</c:v>
                </c:pt>
                <c:pt idx="44">
                  <c:v>47.64285769</c:v>
                </c:pt>
                <c:pt idx="45">
                  <c:v>64.83</c:v>
                </c:pt>
                <c:pt idx="46">
                  <c:v>60.726999999999997</c:v>
                </c:pt>
                <c:pt idx="47">
                  <c:v>61.54</c:v>
                </c:pt>
                <c:pt idx="48">
                  <c:v>83.95</c:v>
                </c:pt>
                <c:pt idx="49">
                  <c:v>89.3</c:v>
                </c:pt>
                <c:pt idx="50">
                  <c:v>99.78</c:v>
                </c:pt>
                <c:pt idx="51">
                  <c:v>150.62857273646728</c:v>
                </c:pt>
                <c:pt idx="52">
                  <c:v>194.22142791748016</c:v>
                </c:pt>
                <c:pt idx="53">
                  <c:v>138.71857234409842</c:v>
                </c:pt>
                <c:pt idx="54">
                  <c:v>156.31142970493829</c:v>
                </c:pt>
                <c:pt idx="55">
                  <c:v>188.44857134137786</c:v>
                </c:pt>
                <c:pt idx="56">
                  <c:v>191.91857365199442</c:v>
                </c:pt>
                <c:pt idx="57">
                  <c:v>206.39285714285671</c:v>
                </c:pt>
                <c:pt idx="58">
                  <c:v>188.98428562709228</c:v>
                </c:pt>
                <c:pt idx="59">
                  <c:v>201.38999720982085</c:v>
                </c:pt>
                <c:pt idx="60">
                  <c:v>179.96000671386699</c:v>
                </c:pt>
                <c:pt idx="61">
                  <c:v>175.54</c:v>
                </c:pt>
                <c:pt idx="62">
                  <c:v>139.57</c:v>
                </c:pt>
                <c:pt idx="63">
                  <c:v>144.48428562709242</c:v>
                </c:pt>
                <c:pt idx="64">
                  <c:v>128.37</c:v>
                </c:pt>
                <c:pt idx="65">
                  <c:v>172.46</c:v>
                </c:pt>
                <c:pt idx="66">
                  <c:v>134.32</c:v>
                </c:pt>
                <c:pt idx="67">
                  <c:v>123.28142769999999</c:v>
                </c:pt>
                <c:pt idx="68">
                  <c:v>109.76</c:v>
                </c:pt>
                <c:pt idx="69">
                  <c:v>94.2</c:v>
                </c:pt>
                <c:pt idx="70">
                  <c:v>94.697000000000003</c:v>
                </c:pt>
                <c:pt idx="71">
                  <c:v>86.832857399999995</c:v>
                </c:pt>
                <c:pt idx="72">
                  <c:v>68.318569729999993</c:v>
                </c:pt>
                <c:pt idx="73">
                  <c:v>61.075714111328075</c:v>
                </c:pt>
                <c:pt idx="74">
                  <c:v>47.76</c:v>
                </c:pt>
                <c:pt idx="75">
                  <c:v>46.73</c:v>
                </c:pt>
                <c:pt idx="76">
                  <c:v>47.56</c:v>
                </c:pt>
                <c:pt idx="77">
                  <c:v>39.89285769</c:v>
                </c:pt>
                <c:pt idx="78">
                  <c:v>35.340000000000003</c:v>
                </c:pt>
                <c:pt idx="79">
                  <c:v>30.624285830000002</c:v>
                </c:pt>
                <c:pt idx="80">
                  <c:v>30.7200001307896</c:v>
                </c:pt>
                <c:pt idx="81">
                  <c:v>26.590000152587869</c:v>
                </c:pt>
                <c:pt idx="82">
                  <c:v>23.922857010000001</c:v>
                </c:pt>
                <c:pt idx="83">
                  <c:v>29.69</c:v>
                </c:pt>
                <c:pt idx="84">
                  <c:v>27.66</c:v>
                </c:pt>
                <c:pt idx="85">
                  <c:v>23.8</c:v>
                </c:pt>
                <c:pt idx="86">
                  <c:v>23.433333079020169</c:v>
                </c:pt>
                <c:pt idx="87">
                  <c:v>23</c:v>
                </c:pt>
                <c:pt idx="88">
                  <c:v>28.721428190000001</c:v>
                </c:pt>
                <c:pt idx="89">
                  <c:v>38.034285949999997</c:v>
                </c:pt>
                <c:pt idx="90">
                  <c:v>36.480000087193012</c:v>
                </c:pt>
                <c:pt idx="91">
                  <c:v>37.44</c:v>
                </c:pt>
                <c:pt idx="92">
                  <c:v>26.27</c:v>
                </c:pt>
                <c:pt idx="93">
                  <c:v>29.35</c:v>
                </c:pt>
                <c:pt idx="94">
                  <c:v>47.29</c:v>
                </c:pt>
                <c:pt idx="95">
                  <c:v>37.5</c:v>
                </c:pt>
                <c:pt idx="96">
                  <c:v>105.06</c:v>
                </c:pt>
                <c:pt idx="97">
                  <c:v>102.46</c:v>
                </c:pt>
                <c:pt idx="98">
                  <c:v>51.21</c:v>
                </c:pt>
                <c:pt idx="99">
                  <c:v>70.7</c:v>
                </c:pt>
                <c:pt idx="100">
                  <c:v>83.28</c:v>
                </c:pt>
                <c:pt idx="101">
                  <c:v>68.84</c:v>
                </c:pt>
                <c:pt idx="102">
                  <c:v>147.96</c:v>
                </c:pt>
                <c:pt idx="103">
                  <c:v>198.84569999999999</c:v>
                </c:pt>
                <c:pt idx="104">
                  <c:v>95.83</c:v>
                </c:pt>
                <c:pt idx="105">
                  <c:v>78.260000000000005</c:v>
                </c:pt>
                <c:pt idx="106">
                  <c:v>101.264</c:v>
                </c:pt>
                <c:pt idx="107">
                  <c:v>79.73</c:v>
                </c:pt>
                <c:pt idx="108">
                  <c:v>128.66</c:v>
                </c:pt>
                <c:pt idx="109">
                  <c:v>174.87</c:v>
                </c:pt>
                <c:pt idx="110">
                  <c:v>126.56</c:v>
                </c:pt>
                <c:pt idx="111">
                  <c:v>188.83</c:v>
                </c:pt>
                <c:pt idx="112">
                  <c:v>170.33500290000001</c:v>
                </c:pt>
                <c:pt idx="113">
                  <c:v>164.05856977190246</c:v>
                </c:pt>
                <c:pt idx="114">
                  <c:v>146.11571393694155</c:v>
                </c:pt>
                <c:pt idx="115">
                  <c:v>114.18428584507485</c:v>
                </c:pt>
                <c:pt idx="116">
                  <c:v>89.040000915527301</c:v>
                </c:pt>
                <c:pt idx="117">
                  <c:v>78.037142072405103</c:v>
                </c:pt>
                <c:pt idx="118">
                  <c:v>74.048570905412902</c:v>
                </c:pt>
                <c:pt idx="119">
                  <c:v>81.069999999999993</c:v>
                </c:pt>
                <c:pt idx="120">
                  <c:v>64.311428070000005</c:v>
                </c:pt>
                <c:pt idx="121">
                  <c:v>46.242857796805197</c:v>
                </c:pt>
                <c:pt idx="122">
                  <c:v>41.954286302838973</c:v>
                </c:pt>
                <c:pt idx="123">
                  <c:v>39.6</c:v>
                </c:pt>
                <c:pt idx="124">
                  <c:v>44.79285812377924</c:v>
                </c:pt>
                <c:pt idx="125">
                  <c:v>34.01</c:v>
                </c:pt>
                <c:pt idx="126">
                  <c:v>28.71</c:v>
                </c:pt>
                <c:pt idx="127">
                  <c:v>30.83</c:v>
                </c:pt>
                <c:pt idx="128">
                  <c:v>25.690000260000001</c:v>
                </c:pt>
                <c:pt idx="129">
                  <c:v>30.317143300000001</c:v>
                </c:pt>
                <c:pt idx="130">
                  <c:v>28.581429350000001</c:v>
                </c:pt>
                <c:pt idx="131">
                  <c:v>27.099999836512943</c:v>
                </c:pt>
                <c:pt idx="132">
                  <c:v>23.477142610000001</c:v>
                </c:pt>
                <c:pt idx="133">
                  <c:v>21.095714300000001</c:v>
                </c:pt>
                <c:pt idx="134">
                  <c:v>20.037142889840243</c:v>
                </c:pt>
                <c:pt idx="135">
                  <c:v>23.275714059999999</c:v>
                </c:pt>
                <c:pt idx="136">
                  <c:v>22.619999750000002</c:v>
                </c:pt>
                <c:pt idx="137">
                  <c:v>25.04757145</c:v>
                </c:pt>
                <c:pt idx="138">
                  <c:v>21.374285830000002</c:v>
                </c:pt>
                <c:pt idx="139">
                  <c:v>22.661428449999999</c:v>
                </c:pt>
                <c:pt idx="140">
                  <c:v>19.149999999999999</c:v>
                </c:pt>
                <c:pt idx="141">
                  <c:v>22.304285589999999</c:v>
                </c:pt>
                <c:pt idx="142">
                  <c:v>48.7</c:v>
                </c:pt>
                <c:pt idx="143">
                  <c:v>37.93</c:v>
                </c:pt>
                <c:pt idx="144">
                  <c:v>48.92</c:v>
                </c:pt>
                <c:pt idx="145">
                  <c:v>55.62</c:v>
                </c:pt>
                <c:pt idx="146">
                  <c:v>54.58</c:v>
                </c:pt>
                <c:pt idx="147">
                  <c:v>57.65</c:v>
                </c:pt>
                <c:pt idx="148">
                  <c:v>67.069999999999993</c:v>
                </c:pt>
                <c:pt idx="149">
                  <c:v>34.979999999999997</c:v>
                </c:pt>
                <c:pt idx="150">
                  <c:v>29.08</c:v>
                </c:pt>
                <c:pt idx="151">
                  <c:v>88.06</c:v>
                </c:pt>
                <c:pt idx="152">
                  <c:v>106.59</c:v>
                </c:pt>
                <c:pt idx="153">
                  <c:v>104.79</c:v>
                </c:pt>
                <c:pt idx="154">
                  <c:v>69.61</c:v>
                </c:pt>
                <c:pt idx="155">
                  <c:v>58.45</c:v>
                </c:pt>
                <c:pt idx="156">
                  <c:v>148.43</c:v>
                </c:pt>
                <c:pt idx="157">
                  <c:v>175.88</c:v>
                </c:pt>
                <c:pt idx="158">
                  <c:v>177.57</c:v>
                </c:pt>
                <c:pt idx="159">
                  <c:v>205.76</c:v>
                </c:pt>
                <c:pt idx="160" formatCode="General">
                  <c:v>123.41</c:v>
                </c:pt>
                <c:pt idx="161" formatCode="General">
                  <c:v>108.48</c:v>
                </c:pt>
                <c:pt idx="162" formatCode="General">
                  <c:v>144.62</c:v>
                </c:pt>
                <c:pt idx="163" formatCode="General">
                  <c:v>140.63</c:v>
                </c:pt>
                <c:pt idx="164" formatCode="General">
                  <c:v>245.85</c:v>
                </c:pt>
                <c:pt idx="165" formatCode="General">
                  <c:v>188.01</c:v>
                </c:pt>
                <c:pt idx="166" formatCode="General">
                  <c:v>169.95</c:v>
                </c:pt>
                <c:pt idx="167" formatCode="General">
                  <c:v>146.01</c:v>
                </c:pt>
                <c:pt idx="168" formatCode="General">
                  <c:v>173.02</c:v>
                </c:pt>
              </c:numCache>
            </c:numRef>
          </c:val>
        </c:ser>
        <c:dLbls>
          <c:showLegendKey val="0"/>
          <c:showVal val="0"/>
          <c:showCatName val="0"/>
          <c:showSerName val="0"/>
          <c:showPercent val="0"/>
          <c:showBubbleSize val="0"/>
        </c:dLbls>
        <c:axId val="262824704"/>
        <c:axId val="262826624"/>
      </c:areaChart>
      <c:lineChart>
        <c:grouping val="standard"/>
        <c:varyColors val="0"/>
        <c:ser>
          <c:idx val="1"/>
          <c:order val="2"/>
          <c:tx>
            <c:strRef>
              <c:f>'15. Hidrología (4)'!$AE$8</c:f>
              <c:strCache>
                <c:ptCount val="1"/>
                <c:pt idx="0">
                  <c:v>TARMA</c:v>
                </c:pt>
              </c:strCache>
            </c:strRef>
          </c:tx>
          <c:spPr>
            <a:ln>
              <a:solidFill>
                <a:schemeClr val="tx1"/>
              </a:solidFill>
            </a:ln>
          </c:spPr>
          <c:marker>
            <c:symbol val="none"/>
          </c:marker>
          <c:cat>
            <c:multiLvlStrRef>
              <c:f>'15. Hidrología (4)'!$U$9:$V$173</c:f>
              <c:multiLvlStrCache>
                <c:ptCount val="16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lvl>
                <c:lvl>
                  <c:pt idx="0">
                    <c:v>2014</c:v>
                  </c:pt>
                  <c:pt idx="52">
                    <c:v>2015</c:v>
                  </c:pt>
                  <c:pt idx="104">
                    <c:v>2016</c:v>
                  </c:pt>
                  <c:pt idx="156">
                    <c:v>2017</c:v>
                  </c:pt>
                </c:lvl>
              </c:multiLvlStrCache>
            </c:multiLvlStrRef>
          </c:cat>
          <c:val>
            <c:numRef>
              <c:f>'15. Hidrología (4)'!$AE$9:$AE$177</c:f>
              <c:numCache>
                <c:formatCode>0.00</c:formatCode>
                <c:ptCount val="169"/>
                <c:pt idx="0">
                  <c:v>24.754285948617071</c:v>
                </c:pt>
                <c:pt idx="1">
                  <c:v>29.882857186453634</c:v>
                </c:pt>
                <c:pt idx="2">
                  <c:v>37.090000000000003</c:v>
                </c:pt>
                <c:pt idx="3">
                  <c:v>28.03</c:v>
                </c:pt>
                <c:pt idx="4">
                  <c:v>34.06</c:v>
                </c:pt>
                <c:pt idx="5">
                  <c:v>43.62</c:v>
                </c:pt>
                <c:pt idx="6">
                  <c:v>37.718571254185221</c:v>
                </c:pt>
                <c:pt idx="7">
                  <c:v>49.187142510000001</c:v>
                </c:pt>
                <c:pt idx="8">
                  <c:v>38.619999999999997</c:v>
                </c:pt>
                <c:pt idx="9">
                  <c:v>47.68142864</c:v>
                </c:pt>
                <c:pt idx="10">
                  <c:v>58.7428567068917</c:v>
                </c:pt>
                <c:pt idx="11">
                  <c:v>60.019999910000003</c:v>
                </c:pt>
                <c:pt idx="12">
                  <c:v>35.963999999999999</c:v>
                </c:pt>
                <c:pt idx="13">
                  <c:v>24.754000000000001</c:v>
                </c:pt>
                <c:pt idx="14">
                  <c:v>26.423999999999999</c:v>
                </c:pt>
                <c:pt idx="15">
                  <c:v>20.83</c:v>
                </c:pt>
                <c:pt idx="16">
                  <c:v>23.6</c:v>
                </c:pt>
                <c:pt idx="17">
                  <c:v>22.27</c:v>
                </c:pt>
                <c:pt idx="18">
                  <c:v>20.1857139</c:v>
                </c:pt>
                <c:pt idx="19">
                  <c:v>19.373000000000001</c:v>
                </c:pt>
                <c:pt idx="20">
                  <c:v>15.218571390424414</c:v>
                </c:pt>
                <c:pt idx="21">
                  <c:v>12.23</c:v>
                </c:pt>
                <c:pt idx="22">
                  <c:v>11.14142854</c:v>
                </c:pt>
                <c:pt idx="23">
                  <c:v>11.87857151</c:v>
                </c:pt>
                <c:pt idx="24">
                  <c:v>10.18</c:v>
                </c:pt>
                <c:pt idx="25">
                  <c:v>9.86</c:v>
                </c:pt>
                <c:pt idx="26">
                  <c:v>9.5500000000000007</c:v>
                </c:pt>
                <c:pt idx="27">
                  <c:v>8.51</c:v>
                </c:pt>
                <c:pt idx="28">
                  <c:v>8.7557142799999994</c:v>
                </c:pt>
                <c:pt idx="29">
                  <c:v>13.59</c:v>
                </c:pt>
                <c:pt idx="30">
                  <c:v>8.69</c:v>
                </c:pt>
                <c:pt idx="31">
                  <c:v>9.43</c:v>
                </c:pt>
                <c:pt idx="32">
                  <c:v>7.5885714120000003</c:v>
                </c:pt>
                <c:pt idx="33">
                  <c:v>7.36</c:v>
                </c:pt>
                <c:pt idx="34">
                  <c:v>8.41</c:v>
                </c:pt>
                <c:pt idx="35">
                  <c:v>8.1</c:v>
                </c:pt>
                <c:pt idx="36">
                  <c:v>10.15857145</c:v>
                </c:pt>
                <c:pt idx="37">
                  <c:v>12.37</c:v>
                </c:pt>
                <c:pt idx="38">
                  <c:v>11.487142970000001</c:v>
                </c:pt>
                <c:pt idx="39">
                  <c:v>10.36</c:v>
                </c:pt>
                <c:pt idx="40">
                  <c:v>15.737142560000001</c:v>
                </c:pt>
                <c:pt idx="41">
                  <c:v>10.9</c:v>
                </c:pt>
                <c:pt idx="42">
                  <c:v>9.0100000926426418</c:v>
                </c:pt>
                <c:pt idx="43">
                  <c:v>11.62</c:v>
                </c:pt>
                <c:pt idx="44">
                  <c:v>13.18000003</c:v>
                </c:pt>
                <c:pt idx="45">
                  <c:v>12.43</c:v>
                </c:pt>
                <c:pt idx="46">
                  <c:v>9.5739999999999998</c:v>
                </c:pt>
                <c:pt idx="47">
                  <c:v>8.7200000000000006</c:v>
                </c:pt>
                <c:pt idx="48">
                  <c:v>18.13</c:v>
                </c:pt>
                <c:pt idx="49">
                  <c:v>21.54</c:v>
                </c:pt>
                <c:pt idx="50">
                  <c:v>27.96</c:v>
                </c:pt>
                <c:pt idx="51">
                  <c:v>44.407142639160142</c:v>
                </c:pt>
                <c:pt idx="52">
                  <c:v>47.308570316859615</c:v>
                </c:pt>
                <c:pt idx="53">
                  <c:v>33.982857295444987</c:v>
                </c:pt>
                <c:pt idx="54">
                  <c:v>26.197142464773954</c:v>
                </c:pt>
                <c:pt idx="55">
                  <c:v>42.578571592058424</c:v>
                </c:pt>
                <c:pt idx="56">
                  <c:v>47.517142159598151</c:v>
                </c:pt>
                <c:pt idx="57">
                  <c:v>21.769857134137798</c:v>
                </c:pt>
                <c:pt idx="58">
                  <c:v>48.435713631766134</c:v>
                </c:pt>
                <c:pt idx="59">
                  <c:v>43.595714569091747</c:v>
                </c:pt>
                <c:pt idx="60">
                  <c:v>37.669998168945298</c:v>
                </c:pt>
                <c:pt idx="61">
                  <c:v>52.55</c:v>
                </c:pt>
                <c:pt idx="62">
                  <c:v>35.479999999999997</c:v>
                </c:pt>
                <c:pt idx="63">
                  <c:v>34.888571330479174</c:v>
                </c:pt>
                <c:pt idx="64">
                  <c:v>35.216999999999999</c:v>
                </c:pt>
                <c:pt idx="65">
                  <c:v>34</c:v>
                </c:pt>
                <c:pt idx="66">
                  <c:v>34.4</c:v>
                </c:pt>
                <c:pt idx="67">
                  <c:v>31.61571421</c:v>
                </c:pt>
                <c:pt idx="68">
                  <c:v>26.86</c:v>
                </c:pt>
                <c:pt idx="69">
                  <c:v>21.22</c:v>
                </c:pt>
                <c:pt idx="70">
                  <c:v>19.11</c:v>
                </c:pt>
                <c:pt idx="71">
                  <c:v>19.79285703</c:v>
                </c:pt>
                <c:pt idx="72">
                  <c:v>14.84571416</c:v>
                </c:pt>
                <c:pt idx="73">
                  <c:v>12.268571444920086</c:v>
                </c:pt>
                <c:pt idx="74">
                  <c:v>10.95</c:v>
                </c:pt>
                <c:pt idx="75">
                  <c:v>10.98</c:v>
                </c:pt>
                <c:pt idx="76">
                  <c:v>10.367000000000001</c:v>
                </c:pt>
                <c:pt idx="77">
                  <c:v>8.9742856710000005</c:v>
                </c:pt>
                <c:pt idx="78">
                  <c:v>9.23</c:v>
                </c:pt>
                <c:pt idx="79">
                  <c:v>8.2042856900000007</c:v>
                </c:pt>
                <c:pt idx="80">
                  <c:v>7.5200000490461001</c:v>
                </c:pt>
                <c:pt idx="81">
                  <c:v>7.6185714857918834</c:v>
                </c:pt>
                <c:pt idx="82">
                  <c:v>7.2285714150000002</c:v>
                </c:pt>
                <c:pt idx="83">
                  <c:v>8.18</c:v>
                </c:pt>
                <c:pt idx="84">
                  <c:v>8.11</c:v>
                </c:pt>
                <c:pt idx="85">
                  <c:v>7.3</c:v>
                </c:pt>
                <c:pt idx="86">
                  <c:v>6.9866666793823207</c:v>
                </c:pt>
                <c:pt idx="87">
                  <c:v>6.67000007629394</c:v>
                </c:pt>
                <c:pt idx="88">
                  <c:v>6.6328571180000004</c:v>
                </c:pt>
                <c:pt idx="89">
                  <c:v>6.5185714450000001</c:v>
                </c:pt>
                <c:pt idx="90">
                  <c:v>7.5385714258466416</c:v>
                </c:pt>
                <c:pt idx="91">
                  <c:v>7.56</c:v>
                </c:pt>
                <c:pt idx="92">
                  <c:v>6.15</c:v>
                </c:pt>
                <c:pt idx="93">
                  <c:v>7.25</c:v>
                </c:pt>
                <c:pt idx="94">
                  <c:v>8.82</c:v>
                </c:pt>
                <c:pt idx="95">
                  <c:v>9.32</c:v>
                </c:pt>
                <c:pt idx="96">
                  <c:v>17.329999999999998</c:v>
                </c:pt>
                <c:pt idx="97">
                  <c:v>13.6</c:v>
                </c:pt>
                <c:pt idx="98">
                  <c:v>12.141999999999999</c:v>
                </c:pt>
                <c:pt idx="99">
                  <c:v>10.96</c:v>
                </c:pt>
                <c:pt idx="100">
                  <c:v>18.809999999999999</c:v>
                </c:pt>
                <c:pt idx="101">
                  <c:v>17.55</c:v>
                </c:pt>
                <c:pt idx="102">
                  <c:v>28.163</c:v>
                </c:pt>
                <c:pt idx="103">
                  <c:v>41.433</c:v>
                </c:pt>
                <c:pt idx="104">
                  <c:v>18.5</c:v>
                </c:pt>
                <c:pt idx="105">
                  <c:v>13.1</c:v>
                </c:pt>
                <c:pt idx="106">
                  <c:v>15.26</c:v>
                </c:pt>
                <c:pt idx="107">
                  <c:v>12.66</c:v>
                </c:pt>
                <c:pt idx="108">
                  <c:v>24.24</c:v>
                </c:pt>
                <c:pt idx="109">
                  <c:v>35.18</c:v>
                </c:pt>
                <c:pt idx="110">
                  <c:v>25.04</c:v>
                </c:pt>
                <c:pt idx="111">
                  <c:v>26.72</c:v>
                </c:pt>
                <c:pt idx="112">
                  <c:v>30.940000529999999</c:v>
                </c:pt>
                <c:pt idx="113">
                  <c:v>30.751428604125927</c:v>
                </c:pt>
                <c:pt idx="114">
                  <c:v>26.230000359671411</c:v>
                </c:pt>
                <c:pt idx="115">
                  <c:v>18.61999988555905</c:v>
                </c:pt>
                <c:pt idx="116">
                  <c:v>15.310000419616699</c:v>
                </c:pt>
                <c:pt idx="117">
                  <c:v>14.082857131957956</c:v>
                </c:pt>
                <c:pt idx="118">
                  <c:v>17.312857082911869</c:v>
                </c:pt>
                <c:pt idx="119">
                  <c:v>21.07</c:v>
                </c:pt>
                <c:pt idx="120">
                  <c:v>16.638571469999999</c:v>
                </c:pt>
                <c:pt idx="121">
                  <c:v>10.637142998831566</c:v>
                </c:pt>
                <c:pt idx="122">
                  <c:v>9.4342857088361427</c:v>
                </c:pt>
                <c:pt idx="123">
                  <c:v>8.6</c:v>
                </c:pt>
                <c:pt idx="124">
                  <c:v>10.11999988555907</c:v>
                </c:pt>
                <c:pt idx="125">
                  <c:v>8.15</c:v>
                </c:pt>
                <c:pt idx="126">
                  <c:v>7.74</c:v>
                </c:pt>
                <c:pt idx="127">
                  <c:v>7.53</c:v>
                </c:pt>
                <c:pt idx="128">
                  <c:v>6.9342856409999998</c:v>
                </c:pt>
                <c:pt idx="129">
                  <c:v>8.8971428190000008</c:v>
                </c:pt>
                <c:pt idx="130">
                  <c:v>7.9442856649999998</c:v>
                </c:pt>
                <c:pt idx="131">
                  <c:v>7.4514284819999999</c:v>
                </c:pt>
                <c:pt idx="132">
                  <c:v>6.2828570089999998</c:v>
                </c:pt>
                <c:pt idx="133">
                  <c:v>5.8057142669999999</c:v>
                </c:pt>
                <c:pt idx="134">
                  <c:v>5.4814286231994549</c:v>
                </c:pt>
                <c:pt idx="135">
                  <c:v>5.8257142479999997</c:v>
                </c:pt>
                <c:pt idx="136">
                  <c:v>5.5228571210000004</c:v>
                </c:pt>
                <c:pt idx="137">
                  <c:v>5.8727143149999996</c:v>
                </c:pt>
                <c:pt idx="138">
                  <c:v>4.9342857090000001</c:v>
                </c:pt>
                <c:pt idx="139">
                  <c:v>4.9800000000000004</c:v>
                </c:pt>
                <c:pt idx="140">
                  <c:v>5.31</c:v>
                </c:pt>
                <c:pt idx="141">
                  <c:v>5.581428528</c:v>
                </c:pt>
                <c:pt idx="142">
                  <c:v>7.81</c:v>
                </c:pt>
                <c:pt idx="143">
                  <c:v>7.92</c:v>
                </c:pt>
                <c:pt idx="144">
                  <c:v>8.59</c:v>
                </c:pt>
                <c:pt idx="145">
                  <c:v>9.51</c:v>
                </c:pt>
                <c:pt idx="146">
                  <c:v>8.23</c:v>
                </c:pt>
                <c:pt idx="147">
                  <c:v>7.72</c:v>
                </c:pt>
                <c:pt idx="148">
                  <c:v>6.9</c:v>
                </c:pt>
                <c:pt idx="149">
                  <c:v>5.07</c:v>
                </c:pt>
                <c:pt idx="150">
                  <c:v>4.2699999999999996</c:v>
                </c:pt>
                <c:pt idx="151">
                  <c:v>7.88</c:v>
                </c:pt>
                <c:pt idx="152">
                  <c:v>16.09</c:v>
                </c:pt>
                <c:pt idx="153">
                  <c:v>18.649999999999999</c:v>
                </c:pt>
                <c:pt idx="154">
                  <c:v>11.22</c:v>
                </c:pt>
                <c:pt idx="155">
                  <c:v>8.01</c:v>
                </c:pt>
                <c:pt idx="156">
                  <c:v>24.1</c:v>
                </c:pt>
                <c:pt idx="157">
                  <c:v>33.74</c:v>
                </c:pt>
                <c:pt idx="158">
                  <c:v>35.49</c:v>
                </c:pt>
                <c:pt idx="159">
                  <c:v>48.48</c:v>
                </c:pt>
                <c:pt idx="160" formatCode="General">
                  <c:v>25.33</c:v>
                </c:pt>
                <c:pt idx="161" formatCode="General">
                  <c:v>22.99</c:v>
                </c:pt>
                <c:pt idx="162" formatCode="General">
                  <c:v>39.44</c:v>
                </c:pt>
                <c:pt idx="163" formatCode="General">
                  <c:v>30.47</c:v>
                </c:pt>
                <c:pt idx="164" formatCode="General">
                  <c:v>67.56</c:v>
                </c:pt>
                <c:pt idx="165" formatCode="General">
                  <c:v>50.5</c:v>
                </c:pt>
                <c:pt idx="166" formatCode="General">
                  <c:v>51.21</c:v>
                </c:pt>
                <c:pt idx="167" formatCode="General">
                  <c:v>38.08</c:v>
                </c:pt>
                <c:pt idx="168" formatCode="General">
                  <c:v>38.869999999999997</c:v>
                </c:pt>
              </c:numCache>
            </c:numRef>
          </c:val>
          <c:smooth val="0"/>
        </c:ser>
        <c:dLbls>
          <c:showLegendKey val="0"/>
          <c:showVal val="0"/>
          <c:showCatName val="0"/>
          <c:showSerName val="0"/>
          <c:showPercent val="0"/>
          <c:showBubbleSize val="0"/>
        </c:dLbls>
        <c:marker val="1"/>
        <c:smooth val="0"/>
        <c:axId val="262824704"/>
        <c:axId val="262826624"/>
      </c:lineChart>
      <c:catAx>
        <c:axId val="262824704"/>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b="1"/>
            </a:pPr>
            <a:endParaRPr lang="en-US"/>
          </a:p>
        </c:txPr>
        <c:crossAx val="262826624"/>
        <c:crosses val="autoZero"/>
        <c:auto val="1"/>
        <c:lblAlgn val="ctr"/>
        <c:lblOffset val="100"/>
        <c:tickLblSkip val="40"/>
        <c:noMultiLvlLbl val="0"/>
      </c:catAx>
      <c:valAx>
        <c:axId val="262826624"/>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62824704"/>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latin typeface="+mn-lt"/>
              </a:defRPr>
            </a:pPr>
            <a:r>
              <a:rPr lang="en-US" sz="1150">
                <a:latin typeface="+mn-lt"/>
              </a:rPr>
              <a:t>CAUDALES REGULADOS DE LAS CUENCAS DE CHILI, ARICOTA Y NATURALES VILCANOTA Y SAN GABÁN </a:t>
            </a:r>
          </a:p>
        </c:rich>
      </c:tx>
      <c:layout>
        <c:manualLayout>
          <c:xMode val="edge"/>
          <c:yMode val="edge"/>
          <c:x val="0.14062196555751863"/>
          <c:y val="9.1817636049016489E-4"/>
        </c:manualLayout>
      </c:layout>
      <c:overlay val="1"/>
    </c:title>
    <c:autoTitleDeleted val="0"/>
    <c:plotArea>
      <c:layout>
        <c:manualLayout>
          <c:layoutTarget val="inner"/>
          <c:xMode val="edge"/>
          <c:yMode val="edge"/>
          <c:x val="6.513494735125705E-2"/>
          <c:y val="0.15493728093999826"/>
          <c:w val="0.87360906593863497"/>
          <c:h val="0.69729235247060706"/>
        </c:manualLayout>
      </c:layout>
      <c:areaChart>
        <c:grouping val="standard"/>
        <c:varyColors val="0"/>
        <c:ser>
          <c:idx val="2"/>
          <c:order val="0"/>
          <c:tx>
            <c:strRef>
              <c:f>'15. Hidrología (4)'!$AF$8</c:f>
              <c:strCache>
                <c:ptCount val="1"/>
                <c:pt idx="0">
                  <c:v>TURBINADO CHARCANI V</c:v>
                </c:pt>
              </c:strCache>
            </c:strRef>
          </c:tx>
          <c:spPr>
            <a:solidFill>
              <a:srgbClr val="0000FF"/>
            </a:solidFill>
            <a:ln w="9525">
              <a:solidFill>
                <a:srgbClr val="0000FF"/>
              </a:solidFill>
            </a:ln>
          </c:spPr>
          <c:cat>
            <c:multiLvlStrRef>
              <c:f>'15. Hidrología (4)'!$U$9:$V$177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'15. Hidrología (4)'!$AF$9:$AF$177</c:f>
              <c:numCache>
                <c:formatCode>0.00</c:formatCode>
                <c:ptCount val="169"/>
                <c:pt idx="0">
                  <c:v>14.002857208251942</c:v>
                </c:pt>
                <c:pt idx="1">
                  <c:v>14.230000087193057</c:v>
                </c:pt>
                <c:pt idx="2">
                  <c:v>19.02</c:v>
                </c:pt>
                <c:pt idx="3">
                  <c:v>19.78</c:v>
                </c:pt>
                <c:pt idx="4">
                  <c:v>16.795000000000002</c:v>
                </c:pt>
                <c:pt idx="5">
                  <c:v>14.701000000000001</c:v>
                </c:pt>
                <c:pt idx="6">
                  <c:v>12.252857208251928</c:v>
                </c:pt>
                <c:pt idx="7">
                  <c:v>12.017142979999999</c:v>
                </c:pt>
                <c:pt idx="8">
                  <c:v>12</c:v>
                </c:pt>
                <c:pt idx="9">
                  <c:v>12.001428600000001</c:v>
                </c:pt>
                <c:pt idx="10">
                  <c:v>11.715714318411687</c:v>
                </c:pt>
                <c:pt idx="11">
                  <c:v>11.001428600000001</c:v>
                </c:pt>
                <c:pt idx="12">
                  <c:v>10.43</c:v>
                </c:pt>
                <c:pt idx="13">
                  <c:v>9.0090000000000003</c:v>
                </c:pt>
                <c:pt idx="14">
                  <c:v>9</c:v>
                </c:pt>
                <c:pt idx="15">
                  <c:v>9</c:v>
                </c:pt>
                <c:pt idx="16">
                  <c:v>9.0057144165039045</c:v>
                </c:pt>
                <c:pt idx="17">
                  <c:v>9.0057144165039045</c:v>
                </c:pt>
                <c:pt idx="18">
                  <c:v>9</c:v>
                </c:pt>
                <c:pt idx="19">
                  <c:v>9</c:v>
                </c:pt>
                <c:pt idx="20">
                  <c:v>9.0042858123779261</c:v>
                </c:pt>
                <c:pt idx="21">
                  <c:v>9</c:v>
                </c:pt>
                <c:pt idx="22">
                  <c:v>9.0013386860000004</c:v>
                </c:pt>
                <c:pt idx="23">
                  <c:v>9</c:v>
                </c:pt>
                <c:pt idx="24">
                  <c:v>9</c:v>
                </c:pt>
                <c:pt idx="25">
                  <c:v>8.9860000000000007</c:v>
                </c:pt>
                <c:pt idx="26">
                  <c:v>9.0100000930000004</c:v>
                </c:pt>
                <c:pt idx="27">
                  <c:v>9.0014286040000009</c:v>
                </c:pt>
                <c:pt idx="28">
                  <c:v>8.9985715319999997</c:v>
                </c:pt>
                <c:pt idx="29">
                  <c:v>9.01</c:v>
                </c:pt>
                <c:pt idx="30">
                  <c:v>9</c:v>
                </c:pt>
                <c:pt idx="31">
                  <c:v>9</c:v>
                </c:pt>
                <c:pt idx="32">
                  <c:v>9.0014286040000009</c:v>
                </c:pt>
                <c:pt idx="33">
                  <c:v>9</c:v>
                </c:pt>
                <c:pt idx="34">
                  <c:v>9.73</c:v>
                </c:pt>
                <c:pt idx="35">
                  <c:v>10.001428604125973</c:v>
                </c:pt>
                <c:pt idx="36">
                  <c:v>10.002857208251942</c:v>
                </c:pt>
                <c:pt idx="37">
                  <c:v>10.005714416503887</c:v>
                </c:pt>
                <c:pt idx="38">
                  <c:v>10.430000032697402</c:v>
                </c:pt>
                <c:pt idx="39">
                  <c:v>11</c:v>
                </c:pt>
                <c:pt idx="40">
                  <c:v>11.00857162</c:v>
                </c:pt>
                <c:pt idx="41">
                  <c:v>11</c:v>
                </c:pt>
                <c:pt idx="42">
                  <c:v>11</c:v>
                </c:pt>
                <c:pt idx="43">
                  <c:v>10</c:v>
                </c:pt>
                <c:pt idx="44">
                  <c:v>10.001428600000001</c:v>
                </c:pt>
                <c:pt idx="45">
                  <c:v>10.001428604125973</c:v>
                </c:pt>
                <c:pt idx="46">
                  <c:v>10.001428604125966</c:v>
                </c:pt>
                <c:pt idx="47">
                  <c:v>9.7940000000000005</c:v>
                </c:pt>
                <c:pt idx="48">
                  <c:v>10</c:v>
                </c:pt>
                <c:pt idx="49">
                  <c:v>10</c:v>
                </c:pt>
                <c:pt idx="50">
                  <c:v>10</c:v>
                </c:pt>
                <c:pt idx="51">
                  <c:v>10</c:v>
                </c:pt>
                <c:pt idx="52">
                  <c:v>10.010000092642628</c:v>
                </c:pt>
                <c:pt idx="53">
                  <c:v>9.4300000326974018</c:v>
                </c:pt>
                <c:pt idx="54">
                  <c:v>9</c:v>
                </c:pt>
                <c:pt idx="55">
                  <c:v>9.0057144165039045</c:v>
                </c:pt>
                <c:pt idx="56">
                  <c:v>9</c:v>
                </c:pt>
                <c:pt idx="57">
                  <c:v>9</c:v>
                </c:pt>
                <c:pt idx="58">
                  <c:v>9.0028572082519513</c:v>
                </c:pt>
                <c:pt idx="59">
                  <c:v>9</c:v>
                </c:pt>
                <c:pt idx="60">
                  <c:v>9.0014286041259748</c:v>
                </c:pt>
                <c:pt idx="61">
                  <c:v>15.41</c:v>
                </c:pt>
                <c:pt idx="62">
                  <c:v>11.194000000000001</c:v>
                </c:pt>
                <c:pt idx="63">
                  <c:v>21.529999869210325</c:v>
                </c:pt>
                <c:pt idx="64">
                  <c:v>13.0228</c:v>
                </c:pt>
                <c:pt idx="65">
                  <c:v>10.01</c:v>
                </c:pt>
                <c:pt idx="66">
                  <c:v>10</c:v>
                </c:pt>
                <c:pt idx="67">
                  <c:v>10.00857149</c:v>
                </c:pt>
                <c:pt idx="68">
                  <c:v>10</c:v>
                </c:pt>
                <c:pt idx="69">
                  <c:v>10.039999999999999</c:v>
                </c:pt>
                <c:pt idx="70">
                  <c:v>9.94</c:v>
                </c:pt>
                <c:pt idx="71">
                  <c:v>10.00285721</c:v>
                </c:pt>
                <c:pt idx="72">
                  <c:v>10.00857162</c:v>
                </c:pt>
                <c:pt idx="73">
                  <c:v>10.010000092642615</c:v>
                </c:pt>
                <c:pt idx="74">
                  <c:v>10</c:v>
                </c:pt>
                <c:pt idx="75">
                  <c:v>10</c:v>
                </c:pt>
                <c:pt idx="76">
                  <c:v>10</c:v>
                </c:pt>
                <c:pt idx="77">
                  <c:v>10.001428600000001</c:v>
                </c:pt>
                <c:pt idx="78">
                  <c:v>10</c:v>
                </c:pt>
                <c:pt idx="79">
                  <c:v>10.004285810000001</c:v>
                </c:pt>
                <c:pt idx="80">
                  <c:v>10</c:v>
                </c:pt>
                <c:pt idx="81">
                  <c:v>10</c:v>
                </c:pt>
                <c:pt idx="82">
                  <c:v>10.00857149</c:v>
                </c:pt>
                <c:pt idx="83">
                  <c:v>10.01</c:v>
                </c:pt>
                <c:pt idx="84">
                  <c:v>10.16</c:v>
                </c:pt>
                <c:pt idx="85">
                  <c:v>10.01</c:v>
                </c:pt>
                <c:pt idx="86">
                  <c:v>10.01</c:v>
                </c:pt>
                <c:pt idx="87">
                  <c:v>10.5</c:v>
                </c:pt>
                <c:pt idx="88">
                  <c:v>9.9283333333333346</c:v>
                </c:pt>
                <c:pt idx="89">
                  <c:v>10.001428600000001</c:v>
                </c:pt>
                <c:pt idx="90">
                  <c:v>9.9984999999999999</c:v>
                </c:pt>
                <c:pt idx="91">
                  <c:v>10.006</c:v>
                </c:pt>
                <c:pt idx="92">
                  <c:v>10.003</c:v>
                </c:pt>
                <c:pt idx="93">
                  <c:v>10</c:v>
                </c:pt>
                <c:pt idx="94">
                  <c:v>10.01</c:v>
                </c:pt>
                <c:pt idx="95">
                  <c:v>10</c:v>
                </c:pt>
                <c:pt idx="96">
                  <c:v>10.01</c:v>
                </c:pt>
                <c:pt idx="97">
                  <c:v>10.007</c:v>
                </c:pt>
                <c:pt idx="98">
                  <c:v>10.01</c:v>
                </c:pt>
                <c:pt idx="99">
                  <c:v>10</c:v>
                </c:pt>
                <c:pt idx="100">
                  <c:v>9.7970000000000006</c:v>
                </c:pt>
                <c:pt idx="101">
                  <c:v>10.211399999999999</c:v>
                </c:pt>
                <c:pt idx="102">
                  <c:v>10</c:v>
                </c:pt>
                <c:pt idx="103">
                  <c:v>10.01</c:v>
                </c:pt>
                <c:pt idx="104">
                  <c:v>10.01</c:v>
                </c:pt>
                <c:pt idx="105">
                  <c:v>10</c:v>
                </c:pt>
                <c:pt idx="106">
                  <c:v>10.01</c:v>
                </c:pt>
                <c:pt idx="107">
                  <c:v>10.01</c:v>
                </c:pt>
                <c:pt idx="108">
                  <c:v>10.01</c:v>
                </c:pt>
                <c:pt idx="109">
                  <c:v>9.01</c:v>
                </c:pt>
                <c:pt idx="110">
                  <c:v>9.01</c:v>
                </c:pt>
                <c:pt idx="111">
                  <c:v>18.309999999999999</c:v>
                </c:pt>
                <c:pt idx="112">
                  <c:v>16.54985727582655</c:v>
                </c:pt>
                <c:pt idx="113">
                  <c:v>9.5257144655499921</c:v>
                </c:pt>
                <c:pt idx="114">
                  <c:v>10.001428604125973</c:v>
                </c:pt>
                <c:pt idx="115">
                  <c:v>9.9999999999999964</c:v>
                </c:pt>
                <c:pt idx="116">
                  <c:v>10</c:v>
                </c:pt>
                <c:pt idx="117">
                  <c:v>10.001428604125973</c:v>
                </c:pt>
                <c:pt idx="118">
                  <c:v>10.005714416503881</c:v>
                </c:pt>
                <c:pt idx="119">
                  <c:v>10.01</c:v>
                </c:pt>
                <c:pt idx="120">
                  <c:v>10.004285812377887</c:v>
                </c:pt>
                <c:pt idx="121">
                  <c:v>10.007143020629858</c:v>
                </c:pt>
                <c:pt idx="122">
                  <c:v>10.004285812377914</c:v>
                </c:pt>
                <c:pt idx="123">
                  <c:v>10</c:v>
                </c:pt>
                <c:pt idx="124">
                  <c:v>10.011428560529414</c:v>
                </c:pt>
                <c:pt idx="125">
                  <c:v>10.02</c:v>
                </c:pt>
                <c:pt idx="126">
                  <c:v>10</c:v>
                </c:pt>
                <c:pt idx="127">
                  <c:v>10</c:v>
                </c:pt>
                <c:pt idx="128">
                  <c:v>10.00571442</c:v>
                </c:pt>
                <c:pt idx="129">
                  <c:v>10</c:v>
                </c:pt>
                <c:pt idx="130">
                  <c:v>10.001428600000001</c:v>
                </c:pt>
                <c:pt idx="131">
                  <c:v>10.0128573</c:v>
                </c:pt>
                <c:pt idx="132">
                  <c:v>10.001428600000001</c:v>
                </c:pt>
                <c:pt idx="133">
                  <c:v>10.01142883</c:v>
                </c:pt>
                <c:pt idx="134">
                  <c:v>10.011428833007772</c:v>
                </c:pt>
                <c:pt idx="135">
                  <c:v>10.004285810000001</c:v>
                </c:pt>
                <c:pt idx="136">
                  <c:v>10</c:v>
                </c:pt>
                <c:pt idx="137">
                  <c:v>10.00857162</c:v>
                </c:pt>
                <c:pt idx="138">
                  <c:v>10.28714289</c:v>
                </c:pt>
                <c:pt idx="139">
                  <c:v>11.01</c:v>
                </c:pt>
                <c:pt idx="140">
                  <c:v>11</c:v>
                </c:pt>
                <c:pt idx="141">
                  <c:v>10.85142858</c:v>
                </c:pt>
                <c:pt idx="142">
                  <c:v>11.15</c:v>
                </c:pt>
                <c:pt idx="143">
                  <c:v>11.01</c:v>
                </c:pt>
                <c:pt idx="144">
                  <c:v>11</c:v>
                </c:pt>
                <c:pt idx="145">
                  <c:v>11.01</c:v>
                </c:pt>
                <c:pt idx="146">
                  <c:v>11.01</c:v>
                </c:pt>
                <c:pt idx="147">
                  <c:v>11.01</c:v>
                </c:pt>
                <c:pt idx="148">
                  <c:v>11</c:v>
                </c:pt>
                <c:pt idx="149">
                  <c:v>11.01</c:v>
                </c:pt>
                <c:pt idx="150">
                  <c:v>11</c:v>
                </c:pt>
                <c:pt idx="151">
                  <c:v>10.86</c:v>
                </c:pt>
                <c:pt idx="152">
                  <c:v>10.5</c:v>
                </c:pt>
                <c:pt idx="153">
                  <c:v>10.51</c:v>
                </c:pt>
                <c:pt idx="154">
                  <c:v>10.5</c:v>
                </c:pt>
                <c:pt idx="155">
                  <c:v>10.51</c:v>
                </c:pt>
                <c:pt idx="156">
                  <c:v>10.220000000000001</c:v>
                </c:pt>
                <c:pt idx="157">
                  <c:v>10.17</c:v>
                </c:pt>
                <c:pt idx="158">
                  <c:v>10</c:v>
                </c:pt>
                <c:pt idx="159">
                  <c:v>10</c:v>
                </c:pt>
                <c:pt idx="160" formatCode="General">
                  <c:v>11.41</c:v>
                </c:pt>
                <c:pt idx="161" formatCode="General">
                  <c:v>10.57</c:v>
                </c:pt>
                <c:pt idx="162" formatCode="General">
                  <c:v>10</c:v>
                </c:pt>
                <c:pt idx="163" formatCode="General">
                  <c:v>9.58</c:v>
                </c:pt>
                <c:pt idx="164" formatCode="General">
                  <c:v>9.01</c:v>
                </c:pt>
                <c:pt idx="165" formatCode="General">
                  <c:v>10.06</c:v>
                </c:pt>
                <c:pt idx="166" formatCode="General">
                  <c:v>26.15</c:v>
                </c:pt>
                <c:pt idx="167" formatCode="General">
                  <c:v>12.43</c:v>
                </c:pt>
                <c:pt idx="168" formatCode="General">
                  <c:v>11.98</c:v>
                </c:pt>
              </c:numCache>
            </c:numRef>
          </c:val>
        </c:ser>
        <c:ser>
          <c:idx val="3"/>
          <c:order val="1"/>
          <c:tx>
            <c:strRef>
              <c:f>'15. Hidrología (4)'!$AG$8</c:f>
              <c:strCache>
                <c:ptCount val="1"/>
                <c:pt idx="0">
                  <c:v>INGRESO ARICOTA</c:v>
                </c:pt>
              </c:strCache>
            </c:strRef>
          </c:tx>
          <c:spPr>
            <a:solidFill>
              <a:srgbClr val="66FFFF"/>
            </a:solidFill>
            <a:ln w="9525">
              <a:solidFill>
                <a:srgbClr val="66FFFF"/>
              </a:solidFill>
            </a:ln>
          </c:spPr>
          <c:cat>
            <c:multiLvlStrRef>
              <c:f>'15. Hidrología (4)'!$U$9:$V$177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'15. Hidrología (4)'!$AG$9:$AG$177</c:f>
              <c:numCache>
                <c:formatCode>0.00</c:formatCode>
                <c:ptCount val="169"/>
                <c:pt idx="0">
                  <c:v>4.2468571322304829</c:v>
                </c:pt>
                <c:pt idx="1">
                  <c:v>2.1289999825613801</c:v>
                </c:pt>
                <c:pt idx="2">
                  <c:v>5.39</c:v>
                </c:pt>
                <c:pt idx="3">
                  <c:v>2.48</c:v>
                </c:pt>
                <c:pt idx="4">
                  <c:v>1.3140000000000001</c:v>
                </c:pt>
                <c:pt idx="5">
                  <c:v>1.1140000000000001</c:v>
                </c:pt>
                <c:pt idx="6">
                  <c:v>1.0977142708642085</c:v>
                </c:pt>
                <c:pt idx="7">
                  <c:v>1.644428577</c:v>
                </c:pt>
                <c:pt idx="8">
                  <c:v>1.43</c:v>
                </c:pt>
                <c:pt idx="9">
                  <c:v>1.4118571280000001</c:v>
                </c:pt>
                <c:pt idx="10">
                  <c:v>1.4087142603737945</c:v>
                </c:pt>
                <c:pt idx="11">
                  <c:v>1.3644285709999999</c:v>
                </c:pt>
                <c:pt idx="12">
                  <c:v>1.35</c:v>
                </c:pt>
                <c:pt idx="13">
                  <c:v>1.3260000000000001</c:v>
                </c:pt>
                <c:pt idx="14">
                  <c:v>1.319</c:v>
                </c:pt>
                <c:pt idx="15">
                  <c:v>1.3069999999999999</c:v>
                </c:pt>
                <c:pt idx="16">
                  <c:v>1.42</c:v>
                </c:pt>
                <c:pt idx="17">
                  <c:v>1.2150000000000001</c:v>
                </c:pt>
                <c:pt idx="18">
                  <c:v>1.3400000160000001</c:v>
                </c:pt>
                <c:pt idx="19">
                  <c:v>1.355</c:v>
                </c:pt>
                <c:pt idx="20">
                  <c:v>1.5431428466524355</c:v>
                </c:pt>
                <c:pt idx="21">
                  <c:v>1.57</c:v>
                </c:pt>
                <c:pt idx="22">
                  <c:v>1.7202857389999999</c:v>
                </c:pt>
                <c:pt idx="23">
                  <c:v>1.7888571529999999</c:v>
                </c:pt>
                <c:pt idx="24">
                  <c:v>1.89</c:v>
                </c:pt>
                <c:pt idx="25">
                  <c:v>1.47</c:v>
                </c:pt>
                <c:pt idx="26">
                  <c:v>1.6</c:v>
                </c:pt>
                <c:pt idx="27">
                  <c:v>0.97099999999999997</c:v>
                </c:pt>
                <c:pt idx="28">
                  <c:v>1.6887143</c:v>
                </c:pt>
                <c:pt idx="29">
                  <c:v>1.46</c:v>
                </c:pt>
                <c:pt idx="30">
                  <c:v>1.657</c:v>
                </c:pt>
                <c:pt idx="31">
                  <c:v>1.96</c:v>
                </c:pt>
                <c:pt idx="32">
                  <c:v>1.7461428299999999</c:v>
                </c:pt>
                <c:pt idx="33">
                  <c:v>1.405</c:v>
                </c:pt>
                <c:pt idx="34">
                  <c:v>1.58</c:v>
                </c:pt>
                <c:pt idx="35">
                  <c:v>1.65</c:v>
                </c:pt>
                <c:pt idx="36">
                  <c:v>1.9098571369999999</c:v>
                </c:pt>
                <c:pt idx="37">
                  <c:v>1.93</c:v>
                </c:pt>
                <c:pt idx="38">
                  <c:v>1.7737142699999999</c:v>
                </c:pt>
                <c:pt idx="39">
                  <c:v>1.33</c:v>
                </c:pt>
                <c:pt idx="40">
                  <c:v>1.9857142990000001</c:v>
                </c:pt>
                <c:pt idx="41">
                  <c:v>1.57</c:v>
                </c:pt>
                <c:pt idx="42">
                  <c:v>1.8558571338653529</c:v>
                </c:pt>
                <c:pt idx="43">
                  <c:v>1.298</c:v>
                </c:pt>
                <c:pt idx="44">
                  <c:v>1.2431428769999999</c:v>
                </c:pt>
                <c:pt idx="45">
                  <c:v>1.5007142850330841</c:v>
                </c:pt>
                <c:pt idx="46">
                  <c:v>1.2811428649084857</c:v>
                </c:pt>
                <c:pt idx="47">
                  <c:v>1.64</c:v>
                </c:pt>
                <c:pt idx="48">
                  <c:v>1.615</c:v>
                </c:pt>
                <c:pt idx="49">
                  <c:v>1.31</c:v>
                </c:pt>
                <c:pt idx="50">
                  <c:v>1.1399999999999999</c:v>
                </c:pt>
                <c:pt idx="51">
                  <c:v>1.2935714210782672</c:v>
                </c:pt>
                <c:pt idx="52">
                  <c:v>1.0784285579408874</c:v>
                </c:pt>
                <c:pt idx="53">
                  <c:v>1.124142876693178</c:v>
                </c:pt>
                <c:pt idx="54">
                  <c:v>1.2850000006811924</c:v>
                </c:pt>
                <c:pt idx="55">
                  <c:v>2.8518571853637655</c:v>
                </c:pt>
                <c:pt idx="56">
                  <c:v>6.0409999234335663</c:v>
                </c:pt>
                <c:pt idx="57">
                  <c:v>8.9162856510707265</c:v>
                </c:pt>
                <c:pt idx="58">
                  <c:v>14.150571210043733</c:v>
                </c:pt>
                <c:pt idx="59">
                  <c:v>4.65714287757873</c:v>
                </c:pt>
                <c:pt idx="60">
                  <c:v>3.743571417672289</c:v>
                </c:pt>
                <c:pt idx="61">
                  <c:v>22.31</c:v>
                </c:pt>
                <c:pt idx="62">
                  <c:v>11.012</c:v>
                </c:pt>
                <c:pt idx="63">
                  <c:v>11.088000297546349</c:v>
                </c:pt>
                <c:pt idx="64">
                  <c:v>5.0830000000000002</c:v>
                </c:pt>
                <c:pt idx="65">
                  <c:v>2.54</c:v>
                </c:pt>
                <c:pt idx="66">
                  <c:v>2.68</c:v>
                </c:pt>
                <c:pt idx="67">
                  <c:v>1.739714282</c:v>
                </c:pt>
                <c:pt idx="68">
                  <c:v>1.53</c:v>
                </c:pt>
                <c:pt idx="69">
                  <c:v>1.1060000000000001</c:v>
                </c:pt>
                <c:pt idx="70">
                  <c:v>1.4219999999999999</c:v>
                </c:pt>
                <c:pt idx="71">
                  <c:v>1.410000001</c:v>
                </c:pt>
                <c:pt idx="72">
                  <c:v>1.4790000059999999</c:v>
                </c:pt>
                <c:pt idx="73">
                  <c:v>1.7637142960000001</c:v>
                </c:pt>
                <c:pt idx="74">
                  <c:v>1.65</c:v>
                </c:pt>
                <c:pt idx="75">
                  <c:v>1.65</c:v>
                </c:pt>
                <c:pt idx="76">
                  <c:v>1.89</c:v>
                </c:pt>
                <c:pt idx="77">
                  <c:v>1.6758571520000001</c:v>
                </c:pt>
                <c:pt idx="78">
                  <c:v>1.29</c:v>
                </c:pt>
                <c:pt idx="79">
                  <c:v>1.798428621</c:v>
                </c:pt>
                <c:pt idx="80">
                  <c:v>1.4</c:v>
                </c:pt>
                <c:pt idx="81">
                  <c:v>2.1097143036978538</c:v>
                </c:pt>
                <c:pt idx="82">
                  <c:v>1.8491428750000001</c:v>
                </c:pt>
                <c:pt idx="83">
                  <c:v>2.0099999999999998</c:v>
                </c:pt>
                <c:pt idx="84">
                  <c:v>1.81</c:v>
                </c:pt>
                <c:pt idx="85">
                  <c:v>2.09</c:v>
                </c:pt>
                <c:pt idx="86">
                  <c:v>2.0118571349552661</c:v>
                </c:pt>
                <c:pt idx="87">
                  <c:v>1.20000004768371</c:v>
                </c:pt>
                <c:pt idx="88">
                  <c:v>1.8319999831063358</c:v>
                </c:pt>
                <c:pt idx="89">
                  <c:v>1.9189999959999999</c:v>
                </c:pt>
                <c:pt idx="90">
                  <c:v>1.9850000000000001</c:v>
                </c:pt>
                <c:pt idx="91">
                  <c:v>1.8959999999999999</c:v>
                </c:pt>
                <c:pt idx="92">
                  <c:v>1.45</c:v>
                </c:pt>
                <c:pt idx="93">
                  <c:v>1.2998000000000001</c:v>
                </c:pt>
                <c:pt idx="94">
                  <c:v>1.1467000000000001</c:v>
                </c:pt>
                <c:pt idx="95">
                  <c:v>1.0329999999999999</c:v>
                </c:pt>
                <c:pt idx="96">
                  <c:v>1.56</c:v>
                </c:pt>
                <c:pt idx="97">
                  <c:v>1.7775000000000001</c:v>
                </c:pt>
                <c:pt idx="98">
                  <c:v>1.9159999999999999</c:v>
                </c:pt>
                <c:pt idx="99">
                  <c:v>1.0449999999999999</c:v>
                </c:pt>
                <c:pt idx="100">
                  <c:v>0.55000000000000004</c:v>
                </c:pt>
                <c:pt idx="101">
                  <c:v>1.0795999999999999</c:v>
                </c:pt>
                <c:pt idx="102">
                  <c:v>0.79949999999999999</c:v>
                </c:pt>
                <c:pt idx="103">
                  <c:v>1.25685</c:v>
                </c:pt>
                <c:pt idx="104">
                  <c:v>1.23</c:v>
                </c:pt>
                <c:pt idx="105">
                  <c:v>1.18</c:v>
                </c:pt>
                <c:pt idx="106">
                  <c:v>1.2529999999999999</c:v>
                </c:pt>
                <c:pt idx="107">
                  <c:v>1.22</c:v>
                </c:pt>
                <c:pt idx="108">
                  <c:v>1.17</c:v>
                </c:pt>
                <c:pt idx="109">
                  <c:v>0.82</c:v>
                </c:pt>
                <c:pt idx="110">
                  <c:v>1.59</c:v>
                </c:pt>
                <c:pt idx="111">
                  <c:v>14.62</c:v>
                </c:pt>
                <c:pt idx="112">
                  <c:v>7.4597144130000004</c:v>
                </c:pt>
                <c:pt idx="113">
                  <c:v>2.1815714495522598</c:v>
                </c:pt>
                <c:pt idx="114">
                  <c:v>1.7041428429739771</c:v>
                </c:pt>
                <c:pt idx="115">
                  <c:v>1.2444285835538544</c:v>
                </c:pt>
                <c:pt idx="116">
                  <c:v>1.0199999809265099</c:v>
                </c:pt>
                <c:pt idx="117">
                  <c:v>1.3691428899764975</c:v>
                </c:pt>
                <c:pt idx="118">
                  <c:v>1.6558571543012313</c:v>
                </c:pt>
                <c:pt idx="119">
                  <c:v>1.27</c:v>
                </c:pt>
                <c:pt idx="120">
                  <c:v>1.7342857122421229</c:v>
                </c:pt>
                <c:pt idx="121">
                  <c:v>1.4345714194433998</c:v>
                </c:pt>
                <c:pt idx="122">
                  <c:v>1.3051428794860784</c:v>
                </c:pt>
                <c:pt idx="123">
                  <c:v>1.6</c:v>
                </c:pt>
                <c:pt idx="124">
                  <c:v>1.2349999972752113</c:v>
                </c:pt>
                <c:pt idx="125">
                  <c:v>1.52</c:v>
                </c:pt>
                <c:pt idx="126">
                  <c:v>1.55</c:v>
                </c:pt>
                <c:pt idx="127">
                  <c:v>1.6</c:v>
                </c:pt>
                <c:pt idx="128">
                  <c:v>1.254714302</c:v>
                </c:pt>
                <c:pt idx="129">
                  <c:v>1.4324285809999999</c:v>
                </c:pt>
                <c:pt idx="130">
                  <c:v>1.455999987</c:v>
                </c:pt>
                <c:pt idx="131">
                  <c:v>1.5508571609999999</c:v>
                </c:pt>
                <c:pt idx="132">
                  <c:v>2.1035714489999999</c:v>
                </c:pt>
                <c:pt idx="133">
                  <c:v>1.8491428750000001</c:v>
                </c:pt>
                <c:pt idx="134">
                  <c:v>1.8019999946866672</c:v>
                </c:pt>
                <c:pt idx="135">
                  <c:v>1.2214285650000001</c:v>
                </c:pt>
                <c:pt idx="136">
                  <c:v>1.3032857349940685</c:v>
                </c:pt>
                <c:pt idx="137">
                  <c:v>1.2842857160000001</c:v>
                </c:pt>
                <c:pt idx="138">
                  <c:v>1.5979999810000001</c:v>
                </c:pt>
                <c:pt idx="139">
                  <c:v>1.63</c:v>
                </c:pt>
                <c:pt idx="140">
                  <c:v>1.59</c:v>
                </c:pt>
                <c:pt idx="141">
                  <c:v>1.5402856890000001</c:v>
                </c:pt>
                <c:pt idx="142">
                  <c:v>1.32</c:v>
                </c:pt>
                <c:pt idx="143">
                  <c:v>1.38</c:v>
                </c:pt>
                <c:pt idx="144">
                  <c:v>1.32</c:v>
                </c:pt>
                <c:pt idx="145">
                  <c:v>1.22</c:v>
                </c:pt>
                <c:pt idx="146">
                  <c:v>1.35</c:v>
                </c:pt>
                <c:pt idx="147">
                  <c:v>1.47</c:v>
                </c:pt>
                <c:pt idx="148">
                  <c:v>1.42</c:v>
                </c:pt>
                <c:pt idx="149">
                  <c:v>1.38</c:v>
                </c:pt>
                <c:pt idx="150">
                  <c:v>1.63</c:v>
                </c:pt>
                <c:pt idx="151">
                  <c:v>1.6</c:v>
                </c:pt>
                <c:pt idx="152">
                  <c:v>1.1200000000000001</c:v>
                </c:pt>
                <c:pt idx="153">
                  <c:v>1.1399999999999999</c:v>
                </c:pt>
                <c:pt idx="154">
                  <c:v>1.37</c:v>
                </c:pt>
                <c:pt idx="155">
                  <c:v>1.53</c:v>
                </c:pt>
                <c:pt idx="156">
                  <c:v>3.28</c:v>
                </c:pt>
                <c:pt idx="157">
                  <c:v>6.45</c:v>
                </c:pt>
                <c:pt idx="158">
                  <c:v>9.0500000000000007</c:v>
                </c:pt>
                <c:pt idx="159">
                  <c:v>2.4300000000000002</c:v>
                </c:pt>
                <c:pt idx="160" formatCode="General">
                  <c:v>2.87</c:v>
                </c:pt>
                <c:pt idx="161" formatCode="General">
                  <c:v>3.01</c:v>
                </c:pt>
                <c:pt idx="162" formatCode="General">
                  <c:v>2.88</c:v>
                </c:pt>
                <c:pt idx="163" formatCode="General">
                  <c:v>2.0699999999999998</c:v>
                </c:pt>
                <c:pt idx="164" formatCode="General">
                  <c:v>7.33</c:v>
                </c:pt>
                <c:pt idx="165" formatCode="General">
                  <c:v>3.71</c:v>
                </c:pt>
                <c:pt idx="166" formatCode="General">
                  <c:v>8.66</c:v>
                </c:pt>
                <c:pt idx="167" formatCode="General">
                  <c:v>5.63</c:v>
                </c:pt>
                <c:pt idx="168" formatCode="General">
                  <c:v>5.83</c:v>
                </c:pt>
              </c:numCache>
            </c:numRef>
          </c:val>
        </c:ser>
        <c:dLbls>
          <c:showLegendKey val="0"/>
          <c:showVal val="0"/>
          <c:showCatName val="0"/>
          <c:showSerName val="0"/>
          <c:showPercent val="0"/>
          <c:showBubbleSize val="0"/>
        </c:dLbls>
        <c:axId val="262474368"/>
        <c:axId val="262489216"/>
      </c:areaChart>
      <c:lineChart>
        <c:grouping val="standard"/>
        <c:varyColors val="0"/>
        <c:ser>
          <c:idx val="0"/>
          <c:order val="2"/>
          <c:tx>
            <c:strRef>
              <c:f>'15. Hidrología (4)'!$AI$8</c:f>
              <c:strCache>
                <c:ptCount val="1"/>
                <c:pt idx="0">
                  <c:v>SAN GABÁN</c:v>
                </c:pt>
              </c:strCache>
            </c:strRef>
          </c:tx>
          <c:spPr>
            <a:ln w="28575">
              <a:solidFill>
                <a:srgbClr val="00B0F0"/>
              </a:solidFill>
            </a:ln>
          </c:spPr>
          <c:marker>
            <c:symbol val="none"/>
          </c:marker>
          <c:cat>
            <c:multiLvlStrRef>
              <c:f>'15. Hidrología (4)'!$U$9:$V$177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'15. Hidrología (4)'!$AI$9:$AI$177</c:f>
              <c:numCache>
                <c:formatCode>0.00</c:formatCode>
                <c:ptCount val="169"/>
                <c:pt idx="0">
                  <c:v>107.01071384974837</c:v>
                </c:pt>
                <c:pt idx="1">
                  <c:v>87.34771401541569</c:v>
                </c:pt>
                <c:pt idx="2">
                  <c:v>113.44</c:v>
                </c:pt>
                <c:pt idx="3">
                  <c:v>134.16999999999999</c:v>
                </c:pt>
                <c:pt idx="4">
                  <c:v>134.30000000000001</c:v>
                </c:pt>
                <c:pt idx="5">
                  <c:v>129.29</c:v>
                </c:pt>
                <c:pt idx="6">
                  <c:v>108.11000061035121</c:v>
                </c:pt>
                <c:pt idx="7">
                  <c:v>81.150284900000003</c:v>
                </c:pt>
                <c:pt idx="8">
                  <c:v>58.33</c:v>
                </c:pt>
                <c:pt idx="9">
                  <c:v>48.130142759999998</c:v>
                </c:pt>
                <c:pt idx="10">
                  <c:v>66.01142992292128</c:v>
                </c:pt>
                <c:pt idx="11">
                  <c:v>62.787142070000002</c:v>
                </c:pt>
                <c:pt idx="12">
                  <c:v>49.43</c:v>
                </c:pt>
                <c:pt idx="13">
                  <c:v>54.344000000000001</c:v>
                </c:pt>
                <c:pt idx="14">
                  <c:v>41.814</c:v>
                </c:pt>
                <c:pt idx="15">
                  <c:v>33.630000000000003</c:v>
                </c:pt>
                <c:pt idx="16">
                  <c:v>32.46</c:v>
                </c:pt>
                <c:pt idx="17">
                  <c:v>32.46</c:v>
                </c:pt>
                <c:pt idx="18">
                  <c:v>18.350000380000001</c:v>
                </c:pt>
                <c:pt idx="19">
                  <c:v>16.739999999999998</c:v>
                </c:pt>
                <c:pt idx="20">
                  <c:v>15.350000108991299</c:v>
                </c:pt>
                <c:pt idx="21">
                  <c:v>15.35</c:v>
                </c:pt>
                <c:pt idx="22">
                  <c:v>11.67585727</c:v>
                </c:pt>
                <c:pt idx="23">
                  <c:v>11.18857152</c:v>
                </c:pt>
                <c:pt idx="24">
                  <c:v>11.34</c:v>
                </c:pt>
                <c:pt idx="25">
                  <c:v>10.78</c:v>
                </c:pt>
                <c:pt idx="26">
                  <c:v>9.3800000000000008</c:v>
                </c:pt>
                <c:pt idx="27">
                  <c:v>7.82</c:v>
                </c:pt>
                <c:pt idx="28">
                  <c:v>6.7918571060000001</c:v>
                </c:pt>
                <c:pt idx="29">
                  <c:v>6.13</c:v>
                </c:pt>
                <c:pt idx="30">
                  <c:v>6.1909999999999998</c:v>
                </c:pt>
                <c:pt idx="31">
                  <c:v>7.2</c:v>
                </c:pt>
                <c:pt idx="32">
                  <c:v>6.3285714559999997</c:v>
                </c:pt>
                <c:pt idx="33">
                  <c:v>5.54</c:v>
                </c:pt>
                <c:pt idx="34">
                  <c:v>5.39</c:v>
                </c:pt>
                <c:pt idx="35">
                  <c:v>7.78</c:v>
                </c:pt>
                <c:pt idx="36">
                  <c:v>10.643142770000001</c:v>
                </c:pt>
                <c:pt idx="37">
                  <c:v>11.66</c:v>
                </c:pt>
                <c:pt idx="38">
                  <c:v>9.1042857850000001</c:v>
                </c:pt>
                <c:pt idx="39">
                  <c:v>10.39</c:v>
                </c:pt>
                <c:pt idx="40">
                  <c:v>8.1814286369999998</c:v>
                </c:pt>
                <c:pt idx="41">
                  <c:v>8.73</c:v>
                </c:pt>
                <c:pt idx="42">
                  <c:v>10.265714509146521</c:v>
                </c:pt>
                <c:pt idx="43">
                  <c:v>9.2100000000000009</c:v>
                </c:pt>
                <c:pt idx="44">
                  <c:v>9.9271429609999995</c:v>
                </c:pt>
                <c:pt idx="45">
                  <c:v>10.785714285714255</c:v>
                </c:pt>
                <c:pt idx="46">
                  <c:v>21.811399999999999</c:v>
                </c:pt>
                <c:pt idx="47">
                  <c:v>26.073</c:v>
                </c:pt>
                <c:pt idx="48">
                  <c:v>25.96</c:v>
                </c:pt>
                <c:pt idx="49">
                  <c:v>28.62</c:v>
                </c:pt>
                <c:pt idx="50">
                  <c:v>54.8</c:v>
                </c:pt>
                <c:pt idx="51">
                  <c:v>50.432856423514181</c:v>
                </c:pt>
                <c:pt idx="52">
                  <c:v>92.277143205914939</c:v>
                </c:pt>
                <c:pt idx="53">
                  <c:v>92.534285409109799</c:v>
                </c:pt>
                <c:pt idx="54">
                  <c:v>77.014000483921535</c:v>
                </c:pt>
                <c:pt idx="55">
                  <c:v>82.329572405133788</c:v>
                </c:pt>
                <c:pt idx="56">
                  <c:v>61.832857404436346</c:v>
                </c:pt>
                <c:pt idx="57">
                  <c:v>71.741429465157537</c:v>
                </c:pt>
                <c:pt idx="58">
                  <c:v>78.088570186070001</c:v>
                </c:pt>
                <c:pt idx="59">
                  <c:v>88.551427568708121</c:v>
                </c:pt>
                <c:pt idx="60">
                  <c:v>91.184855869838046</c:v>
                </c:pt>
                <c:pt idx="61">
                  <c:v>98.38</c:v>
                </c:pt>
                <c:pt idx="62">
                  <c:v>73.144999999999996</c:v>
                </c:pt>
                <c:pt idx="63">
                  <c:v>60.913855961390873</c:v>
                </c:pt>
                <c:pt idx="64">
                  <c:v>49.094000000000001</c:v>
                </c:pt>
                <c:pt idx="65">
                  <c:v>81.2</c:v>
                </c:pt>
                <c:pt idx="66">
                  <c:v>99.91</c:v>
                </c:pt>
                <c:pt idx="67">
                  <c:v>73.782856530000004</c:v>
                </c:pt>
                <c:pt idx="68">
                  <c:v>46.43</c:v>
                </c:pt>
                <c:pt idx="69">
                  <c:v>40.600999999999999</c:v>
                </c:pt>
                <c:pt idx="70">
                  <c:v>44.54</c:v>
                </c:pt>
                <c:pt idx="71">
                  <c:v>26.044285909999999</c:v>
                </c:pt>
                <c:pt idx="72">
                  <c:v>21.073571609999998</c:v>
                </c:pt>
                <c:pt idx="73">
                  <c:v>20.06771415</c:v>
                </c:pt>
                <c:pt idx="74">
                  <c:v>15.036</c:v>
                </c:pt>
                <c:pt idx="75">
                  <c:v>13.44</c:v>
                </c:pt>
                <c:pt idx="76">
                  <c:v>11.38</c:v>
                </c:pt>
                <c:pt idx="77">
                  <c:v>10</c:v>
                </c:pt>
                <c:pt idx="78">
                  <c:v>9.59</c:v>
                </c:pt>
                <c:pt idx="79">
                  <c:v>8.4171430039999997</c:v>
                </c:pt>
                <c:pt idx="80">
                  <c:v>8.27</c:v>
                </c:pt>
                <c:pt idx="81">
                  <c:v>6.896428448813297</c:v>
                </c:pt>
                <c:pt idx="82">
                  <c:v>5.7529999869999999</c:v>
                </c:pt>
                <c:pt idx="83">
                  <c:v>7.41</c:v>
                </c:pt>
                <c:pt idx="84">
                  <c:v>9.2959999999999994</c:v>
                </c:pt>
                <c:pt idx="85">
                  <c:v>9.6</c:v>
                </c:pt>
                <c:pt idx="86">
                  <c:v>7.3328572000775987</c:v>
                </c:pt>
                <c:pt idx="87">
                  <c:v>6.97300004959106</c:v>
                </c:pt>
                <c:pt idx="88">
                  <c:v>7.0742856775011305</c:v>
                </c:pt>
                <c:pt idx="89">
                  <c:v>7.3512855940000001</c:v>
                </c:pt>
                <c:pt idx="90">
                  <c:v>12.0242857251848</c:v>
                </c:pt>
                <c:pt idx="91">
                  <c:v>12.5</c:v>
                </c:pt>
                <c:pt idx="92">
                  <c:v>11.69</c:v>
                </c:pt>
                <c:pt idx="93">
                  <c:v>8.66</c:v>
                </c:pt>
                <c:pt idx="94">
                  <c:v>9.673</c:v>
                </c:pt>
                <c:pt idx="95">
                  <c:v>11.93</c:v>
                </c:pt>
                <c:pt idx="96">
                  <c:v>16.29</c:v>
                </c:pt>
                <c:pt idx="97">
                  <c:v>16.026</c:v>
                </c:pt>
                <c:pt idx="98">
                  <c:v>14.11</c:v>
                </c:pt>
                <c:pt idx="99">
                  <c:v>16.25</c:v>
                </c:pt>
                <c:pt idx="100">
                  <c:v>18.876000000000001</c:v>
                </c:pt>
                <c:pt idx="101">
                  <c:v>21.06</c:v>
                </c:pt>
                <c:pt idx="102">
                  <c:v>46.25</c:v>
                </c:pt>
                <c:pt idx="103">
                  <c:v>76.91</c:v>
                </c:pt>
                <c:pt idx="104">
                  <c:v>37.270000000000003</c:v>
                </c:pt>
                <c:pt idx="105">
                  <c:v>53.34</c:v>
                </c:pt>
                <c:pt idx="106">
                  <c:v>76.69</c:v>
                </c:pt>
                <c:pt idx="107">
                  <c:v>40.92</c:v>
                </c:pt>
                <c:pt idx="108">
                  <c:v>58.97</c:v>
                </c:pt>
                <c:pt idx="109">
                  <c:v>80.41</c:v>
                </c:pt>
                <c:pt idx="110">
                  <c:v>53.36</c:v>
                </c:pt>
                <c:pt idx="111">
                  <c:v>65.55</c:v>
                </c:pt>
                <c:pt idx="112">
                  <c:v>72.96314185</c:v>
                </c:pt>
                <c:pt idx="113">
                  <c:v>47.002858298165428</c:v>
                </c:pt>
                <c:pt idx="114">
                  <c:v>42.29</c:v>
                </c:pt>
                <c:pt idx="115">
                  <c:v>24.915714263915959</c:v>
                </c:pt>
                <c:pt idx="116">
                  <c:v>24.159999847412099</c:v>
                </c:pt>
                <c:pt idx="117">
                  <c:v>22.646999904087572</c:v>
                </c:pt>
                <c:pt idx="118">
                  <c:v>22.742571422031897</c:v>
                </c:pt>
                <c:pt idx="119">
                  <c:v>23.21</c:v>
                </c:pt>
                <c:pt idx="120">
                  <c:v>19.724285806928286</c:v>
                </c:pt>
                <c:pt idx="121">
                  <c:v>14.075714383806471</c:v>
                </c:pt>
                <c:pt idx="122">
                  <c:v>12.797142846243686</c:v>
                </c:pt>
                <c:pt idx="123">
                  <c:v>12.9</c:v>
                </c:pt>
                <c:pt idx="124">
                  <c:v>11.968571390424414</c:v>
                </c:pt>
                <c:pt idx="125">
                  <c:v>9.89</c:v>
                </c:pt>
                <c:pt idx="126">
                  <c:v>8.57</c:v>
                </c:pt>
                <c:pt idx="127">
                  <c:v>9.6</c:v>
                </c:pt>
                <c:pt idx="128">
                  <c:v>7.91285726</c:v>
                </c:pt>
                <c:pt idx="129">
                  <c:v>8.911428656</c:v>
                </c:pt>
                <c:pt idx="130">
                  <c:v>7.2057142259999996</c:v>
                </c:pt>
                <c:pt idx="131">
                  <c:v>9.9999998639999994</c:v>
                </c:pt>
                <c:pt idx="132">
                  <c:v>6.7128572460000004</c:v>
                </c:pt>
                <c:pt idx="133">
                  <c:v>6.0797142300000004</c:v>
                </c:pt>
                <c:pt idx="134">
                  <c:v>4.9059999329703157</c:v>
                </c:pt>
                <c:pt idx="135">
                  <c:v>4.0242800000000001</c:v>
                </c:pt>
                <c:pt idx="136">
                  <c:v>4.354285752</c:v>
                </c:pt>
                <c:pt idx="137">
                  <c:v>4.3511429509999999</c:v>
                </c:pt>
                <c:pt idx="138">
                  <c:v>5.3042856629999999</c:v>
                </c:pt>
                <c:pt idx="139">
                  <c:v>7.46</c:v>
                </c:pt>
                <c:pt idx="140">
                  <c:v>7.79</c:v>
                </c:pt>
                <c:pt idx="141">
                  <c:v>8.5442856379999998</c:v>
                </c:pt>
                <c:pt idx="142">
                  <c:v>6.81</c:v>
                </c:pt>
                <c:pt idx="143">
                  <c:v>6.28</c:v>
                </c:pt>
                <c:pt idx="144">
                  <c:v>9.93</c:v>
                </c:pt>
                <c:pt idx="145">
                  <c:v>9.68</c:v>
                </c:pt>
                <c:pt idx="146">
                  <c:v>10.33</c:v>
                </c:pt>
                <c:pt idx="147">
                  <c:v>11.29</c:v>
                </c:pt>
                <c:pt idx="148">
                  <c:v>9</c:v>
                </c:pt>
                <c:pt idx="149">
                  <c:v>8.81</c:v>
                </c:pt>
                <c:pt idx="150">
                  <c:v>9.35</c:v>
                </c:pt>
                <c:pt idx="151">
                  <c:v>14.19</c:v>
                </c:pt>
                <c:pt idx="152">
                  <c:v>22.62</c:v>
                </c:pt>
                <c:pt idx="153">
                  <c:v>22.62</c:v>
                </c:pt>
                <c:pt idx="154">
                  <c:v>17.489999999999998</c:v>
                </c:pt>
                <c:pt idx="155">
                  <c:v>18.61</c:v>
                </c:pt>
                <c:pt idx="156">
                  <c:v>25.43</c:v>
                </c:pt>
                <c:pt idx="157">
                  <c:v>55.67</c:v>
                </c:pt>
                <c:pt idx="158">
                  <c:v>58.31</c:v>
                </c:pt>
                <c:pt idx="159">
                  <c:v>47.49</c:v>
                </c:pt>
                <c:pt idx="160" formatCode="General">
                  <c:v>45.46</c:v>
                </c:pt>
                <c:pt idx="161" formatCode="General">
                  <c:v>8.9600000000000009</c:v>
                </c:pt>
                <c:pt idx="162" formatCode="General">
                  <c:v>9.42</c:v>
                </c:pt>
                <c:pt idx="163" formatCode="General">
                  <c:v>58.84</c:v>
                </c:pt>
                <c:pt idx="164" formatCode="General">
                  <c:v>102.26</c:v>
                </c:pt>
                <c:pt idx="165" formatCode="General">
                  <c:v>83.74</c:v>
                </c:pt>
                <c:pt idx="166" formatCode="General">
                  <c:v>62.42</c:v>
                </c:pt>
                <c:pt idx="167" formatCode="General">
                  <c:v>52.01</c:v>
                </c:pt>
                <c:pt idx="168" formatCode="General">
                  <c:v>65.430000000000007</c:v>
                </c:pt>
              </c:numCache>
            </c:numRef>
          </c:val>
          <c:smooth val="0"/>
        </c:ser>
        <c:dLbls>
          <c:showLegendKey val="0"/>
          <c:showVal val="0"/>
          <c:showCatName val="0"/>
          <c:showSerName val="0"/>
          <c:showPercent val="0"/>
          <c:showBubbleSize val="0"/>
        </c:dLbls>
        <c:marker val="1"/>
        <c:smooth val="0"/>
        <c:axId val="262474368"/>
        <c:axId val="262489216"/>
      </c:lineChart>
      <c:lineChart>
        <c:grouping val="standard"/>
        <c:varyColors val="0"/>
        <c:ser>
          <c:idx val="1"/>
          <c:order val="3"/>
          <c:tx>
            <c:strRef>
              <c:f>'15. Hidrología (4)'!$AH$8</c:f>
              <c:strCache>
                <c:ptCount val="1"/>
                <c:pt idx="0">
                  <c:v>VILCANOTA</c:v>
                </c:pt>
              </c:strCache>
            </c:strRef>
          </c:tx>
          <c:spPr>
            <a:ln w="28575">
              <a:solidFill>
                <a:srgbClr val="002060"/>
              </a:solidFill>
              <a:prstDash val="solid"/>
            </a:ln>
          </c:spPr>
          <c:marker>
            <c:symbol val="circle"/>
            <c:size val="3"/>
            <c:spPr>
              <a:solidFill>
                <a:schemeClr val="bg1"/>
              </a:solidFill>
              <a:ln w="0">
                <a:solidFill>
                  <a:srgbClr val="002060"/>
                </a:solidFill>
                <a:prstDash val="solid"/>
              </a:ln>
            </c:spPr>
          </c:marker>
          <c:cat>
            <c:multiLvlStrRef>
              <c:f>'15. Hidrología (4)'!$U$9:$V$177</c:f>
              <c:multiLvlStrCache>
                <c:ptCount val="16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lvl>
                <c:lvl>
                  <c:pt idx="0">
                    <c:v>2014</c:v>
                  </c:pt>
                  <c:pt idx="52">
                    <c:v>2015</c:v>
                  </c:pt>
                  <c:pt idx="104">
                    <c:v>2016</c:v>
                  </c:pt>
                  <c:pt idx="156">
                    <c:v>2017</c:v>
                  </c:pt>
                </c:lvl>
              </c:multiLvlStrCache>
            </c:multiLvlStrRef>
          </c:cat>
          <c:val>
            <c:numRef>
              <c:f>'15. Hidrología (4)'!$AH$9:$AH$177</c:f>
              <c:numCache>
                <c:formatCode>0.00</c:formatCode>
                <c:ptCount val="169"/>
                <c:pt idx="0">
                  <c:v>341.09000069754433</c:v>
                </c:pt>
                <c:pt idx="1">
                  <c:v>258.36142839704183</c:v>
                </c:pt>
                <c:pt idx="2">
                  <c:v>372.98</c:v>
                </c:pt>
                <c:pt idx="3">
                  <c:v>269.07</c:v>
                </c:pt>
                <c:pt idx="4">
                  <c:v>373.63</c:v>
                </c:pt>
                <c:pt idx="5">
                  <c:v>404.34</c:v>
                </c:pt>
                <c:pt idx="6">
                  <c:v>396.4942801339281</c:v>
                </c:pt>
                <c:pt idx="7">
                  <c:v>277.80142869999997</c:v>
                </c:pt>
                <c:pt idx="8">
                  <c:v>179.2</c:v>
                </c:pt>
                <c:pt idx="9">
                  <c:v>158.30857409999999</c:v>
                </c:pt>
                <c:pt idx="10">
                  <c:v>187.32428414480987</c:v>
                </c:pt>
                <c:pt idx="11">
                  <c:v>215.06571310000001</c:v>
                </c:pt>
                <c:pt idx="12">
                  <c:v>145.36000000000001</c:v>
                </c:pt>
                <c:pt idx="13">
                  <c:v>124.146</c:v>
                </c:pt>
                <c:pt idx="14">
                  <c:v>97.190700000000007</c:v>
                </c:pt>
                <c:pt idx="15">
                  <c:v>89.46</c:v>
                </c:pt>
                <c:pt idx="16">
                  <c:v>99.16</c:v>
                </c:pt>
                <c:pt idx="17">
                  <c:v>71.319999999999993</c:v>
                </c:pt>
                <c:pt idx="18">
                  <c:v>61.869286670000001</c:v>
                </c:pt>
                <c:pt idx="19">
                  <c:v>62.061</c:v>
                </c:pt>
                <c:pt idx="20">
                  <c:v>58.464999607631093</c:v>
                </c:pt>
                <c:pt idx="21">
                  <c:v>45.284999999999997</c:v>
                </c:pt>
                <c:pt idx="22">
                  <c:v>39.832142419999997</c:v>
                </c:pt>
                <c:pt idx="23">
                  <c:v>37.416428699999997</c:v>
                </c:pt>
                <c:pt idx="24">
                  <c:v>35.86</c:v>
                </c:pt>
                <c:pt idx="25">
                  <c:v>35.03</c:v>
                </c:pt>
                <c:pt idx="26">
                  <c:v>34.11</c:v>
                </c:pt>
                <c:pt idx="27">
                  <c:v>33.92</c:v>
                </c:pt>
                <c:pt idx="28">
                  <c:v>34.240000039999998</c:v>
                </c:pt>
                <c:pt idx="29">
                  <c:v>33.86</c:v>
                </c:pt>
                <c:pt idx="30">
                  <c:v>34.549999999999997</c:v>
                </c:pt>
                <c:pt idx="31">
                  <c:v>35.44</c:v>
                </c:pt>
                <c:pt idx="32">
                  <c:v>33.949999669999997</c:v>
                </c:pt>
                <c:pt idx="33">
                  <c:v>32.43</c:v>
                </c:pt>
                <c:pt idx="34">
                  <c:v>32.56</c:v>
                </c:pt>
                <c:pt idx="35">
                  <c:v>34.997999999999998</c:v>
                </c:pt>
                <c:pt idx="36">
                  <c:v>34.97357178</c:v>
                </c:pt>
                <c:pt idx="37">
                  <c:v>34.840000000000003</c:v>
                </c:pt>
                <c:pt idx="38">
                  <c:v>35.98928506</c:v>
                </c:pt>
                <c:pt idx="39">
                  <c:v>50.04</c:v>
                </c:pt>
                <c:pt idx="40">
                  <c:v>39.686428069999998</c:v>
                </c:pt>
                <c:pt idx="41">
                  <c:v>37.29</c:v>
                </c:pt>
                <c:pt idx="42">
                  <c:v>38.216427939278695</c:v>
                </c:pt>
                <c:pt idx="43">
                  <c:v>34.799999999999997</c:v>
                </c:pt>
                <c:pt idx="44">
                  <c:v>37.059285850000002</c:v>
                </c:pt>
                <c:pt idx="45">
                  <c:v>36.905714307512518</c:v>
                </c:pt>
                <c:pt idx="46">
                  <c:v>38.396000000000001</c:v>
                </c:pt>
                <c:pt idx="47">
                  <c:v>40.08</c:v>
                </c:pt>
                <c:pt idx="48">
                  <c:v>50.85</c:v>
                </c:pt>
                <c:pt idx="49">
                  <c:v>85.53</c:v>
                </c:pt>
                <c:pt idx="50">
                  <c:v>116.12</c:v>
                </c:pt>
                <c:pt idx="51">
                  <c:v>146.74785723004999</c:v>
                </c:pt>
                <c:pt idx="52">
                  <c:v>183.91999816894503</c:v>
                </c:pt>
                <c:pt idx="53">
                  <c:v>270.27856881277859</c:v>
                </c:pt>
                <c:pt idx="54">
                  <c:v>324.18071855817436</c:v>
                </c:pt>
                <c:pt idx="55">
                  <c:v>226.1550009591233</c:v>
                </c:pt>
                <c:pt idx="56">
                  <c:v>175.73643166678244</c:v>
                </c:pt>
                <c:pt idx="57">
                  <c:v>124.30357033865756</c:v>
                </c:pt>
                <c:pt idx="58">
                  <c:v>311.82357134137811</c:v>
                </c:pt>
                <c:pt idx="59">
                  <c:v>283.68928527831974</c:v>
                </c:pt>
                <c:pt idx="60">
                  <c:v>317.80857631138355</c:v>
                </c:pt>
                <c:pt idx="61">
                  <c:v>307.52</c:v>
                </c:pt>
                <c:pt idx="62">
                  <c:v>267.10000000000002</c:v>
                </c:pt>
                <c:pt idx="63">
                  <c:v>256.24499947684097</c:v>
                </c:pt>
                <c:pt idx="64">
                  <c:v>172.56</c:v>
                </c:pt>
                <c:pt idx="65">
                  <c:v>207.4</c:v>
                </c:pt>
                <c:pt idx="66">
                  <c:v>268.58999999999997</c:v>
                </c:pt>
                <c:pt idx="67">
                  <c:v>219.1407122</c:v>
                </c:pt>
                <c:pt idx="68">
                  <c:v>165.05</c:v>
                </c:pt>
                <c:pt idx="69">
                  <c:v>119.089</c:v>
                </c:pt>
                <c:pt idx="70">
                  <c:v>92.77</c:v>
                </c:pt>
                <c:pt idx="71">
                  <c:v>83.964998519999995</c:v>
                </c:pt>
                <c:pt idx="72">
                  <c:v>65.562856949999997</c:v>
                </c:pt>
                <c:pt idx="73">
                  <c:v>57.502857210000002</c:v>
                </c:pt>
                <c:pt idx="74">
                  <c:v>51.89</c:v>
                </c:pt>
                <c:pt idx="75">
                  <c:v>47.66</c:v>
                </c:pt>
                <c:pt idx="76">
                  <c:v>43.03</c:v>
                </c:pt>
                <c:pt idx="77">
                  <c:v>39.17514311</c:v>
                </c:pt>
                <c:pt idx="78">
                  <c:v>42.66</c:v>
                </c:pt>
                <c:pt idx="79">
                  <c:v>38.501427790000001</c:v>
                </c:pt>
                <c:pt idx="80">
                  <c:v>35.53</c:v>
                </c:pt>
                <c:pt idx="81">
                  <c:v>34.39142826625276</c:v>
                </c:pt>
                <c:pt idx="82">
                  <c:v>35.190714149999998</c:v>
                </c:pt>
                <c:pt idx="83">
                  <c:v>39.28</c:v>
                </c:pt>
                <c:pt idx="84">
                  <c:v>43.2</c:v>
                </c:pt>
                <c:pt idx="85">
                  <c:v>41.6</c:v>
                </c:pt>
                <c:pt idx="86">
                  <c:v>34.785000119890448</c:v>
                </c:pt>
                <c:pt idx="87">
                  <c:v>32.310001373291001</c:v>
                </c:pt>
                <c:pt idx="88">
                  <c:v>35.785714830000003</c:v>
                </c:pt>
                <c:pt idx="89">
                  <c:v>42.055714739999999</c:v>
                </c:pt>
                <c:pt idx="90">
                  <c:v>39.878572191510841</c:v>
                </c:pt>
                <c:pt idx="91">
                  <c:v>35.11</c:v>
                </c:pt>
                <c:pt idx="92">
                  <c:v>33.85</c:v>
                </c:pt>
                <c:pt idx="93">
                  <c:v>35.061999999999998</c:v>
                </c:pt>
                <c:pt idx="94">
                  <c:v>41.86</c:v>
                </c:pt>
                <c:pt idx="95">
                  <c:v>40.99</c:v>
                </c:pt>
                <c:pt idx="96">
                  <c:v>54.37</c:v>
                </c:pt>
                <c:pt idx="97">
                  <c:v>68.680000000000007</c:v>
                </c:pt>
                <c:pt idx="98">
                  <c:v>45.02</c:v>
                </c:pt>
                <c:pt idx="99">
                  <c:v>54.12</c:v>
                </c:pt>
                <c:pt idx="100">
                  <c:v>68.64</c:v>
                </c:pt>
                <c:pt idx="101">
                  <c:v>70.275999999999996</c:v>
                </c:pt>
                <c:pt idx="102">
                  <c:v>224.41200000000001</c:v>
                </c:pt>
                <c:pt idx="103">
                  <c:v>214.35</c:v>
                </c:pt>
                <c:pt idx="104">
                  <c:v>109.19</c:v>
                </c:pt>
                <c:pt idx="105">
                  <c:v>177.91</c:v>
                </c:pt>
                <c:pt idx="106">
                  <c:v>248.28</c:v>
                </c:pt>
                <c:pt idx="107">
                  <c:v>142.55000000000001</c:v>
                </c:pt>
                <c:pt idx="108">
                  <c:v>251.59399999999999</c:v>
                </c:pt>
                <c:pt idx="109">
                  <c:v>388.05428210000002</c:v>
                </c:pt>
                <c:pt idx="110">
                  <c:v>283.21000240000001</c:v>
                </c:pt>
                <c:pt idx="111">
                  <c:v>414.29357470000002</c:v>
                </c:pt>
                <c:pt idx="112">
                  <c:v>382.60643219999997</c:v>
                </c:pt>
                <c:pt idx="113">
                  <c:v>245.78571646554084</c:v>
                </c:pt>
                <c:pt idx="114">
                  <c:v>239.62</c:v>
                </c:pt>
                <c:pt idx="115">
                  <c:v>150.27357046944684</c:v>
                </c:pt>
                <c:pt idx="116">
                  <c:v>116.33999633789</c:v>
                </c:pt>
                <c:pt idx="117">
                  <c:v>126.18428475516127</c:v>
                </c:pt>
                <c:pt idx="118">
                  <c:v>140.54571315220355</c:v>
                </c:pt>
                <c:pt idx="119">
                  <c:v>141.29</c:v>
                </c:pt>
                <c:pt idx="120">
                  <c:v>105.73500061035119</c:v>
                </c:pt>
                <c:pt idx="121">
                  <c:v>72.620000566754968</c:v>
                </c:pt>
                <c:pt idx="122">
                  <c:v>60.497857775006928</c:v>
                </c:pt>
                <c:pt idx="123">
                  <c:v>56.6</c:v>
                </c:pt>
                <c:pt idx="124">
                  <c:v>52.17071369716097</c:v>
                </c:pt>
                <c:pt idx="125">
                  <c:v>46.88</c:v>
                </c:pt>
                <c:pt idx="126">
                  <c:v>43.39</c:v>
                </c:pt>
                <c:pt idx="127">
                  <c:v>40.28</c:v>
                </c:pt>
                <c:pt idx="128">
                  <c:v>37.560714179999998</c:v>
                </c:pt>
                <c:pt idx="129">
                  <c:v>37.759999409999999</c:v>
                </c:pt>
                <c:pt idx="130">
                  <c:v>35.967143470000003</c:v>
                </c:pt>
                <c:pt idx="131">
                  <c:v>47.66357095</c:v>
                </c:pt>
                <c:pt idx="132">
                  <c:v>44.25</c:v>
                </c:pt>
                <c:pt idx="133">
                  <c:v>42.498571668352326</c:v>
                </c:pt>
                <c:pt idx="134">
                  <c:v>39.98428617204933</c:v>
                </c:pt>
                <c:pt idx="135">
                  <c:v>36.654999320000002</c:v>
                </c:pt>
                <c:pt idx="136">
                  <c:v>35.152857099999999</c:v>
                </c:pt>
                <c:pt idx="137">
                  <c:v>34.115715029999997</c:v>
                </c:pt>
                <c:pt idx="138">
                  <c:v>30.92</c:v>
                </c:pt>
                <c:pt idx="139">
                  <c:v>30.922143120000001</c:v>
                </c:pt>
                <c:pt idx="140">
                  <c:v>29.33</c:v>
                </c:pt>
                <c:pt idx="141">
                  <c:v>34.179286410000003</c:v>
                </c:pt>
                <c:pt idx="142">
                  <c:v>38.82</c:v>
                </c:pt>
                <c:pt idx="143">
                  <c:v>43.88</c:v>
                </c:pt>
                <c:pt idx="144">
                  <c:v>45.63</c:v>
                </c:pt>
                <c:pt idx="145">
                  <c:v>52.62</c:v>
                </c:pt>
                <c:pt idx="146">
                  <c:v>50.71</c:v>
                </c:pt>
                <c:pt idx="147">
                  <c:v>48.41</c:v>
                </c:pt>
                <c:pt idx="148">
                  <c:v>47.24</c:v>
                </c:pt>
                <c:pt idx="149">
                  <c:v>40.61</c:v>
                </c:pt>
                <c:pt idx="150">
                  <c:v>41.63</c:v>
                </c:pt>
                <c:pt idx="151">
                  <c:v>41.01</c:v>
                </c:pt>
                <c:pt idx="152">
                  <c:v>83.6</c:v>
                </c:pt>
                <c:pt idx="153">
                  <c:v>66.8</c:v>
                </c:pt>
                <c:pt idx="154">
                  <c:v>55.42</c:v>
                </c:pt>
                <c:pt idx="155">
                  <c:v>59.55</c:v>
                </c:pt>
                <c:pt idx="156">
                  <c:v>89.46</c:v>
                </c:pt>
                <c:pt idx="157">
                  <c:v>178.14</c:v>
                </c:pt>
                <c:pt idx="158">
                  <c:v>174.94</c:v>
                </c:pt>
                <c:pt idx="159">
                  <c:v>141.31</c:v>
                </c:pt>
                <c:pt idx="160" formatCode="General">
                  <c:v>123.59</c:v>
                </c:pt>
                <c:pt idx="161" formatCode="General">
                  <c:v>85.48</c:v>
                </c:pt>
                <c:pt idx="162" formatCode="General">
                  <c:v>100.57</c:v>
                </c:pt>
                <c:pt idx="163" formatCode="General">
                  <c:v>163.72999999999999</c:v>
                </c:pt>
                <c:pt idx="164" formatCode="General">
                  <c:v>285.31</c:v>
                </c:pt>
                <c:pt idx="165" formatCode="General">
                  <c:v>374.33</c:v>
                </c:pt>
                <c:pt idx="166" formatCode="General">
                  <c:v>219.86</c:v>
                </c:pt>
                <c:pt idx="167" formatCode="General">
                  <c:v>190.11</c:v>
                </c:pt>
                <c:pt idx="168" formatCode="General">
                  <c:v>272.08999999999997</c:v>
                </c:pt>
              </c:numCache>
            </c:numRef>
          </c:val>
          <c:smooth val="0"/>
        </c:ser>
        <c:dLbls>
          <c:showLegendKey val="0"/>
          <c:showVal val="0"/>
          <c:showCatName val="0"/>
          <c:showSerName val="0"/>
          <c:showPercent val="0"/>
          <c:showBubbleSize val="0"/>
        </c:dLbls>
        <c:marker val="1"/>
        <c:smooth val="0"/>
        <c:axId val="262497408"/>
        <c:axId val="262491136"/>
      </c:lineChart>
      <c:catAx>
        <c:axId val="262474368"/>
        <c:scaling>
          <c:orientation val="minMax"/>
        </c:scaling>
        <c:delete val="0"/>
        <c:axPos val="b"/>
        <c:title>
          <c:tx>
            <c:rich>
              <a:bodyPr/>
              <a:lstStyle/>
              <a:p>
                <a:pPr>
                  <a:defRPr/>
                </a:pPr>
                <a:r>
                  <a:rPr lang="en-US"/>
                  <a:t>Semanas</a:t>
                </a:r>
              </a:p>
            </c:rich>
          </c:tx>
          <c:layout>
            <c:manualLayout>
              <c:xMode val="edge"/>
              <c:yMode val="edge"/>
              <c:x val="0.87462268781675179"/>
              <c:y val="0.94898899796444913"/>
            </c:manualLayout>
          </c:layout>
          <c:overlay val="0"/>
        </c:title>
        <c:numFmt formatCode="General" sourceLinked="1"/>
        <c:majorTickMark val="out"/>
        <c:minorTickMark val="none"/>
        <c:tickLblPos val="nextTo"/>
        <c:txPr>
          <a:bodyPr/>
          <a:lstStyle/>
          <a:p>
            <a:pPr>
              <a:defRPr sz="900" b="1"/>
            </a:pPr>
            <a:endParaRPr lang="en-US"/>
          </a:p>
        </c:txPr>
        <c:crossAx val="262489216"/>
        <c:crosses val="autoZero"/>
        <c:auto val="1"/>
        <c:lblAlgn val="ctr"/>
        <c:lblOffset val="100"/>
        <c:tickLblSkip val="50"/>
        <c:noMultiLvlLbl val="0"/>
      </c:catAx>
      <c:valAx>
        <c:axId val="262489216"/>
        <c:scaling>
          <c:orientation val="minMax"/>
        </c:scaling>
        <c:delete val="0"/>
        <c:axPos val="l"/>
        <c:majorGridlines/>
        <c:title>
          <c:tx>
            <c:rich>
              <a:bodyPr rot="0" vert="horz"/>
              <a:lstStyle/>
              <a:p>
                <a:pPr>
                  <a:defRPr sz="900" b="0">
                    <a:solidFill>
                      <a:schemeClr val="tx2"/>
                    </a:solidFill>
                  </a:defRPr>
                </a:pPr>
                <a:r>
                  <a:rPr lang="en-US" sz="900" b="0">
                    <a:solidFill>
                      <a:schemeClr val="tx2"/>
                    </a:solidFill>
                  </a:rPr>
                  <a:t>m3/s</a:t>
                </a:r>
              </a:p>
              <a:p>
                <a:pPr>
                  <a:defRPr sz="900" b="0">
                    <a:solidFill>
                      <a:schemeClr val="tx2"/>
                    </a:solidFill>
                  </a:defRPr>
                </a:pPr>
                <a:r>
                  <a:rPr lang="en-US" sz="900" b="0">
                    <a:solidFill>
                      <a:schemeClr val="tx2"/>
                    </a:solidFill>
                  </a:rPr>
                  <a:t>(Charcani</a:t>
                </a:r>
                <a:r>
                  <a:rPr lang="en-US" sz="900" b="0" baseline="0">
                    <a:solidFill>
                      <a:schemeClr val="tx2"/>
                    </a:solidFill>
                  </a:rPr>
                  <a:t> y Aricota)</a:t>
                </a:r>
                <a:endParaRPr lang="en-US" sz="900" b="0">
                  <a:solidFill>
                    <a:schemeClr val="tx2"/>
                  </a:solidFill>
                </a:endParaRPr>
              </a:p>
            </c:rich>
          </c:tx>
          <c:layout>
            <c:manualLayout>
              <c:xMode val="edge"/>
              <c:yMode val="edge"/>
              <c:x val="1.9107610841579027E-4"/>
              <c:y val="5.5191537262318652E-2"/>
            </c:manualLayout>
          </c:layout>
          <c:overlay val="0"/>
        </c:title>
        <c:numFmt formatCode="0.00" sourceLinked="1"/>
        <c:majorTickMark val="out"/>
        <c:minorTickMark val="none"/>
        <c:tickLblPos val="nextTo"/>
        <c:txPr>
          <a:bodyPr/>
          <a:lstStyle/>
          <a:p>
            <a:pPr>
              <a:defRPr>
                <a:solidFill>
                  <a:schemeClr val="tx2"/>
                </a:solidFill>
              </a:defRPr>
            </a:pPr>
            <a:endParaRPr lang="en-US"/>
          </a:p>
        </c:txPr>
        <c:crossAx val="262474368"/>
        <c:crosses val="autoZero"/>
        <c:crossBetween val="between"/>
      </c:valAx>
      <c:valAx>
        <c:axId val="262491136"/>
        <c:scaling>
          <c:orientation val="minMax"/>
          <c:max val="500"/>
        </c:scaling>
        <c:delete val="0"/>
        <c:axPos val="r"/>
        <c:title>
          <c:tx>
            <c:rich>
              <a:bodyPr rot="0" vert="horz"/>
              <a:lstStyle/>
              <a:p>
                <a:pPr>
                  <a:defRPr sz="900" b="0"/>
                </a:pPr>
                <a:r>
                  <a:rPr lang="en-US" sz="900" b="0"/>
                  <a:t>m3/s </a:t>
                </a:r>
              </a:p>
              <a:p>
                <a:pPr>
                  <a:defRPr sz="900" b="0"/>
                </a:pPr>
                <a:r>
                  <a:rPr lang="en-US" sz="900" b="0"/>
                  <a:t>(San Gabán y Vilcanota)</a:t>
                </a:r>
              </a:p>
            </c:rich>
          </c:tx>
          <c:layout>
            <c:manualLayout>
              <c:xMode val="edge"/>
              <c:yMode val="edge"/>
              <c:x val="0.85839348402812965"/>
              <c:y val="7.3770958385715055E-2"/>
            </c:manualLayout>
          </c:layout>
          <c:overlay val="0"/>
        </c:title>
        <c:numFmt formatCode="0.00" sourceLinked="1"/>
        <c:majorTickMark val="out"/>
        <c:minorTickMark val="none"/>
        <c:tickLblPos val="nextTo"/>
        <c:txPr>
          <a:bodyPr/>
          <a:lstStyle/>
          <a:p>
            <a:pPr>
              <a:defRPr sz="900"/>
            </a:pPr>
            <a:endParaRPr lang="en-US"/>
          </a:p>
        </c:txPr>
        <c:crossAx val="262497408"/>
        <c:crosses val="max"/>
        <c:crossBetween val="between"/>
      </c:valAx>
      <c:catAx>
        <c:axId val="262497408"/>
        <c:scaling>
          <c:orientation val="minMax"/>
        </c:scaling>
        <c:delete val="1"/>
        <c:axPos val="b"/>
        <c:majorTickMark val="out"/>
        <c:minorTickMark val="none"/>
        <c:tickLblPos val="nextTo"/>
        <c:crossAx val="262491136"/>
        <c:crosses val="autoZero"/>
        <c:auto val="1"/>
        <c:lblAlgn val="ctr"/>
        <c:lblOffset val="100"/>
        <c:noMultiLvlLbl val="0"/>
      </c:catAx>
    </c:plotArea>
    <c:legend>
      <c:legendPos val="t"/>
      <c:layout>
        <c:manualLayout>
          <c:xMode val="edge"/>
          <c:yMode val="edge"/>
          <c:x val="0.16908948927484632"/>
          <c:y val="0.17226152658814226"/>
          <c:w val="0.6785949544844444"/>
          <c:h val="5.0668801796121023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5119038105966398E-2"/>
          <c:y val="0.1156363340112367"/>
          <c:w val="0.91465170400152118"/>
          <c:h val="0.72300833197551506"/>
        </c:manualLayout>
      </c:layout>
      <c:barChart>
        <c:barDir val="col"/>
        <c:grouping val="clustered"/>
        <c:varyColors val="0"/>
        <c:ser>
          <c:idx val="0"/>
          <c:order val="0"/>
          <c:tx>
            <c:strRef>
              <c:f>'16. CostosMarginalesSEIN'!$C$8</c:f>
              <c:strCache>
                <c:ptCount val="1"/>
                <c:pt idx="0">
                  <c:v>2017</c:v>
                </c:pt>
              </c:strCache>
            </c:strRef>
          </c:tx>
          <c:spPr>
            <a:solidFill>
              <a:schemeClr val="accent1">
                <a:lumMod val="75000"/>
              </a:schemeClr>
            </a:solidFill>
            <a:ln>
              <a:noFill/>
            </a:ln>
          </c:spPr>
          <c:invertIfNegative val="0"/>
          <c:cat>
            <c:strRef>
              <c:f>'16.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'16. CostosMarginalesSEIN'!$C$9:$C$20</c:f>
              <c:numCache>
                <c:formatCode>#,##0.0</c:formatCode>
                <c:ptCount val="12"/>
                <c:pt idx="0">
                  <c:v>8.83</c:v>
                </c:pt>
                <c:pt idx="1">
                  <c:v>9.2100000000000009</c:v>
                </c:pt>
                <c:pt idx="2">
                  <c:v>9.25</c:v>
                </c:pt>
              </c:numCache>
            </c:numRef>
          </c:val>
        </c:ser>
        <c:dLbls>
          <c:showLegendKey val="0"/>
          <c:showVal val="0"/>
          <c:showCatName val="0"/>
          <c:showSerName val="0"/>
          <c:showPercent val="0"/>
          <c:showBubbleSize val="0"/>
        </c:dLbls>
        <c:gapWidth val="393"/>
        <c:overlap val="-19"/>
        <c:axId val="262201728"/>
        <c:axId val="262203648"/>
      </c:barChart>
      <c:lineChart>
        <c:grouping val="standard"/>
        <c:varyColors val="0"/>
        <c:ser>
          <c:idx val="2"/>
          <c:order val="1"/>
          <c:tx>
            <c:strRef>
              <c:f>'16. CostosMarginalesSEIN'!$D$8</c:f>
              <c:strCache>
                <c:ptCount val="1"/>
                <c:pt idx="0">
                  <c:v>2016</c:v>
                </c:pt>
              </c:strCache>
            </c:strRef>
          </c:tx>
          <c:marker>
            <c:symbol val="circle"/>
            <c:size val="7"/>
            <c:spPr>
              <a:ln>
                <a:solidFill>
                  <a:schemeClr val="bg1"/>
                </a:solidFill>
              </a:ln>
            </c:spPr>
          </c:marker>
          <c:val>
            <c:numRef>
              <c:f>'16. CostosMarginalesSEIN'!$D$9:$D$20</c:f>
              <c:numCache>
                <c:formatCode>#,##0.0</c:formatCode>
                <c:ptCount val="12"/>
                <c:pt idx="0">
                  <c:v>10.99</c:v>
                </c:pt>
                <c:pt idx="1">
                  <c:v>12.42</c:v>
                </c:pt>
                <c:pt idx="2">
                  <c:v>12.36</c:v>
                </c:pt>
                <c:pt idx="3">
                  <c:v>13.26</c:v>
                </c:pt>
                <c:pt idx="4">
                  <c:v>19.899999999999999</c:v>
                </c:pt>
                <c:pt idx="5">
                  <c:v>38.82</c:v>
                </c:pt>
                <c:pt idx="6">
                  <c:v>34.130000000000003</c:v>
                </c:pt>
                <c:pt idx="7">
                  <c:v>18.93</c:v>
                </c:pt>
                <c:pt idx="8">
                  <c:v>27.56</c:v>
                </c:pt>
                <c:pt idx="9">
                  <c:v>17.93</c:v>
                </c:pt>
                <c:pt idx="10">
                  <c:v>27.6</c:v>
                </c:pt>
                <c:pt idx="11">
                  <c:v>23.33</c:v>
                </c:pt>
              </c:numCache>
            </c:numRef>
          </c:val>
          <c:smooth val="0"/>
        </c:ser>
        <c:ser>
          <c:idx val="1"/>
          <c:order val="2"/>
          <c:tx>
            <c:strRef>
              <c:f>'16. CostosMarginalesSEIN'!$E$8</c:f>
              <c:strCache>
                <c:ptCount val="1"/>
                <c:pt idx="0">
                  <c:v>2015</c:v>
                </c:pt>
              </c:strCache>
            </c:strRef>
          </c:tx>
          <c:spPr>
            <a:ln>
              <a:solidFill>
                <a:srgbClr val="C00000"/>
              </a:solidFill>
            </a:ln>
          </c:spPr>
          <c:marker>
            <c:symbol val="circle"/>
            <c:size val="7"/>
            <c:spPr>
              <a:ln>
                <a:solidFill>
                  <a:schemeClr val="bg1"/>
                </a:solidFill>
              </a:ln>
            </c:spPr>
          </c:marker>
          <c:cat>
            <c:strRef>
              <c:f>'16.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'16. CostosMarginalesSEIN'!$E$9:$E$20</c:f>
              <c:numCache>
                <c:formatCode>#,##0.0</c:formatCode>
                <c:ptCount val="12"/>
                <c:pt idx="0">
                  <c:v>14.11</c:v>
                </c:pt>
                <c:pt idx="1">
                  <c:v>16.22</c:v>
                </c:pt>
                <c:pt idx="2">
                  <c:v>17.079999999999998</c:v>
                </c:pt>
                <c:pt idx="3">
                  <c:v>13.11</c:v>
                </c:pt>
                <c:pt idx="4">
                  <c:v>14.83</c:v>
                </c:pt>
                <c:pt idx="5">
                  <c:v>16.91</c:v>
                </c:pt>
                <c:pt idx="6">
                  <c:v>10.94</c:v>
                </c:pt>
                <c:pt idx="7">
                  <c:v>21.5</c:v>
                </c:pt>
                <c:pt idx="8">
                  <c:v>14.49</c:v>
                </c:pt>
                <c:pt idx="9">
                  <c:v>14.25</c:v>
                </c:pt>
                <c:pt idx="10">
                  <c:v>11.59</c:v>
                </c:pt>
                <c:pt idx="11">
                  <c:v>11.4</c:v>
                </c:pt>
              </c:numCache>
            </c:numRef>
          </c:val>
          <c:smooth val="0"/>
        </c:ser>
        <c:dLbls>
          <c:showLegendKey val="0"/>
          <c:showVal val="0"/>
          <c:showCatName val="0"/>
          <c:showSerName val="0"/>
          <c:showPercent val="0"/>
          <c:showBubbleSize val="0"/>
        </c:dLbls>
        <c:marker val="1"/>
        <c:smooth val="0"/>
        <c:axId val="262201728"/>
        <c:axId val="262203648"/>
      </c:lineChart>
      <c:catAx>
        <c:axId val="262201728"/>
        <c:scaling>
          <c:orientation val="minMax"/>
        </c:scaling>
        <c:delete val="0"/>
        <c:axPos val="b"/>
        <c:majorTickMark val="out"/>
        <c:minorTickMark val="none"/>
        <c:tickLblPos val="nextTo"/>
        <c:crossAx val="262203648"/>
        <c:crosses val="autoZero"/>
        <c:auto val="1"/>
        <c:lblAlgn val="ctr"/>
        <c:lblOffset val="100"/>
        <c:noMultiLvlLbl val="0"/>
      </c:catAx>
      <c:valAx>
        <c:axId val="262203648"/>
        <c:scaling>
          <c:orientation val="minMax"/>
        </c:scaling>
        <c:delete val="0"/>
        <c:axPos val="l"/>
        <c:majorGridlines/>
        <c:title>
          <c:tx>
            <c:rich>
              <a:bodyPr rot="0" vert="horz"/>
              <a:lstStyle/>
              <a:p>
                <a:pPr>
                  <a:defRPr/>
                </a:pPr>
                <a:r>
                  <a:rPr lang="en-US"/>
                  <a:t>US$/MWh</a:t>
                </a:r>
              </a:p>
            </c:rich>
          </c:tx>
          <c:layout>
            <c:manualLayout>
              <c:xMode val="edge"/>
              <c:yMode val="edge"/>
              <c:x val="0"/>
              <c:y val="2.6545348114442958E-2"/>
            </c:manualLayout>
          </c:layout>
          <c:overlay val="0"/>
        </c:title>
        <c:numFmt formatCode="#,##0.0" sourceLinked="1"/>
        <c:majorTickMark val="out"/>
        <c:minorTickMark val="none"/>
        <c:tickLblPos val="nextTo"/>
        <c:crossAx val="262201728"/>
        <c:crosses val="autoZero"/>
        <c:crossBetween val="between"/>
      </c:valAx>
      <c:spPr>
        <a:ln>
          <a:noFill/>
        </a:ln>
      </c:spPr>
    </c:plotArea>
    <c:legend>
      <c:legendPos val="t"/>
      <c:layout>
        <c:manualLayout>
          <c:xMode val="edge"/>
          <c:yMode val="edge"/>
          <c:x val="0.37351560642455817"/>
          <c:y val="3.8320650304453044E-2"/>
          <c:w val="0.2481477000739486"/>
          <c:h val="5.472863269810184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3.8434149752742799E-2"/>
          <c:y val="0.1175049575110734"/>
          <c:w val="0.95500265174096466"/>
          <c:h val="0.58839331247467752"/>
        </c:manualLayout>
      </c:layout>
      <c:barChart>
        <c:barDir val="col"/>
        <c:grouping val="clustered"/>
        <c:varyColors val="0"/>
        <c:ser>
          <c:idx val="0"/>
          <c:order val="0"/>
          <c:tx>
            <c:strRef>
              <c:f>'17. HorasCongestionTransmisión'!$D$6</c:f>
              <c:strCache>
                <c:ptCount val="1"/>
                <c:pt idx="0">
                  <c:v>MARZO 2017</c:v>
                </c:pt>
              </c:strCache>
            </c:strRef>
          </c:tx>
          <c:invertIfNegative val="0"/>
          <c:cat>
            <c:multiLvlStrRef>
              <c:f>'17. HorasCongestionTransmisión'!$A$7:$C$14</c:f>
              <c:multiLvlStrCache>
                <c:ptCount val="8"/>
                <c:lvl>
                  <c:pt idx="0">
                    <c:v>Enlace Centro - Sur</c:v>
                  </c:pt>
                  <c:pt idx="1">
                    <c:v>Planicie - Carabayllo</c:v>
                  </c:pt>
                  <c:pt idx="2">
                    <c:v>Paragsha - Huánuco 138kV</c:v>
                  </c:pt>
                  <c:pt idx="3">
                    <c:v>San Juan  - Los Industriales 220kV</c:v>
                  </c:pt>
                  <c:pt idx="4">
                    <c:v> Chavarria -Ventanilla 220kV</c:v>
                  </c:pt>
                  <c:pt idx="5">
                    <c:v>L. SANTA ROSA N. - CHAVARRÍA</c:v>
                  </c:pt>
                  <c:pt idx="6">
                    <c:v>L. VENTANILLA - ZAPALLAL</c:v>
                  </c:pt>
                  <c:pt idx="7">
                    <c:v>S.E. INDEPENDENCIA</c:v>
                  </c:pt>
                </c:lvl>
                <c:lvl>
                  <c:pt idx="0">
                    <c:v>L-2051 L-2052
 L-5036</c:v>
                  </c:pt>
                  <c:pt idx="1">
                    <c:v>L-2105</c:v>
                  </c:pt>
                  <c:pt idx="2">
                    <c:v>L-1120</c:v>
                  </c:pt>
                  <c:pt idx="3">
                    <c:v>L-2018</c:v>
                  </c:pt>
                  <c:pt idx="4">
                    <c:v>L-2244 L-2245 
L-2246</c:v>
                  </c:pt>
                  <c:pt idx="5">
                    <c:v>L-2003</c:v>
                  </c:pt>
                  <c:pt idx="6">
                    <c:v>L-2242  L-2243</c:v>
                  </c:pt>
                  <c:pt idx="7">
                    <c:v>T3-261  T4-261</c:v>
                  </c:pt>
                </c:lvl>
                <c:lvl>
                  <c:pt idx="0">
                    <c:v>SUR</c:v>
                  </c:pt>
                  <c:pt idx="1">
                    <c:v>CENTRO</c:v>
                  </c:pt>
                </c:lvl>
              </c:multiLvlStrCache>
            </c:multiLvlStrRef>
          </c:cat>
          <c:val>
            <c:numRef>
              <c:f>'17. HorasCongestionTransmisión'!$D$7:$D$14</c:f>
              <c:numCache>
                <c:formatCode>#,##0.00</c:formatCode>
                <c:ptCount val="8"/>
                <c:pt idx="0">
                  <c:v>483.77569999999997</c:v>
                </c:pt>
                <c:pt idx="1">
                  <c:v>0</c:v>
                </c:pt>
                <c:pt idx="2">
                  <c:v>0</c:v>
                </c:pt>
                <c:pt idx="3">
                  <c:v>74.77431</c:v>
                </c:pt>
                <c:pt idx="4">
                  <c:v>0</c:v>
                </c:pt>
                <c:pt idx="5">
                  <c:v>0.28194444400000002</c:v>
                </c:pt>
                <c:pt idx="6">
                  <c:v>23.764579999999999</c:v>
                </c:pt>
                <c:pt idx="7">
                  <c:v>1.009028</c:v>
                </c:pt>
              </c:numCache>
            </c:numRef>
          </c:val>
        </c:ser>
        <c:ser>
          <c:idx val="1"/>
          <c:order val="1"/>
          <c:tx>
            <c:strRef>
              <c:f>'17. HorasCongestionTransmisión'!$E$6</c:f>
              <c:strCache>
                <c:ptCount val="1"/>
                <c:pt idx="0">
                  <c:v>MARZO 2016</c:v>
                </c:pt>
              </c:strCache>
            </c:strRef>
          </c:tx>
          <c:invertIfNegative val="0"/>
          <c:cat>
            <c:multiLvlStrRef>
              <c:f>'17. HorasCongestionTransmisión'!$A$7:$C$14</c:f>
              <c:multiLvlStrCache>
                <c:ptCount val="8"/>
                <c:lvl>
                  <c:pt idx="0">
                    <c:v>Enlace Centro - Sur</c:v>
                  </c:pt>
                  <c:pt idx="1">
                    <c:v>Planicie - Carabayllo</c:v>
                  </c:pt>
                  <c:pt idx="2">
                    <c:v>Paragsha - Huánuco 138kV</c:v>
                  </c:pt>
                  <c:pt idx="3">
                    <c:v>San Juan  - Los Industriales 220kV</c:v>
                  </c:pt>
                  <c:pt idx="4">
                    <c:v> Chavarria -Ventanilla 220kV</c:v>
                  </c:pt>
                  <c:pt idx="5">
                    <c:v>L. SANTA ROSA N. - CHAVARRÍA</c:v>
                  </c:pt>
                  <c:pt idx="6">
                    <c:v>L. VENTANILLA - ZAPALLAL</c:v>
                  </c:pt>
                  <c:pt idx="7">
                    <c:v>S.E. INDEPENDENCIA</c:v>
                  </c:pt>
                </c:lvl>
                <c:lvl>
                  <c:pt idx="0">
                    <c:v>L-2051 L-2052
 L-5036</c:v>
                  </c:pt>
                  <c:pt idx="1">
                    <c:v>L-2105</c:v>
                  </c:pt>
                  <c:pt idx="2">
                    <c:v>L-1120</c:v>
                  </c:pt>
                  <c:pt idx="3">
                    <c:v>L-2018</c:v>
                  </c:pt>
                  <c:pt idx="4">
                    <c:v>L-2244 L-2245 
L-2246</c:v>
                  </c:pt>
                  <c:pt idx="5">
                    <c:v>L-2003</c:v>
                  </c:pt>
                  <c:pt idx="6">
                    <c:v>L-2242  L-2243</c:v>
                  </c:pt>
                  <c:pt idx="7">
                    <c:v>T3-261  T4-261</c:v>
                  </c:pt>
                </c:lvl>
                <c:lvl>
                  <c:pt idx="0">
                    <c:v>SUR</c:v>
                  </c:pt>
                  <c:pt idx="1">
                    <c:v>CENTRO</c:v>
                  </c:pt>
                </c:lvl>
              </c:multiLvlStrCache>
            </c:multiLvlStrRef>
          </c:cat>
          <c:val>
            <c:numRef>
              <c:f>'17. HorasCongestionTransmisión'!$E$7:$E$14</c:f>
              <c:numCache>
                <c:formatCode>#,##0.00</c:formatCode>
                <c:ptCount val="8"/>
                <c:pt idx="0">
                  <c:v>36.31666666666667</c:v>
                </c:pt>
                <c:pt idx="1">
                  <c:v>0</c:v>
                </c:pt>
                <c:pt idx="2">
                  <c:v>0</c:v>
                </c:pt>
                <c:pt idx="3">
                  <c:v>4.466666666666665</c:v>
                </c:pt>
                <c:pt idx="4">
                  <c:v>0</c:v>
                </c:pt>
                <c:pt idx="5">
                  <c:v>0</c:v>
                </c:pt>
                <c:pt idx="6">
                  <c:v>8.5</c:v>
                </c:pt>
                <c:pt idx="7">
                  <c:v>0</c:v>
                </c:pt>
              </c:numCache>
            </c:numRef>
          </c:val>
        </c:ser>
        <c:ser>
          <c:idx val="2"/>
          <c:order val="2"/>
          <c:tx>
            <c:strRef>
              <c:f>'17. HorasCongestionTransmisión'!$F$6</c:f>
              <c:strCache>
                <c:ptCount val="1"/>
                <c:pt idx="0">
                  <c:v>MARZO 2015</c:v>
                </c:pt>
              </c:strCache>
            </c:strRef>
          </c:tx>
          <c:invertIfNegative val="0"/>
          <c:cat>
            <c:multiLvlStrRef>
              <c:f>'17. HorasCongestionTransmisión'!$A$7:$C$14</c:f>
              <c:multiLvlStrCache>
                <c:ptCount val="8"/>
                <c:lvl>
                  <c:pt idx="0">
                    <c:v>Enlace Centro - Sur</c:v>
                  </c:pt>
                  <c:pt idx="1">
                    <c:v>Planicie - Carabayllo</c:v>
                  </c:pt>
                  <c:pt idx="2">
                    <c:v>Paragsha - Huánuco 138kV</c:v>
                  </c:pt>
                  <c:pt idx="3">
                    <c:v>San Juan  - Los Industriales 220kV</c:v>
                  </c:pt>
                  <c:pt idx="4">
                    <c:v> Chavarria -Ventanilla 220kV</c:v>
                  </c:pt>
                  <c:pt idx="5">
                    <c:v>L. SANTA ROSA N. - CHAVARRÍA</c:v>
                  </c:pt>
                  <c:pt idx="6">
                    <c:v>L. VENTANILLA - ZAPALLAL</c:v>
                  </c:pt>
                  <c:pt idx="7">
                    <c:v>S.E. INDEPENDENCIA</c:v>
                  </c:pt>
                </c:lvl>
                <c:lvl>
                  <c:pt idx="0">
                    <c:v>L-2051 L-2052
 L-5036</c:v>
                  </c:pt>
                  <c:pt idx="1">
                    <c:v>L-2105</c:v>
                  </c:pt>
                  <c:pt idx="2">
                    <c:v>L-1120</c:v>
                  </c:pt>
                  <c:pt idx="3">
                    <c:v>L-2018</c:v>
                  </c:pt>
                  <c:pt idx="4">
                    <c:v>L-2244 L-2245 
L-2246</c:v>
                  </c:pt>
                  <c:pt idx="5">
                    <c:v>L-2003</c:v>
                  </c:pt>
                  <c:pt idx="6">
                    <c:v>L-2242  L-2243</c:v>
                  </c:pt>
                  <c:pt idx="7">
                    <c:v>T3-261  T4-261</c:v>
                  </c:pt>
                </c:lvl>
                <c:lvl>
                  <c:pt idx="0">
                    <c:v>SUR</c:v>
                  </c:pt>
                  <c:pt idx="1">
                    <c:v>CENTRO</c:v>
                  </c:pt>
                </c:lvl>
              </c:multiLvlStrCache>
            </c:multiLvlStrRef>
          </c:cat>
          <c:val>
            <c:numRef>
              <c:f>'17. HorasCongestionTransmisión'!$F$7:$F$14</c:f>
              <c:numCache>
                <c:formatCode>#,##0.00</c:formatCode>
                <c:ptCount val="8"/>
                <c:pt idx="0">
                  <c:v>42.366666666666674</c:v>
                </c:pt>
                <c:pt idx="1">
                  <c:v>0</c:v>
                </c:pt>
                <c:pt idx="2">
                  <c:v>20.5</c:v>
                </c:pt>
                <c:pt idx="3">
                  <c:v>25.37</c:v>
                </c:pt>
                <c:pt idx="4">
                  <c:v>0</c:v>
                </c:pt>
                <c:pt idx="5">
                  <c:v>0.68333333299999999</c:v>
                </c:pt>
                <c:pt idx="6">
                  <c:v>0</c:v>
                </c:pt>
                <c:pt idx="7">
                  <c:v>0</c:v>
                </c:pt>
              </c:numCache>
            </c:numRef>
          </c:val>
        </c:ser>
        <c:dLbls>
          <c:showLegendKey val="0"/>
          <c:showVal val="0"/>
          <c:showCatName val="0"/>
          <c:showSerName val="0"/>
          <c:showPercent val="0"/>
          <c:showBubbleSize val="0"/>
        </c:dLbls>
        <c:gapWidth val="150"/>
        <c:axId val="262244608"/>
        <c:axId val="262258688"/>
      </c:barChart>
      <c:catAx>
        <c:axId val="262244608"/>
        <c:scaling>
          <c:orientation val="minMax"/>
        </c:scaling>
        <c:delete val="0"/>
        <c:axPos val="b"/>
        <c:majorTickMark val="out"/>
        <c:minorTickMark val="none"/>
        <c:tickLblPos val="nextTo"/>
        <c:txPr>
          <a:bodyPr/>
          <a:lstStyle/>
          <a:p>
            <a:pPr>
              <a:defRPr b="1"/>
            </a:pPr>
            <a:endParaRPr lang="en-US"/>
          </a:p>
        </c:txPr>
        <c:crossAx val="262258688"/>
        <c:crosses val="autoZero"/>
        <c:auto val="1"/>
        <c:lblAlgn val="ctr"/>
        <c:lblOffset val="100"/>
        <c:noMultiLvlLbl val="0"/>
      </c:catAx>
      <c:valAx>
        <c:axId val="262258688"/>
        <c:scaling>
          <c:orientation val="minMax"/>
        </c:scaling>
        <c:delete val="0"/>
        <c:axPos val="l"/>
        <c:majorGridlines/>
        <c:title>
          <c:tx>
            <c:rich>
              <a:bodyPr rot="0" vert="horz"/>
              <a:lstStyle/>
              <a:p>
                <a:pPr>
                  <a:defRPr/>
                </a:pPr>
                <a:r>
                  <a:rPr lang="en-US"/>
                  <a:t>Horas</a:t>
                </a:r>
              </a:p>
            </c:rich>
          </c:tx>
          <c:layout>
            <c:manualLayout>
              <c:xMode val="edge"/>
              <c:yMode val="edge"/>
              <c:x val="1.972939955709884E-3"/>
              <c:y val="4.063815423521927E-2"/>
            </c:manualLayout>
          </c:layout>
          <c:overlay val="0"/>
        </c:title>
        <c:numFmt formatCode="#,##0" sourceLinked="0"/>
        <c:majorTickMark val="out"/>
        <c:minorTickMark val="none"/>
        <c:tickLblPos val="nextTo"/>
        <c:crossAx val="262244608"/>
        <c:crosses val="autoZero"/>
        <c:crossBetween val="between"/>
      </c:valAx>
    </c:plotArea>
    <c:legend>
      <c:legendPos val="r"/>
      <c:layout>
        <c:manualLayout>
          <c:xMode val="edge"/>
          <c:yMode val="edge"/>
          <c:x val="0.32142925376614861"/>
          <c:y val="0.11123140068807384"/>
          <c:w val="0.43105196310117577"/>
          <c:h val="8.3464919141946467E-2"/>
        </c:manualLayout>
      </c:layout>
      <c:overlay val="0"/>
      <c:txPr>
        <a:bodyPr/>
        <a:lstStyle/>
        <a:p>
          <a:pPr>
            <a:defRPr sz="1100"/>
          </a:pPr>
          <a:endParaRPr lang="en-US"/>
        </a:p>
      </c:txPr>
    </c:legend>
    <c:plotVisOnly val="1"/>
    <c:dispBlanksAs val="gap"/>
    <c:showDLblsOverMax val="0"/>
  </c:chart>
  <c:spPr>
    <a:ln>
      <a:noFill/>
    </a:ln>
  </c:spPr>
  <c:printSettings>
    <c:headerFooter/>
    <c:pageMargins b="0.75" l="0.7" r="0.7" t="0.75" header="0.3" footer="0.3"/>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12547627362244"/>
          <c:y val="0.1065993649977913"/>
          <c:w val="0.57525123234360975"/>
          <c:h val="0.80570103107869762"/>
        </c:manualLayout>
      </c:layout>
      <c:pieChart>
        <c:varyColors val="1"/>
        <c:ser>
          <c:idx val="0"/>
          <c:order val="0"/>
          <c:explosion val="10"/>
          <c:dPt>
            <c:idx val="1"/>
            <c:bubble3D val="0"/>
            <c:explosion val="9"/>
          </c:dPt>
          <c:dLbls>
            <c:dLbl>
              <c:idx val="0"/>
              <c:layout>
                <c:manualLayout>
                  <c:x val="6.4332108429173307E-2"/>
                  <c:y val="2.9117137756721066E-2"/>
                </c:manualLayout>
              </c:layout>
              <c:showLegendKey val="0"/>
              <c:showVal val="0"/>
              <c:showCatName val="1"/>
              <c:showSerName val="0"/>
              <c:showPercent val="1"/>
              <c:showBubbleSize val="0"/>
            </c:dLbl>
            <c:dLbl>
              <c:idx val="1"/>
              <c:layout>
                <c:manualLayout>
                  <c:x val="-6.3476409624711613E-2"/>
                  <c:y val="8.1216259167044655E-2"/>
                </c:manualLayout>
              </c:layout>
              <c:showLegendKey val="0"/>
              <c:showVal val="0"/>
              <c:showCatName val="1"/>
              <c:showSerName val="0"/>
              <c:showPercent val="1"/>
              <c:showBubbleSize val="0"/>
            </c:dLbl>
            <c:dLbl>
              <c:idx val="2"/>
              <c:layout>
                <c:manualLayout>
                  <c:x val="-6.7571542364450232E-2"/>
                  <c:y val="2.3568981207721567E-3"/>
                </c:manualLayout>
              </c:layout>
              <c:showLegendKey val="0"/>
              <c:showVal val="0"/>
              <c:showCatName val="1"/>
              <c:showSerName val="0"/>
              <c:showPercent val="1"/>
              <c:showBubbleSize val="0"/>
            </c:dLbl>
            <c:dLbl>
              <c:idx val="3"/>
              <c:layout>
                <c:manualLayout>
                  <c:x val="-5.8451641240504358E-2"/>
                  <c:y val="-3.1384568807665547E-2"/>
                </c:manualLayout>
              </c:layout>
              <c:showLegendKey val="0"/>
              <c:showVal val="0"/>
              <c:showCatName val="1"/>
              <c:showSerName val="0"/>
              <c:showPercent val="1"/>
              <c:showBubbleSize val="0"/>
            </c:dLbl>
            <c:dLbl>
              <c:idx val="4"/>
              <c:layout>
                <c:manualLayout>
                  <c:x val="-7.2232715343704956E-2"/>
                  <c:y val="-2.9515576813255048E-2"/>
                </c:manualLayout>
              </c:layout>
              <c:showLegendKey val="0"/>
              <c:showVal val="0"/>
              <c:showCatName val="1"/>
              <c:showSerName val="0"/>
              <c:showPercent val="1"/>
              <c:showBubbleSize val="0"/>
            </c:dLbl>
            <c:dLbl>
              <c:idx val="5"/>
              <c:layout>
                <c:manualLayout>
                  <c:x val="8.2729745963325441E-2"/>
                  <c:y val="-7.6414193771575864E-3"/>
                </c:manualLayout>
              </c:layout>
              <c:numFmt formatCode="General" sourceLinked="0"/>
              <c:spPr/>
              <c:txPr>
                <a:bodyPr/>
                <a:lstStyle/>
                <a:p>
                  <a:pPr>
                    <a:defRPr sz="1800">
                      <a:solidFill>
                        <a:schemeClr val="tx1"/>
                      </a:solidFill>
                    </a:defRPr>
                  </a:pPr>
                  <a:endParaRPr lang="en-US"/>
                </a:p>
              </c:txPr>
              <c:showLegendKey val="0"/>
              <c:showVal val="0"/>
              <c:showCatName val="1"/>
              <c:showSerName val="0"/>
              <c:showPercent val="1"/>
              <c:showBubbleSize val="0"/>
            </c:dLbl>
            <c:dLbl>
              <c:idx val="6"/>
              <c:layout>
                <c:manualLayout>
                  <c:x val="9.1214802048294567E-3"/>
                  <c:y val="1.3185322062201405E-2"/>
                </c:manualLayout>
              </c:layout>
              <c:numFmt formatCode="General" sourceLinked="0"/>
              <c:spPr/>
              <c:txPr>
                <a:bodyPr/>
                <a:lstStyle/>
                <a:p>
                  <a:pPr>
                    <a:defRPr sz="1800">
                      <a:solidFill>
                        <a:schemeClr val="bg1"/>
                      </a:solidFill>
                    </a:defRPr>
                  </a:pPr>
                  <a:endParaRPr lang="en-US"/>
                </a:p>
              </c:txPr>
              <c:showLegendKey val="0"/>
              <c:showVal val="0"/>
              <c:showCatName val="1"/>
              <c:showSerName val="0"/>
              <c:showPercent val="1"/>
              <c:showBubbleSize val="0"/>
            </c:dLbl>
            <c:numFmt formatCode="General" sourceLinked="0"/>
            <c:txPr>
              <a:bodyPr/>
              <a:lstStyle/>
              <a:p>
                <a:pPr>
                  <a:defRPr sz="1800"/>
                </a:pPr>
                <a:endParaRPr lang="en-US"/>
              </a:p>
            </c:txPr>
            <c:showLegendKey val="0"/>
            <c:showVal val="0"/>
            <c:showCatName val="1"/>
            <c:showSerName val="0"/>
            <c:showPercent val="1"/>
            <c:showBubbleSize val="0"/>
            <c:showLeaderLines val="1"/>
          </c:dLbls>
          <c:cat>
            <c:strRef>
              <c:f>'18. Eventos'!$C$8:$I$8</c:f>
              <c:strCache>
                <c:ptCount val="7"/>
                <c:pt idx="0">
                  <c:v>FNA</c:v>
                </c:pt>
                <c:pt idx="1">
                  <c:v>FEC</c:v>
                </c:pt>
                <c:pt idx="2">
                  <c:v>EXT</c:v>
                </c:pt>
                <c:pt idx="3">
                  <c:v>OTR</c:v>
                </c:pt>
                <c:pt idx="4">
                  <c:v>FNI</c:v>
                </c:pt>
                <c:pt idx="5">
                  <c:v>FEP</c:v>
                </c:pt>
                <c:pt idx="6">
                  <c:v>FHU</c:v>
                </c:pt>
              </c:strCache>
            </c:strRef>
          </c:cat>
          <c:val>
            <c:numRef>
              <c:f>'18. Eventos'!$C$15:$I$15</c:f>
              <c:numCache>
                <c:formatCode>General</c:formatCode>
                <c:ptCount val="7"/>
                <c:pt idx="0">
                  <c:v>46</c:v>
                </c:pt>
                <c:pt idx="1">
                  <c:v>8</c:v>
                </c:pt>
                <c:pt idx="2">
                  <c:v>3</c:v>
                </c:pt>
                <c:pt idx="3">
                  <c:v>39</c:v>
                </c:pt>
                <c:pt idx="4">
                  <c:v>16</c:v>
                </c:pt>
                <c:pt idx="5">
                  <c:v>0</c:v>
                </c:pt>
                <c:pt idx="6">
                  <c:v>1</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743120819574976E-2"/>
          <c:y val="0.1130692651451192"/>
          <c:w val="0.89039663590438289"/>
          <c:h val="0.82412776782349728"/>
        </c:manualLayout>
      </c:layout>
      <c:barChart>
        <c:barDir val="col"/>
        <c:grouping val="stacked"/>
        <c:varyColors val="0"/>
        <c:ser>
          <c:idx val="0"/>
          <c:order val="0"/>
          <c:tx>
            <c:strRef>
              <c:f>'18. Eventos'!$C$8</c:f>
              <c:strCache>
                <c:ptCount val="1"/>
                <c:pt idx="0">
                  <c:v>FNA</c:v>
                </c:pt>
              </c:strCache>
            </c:strRef>
          </c:tx>
          <c:invertIfNegative val="0"/>
          <c:cat>
            <c:strRef>
              <c:f>'18. Eventos'!$B$9:$B$14</c:f>
              <c:strCache>
                <c:ptCount val="6"/>
                <c:pt idx="0">
                  <c:v>LINEA DE TRANSMISION          </c:v>
                </c:pt>
                <c:pt idx="1">
                  <c:v>TRANSFORMADOR </c:v>
                </c:pt>
                <c:pt idx="2">
                  <c:v>GENERADOR TERMOELÉCTRICO</c:v>
                </c:pt>
                <c:pt idx="3">
                  <c:v>CLIENTE</c:v>
                </c:pt>
                <c:pt idx="4">
                  <c:v>CELDA</c:v>
                </c:pt>
                <c:pt idx="5">
                  <c:v>BARRA</c:v>
                </c:pt>
              </c:strCache>
            </c:strRef>
          </c:cat>
          <c:val>
            <c:numRef>
              <c:f>'18. Eventos'!$C$9:$C$14</c:f>
              <c:numCache>
                <c:formatCode>General</c:formatCode>
                <c:ptCount val="6"/>
                <c:pt idx="0">
                  <c:v>46</c:v>
                </c:pt>
              </c:numCache>
            </c:numRef>
          </c:val>
        </c:ser>
        <c:ser>
          <c:idx val="1"/>
          <c:order val="1"/>
          <c:tx>
            <c:strRef>
              <c:f>'18. Eventos'!$D$8</c:f>
              <c:strCache>
                <c:ptCount val="1"/>
                <c:pt idx="0">
                  <c:v>FEC</c:v>
                </c:pt>
              </c:strCache>
            </c:strRef>
          </c:tx>
          <c:invertIfNegative val="0"/>
          <c:cat>
            <c:strRef>
              <c:f>'18. Eventos'!$B$9:$B$14</c:f>
              <c:strCache>
                <c:ptCount val="6"/>
                <c:pt idx="0">
                  <c:v>LINEA DE TRANSMISION          </c:v>
                </c:pt>
                <c:pt idx="1">
                  <c:v>TRANSFORMADOR </c:v>
                </c:pt>
                <c:pt idx="2">
                  <c:v>GENERADOR TERMOELÉCTRICO</c:v>
                </c:pt>
                <c:pt idx="3">
                  <c:v>CLIENTE</c:v>
                </c:pt>
                <c:pt idx="4">
                  <c:v>CELDA</c:v>
                </c:pt>
                <c:pt idx="5">
                  <c:v>BARRA</c:v>
                </c:pt>
              </c:strCache>
            </c:strRef>
          </c:cat>
          <c:val>
            <c:numRef>
              <c:f>'18. Eventos'!$D$9:$D$14</c:f>
              <c:numCache>
                <c:formatCode>General</c:formatCode>
                <c:ptCount val="6"/>
                <c:pt idx="0">
                  <c:v>3</c:v>
                </c:pt>
                <c:pt idx="1">
                  <c:v>5</c:v>
                </c:pt>
              </c:numCache>
            </c:numRef>
          </c:val>
        </c:ser>
        <c:ser>
          <c:idx val="2"/>
          <c:order val="2"/>
          <c:tx>
            <c:strRef>
              <c:f>'18. Eventos'!$E$8</c:f>
              <c:strCache>
                <c:ptCount val="1"/>
                <c:pt idx="0">
                  <c:v>EXT</c:v>
                </c:pt>
              </c:strCache>
            </c:strRef>
          </c:tx>
          <c:invertIfNegative val="0"/>
          <c:cat>
            <c:strRef>
              <c:f>'18. Eventos'!$B$9:$B$14</c:f>
              <c:strCache>
                <c:ptCount val="6"/>
                <c:pt idx="0">
                  <c:v>LINEA DE TRANSMISION          </c:v>
                </c:pt>
                <c:pt idx="1">
                  <c:v>TRANSFORMADOR </c:v>
                </c:pt>
                <c:pt idx="2">
                  <c:v>GENERADOR TERMOELÉCTRICO</c:v>
                </c:pt>
                <c:pt idx="3">
                  <c:v>CLIENTE</c:v>
                </c:pt>
                <c:pt idx="4">
                  <c:v>CELDA</c:v>
                </c:pt>
                <c:pt idx="5">
                  <c:v>BARRA</c:v>
                </c:pt>
              </c:strCache>
            </c:strRef>
          </c:cat>
          <c:val>
            <c:numRef>
              <c:f>'18. Eventos'!$E$9:$E$14</c:f>
              <c:numCache>
                <c:formatCode>General</c:formatCode>
                <c:ptCount val="6"/>
                <c:pt idx="2">
                  <c:v>1</c:v>
                </c:pt>
                <c:pt idx="4">
                  <c:v>1</c:v>
                </c:pt>
                <c:pt idx="5">
                  <c:v>1</c:v>
                </c:pt>
              </c:numCache>
            </c:numRef>
          </c:val>
        </c:ser>
        <c:ser>
          <c:idx val="3"/>
          <c:order val="3"/>
          <c:tx>
            <c:strRef>
              <c:f>'18. Eventos'!$F$8</c:f>
              <c:strCache>
                <c:ptCount val="1"/>
                <c:pt idx="0">
                  <c:v>OTR</c:v>
                </c:pt>
              </c:strCache>
            </c:strRef>
          </c:tx>
          <c:invertIfNegative val="0"/>
          <c:cat>
            <c:strRef>
              <c:f>'18. Eventos'!$B$9:$B$14</c:f>
              <c:strCache>
                <c:ptCount val="6"/>
                <c:pt idx="0">
                  <c:v>LINEA DE TRANSMISION          </c:v>
                </c:pt>
                <c:pt idx="1">
                  <c:v>TRANSFORMADOR </c:v>
                </c:pt>
                <c:pt idx="2">
                  <c:v>GENERADOR TERMOELÉCTRICO</c:v>
                </c:pt>
                <c:pt idx="3">
                  <c:v>CLIENTE</c:v>
                </c:pt>
                <c:pt idx="4">
                  <c:v>CELDA</c:v>
                </c:pt>
                <c:pt idx="5">
                  <c:v>BARRA</c:v>
                </c:pt>
              </c:strCache>
            </c:strRef>
          </c:cat>
          <c:val>
            <c:numRef>
              <c:f>'18. Eventos'!$F$9:$F$14</c:f>
              <c:numCache>
                <c:formatCode>General</c:formatCode>
                <c:ptCount val="6"/>
                <c:pt idx="0">
                  <c:v>12</c:v>
                </c:pt>
                <c:pt idx="1">
                  <c:v>12</c:v>
                </c:pt>
                <c:pt idx="2">
                  <c:v>1</c:v>
                </c:pt>
                <c:pt idx="3">
                  <c:v>1</c:v>
                </c:pt>
                <c:pt idx="5">
                  <c:v>13</c:v>
                </c:pt>
              </c:numCache>
            </c:numRef>
          </c:val>
        </c:ser>
        <c:ser>
          <c:idx val="4"/>
          <c:order val="4"/>
          <c:tx>
            <c:strRef>
              <c:f>'18. Eventos'!$G$8</c:f>
              <c:strCache>
                <c:ptCount val="1"/>
                <c:pt idx="0">
                  <c:v>FNI</c:v>
                </c:pt>
              </c:strCache>
            </c:strRef>
          </c:tx>
          <c:invertIfNegative val="0"/>
          <c:cat>
            <c:strRef>
              <c:f>'18. Eventos'!$B$9:$B$14</c:f>
              <c:strCache>
                <c:ptCount val="6"/>
                <c:pt idx="0">
                  <c:v>LINEA DE TRANSMISION          </c:v>
                </c:pt>
                <c:pt idx="1">
                  <c:v>TRANSFORMADOR </c:v>
                </c:pt>
                <c:pt idx="2">
                  <c:v>GENERADOR TERMOELÉCTRICO</c:v>
                </c:pt>
                <c:pt idx="3">
                  <c:v>CLIENTE</c:v>
                </c:pt>
                <c:pt idx="4">
                  <c:v>CELDA</c:v>
                </c:pt>
                <c:pt idx="5">
                  <c:v>BARRA</c:v>
                </c:pt>
              </c:strCache>
            </c:strRef>
          </c:cat>
          <c:val>
            <c:numRef>
              <c:f>'18. Eventos'!$G$9:$G$14</c:f>
              <c:numCache>
                <c:formatCode>General</c:formatCode>
                <c:ptCount val="6"/>
                <c:pt idx="0">
                  <c:v>16</c:v>
                </c:pt>
              </c:numCache>
            </c:numRef>
          </c:val>
        </c:ser>
        <c:ser>
          <c:idx val="5"/>
          <c:order val="5"/>
          <c:tx>
            <c:strRef>
              <c:f>'18. Eventos'!$H$8</c:f>
              <c:strCache>
                <c:ptCount val="1"/>
                <c:pt idx="0">
                  <c:v>FEP</c:v>
                </c:pt>
              </c:strCache>
            </c:strRef>
          </c:tx>
          <c:invertIfNegative val="0"/>
          <c:cat>
            <c:strRef>
              <c:f>'18. Eventos'!$B$9:$B$14</c:f>
              <c:strCache>
                <c:ptCount val="6"/>
                <c:pt idx="0">
                  <c:v>LINEA DE TRANSMISION          </c:v>
                </c:pt>
                <c:pt idx="1">
                  <c:v>TRANSFORMADOR </c:v>
                </c:pt>
                <c:pt idx="2">
                  <c:v>GENERADOR TERMOELÉCTRICO</c:v>
                </c:pt>
                <c:pt idx="3">
                  <c:v>CLIENTE</c:v>
                </c:pt>
                <c:pt idx="4">
                  <c:v>CELDA</c:v>
                </c:pt>
                <c:pt idx="5">
                  <c:v>BARRA</c:v>
                </c:pt>
              </c:strCache>
            </c:strRef>
          </c:cat>
          <c:val>
            <c:numRef>
              <c:f>'18. Eventos'!$H$9:$H$14</c:f>
              <c:numCache>
                <c:formatCode>General</c:formatCode>
                <c:ptCount val="6"/>
              </c:numCache>
            </c:numRef>
          </c:val>
        </c:ser>
        <c:ser>
          <c:idx val="6"/>
          <c:order val="6"/>
          <c:tx>
            <c:strRef>
              <c:f>'18. Eventos'!$I$8</c:f>
              <c:strCache>
                <c:ptCount val="1"/>
                <c:pt idx="0">
                  <c:v>FHU</c:v>
                </c:pt>
              </c:strCache>
            </c:strRef>
          </c:tx>
          <c:invertIfNegative val="0"/>
          <c:cat>
            <c:strRef>
              <c:f>'18. Eventos'!$B$9:$B$14</c:f>
              <c:strCache>
                <c:ptCount val="6"/>
                <c:pt idx="0">
                  <c:v>LINEA DE TRANSMISION          </c:v>
                </c:pt>
                <c:pt idx="1">
                  <c:v>TRANSFORMADOR </c:v>
                </c:pt>
                <c:pt idx="2">
                  <c:v>GENERADOR TERMOELÉCTRICO</c:v>
                </c:pt>
                <c:pt idx="3">
                  <c:v>CLIENTE</c:v>
                </c:pt>
                <c:pt idx="4">
                  <c:v>CELDA</c:v>
                </c:pt>
                <c:pt idx="5">
                  <c:v>BARRA</c:v>
                </c:pt>
              </c:strCache>
            </c:strRef>
          </c:cat>
          <c:val>
            <c:numRef>
              <c:f>'18. Eventos'!$I$9:$I$14</c:f>
              <c:numCache>
                <c:formatCode>General</c:formatCode>
                <c:ptCount val="6"/>
                <c:pt idx="5">
                  <c:v>1</c:v>
                </c:pt>
              </c:numCache>
            </c:numRef>
          </c:val>
        </c:ser>
        <c:dLbls>
          <c:showLegendKey val="0"/>
          <c:showVal val="0"/>
          <c:showCatName val="0"/>
          <c:showSerName val="0"/>
          <c:showPercent val="0"/>
          <c:showBubbleSize val="0"/>
        </c:dLbls>
        <c:gapWidth val="150"/>
        <c:overlap val="100"/>
        <c:axId val="261584768"/>
        <c:axId val="261586304"/>
      </c:barChart>
      <c:catAx>
        <c:axId val="261584768"/>
        <c:scaling>
          <c:orientation val="minMax"/>
        </c:scaling>
        <c:delete val="0"/>
        <c:axPos val="b"/>
        <c:majorTickMark val="out"/>
        <c:minorTickMark val="none"/>
        <c:tickLblPos val="nextTo"/>
        <c:crossAx val="261586304"/>
        <c:crosses val="autoZero"/>
        <c:auto val="1"/>
        <c:lblAlgn val="ctr"/>
        <c:lblOffset val="100"/>
        <c:noMultiLvlLbl val="0"/>
      </c:catAx>
      <c:valAx>
        <c:axId val="261586304"/>
        <c:scaling>
          <c:orientation val="minMax"/>
        </c:scaling>
        <c:delete val="0"/>
        <c:axPos val="l"/>
        <c:majorGridlines/>
        <c:title>
          <c:tx>
            <c:rich>
              <a:bodyPr rot="0" vert="horz"/>
              <a:lstStyle/>
              <a:p>
                <a:pPr>
                  <a:defRPr sz="1400"/>
                </a:pPr>
                <a:r>
                  <a:rPr lang="en-US" sz="1400"/>
                  <a:t>N° DE FALLAS</a:t>
                </a:r>
              </a:p>
            </c:rich>
          </c:tx>
          <c:layout>
            <c:manualLayout>
              <c:xMode val="edge"/>
              <c:yMode val="edge"/>
              <c:x val="0"/>
              <c:y val="2.3488241765248261E-2"/>
            </c:manualLayout>
          </c:layout>
          <c:overlay val="0"/>
        </c:title>
        <c:numFmt formatCode="General" sourceLinked="1"/>
        <c:majorTickMark val="out"/>
        <c:minorTickMark val="none"/>
        <c:tickLblPos val="nextTo"/>
        <c:txPr>
          <a:bodyPr/>
          <a:lstStyle/>
          <a:p>
            <a:pPr>
              <a:defRPr sz="1600">
                <a:latin typeface="Arial" pitchFamily="34" charset="0"/>
                <a:cs typeface="Arial" pitchFamily="34" charset="0"/>
              </a:defRPr>
            </a:pPr>
            <a:endParaRPr lang="en-US"/>
          </a:p>
        </c:txPr>
        <c:crossAx val="261584768"/>
        <c:crosses val="autoZero"/>
        <c:crossBetween val="between"/>
      </c:valAx>
    </c:plotArea>
    <c:legend>
      <c:legendPos val="r"/>
      <c:layout>
        <c:manualLayout>
          <c:xMode val="edge"/>
          <c:yMode val="edge"/>
          <c:x val="0.2226171083453278"/>
          <c:y val="0.11320388974284926"/>
          <c:w val="0.57809973753280841"/>
          <c:h val="0.11426726614749998"/>
        </c:manualLayout>
      </c:layout>
      <c:overlay val="0"/>
      <c:txPr>
        <a:bodyPr/>
        <a:lstStyle/>
        <a:p>
          <a:pPr>
            <a:defRPr sz="1600"/>
          </a:pPr>
          <a:endParaRPr lang="en-US"/>
        </a:p>
      </c:txPr>
    </c:legend>
    <c:plotVisOnly val="1"/>
    <c:dispBlanksAs val="gap"/>
    <c:showDLblsOverMax val="0"/>
  </c:chart>
  <c:spPr>
    <a:ln>
      <a:noFill/>
    </a:ln>
  </c:sp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82186178611907235"/>
        </c:manualLayout>
      </c:layout>
      <c:barChart>
        <c:barDir val="col"/>
        <c:grouping val="clustered"/>
        <c:varyColors val="0"/>
        <c:ser>
          <c:idx val="0"/>
          <c:order val="0"/>
          <c:invertIfNegative val="0"/>
          <c:cat>
            <c:strRef>
              <c:f>'18. Eventos'!$B$9:$B$14</c:f>
              <c:strCache>
                <c:ptCount val="6"/>
                <c:pt idx="0">
                  <c:v>LINEA DE TRANSMISION          </c:v>
                </c:pt>
                <c:pt idx="1">
                  <c:v>TRANSFORMADOR </c:v>
                </c:pt>
                <c:pt idx="2">
                  <c:v>GENERADOR TERMOELÉCTRICO</c:v>
                </c:pt>
                <c:pt idx="3">
                  <c:v>CLIENTE</c:v>
                </c:pt>
                <c:pt idx="4">
                  <c:v>CELDA</c:v>
                </c:pt>
                <c:pt idx="5">
                  <c:v>BARRA</c:v>
                </c:pt>
              </c:strCache>
            </c:strRef>
          </c:cat>
          <c:val>
            <c:numRef>
              <c:f>'18. Eventos'!$K$9:$K$14</c:f>
              <c:numCache>
                <c:formatCode>#,##0.00</c:formatCode>
                <c:ptCount val="6"/>
                <c:pt idx="0">
                  <c:v>540.20000000000005</c:v>
                </c:pt>
                <c:pt idx="1">
                  <c:v>513.65</c:v>
                </c:pt>
                <c:pt idx="2">
                  <c:v>11.03</c:v>
                </c:pt>
                <c:pt idx="3">
                  <c:v>1.98</c:v>
                </c:pt>
                <c:pt idx="4">
                  <c:v>1.66</c:v>
                </c:pt>
                <c:pt idx="5">
                  <c:v>3842.6</c:v>
                </c:pt>
              </c:numCache>
            </c:numRef>
          </c:val>
        </c:ser>
        <c:dLbls>
          <c:showLegendKey val="0"/>
          <c:showVal val="0"/>
          <c:showCatName val="0"/>
          <c:showSerName val="0"/>
          <c:showPercent val="0"/>
          <c:showBubbleSize val="0"/>
        </c:dLbls>
        <c:gapWidth val="150"/>
        <c:axId val="261602688"/>
        <c:axId val="261616768"/>
      </c:barChart>
      <c:catAx>
        <c:axId val="261602688"/>
        <c:scaling>
          <c:orientation val="minMax"/>
        </c:scaling>
        <c:delete val="0"/>
        <c:axPos val="b"/>
        <c:majorTickMark val="out"/>
        <c:minorTickMark val="none"/>
        <c:tickLblPos val="nextTo"/>
        <c:txPr>
          <a:bodyPr/>
          <a:lstStyle/>
          <a:p>
            <a:pPr>
              <a:defRPr sz="1200" b="1"/>
            </a:pPr>
            <a:endParaRPr lang="en-US"/>
          </a:p>
        </c:txPr>
        <c:crossAx val="261616768"/>
        <c:crosses val="autoZero"/>
        <c:auto val="1"/>
        <c:lblAlgn val="ctr"/>
        <c:lblOffset val="100"/>
        <c:noMultiLvlLbl val="0"/>
      </c:catAx>
      <c:valAx>
        <c:axId val="261616768"/>
        <c:scaling>
          <c:orientation val="minMax"/>
        </c:scaling>
        <c:delete val="0"/>
        <c:axPos val="l"/>
        <c:majorGridlines/>
        <c:title>
          <c:tx>
            <c:rich>
              <a:bodyPr rot="0" vert="horz"/>
              <a:lstStyle/>
              <a:p>
                <a:pPr>
                  <a:defRPr sz="1800"/>
                </a:pPr>
                <a:r>
                  <a:rPr lang="en-US" sz="1800"/>
                  <a:t>MWh</a:t>
                </a:r>
              </a:p>
            </c:rich>
          </c:tx>
          <c:layout>
            <c:manualLayout>
              <c:xMode val="edge"/>
              <c:yMode val="edge"/>
              <c:x val="1.4313099425607056E-2"/>
              <c:y val="2.067197774078516E-2"/>
            </c:manualLayout>
          </c:layout>
          <c:overlay val="0"/>
        </c:title>
        <c:numFmt formatCode="#,##0.00" sourceLinked="1"/>
        <c:majorTickMark val="out"/>
        <c:minorTickMark val="none"/>
        <c:tickLblPos val="nextTo"/>
        <c:txPr>
          <a:bodyPr/>
          <a:lstStyle/>
          <a:p>
            <a:pPr>
              <a:defRPr sz="1600">
                <a:latin typeface="Arial" pitchFamily="34" charset="0"/>
                <a:cs typeface="Arial" pitchFamily="34" charset="0"/>
              </a:defRPr>
            </a:pPr>
            <a:endParaRPr lang="en-US"/>
          </a:p>
        </c:txPr>
        <c:crossAx val="261602688"/>
        <c:crosses val="autoZero"/>
        <c:crossBetween val="between"/>
      </c:valAx>
    </c:plotArea>
    <c:plotVisOnly val="1"/>
    <c:dispBlanksAs val="gap"/>
    <c:showDLblsOverMax val="0"/>
  </c:chart>
  <c:spPr>
    <a:ln>
      <a:noFill/>
    </a:ln>
  </c:sp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36634</xdr:colOff>
      <xdr:row>0</xdr:row>
      <xdr:rowOff>21981</xdr:rowOff>
    </xdr:from>
    <xdr:to>
      <xdr:col>16</xdr:col>
      <xdr:colOff>369156</xdr:colOff>
      <xdr:row>67</xdr:row>
      <xdr:rowOff>147271</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34" y="21981"/>
          <a:ext cx="6545753" cy="10434271"/>
        </a:xfrm>
        <a:prstGeom prst="rect">
          <a:avLst/>
        </a:prstGeom>
        <a:solidFill>
          <a:srgbClr val="002060"/>
        </a:solidFill>
        <a:extLst/>
      </xdr:spPr>
    </xdr:pic>
    <xdr:clientData/>
  </xdr:twoCellAnchor>
  <xdr:twoCellAnchor>
    <xdr:from>
      <xdr:col>0</xdr:col>
      <xdr:colOff>65210</xdr:colOff>
      <xdr:row>0</xdr:row>
      <xdr:rowOff>58616</xdr:rowOff>
    </xdr:from>
    <xdr:to>
      <xdr:col>16</xdr:col>
      <xdr:colOff>341435</xdr:colOff>
      <xdr:row>4</xdr:row>
      <xdr:rowOff>9525</xdr:rowOff>
    </xdr:to>
    <xdr:sp macro="" textlink="">
      <xdr:nvSpPr>
        <xdr:cNvPr id="4" name="Rectangle 3"/>
        <xdr:cNvSpPr/>
      </xdr:nvSpPr>
      <xdr:spPr>
        <a:xfrm>
          <a:off x="65210" y="58616"/>
          <a:ext cx="6489456" cy="566371"/>
        </a:xfrm>
        <a:prstGeom prst="rect">
          <a:avLst/>
        </a:prstGeom>
        <a:solidFill>
          <a:srgbClr val="00206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72000" rIns="91440" bIns="0" numCol="1" spcCol="0" rtlCol="0" fromWordArt="0" anchor="t" anchorCtr="0" forceAA="0" compatLnSpc="1">
          <a:prstTxWarp prst="textNoShape">
            <a:avLst/>
          </a:prstTxWarp>
          <a:noAutofit/>
        </a:bodyPr>
        <a:lstStyle/>
        <a:p>
          <a:pPr algn="ctr">
            <a:lnSpc>
              <a:spcPct val="115000"/>
            </a:lnSpc>
            <a:spcAft>
              <a:spcPts val="0"/>
            </a:spcAft>
          </a:pPr>
          <a:r>
            <a:rPr lang="en-GB" sz="2200" b="1">
              <a:solidFill>
                <a:schemeClr val="bg1"/>
              </a:solidFill>
              <a:effectLst/>
              <a:latin typeface="+mn-lt"/>
              <a:ea typeface="Tahoma" panose="020B0604030504040204" pitchFamily="34" charset="0"/>
              <a:cs typeface="Tahoma" panose="020B0604030504040204" pitchFamily="34" charset="0"/>
            </a:rPr>
            <a:t>INFORME DE LA OPERACIÓN</a:t>
          </a:r>
          <a:r>
            <a:rPr lang="en-GB" sz="2200" b="1" baseline="0">
              <a:solidFill>
                <a:schemeClr val="bg1"/>
              </a:solidFill>
              <a:effectLst/>
              <a:latin typeface="+mn-lt"/>
              <a:ea typeface="Tahoma" panose="020B0604030504040204" pitchFamily="34" charset="0"/>
              <a:cs typeface="Tahoma" panose="020B0604030504040204" pitchFamily="34" charset="0"/>
            </a:rPr>
            <a:t> MENSUAL DEL SEIN </a:t>
          </a:r>
          <a:endParaRPr lang="en-GB" sz="2200">
            <a:solidFill>
              <a:schemeClr val="bg1"/>
            </a:solidFill>
            <a:effectLst/>
            <a:latin typeface="+mn-lt"/>
            <a:ea typeface="Tahoma" panose="020B0604030504040204" pitchFamily="34" charset="0"/>
            <a:cs typeface="Tahoma" panose="020B0604030504040204" pitchFamily="34" charset="0"/>
          </a:endParaRPr>
        </a:p>
      </xdr:txBody>
    </xdr:sp>
    <xdr:clientData/>
  </xdr:twoCellAnchor>
  <xdr:twoCellAnchor>
    <xdr:from>
      <xdr:col>0</xdr:col>
      <xdr:colOff>28577</xdr:colOff>
      <xdr:row>54</xdr:row>
      <xdr:rowOff>133350</xdr:rowOff>
    </xdr:from>
    <xdr:to>
      <xdr:col>9</xdr:col>
      <xdr:colOff>47625</xdr:colOff>
      <xdr:row>67</xdr:row>
      <xdr:rowOff>111125</xdr:rowOff>
    </xdr:to>
    <xdr:sp macro="" textlink="">
      <xdr:nvSpPr>
        <xdr:cNvPr id="10" name="TextBox 9"/>
        <xdr:cNvSpPr txBox="1"/>
      </xdr:nvSpPr>
      <xdr:spPr>
        <a:xfrm>
          <a:off x="28577" y="8604997"/>
          <a:ext cx="3548901" cy="2017246"/>
        </a:xfrm>
        <a:prstGeom prst="rect">
          <a:avLst/>
        </a:prstGeom>
        <a:solidFill>
          <a:srgbClr val="002060"/>
        </a:solidFill>
        <a:ln w="9525" cmpd="sng">
          <a:solidFill>
            <a:srgbClr val="3366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s-PE" sz="1100" b="1">
            <a:solidFill>
              <a:schemeClr val="bg1"/>
            </a:solidFill>
            <a:effectLst/>
            <a:latin typeface="+mn-lt"/>
            <a:ea typeface="+mn-ea"/>
            <a:cs typeface="+mn-cs"/>
          </a:endParaRPr>
        </a:p>
        <a:p>
          <a:pPr algn="l"/>
          <a:endParaRPr lang="es-PE" sz="1100" b="1">
            <a:solidFill>
              <a:schemeClr val="bg1"/>
            </a:solidFill>
            <a:effectLst/>
            <a:latin typeface="+mn-lt"/>
            <a:ea typeface="+mn-ea"/>
            <a:cs typeface="+mn-cs"/>
          </a:endParaRPr>
        </a:p>
        <a:p>
          <a:pPr algn="l"/>
          <a:r>
            <a:rPr lang="es-PE" sz="1200" b="1">
              <a:solidFill>
                <a:schemeClr val="bg1"/>
              </a:solidFill>
              <a:effectLst/>
              <a:latin typeface="+mn-lt"/>
              <a:ea typeface="+mn-ea"/>
              <a:cs typeface="+mn-cs"/>
            </a:rPr>
            <a:t>OPERACIÓN</a:t>
          </a:r>
          <a:r>
            <a:rPr lang="es-PE" sz="1200" b="1" baseline="0">
              <a:solidFill>
                <a:schemeClr val="bg1"/>
              </a:solidFill>
              <a:effectLst/>
              <a:latin typeface="+mn-lt"/>
              <a:ea typeface="+mn-ea"/>
              <a:cs typeface="+mn-cs"/>
            </a:rPr>
            <a:t>  MENSUAL DEL SEIN</a:t>
          </a:r>
          <a:endParaRPr lang="es-PE" sz="1200">
            <a:solidFill>
              <a:schemeClr val="bg1"/>
            </a:solidFill>
            <a:effectLst/>
          </a:endParaRPr>
        </a:p>
        <a:p>
          <a:pPr algn="l"/>
          <a:r>
            <a:rPr lang="es-PE" sz="3800" b="1">
              <a:solidFill>
                <a:schemeClr val="bg1"/>
              </a:solidFill>
              <a:effectLst/>
              <a:latin typeface="+mn-lt"/>
              <a:ea typeface="+mn-ea"/>
              <a:cs typeface="+mn-cs"/>
            </a:rPr>
            <a:t>MARZO 2017</a:t>
          </a:r>
          <a:endParaRPr lang="es-PE" sz="3800">
            <a:solidFill>
              <a:schemeClr val="bg1"/>
            </a:solidFill>
            <a:effectLst/>
          </a:endParaRPr>
        </a:p>
        <a:p>
          <a:endParaRPr lang="es-PE" sz="1100">
            <a:solidFill>
              <a:schemeClr val="bg1">
                <a:lumMod val="6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100832</xdr:colOff>
      <xdr:row>25</xdr:row>
      <xdr:rowOff>32845</xdr:rowOff>
    </xdr:from>
    <xdr:to>
      <xdr:col>8</xdr:col>
      <xdr:colOff>224657</xdr:colOff>
      <xdr:row>39</xdr:row>
      <xdr:rowOff>42370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144517</xdr:colOff>
      <xdr:row>25</xdr:row>
      <xdr:rowOff>59121</xdr:rowOff>
    </xdr:from>
    <xdr:to>
      <xdr:col>16</xdr:col>
      <xdr:colOff>281480</xdr:colOff>
      <xdr:row>39</xdr:row>
      <xdr:rowOff>68646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216776</xdr:colOff>
      <xdr:row>39</xdr:row>
      <xdr:rowOff>45983</xdr:rowOff>
    </xdr:from>
    <xdr:to>
      <xdr:col>15</xdr:col>
      <xdr:colOff>276468</xdr:colOff>
      <xdr:row>41</xdr:row>
      <xdr:rowOff>108191</xdr:rowOff>
    </xdr:to>
    <xdr:pic>
      <xdr:nvPicPr>
        <xdr:cNvPr id="9" name="Picture 8"/>
        <xdr:cNvPicPr>
          <a:picLocks noChangeAspect="1"/>
        </xdr:cNvPicPr>
      </xdr:nvPicPr>
      <xdr:blipFill rotWithShape="1">
        <a:blip xmlns:r="http://schemas.openxmlformats.org/officeDocument/2006/relationships" r:embed="rId3"/>
        <a:srcRect t="79693"/>
        <a:stretch/>
      </xdr:blipFill>
      <xdr:spPr>
        <a:xfrm>
          <a:off x="216776" y="7843345"/>
          <a:ext cx="5873226" cy="443208"/>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0.16095</cdr:x>
      <cdr:y>0.50561</cdr:y>
    </cdr:from>
    <cdr:to>
      <cdr:x>0.24064</cdr:x>
      <cdr:y>0.51295</cdr:y>
    </cdr:to>
    <cdr:cxnSp macro="">
      <cdr:nvCxnSpPr>
        <cdr:cNvPr id="3" name="Straight Connector 2"/>
        <cdr:cNvCxnSpPr/>
      </cdr:nvCxnSpPr>
      <cdr:spPr>
        <a:xfrm xmlns:a="http://schemas.openxmlformats.org/drawingml/2006/main" flipV="1">
          <a:off x="518950" y="1353278"/>
          <a:ext cx="256964" cy="19636"/>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0.16706</cdr:x>
      <cdr:y>0.23316</cdr:y>
    </cdr:from>
    <cdr:to>
      <cdr:x>0.43394</cdr:x>
      <cdr:y>0.23561</cdr:y>
    </cdr:to>
    <cdr:cxnSp macro="">
      <cdr:nvCxnSpPr>
        <cdr:cNvPr id="5" name="Straight Connector 4"/>
        <cdr:cNvCxnSpPr/>
      </cdr:nvCxnSpPr>
      <cdr:spPr>
        <a:xfrm xmlns:a="http://schemas.openxmlformats.org/drawingml/2006/main" flipV="1">
          <a:off x="538657" y="624052"/>
          <a:ext cx="860534" cy="656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0.27693</cdr:x>
      <cdr:y>0.15248</cdr:y>
    </cdr:from>
    <cdr:to>
      <cdr:x>0.46519</cdr:x>
      <cdr:y>0.2346</cdr:y>
    </cdr:to>
    <cdr:cxnSp macro="">
      <cdr:nvCxnSpPr>
        <cdr:cNvPr id="7" name="Straight Connector 6"/>
        <cdr:cNvCxnSpPr/>
      </cdr:nvCxnSpPr>
      <cdr:spPr>
        <a:xfrm xmlns:a="http://schemas.openxmlformats.org/drawingml/2006/main">
          <a:off x="894618" y="408109"/>
          <a:ext cx="608135" cy="21980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0.3858</cdr:x>
      <cdr:y>0.14426</cdr:y>
    </cdr:from>
    <cdr:to>
      <cdr:x>0.47112</cdr:x>
      <cdr:y>0.22944</cdr:y>
    </cdr:to>
    <cdr:cxnSp macro="">
      <cdr:nvCxnSpPr>
        <cdr:cNvPr id="9" name="Straight Connector 8"/>
        <cdr:cNvCxnSpPr/>
      </cdr:nvCxnSpPr>
      <cdr:spPr>
        <a:xfrm xmlns:a="http://schemas.openxmlformats.org/drawingml/2006/main">
          <a:off x="1256978" y="386128"/>
          <a:ext cx="277986" cy="2279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0.47774</cdr:x>
      <cdr:y>0.14153</cdr:y>
    </cdr:from>
    <cdr:to>
      <cdr:x>0.51962</cdr:x>
      <cdr:y>0.23212</cdr:y>
    </cdr:to>
    <cdr:cxnSp macro="">
      <cdr:nvCxnSpPr>
        <cdr:cNvPr id="11" name="Straight Connector 10"/>
        <cdr:cNvCxnSpPr/>
      </cdr:nvCxnSpPr>
      <cdr:spPr>
        <a:xfrm xmlns:a="http://schemas.openxmlformats.org/drawingml/2006/main" flipH="1">
          <a:off x="1556530" y="378802"/>
          <a:ext cx="136436" cy="2424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0.4856</cdr:x>
      <cdr:y>0.14974</cdr:y>
    </cdr:from>
    <cdr:to>
      <cdr:x>0.71467</cdr:x>
      <cdr:y>0.22913</cdr:y>
    </cdr:to>
    <cdr:cxnSp macro="">
      <cdr:nvCxnSpPr>
        <cdr:cNvPr id="14" name="Straight Connector 13"/>
        <cdr:cNvCxnSpPr/>
      </cdr:nvCxnSpPr>
      <cdr:spPr>
        <a:xfrm xmlns:a="http://schemas.openxmlformats.org/drawingml/2006/main" flipH="1">
          <a:off x="1568695" y="400782"/>
          <a:ext cx="740019" cy="21248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0.50601</cdr:x>
      <cdr:y>0.23186</cdr:y>
    </cdr:from>
    <cdr:to>
      <cdr:x>0.74416</cdr:x>
      <cdr:y>0.24555</cdr:y>
    </cdr:to>
    <cdr:cxnSp macro="">
      <cdr:nvCxnSpPr>
        <cdr:cNvPr id="16" name="Straight Connector 15"/>
        <cdr:cNvCxnSpPr/>
      </cdr:nvCxnSpPr>
      <cdr:spPr>
        <a:xfrm xmlns:a="http://schemas.openxmlformats.org/drawingml/2006/main" flipH="1" flipV="1">
          <a:off x="1634638" y="620590"/>
          <a:ext cx="769326" cy="366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0.81288</cdr:x>
      <cdr:y>0.61357</cdr:y>
    </cdr:to>
    <cdr:cxnSp macro="">
      <cdr:nvCxnSpPr>
        <cdr:cNvPr id="18" name="Straight Connector 17"/>
        <cdr:cNvCxnSpPr/>
      </cdr:nvCxnSpPr>
      <cdr:spPr>
        <a:xfrm xmlns:a="http://schemas.openxmlformats.org/drawingml/2006/main" flipH="1" flipV="1">
          <a:off x="2377527" y="1543793"/>
          <a:ext cx="243492" cy="9844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0.15483</cdr:x>
      <cdr:y>0.50561</cdr:y>
    </cdr:from>
    <cdr:to>
      <cdr:x>0.24064</cdr:x>
      <cdr:y>0.51785</cdr:y>
    </cdr:to>
    <cdr:cxnSp macro="">
      <cdr:nvCxnSpPr>
        <cdr:cNvPr id="3" name="Straight Connector 2"/>
        <cdr:cNvCxnSpPr/>
      </cdr:nvCxnSpPr>
      <cdr:spPr>
        <a:xfrm xmlns:a="http://schemas.openxmlformats.org/drawingml/2006/main" flipV="1">
          <a:off x="499241" y="1353278"/>
          <a:ext cx="276673" cy="32773"/>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0.20577</cdr:x>
      <cdr:y>0.25279</cdr:y>
    </cdr:from>
    <cdr:to>
      <cdr:x>0.38505</cdr:x>
      <cdr:y>0.2577</cdr:y>
    </cdr:to>
    <cdr:cxnSp macro="">
      <cdr:nvCxnSpPr>
        <cdr:cNvPr id="5" name="Straight Connector 4"/>
        <cdr:cNvCxnSpPr/>
      </cdr:nvCxnSpPr>
      <cdr:spPr>
        <a:xfrm xmlns:a="http://schemas.openxmlformats.org/drawingml/2006/main" flipV="1">
          <a:off x="663465" y="676603"/>
          <a:ext cx="578069" cy="1313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0.27693</cdr:x>
      <cdr:y>0.15248</cdr:y>
    </cdr:from>
    <cdr:to>
      <cdr:x>0.40338</cdr:x>
      <cdr:y>0.23561</cdr:y>
    </cdr:to>
    <cdr:cxnSp macro="">
      <cdr:nvCxnSpPr>
        <cdr:cNvPr id="7" name="Straight Connector 6"/>
        <cdr:cNvCxnSpPr/>
      </cdr:nvCxnSpPr>
      <cdr:spPr>
        <a:xfrm xmlns:a="http://schemas.openxmlformats.org/drawingml/2006/main">
          <a:off x="892927" y="408117"/>
          <a:ext cx="407728" cy="22250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0.3858</cdr:x>
      <cdr:y>0.14426</cdr:y>
    </cdr:from>
    <cdr:to>
      <cdr:x>0.4482</cdr:x>
      <cdr:y>0.22334</cdr:y>
    </cdr:to>
    <cdr:cxnSp macro="">
      <cdr:nvCxnSpPr>
        <cdr:cNvPr id="9" name="Straight Connector 8"/>
        <cdr:cNvCxnSpPr/>
      </cdr:nvCxnSpPr>
      <cdr:spPr>
        <a:xfrm xmlns:a="http://schemas.openxmlformats.org/drawingml/2006/main">
          <a:off x="1243965" y="386115"/>
          <a:ext cx="201207" cy="21166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0.47774</cdr:x>
      <cdr:y>0.14153</cdr:y>
    </cdr:from>
    <cdr:to>
      <cdr:x>0.51962</cdr:x>
      <cdr:y>0.23212</cdr:y>
    </cdr:to>
    <cdr:cxnSp macro="">
      <cdr:nvCxnSpPr>
        <cdr:cNvPr id="11" name="Straight Connector 10"/>
        <cdr:cNvCxnSpPr/>
      </cdr:nvCxnSpPr>
      <cdr:spPr>
        <a:xfrm xmlns:a="http://schemas.openxmlformats.org/drawingml/2006/main" flipH="1">
          <a:off x="1556530" y="378802"/>
          <a:ext cx="136436" cy="2424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0.4856</cdr:x>
      <cdr:y>0.14974</cdr:y>
    </cdr:from>
    <cdr:to>
      <cdr:x>0.71467</cdr:x>
      <cdr:y>0.22913</cdr:y>
    </cdr:to>
    <cdr:cxnSp macro="">
      <cdr:nvCxnSpPr>
        <cdr:cNvPr id="14" name="Straight Connector 13"/>
        <cdr:cNvCxnSpPr/>
      </cdr:nvCxnSpPr>
      <cdr:spPr>
        <a:xfrm xmlns:a="http://schemas.openxmlformats.org/drawingml/2006/main" flipH="1">
          <a:off x="1568695" y="400782"/>
          <a:ext cx="740019" cy="21248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0.50601</cdr:x>
      <cdr:y>0.23186</cdr:y>
    </cdr:from>
    <cdr:to>
      <cdr:x>0.74416</cdr:x>
      <cdr:y>0.24555</cdr:y>
    </cdr:to>
    <cdr:cxnSp macro="">
      <cdr:nvCxnSpPr>
        <cdr:cNvPr id="16" name="Straight Connector 15"/>
        <cdr:cNvCxnSpPr/>
      </cdr:nvCxnSpPr>
      <cdr:spPr>
        <a:xfrm xmlns:a="http://schemas.openxmlformats.org/drawingml/2006/main" flipH="1" flipV="1">
          <a:off x="1634638" y="620590"/>
          <a:ext cx="769326" cy="366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0.83529</cdr:x>
      <cdr:y>0.61848</cdr:y>
    </cdr:to>
    <cdr:cxnSp macro="">
      <cdr:nvCxnSpPr>
        <cdr:cNvPr id="18" name="Straight Connector 17"/>
        <cdr:cNvCxnSpPr/>
      </cdr:nvCxnSpPr>
      <cdr:spPr>
        <a:xfrm xmlns:a="http://schemas.openxmlformats.org/drawingml/2006/main" flipH="1" flipV="1">
          <a:off x="2377528" y="1543793"/>
          <a:ext cx="315748" cy="111586"/>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0</xdr:col>
      <xdr:colOff>2559326</xdr:colOff>
      <xdr:row>22</xdr:row>
      <xdr:rowOff>1</xdr:rowOff>
    </xdr:from>
    <xdr:to>
      <xdr:col>6</xdr:col>
      <xdr:colOff>789749</xdr:colOff>
      <xdr:row>41</xdr:row>
      <xdr:rowOff>57978</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1482587</xdr:colOff>
      <xdr:row>61</xdr:row>
      <xdr:rowOff>145676</xdr:rowOff>
    </xdr:from>
    <xdr:to>
      <xdr:col>9</xdr:col>
      <xdr:colOff>256761</xdr:colOff>
      <xdr:row>91</xdr:row>
      <xdr:rowOff>66261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0.26125</cdr:x>
      <cdr:y>0.02431</cdr:y>
    </cdr:from>
    <cdr:to>
      <cdr:x>0.75129</cdr:x>
      <cdr:y>0.11544</cdr:y>
    </cdr:to>
    <cdr:sp macro="" textlink="">
      <cdr:nvSpPr>
        <cdr:cNvPr id="2" name="TextBox 1"/>
        <cdr:cNvSpPr txBox="1"/>
      </cdr:nvSpPr>
      <cdr:spPr>
        <a:xfrm xmlns:a="http://schemas.openxmlformats.org/drawingml/2006/main">
          <a:off x="1417217" y="74098"/>
          <a:ext cx="2658318" cy="2777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t>Total enero a marzo</a:t>
          </a:r>
          <a:r>
            <a:rPr lang="es-PE" sz="1100" b="1" baseline="0"/>
            <a:t> </a:t>
          </a:r>
          <a:r>
            <a:rPr lang="es-PE" sz="1100" b="1"/>
            <a:t>2017 = 35,0 MW</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241280</xdr:colOff>
      <xdr:row>24</xdr:row>
      <xdr:rowOff>21981</xdr:rowOff>
    </xdr:from>
    <xdr:to>
      <xdr:col>10</xdr:col>
      <xdr:colOff>282692</xdr:colOff>
      <xdr:row>51</xdr:row>
      <xdr:rowOff>8792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0.13486</cdr:x>
      <cdr:y>0.15901</cdr:y>
    </cdr:from>
    <cdr:to>
      <cdr:x>0.24578</cdr:x>
      <cdr:y>0.24521</cdr:y>
    </cdr:to>
    <cdr:sp macro="" textlink="">
      <cdr:nvSpPr>
        <cdr:cNvPr id="2" name="TextBox 1"/>
        <cdr:cNvSpPr txBox="1"/>
      </cdr:nvSpPr>
      <cdr:spPr>
        <a:xfrm xmlns:a="http://schemas.openxmlformats.org/drawingml/2006/main">
          <a:off x="917022" y="703422"/>
          <a:ext cx="754258" cy="38132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800" b="1">
              <a:solidFill>
                <a:srgbClr val="C00000"/>
              </a:solidFill>
              <a:latin typeface="Symbol" panose="05050102010706020507" pitchFamily="18" charset="2"/>
            </a:rPr>
            <a:t>D = 17,4 %</a:t>
          </a:r>
        </a:p>
      </cdr:txBody>
    </cdr:sp>
  </cdr:relSizeAnchor>
  <cdr:relSizeAnchor xmlns:cdr="http://schemas.openxmlformats.org/drawingml/2006/chartDrawing">
    <cdr:from>
      <cdr:x>0.20452</cdr:x>
      <cdr:y>0.25229</cdr:y>
    </cdr:from>
    <cdr:to>
      <cdr:x>0.30466</cdr:x>
      <cdr:y>0.3385</cdr:y>
    </cdr:to>
    <cdr:sp macro="" textlink="">
      <cdr:nvSpPr>
        <cdr:cNvPr id="3" name="TextBox 1"/>
        <cdr:cNvSpPr txBox="1"/>
      </cdr:nvSpPr>
      <cdr:spPr>
        <a:xfrm xmlns:a="http://schemas.openxmlformats.org/drawingml/2006/main">
          <a:off x="1277694" y="708068"/>
          <a:ext cx="625606" cy="2419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13,4</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0.31589</cdr:x>
      <cdr:y>0.40563</cdr:y>
    </cdr:from>
    <cdr:to>
      <cdr:x>0.43605</cdr:x>
      <cdr:y>0.47137</cdr:y>
    </cdr:to>
    <cdr:sp macro="" textlink="">
      <cdr:nvSpPr>
        <cdr:cNvPr id="4" name="TextBox 1"/>
        <cdr:cNvSpPr txBox="1"/>
      </cdr:nvSpPr>
      <cdr:spPr>
        <a:xfrm xmlns:a="http://schemas.openxmlformats.org/drawingml/2006/main">
          <a:off x="2103045" y="1751126"/>
          <a:ext cx="799981" cy="28380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-19,5</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0.41534</cdr:x>
      <cdr:y>0.41899</cdr:y>
    </cdr:from>
    <cdr:to>
      <cdr:x>0.53679</cdr:x>
      <cdr:y>0.5052</cdr:y>
    </cdr:to>
    <cdr:sp macro="" textlink="">
      <cdr:nvSpPr>
        <cdr:cNvPr id="6" name="TextBox 1"/>
        <cdr:cNvSpPr txBox="1"/>
      </cdr:nvSpPr>
      <cdr:spPr>
        <a:xfrm xmlns:a="http://schemas.openxmlformats.org/drawingml/2006/main">
          <a:off x="2765146" y="1808801"/>
          <a:ext cx="808569" cy="3721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9,</a:t>
          </a:r>
          <a:r>
            <a:rPr lang="es-PE" sz="800" b="1" baseline="0">
              <a:solidFill>
                <a:srgbClr val="C00000"/>
              </a:solidFill>
              <a:latin typeface="Symbol" panose="05050102010706020507" pitchFamily="18" charset="2"/>
            </a:rPr>
            <a:t>0</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0.52572</cdr:x>
      <cdr:y>0.78547</cdr:y>
    </cdr:from>
    <cdr:to>
      <cdr:x>0.62063</cdr:x>
      <cdr:y>0.84691</cdr:y>
    </cdr:to>
    <cdr:sp macro="" textlink="">
      <cdr:nvSpPr>
        <cdr:cNvPr id="7" name="TextBox 1"/>
        <cdr:cNvSpPr txBox="1"/>
      </cdr:nvSpPr>
      <cdr:spPr>
        <a:xfrm xmlns:a="http://schemas.openxmlformats.org/drawingml/2006/main">
          <a:off x="3500068" y="3390891"/>
          <a:ext cx="631875" cy="2652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13,4%</a:t>
          </a:r>
        </a:p>
      </cdr:txBody>
    </cdr:sp>
  </cdr:relSizeAnchor>
  <cdr:relSizeAnchor xmlns:cdr="http://schemas.openxmlformats.org/drawingml/2006/chartDrawing">
    <cdr:from>
      <cdr:x>0.61249</cdr:x>
      <cdr:y>0.78748</cdr:y>
    </cdr:from>
    <cdr:to>
      <cdr:x>0.71263</cdr:x>
      <cdr:y>0.84521</cdr:y>
    </cdr:to>
    <cdr:sp macro="" textlink="">
      <cdr:nvSpPr>
        <cdr:cNvPr id="8" name="TextBox 1"/>
        <cdr:cNvSpPr txBox="1"/>
      </cdr:nvSpPr>
      <cdr:spPr>
        <a:xfrm xmlns:a="http://schemas.openxmlformats.org/drawingml/2006/main">
          <a:off x="4077750" y="3399568"/>
          <a:ext cx="666694" cy="24922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33,5</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0.83359</cdr:x>
      <cdr:y>0.82993</cdr:y>
    </cdr:from>
    <cdr:to>
      <cdr:x>0.94247</cdr:x>
      <cdr:y>0.88934</cdr:y>
    </cdr:to>
    <cdr:sp macro="" textlink="">
      <cdr:nvSpPr>
        <cdr:cNvPr id="9" name="TextBox 1"/>
        <cdr:cNvSpPr txBox="1"/>
      </cdr:nvSpPr>
      <cdr:spPr>
        <a:xfrm xmlns:a="http://schemas.openxmlformats.org/drawingml/2006/main">
          <a:off x="5549751" y="3582826"/>
          <a:ext cx="724882" cy="25647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11,5</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0.74738</cdr:x>
      <cdr:y>0.82719</cdr:y>
    </cdr:from>
    <cdr:to>
      <cdr:x>0.87845</cdr:x>
      <cdr:y>0.88086</cdr:y>
    </cdr:to>
    <cdr:sp macro="" textlink="">
      <cdr:nvSpPr>
        <cdr:cNvPr id="10" name="TextBox 1"/>
        <cdr:cNvSpPr txBox="1"/>
      </cdr:nvSpPr>
      <cdr:spPr>
        <a:xfrm xmlns:a="http://schemas.openxmlformats.org/drawingml/2006/main">
          <a:off x="4975797" y="3570997"/>
          <a:ext cx="872615" cy="2316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-14,1%</a:t>
          </a: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99391</xdr:colOff>
      <xdr:row>32</xdr:row>
      <xdr:rowOff>165651</xdr:rowOff>
    </xdr:from>
    <xdr:to>
      <xdr:col>10</xdr:col>
      <xdr:colOff>298174</xdr:colOff>
      <xdr:row>63</xdr:row>
      <xdr:rowOff>33129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198783</xdr:colOff>
      <xdr:row>18</xdr:row>
      <xdr:rowOff>49696</xdr:rowOff>
    </xdr:from>
    <xdr:to>
      <xdr:col>9</xdr:col>
      <xdr:colOff>306456</xdr:colOff>
      <xdr:row>34</xdr:row>
      <xdr:rowOff>16565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256763</xdr:colOff>
      <xdr:row>35</xdr:row>
      <xdr:rowOff>8283</xdr:rowOff>
    </xdr:from>
    <xdr:to>
      <xdr:col>9</xdr:col>
      <xdr:colOff>314740</xdr:colOff>
      <xdr:row>56</xdr:row>
      <xdr:rowOff>57978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0.00744</cdr:x>
      <cdr:y>0.17514</cdr:y>
    </cdr:from>
    <cdr:to>
      <cdr:x>0.47515</cdr:x>
      <cdr:y>0.29828</cdr:y>
    </cdr:to>
    <cdr:sp macro="" textlink="">
      <cdr:nvSpPr>
        <cdr:cNvPr id="2" name="TextBox 1"/>
        <cdr:cNvSpPr txBox="1"/>
      </cdr:nvSpPr>
      <cdr:spPr>
        <a:xfrm xmlns:a="http://schemas.openxmlformats.org/drawingml/2006/main">
          <a:off x="50800" y="622300"/>
          <a:ext cx="3192043" cy="43757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000" b="1"/>
            <a:t>TOTAL</a:t>
          </a:r>
          <a:r>
            <a:rPr lang="es-PE" sz="1000" b="1" baseline="0"/>
            <a:t> SEIN 2017 = 12 228,1 GWh</a:t>
          </a:r>
        </a:p>
        <a:p xmlns:a="http://schemas.openxmlformats.org/drawingml/2006/main">
          <a:r>
            <a:rPr lang="es-PE" sz="1000" b="1" baseline="0"/>
            <a:t>TOTAL RER 2017  =  614,0 GWh </a:t>
          </a:r>
          <a:r>
            <a:rPr lang="es-PE" sz="1000" b="1" baseline="0">
              <a:solidFill>
                <a:srgbClr val="FF0000"/>
              </a:solidFill>
            </a:rPr>
            <a:t>(5,0 %)</a:t>
          </a:r>
          <a:endParaRPr lang="es-PE" sz="1000" b="1">
            <a:solidFill>
              <a:srgbClr val="FF000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0</xdr:colOff>
      <xdr:row>39</xdr:row>
      <xdr:rowOff>66259</xdr:rowOff>
    </xdr:from>
    <xdr:to>
      <xdr:col>5</xdr:col>
      <xdr:colOff>71586</xdr:colOff>
      <xdr:row>54</xdr:row>
      <xdr:rowOff>74543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425019</xdr:colOff>
      <xdr:row>54</xdr:row>
      <xdr:rowOff>138302</xdr:rowOff>
    </xdr:from>
    <xdr:to>
      <xdr:col>10</xdr:col>
      <xdr:colOff>557809</xdr:colOff>
      <xdr:row>68</xdr:row>
      <xdr:rowOff>115956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126773</xdr:colOff>
      <xdr:row>55</xdr:row>
      <xdr:rowOff>19133</xdr:rowOff>
    </xdr:from>
    <xdr:to>
      <xdr:col>4</xdr:col>
      <xdr:colOff>412523</xdr:colOff>
      <xdr:row>69</xdr:row>
      <xdr:rowOff>82827</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114300</xdr:colOff>
      <xdr:row>38</xdr:row>
      <xdr:rowOff>126069</xdr:rowOff>
    </xdr:from>
    <xdr:to>
      <xdr:col>10</xdr:col>
      <xdr:colOff>581026</xdr:colOff>
      <xdr:row>54</xdr:row>
      <xdr:rowOff>82827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8282</xdr:colOff>
      <xdr:row>70</xdr:row>
      <xdr:rowOff>29748</xdr:rowOff>
    </xdr:from>
    <xdr:to>
      <xdr:col>10</xdr:col>
      <xdr:colOff>699886</xdr:colOff>
      <xdr:row>90</xdr:row>
      <xdr:rowOff>132522</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57024</xdr:colOff>
      <xdr:row>7</xdr:row>
      <xdr:rowOff>28988</xdr:rowOff>
    </xdr:from>
    <xdr:to>
      <xdr:col>9</xdr:col>
      <xdr:colOff>628524</xdr:colOff>
      <xdr:row>60</xdr:row>
      <xdr:rowOff>57977</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266140</xdr:colOff>
      <xdr:row>25</xdr:row>
      <xdr:rowOff>158461</xdr:rowOff>
    </xdr:from>
    <xdr:to>
      <xdr:col>9</xdr:col>
      <xdr:colOff>806824</xdr:colOff>
      <xdr:row>46</xdr:row>
      <xdr:rowOff>5196</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0.80495</cdr:x>
      <cdr:y>0.37008</cdr:y>
    </cdr:from>
    <cdr:to>
      <cdr:x>0.93502</cdr:x>
      <cdr:y>0.4685</cdr:y>
    </cdr:to>
    <cdr:sp macro="" textlink="">
      <cdr:nvSpPr>
        <cdr:cNvPr id="2" name="TextBox 1"/>
        <cdr:cNvSpPr txBox="1"/>
      </cdr:nvSpPr>
      <cdr:spPr>
        <a:xfrm xmlns:a="http://schemas.openxmlformats.org/drawingml/2006/main">
          <a:off x="5890567" y="1111776"/>
          <a:ext cx="951842" cy="2956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6,8%</a:t>
          </a:r>
        </a:p>
      </cdr:txBody>
    </cdr:sp>
  </cdr:relSizeAnchor>
  <cdr:relSizeAnchor xmlns:cdr="http://schemas.openxmlformats.org/drawingml/2006/chartDrawing">
    <cdr:from>
      <cdr:x>0.83209</cdr:x>
      <cdr:y>0.62021</cdr:y>
    </cdr:from>
    <cdr:to>
      <cdr:x>0.92807</cdr:x>
      <cdr:y>0.71864</cdr:y>
    </cdr:to>
    <cdr:sp macro="" textlink="">
      <cdr:nvSpPr>
        <cdr:cNvPr id="3" name="TextBox 1"/>
        <cdr:cNvSpPr txBox="1"/>
      </cdr:nvSpPr>
      <cdr:spPr>
        <a:xfrm xmlns:a="http://schemas.openxmlformats.org/drawingml/2006/main">
          <a:off x="6023535" y="1765300"/>
          <a:ext cx="694765" cy="2801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1,8%</a:t>
          </a:r>
        </a:p>
      </cdr:txBody>
    </cdr:sp>
  </cdr:relSizeAnchor>
  <cdr:relSizeAnchor xmlns:cdr="http://schemas.openxmlformats.org/drawingml/2006/chartDrawing">
    <cdr:from>
      <cdr:x>0.80495</cdr:x>
      <cdr:y>0.37008</cdr:y>
    </cdr:from>
    <cdr:to>
      <cdr:x>0.93502</cdr:x>
      <cdr:y>0.4685</cdr:y>
    </cdr:to>
    <cdr:sp macro="" textlink="">
      <cdr:nvSpPr>
        <cdr:cNvPr id="4" name="TextBox 1"/>
        <cdr:cNvSpPr txBox="1"/>
      </cdr:nvSpPr>
      <cdr:spPr>
        <a:xfrm xmlns:a="http://schemas.openxmlformats.org/drawingml/2006/main">
          <a:off x="5890567" y="1111776"/>
          <a:ext cx="951842" cy="2956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6,8%</a:t>
          </a:r>
        </a:p>
      </cdr:txBody>
    </cdr:sp>
  </cdr:relSizeAnchor>
  <cdr:relSizeAnchor xmlns:cdr="http://schemas.openxmlformats.org/drawingml/2006/chartDrawing">
    <cdr:from>
      <cdr:x>0.83209</cdr:x>
      <cdr:y>0.62021</cdr:y>
    </cdr:from>
    <cdr:to>
      <cdr:x>0.92807</cdr:x>
      <cdr:y>0.71864</cdr:y>
    </cdr:to>
    <cdr:sp macro="" textlink="">
      <cdr:nvSpPr>
        <cdr:cNvPr id="5" name="TextBox 1"/>
        <cdr:cNvSpPr txBox="1"/>
      </cdr:nvSpPr>
      <cdr:spPr>
        <a:xfrm xmlns:a="http://schemas.openxmlformats.org/drawingml/2006/main">
          <a:off x="6023535" y="1765300"/>
          <a:ext cx="694765" cy="2801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1,8%</a:t>
          </a:r>
        </a:p>
      </cdr:txBody>
    </cdr:sp>
  </cdr:relSizeAnchor>
  <cdr:relSizeAnchor xmlns:cdr="http://schemas.openxmlformats.org/drawingml/2006/chartDrawing">
    <cdr:from>
      <cdr:x>0.80495</cdr:x>
      <cdr:y>0.37008</cdr:y>
    </cdr:from>
    <cdr:to>
      <cdr:x>0.93502</cdr:x>
      <cdr:y>0.4685</cdr:y>
    </cdr:to>
    <cdr:sp macro="" textlink="">
      <cdr:nvSpPr>
        <cdr:cNvPr id="6" name="TextBox 1"/>
        <cdr:cNvSpPr txBox="1"/>
      </cdr:nvSpPr>
      <cdr:spPr>
        <a:xfrm xmlns:a="http://schemas.openxmlformats.org/drawingml/2006/main">
          <a:off x="5890567" y="1111776"/>
          <a:ext cx="951842" cy="2956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6,8%</a:t>
          </a:r>
        </a:p>
      </cdr:txBody>
    </cdr:sp>
  </cdr:relSizeAnchor>
  <cdr:relSizeAnchor xmlns:cdr="http://schemas.openxmlformats.org/drawingml/2006/chartDrawing">
    <cdr:from>
      <cdr:x>0.83209</cdr:x>
      <cdr:y>0.62021</cdr:y>
    </cdr:from>
    <cdr:to>
      <cdr:x>0.92807</cdr:x>
      <cdr:y>0.71864</cdr:y>
    </cdr:to>
    <cdr:sp macro="" textlink="">
      <cdr:nvSpPr>
        <cdr:cNvPr id="7" name="TextBox 1"/>
        <cdr:cNvSpPr txBox="1"/>
      </cdr:nvSpPr>
      <cdr:spPr>
        <a:xfrm xmlns:a="http://schemas.openxmlformats.org/drawingml/2006/main">
          <a:off x="6023535" y="1765300"/>
          <a:ext cx="694765" cy="2801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1,8%</a:t>
          </a:r>
        </a:p>
      </cdr:txBody>
    </cdr:sp>
  </cdr:relSizeAnchor>
  <cdr:relSizeAnchor xmlns:cdr="http://schemas.openxmlformats.org/drawingml/2006/chartDrawing">
    <cdr:from>
      <cdr:x>0.80495</cdr:x>
      <cdr:y>0.37008</cdr:y>
    </cdr:from>
    <cdr:to>
      <cdr:x>0.93502</cdr:x>
      <cdr:y>0.4685</cdr:y>
    </cdr:to>
    <cdr:sp macro="" textlink="">
      <cdr:nvSpPr>
        <cdr:cNvPr id="8" name="TextBox 1"/>
        <cdr:cNvSpPr txBox="1"/>
      </cdr:nvSpPr>
      <cdr:spPr>
        <a:xfrm xmlns:a="http://schemas.openxmlformats.org/drawingml/2006/main">
          <a:off x="5890567" y="1111776"/>
          <a:ext cx="951842" cy="2956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6,8%</a:t>
          </a:r>
        </a:p>
      </cdr:txBody>
    </cdr:sp>
  </cdr:relSizeAnchor>
  <cdr:relSizeAnchor xmlns:cdr="http://schemas.openxmlformats.org/drawingml/2006/chartDrawing">
    <cdr:from>
      <cdr:x>0.83209</cdr:x>
      <cdr:y>0.62021</cdr:y>
    </cdr:from>
    <cdr:to>
      <cdr:x>0.92807</cdr:x>
      <cdr:y>0.71864</cdr:y>
    </cdr:to>
    <cdr:sp macro="" textlink="">
      <cdr:nvSpPr>
        <cdr:cNvPr id="9" name="TextBox 1"/>
        <cdr:cNvSpPr txBox="1"/>
      </cdr:nvSpPr>
      <cdr:spPr>
        <a:xfrm xmlns:a="http://schemas.openxmlformats.org/drawingml/2006/main">
          <a:off x="6023535" y="1765300"/>
          <a:ext cx="694765" cy="2801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1,8%</a:t>
          </a:r>
        </a:p>
      </cdr:txBody>
    </cdr:sp>
  </cdr:relSizeAnchor>
</c:userShapes>
</file>

<file path=xl/drawings/drawing16.xml><?xml version="1.0" encoding="utf-8"?>
<xdr:wsDr xmlns:xdr="http://schemas.openxmlformats.org/drawingml/2006/spreadsheetDrawing" xmlns:a="http://schemas.openxmlformats.org/drawingml/2006/main">
  <xdr:twoCellAnchor>
    <xdr:from>
      <xdr:col>4</xdr:col>
      <xdr:colOff>82826</xdr:colOff>
      <xdr:row>7</xdr:row>
      <xdr:rowOff>33130</xdr:rowOff>
    </xdr:from>
    <xdr:to>
      <xdr:col>9</xdr:col>
      <xdr:colOff>654326</xdr:colOff>
      <xdr:row>63</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212912</xdr:colOff>
      <xdr:row>30</xdr:row>
      <xdr:rowOff>112059</xdr:rowOff>
    </xdr:from>
    <xdr:to>
      <xdr:col>8</xdr:col>
      <xdr:colOff>403411</xdr:colOff>
      <xdr:row>58</xdr:row>
      <xdr:rowOff>100854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206392</xdr:colOff>
      <xdr:row>2</xdr:row>
      <xdr:rowOff>123825</xdr:rowOff>
    </xdr:from>
    <xdr:to>
      <xdr:col>8</xdr:col>
      <xdr:colOff>396891</xdr:colOff>
      <xdr:row>24</xdr:row>
      <xdr:rowOff>61275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184794</xdr:colOff>
      <xdr:row>26</xdr:row>
      <xdr:rowOff>157085</xdr:rowOff>
    </xdr:from>
    <xdr:to>
      <xdr:col>8</xdr:col>
      <xdr:colOff>375293</xdr:colOff>
      <xdr:row>57</xdr:row>
      <xdr:rowOff>152399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283507</xdr:colOff>
      <xdr:row>31</xdr:row>
      <xdr:rowOff>147918</xdr:rowOff>
    </xdr:from>
    <xdr:to>
      <xdr:col>8</xdr:col>
      <xdr:colOff>474009</xdr:colOff>
      <xdr:row>57</xdr:row>
      <xdr:rowOff>82924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521494</xdr:colOff>
      <xdr:row>0</xdr:row>
      <xdr:rowOff>64975</xdr:rowOff>
    </xdr:from>
    <xdr:to>
      <xdr:col>8</xdr:col>
      <xdr:colOff>238125</xdr:colOff>
      <xdr:row>18</xdr:row>
      <xdr:rowOff>51954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500619</xdr:colOff>
      <xdr:row>18</xdr:row>
      <xdr:rowOff>69271</xdr:rowOff>
    </xdr:from>
    <xdr:to>
      <xdr:col>8</xdr:col>
      <xdr:colOff>217250</xdr:colOff>
      <xdr:row>43</xdr:row>
      <xdr:rowOff>69271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368877</xdr:colOff>
      <xdr:row>45</xdr:row>
      <xdr:rowOff>6928</xdr:rowOff>
    </xdr:from>
    <xdr:to>
      <xdr:col>8</xdr:col>
      <xdr:colOff>242365</xdr:colOff>
      <xdr:row>73</xdr:row>
      <xdr:rowOff>81041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168087</xdr:colOff>
      <xdr:row>24</xdr:row>
      <xdr:rowOff>57149</xdr:rowOff>
    </xdr:from>
    <xdr:to>
      <xdr:col>7</xdr:col>
      <xdr:colOff>1501588</xdr:colOff>
      <xdr:row>49</xdr:row>
      <xdr:rowOff>112058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145675</xdr:colOff>
      <xdr:row>15</xdr:row>
      <xdr:rowOff>100853</xdr:rowOff>
    </xdr:from>
    <xdr:to>
      <xdr:col>8</xdr:col>
      <xdr:colOff>307730</xdr:colOff>
      <xdr:row>37</xdr:row>
      <xdr:rowOff>67234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0.06316</cdr:x>
      <cdr:y>0.12144</cdr:y>
    </cdr:from>
    <cdr:to>
      <cdr:x>0.16476</cdr:x>
      <cdr:y>0.20732</cdr:y>
    </cdr:to>
    <cdr:sp macro="" textlink="">
      <cdr:nvSpPr>
        <cdr:cNvPr id="3" name="TextBox 2"/>
        <cdr:cNvSpPr txBox="1"/>
      </cdr:nvSpPr>
      <cdr:spPr>
        <a:xfrm xmlns:a="http://schemas.openxmlformats.org/drawingml/2006/main">
          <a:off x="578570" y="494457"/>
          <a:ext cx="930624" cy="3496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1 232,1%</a:t>
          </a:r>
        </a:p>
      </cdr:txBody>
    </cdr:sp>
  </cdr:relSizeAnchor>
  <cdr:relSizeAnchor xmlns:cdr="http://schemas.openxmlformats.org/drawingml/2006/chartDrawing">
    <cdr:from>
      <cdr:x>0.29313</cdr:x>
      <cdr:y>0.5313</cdr:y>
    </cdr:from>
    <cdr:to>
      <cdr:x>0.39473</cdr:x>
      <cdr:y>0.61718</cdr:y>
    </cdr:to>
    <cdr:sp macro="" textlink="">
      <cdr:nvSpPr>
        <cdr:cNvPr id="4" name="TextBox 1"/>
        <cdr:cNvSpPr txBox="1"/>
      </cdr:nvSpPr>
      <cdr:spPr>
        <a:xfrm xmlns:a="http://schemas.openxmlformats.org/drawingml/2006/main">
          <a:off x="2685912" y="2173603"/>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-100,0%</a:t>
          </a:r>
        </a:p>
      </cdr:txBody>
    </cdr:sp>
  </cdr:relSizeAnchor>
  <cdr:relSizeAnchor xmlns:cdr="http://schemas.openxmlformats.org/drawingml/2006/chartDrawing">
    <cdr:from>
      <cdr:x>0.48902</cdr:x>
      <cdr:y>0.59982</cdr:y>
    </cdr:from>
    <cdr:to>
      <cdr:x>0.59062</cdr:x>
      <cdr:y>0.68569</cdr:y>
    </cdr:to>
    <cdr:sp macro="" textlink="">
      <cdr:nvSpPr>
        <cdr:cNvPr id="5" name="TextBox 1"/>
        <cdr:cNvSpPr txBox="1"/>
      </cdr:nvSpPr>
      <cdr:spPr>
        <a:xfrm xmlns:a="http://schemas.openxmlformats.org/drawingml/2006/main">
          <a:off x="4477124"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-95,7%</a:t>
          </a:r>
        </a:p>
      </cdr:txBody>
    </cdr:sp>
  </cdr:relSizeAnchor>
  <cdr:relSizeAnchor xmlns:cdr="http://schemas.openxmlformats.org/drawingml/2006/chartDrawing">
    <cdr:from>
      <cdr:x>0.39813</cdr:x>
      <cdr:y>0.52286</cdr:y>
    </cdr:from>
    <cdr:to>
      <cdr:x>0.49972</cdr:x>
      <cdr:y>0.60873</cdr:y>
    </cdr:to>
    <cdr:sp macro="" textlink="">
      <cdr:nvSpPr>
        <cdr:cNvPr id="6" name="TextBox 1"/>
        <cdr:cNvSpPr txBox="1"/>
      </cdr:nvSpPr>
      <cdr:spPr>
        <a:xfrm xmlns:a="http://schemas.openxmlformats.org/drawingml/2006/main">
          <a:off x="3962865" y="2133902"/>
          <a:ext cx="1011202" cy="350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1 574,1%</a:t>
          </a:r>
        </a:p>
      </cdr:txBody>
    </cdr:sp>
  </cdr:relSizeAnchor>
  <cdr:relSizeAnchor xmlns:cdr="http://schemas.openxmlformats.org/drawingml/2006/chartDrawing">
    <cdr:from>
      <cdr:x>0.84398</cdr:x>
      <cdr:y>0.59982</cdr:y>
    </cdr:from>
    <cdr:to>
      <cdr:x>0.94557</cdr:x>
      <cdr:y>0.68569</cdr:y>
    </cdr:to>
    <cdr:sp macro="" textlink="">
      <cdr:nvSpPr>
        <cdr:cNvPr id="7" name="TextBox 1"/>
        <cdr:cNvSpPr txBox="1"/>
      </cdr:nvSpPr>
      <cdr:spPr>
        <a:xfrm xmlns:a="http://schemas.openxmlformats.org/drawingml/2006/main">
          <a:off x="7726829"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39,4%</a:t>
          </a:r>
        </a:p>
      </cdr:txBody>
    </cdr:sp>
  </cdr:relSizeAnchor>
  <cdr:relSizeAnchor xmlns:cdr="http://schemas.openxmlformats.org/drawingml/2006/chartDrawing">
    <cdr:from>
      <cdr:x>0.097</cdr:x>
      <cdr:y>0.53397</cdr:y>
    </cdr:from>
    <cdr:to>
      <cdr:x>0.1986</cdr:x>
      <cdr:y>0.61985</cdr:y>
    </cdr:to>
    <cdr:sp macro="" textlink="">
      <cdr:nvSpPr>
        <cdr:cNvPr id="8" name="TextBox 1"/>
        <cdr:cNvSpPr txBox="1"/>
      </cdr:nvSpPr>
      <cdr:spPr>
        <a:xfrm xmlns:a="http://schemas.openxmlformats.org/drawingml/2006/main">
          <a:off x="888448" y="2179237"/>
          <a:ext cx="930624" cy="35049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14,3%</a:t>
          </a:r>
        </a:p>
      </cdr:txBody>
    </cdr:sp>
  </cdr:relSizeAnchor>
  <cdr:relSizeAnchor xmlns:cdr="http://schemas.openxmlformats.org/drawingml/2006/chartDrawing">
    <cdr:from>
      <cdr:x>0.30191</cdr:x>
      <cdr:y>0.60184</cdr:y>
    </cdr:from>
    <cdr:to>
      <cdr:x>0.4035</cdr:x>
      <cdr:y>0.68771</cdr:y>
    </cdr:to>
    <cdr:sp macro="" textlink="">
      <cdr:nvSpPr>
        <cdr:cNvPr id="9" name="TextBox 1"/>
        <cdr:cNvSpPr txBox="1"/>
      </cdr:nvSpPr>
      <cdr:spPr>
        <a:xfrm xmlns:a="http://schemas.openxmlformats.org/drawingml/2006/main">
          <a:off x="2765436" y="2456213"/>
          <a:ext cx="930533" cy="350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Ñ </a:t>
          </a:r>
          <a:r>
            <a:rPr lang="es-PE" sz="1100" b="1">
              <a:solidFill>
                <a:srgbClr val="FF0000"/>
              </a:solidFill>
            </a:rPr>
            <a:t>= -100,0%</a:t>
          </a:r>
        </a:p>
      </cdr:txBody>
    </cdr:sp>
  </cdr:relSizeAnchor>
  <cdr:relSizeAnchor xmlns:cdr="http://schemas.openxmlformats.org/drawingml/2006/chartDrawing">
    <cdr:from>
      <cdr:x>0.4423</cdr:x>
      <cdr:y>0.60195</cdr:y>
    </cdr:from>
    <cdr:to>
      <cdr:x>0.54389</cdr:x>
      <cdr:y>0.68782</cdr:y>
    </cdr:to>
    <cdr:sp macro="" textlink="">
      <cdr:nvSpPr>
        <cdr:cNvPr id="10" name="TextBox 1"/>
        <cdr:cNvSpPr txBox="1"/>
      </cdr:nvSpPr>
      <cdr:spPr>
        <a:xfrm xmlns:a="http://schemas.openxmlformats.org/drawingml/2006/main">
          <a:off x="4051324" y="2456680"/>
          <a:ext cx="930533" cy="350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effectLst/>
              <a:latin typeface="Symbol" panose="05050102010706020507" pitchFamily="18" charset="2"/>
              <a:ea typeface="+mn-ea"/>
              <a:cs typeface="+mn-cs"/>
            </a:rPr>
            <a:t>Ñ </a:t>
          </a:r>
          <a:r>
            <a:rPr lang="es-PE" sz="1100" b="1">
              <a:solidFill>
                <a:srgbClr val="FF0000"/>
              </a:solidFill>
            </a:rPr>
            <a:t>= -82,4%</a:t>
          </a:r>
        </a:p>
      </cdr:txBody>
    </cdr:sp>
  </cdr:relSizeAnchor>
  <cdr:relSizeAnchor xmlns:cdr="http://schemas.openxmlformats.org/drawingml/2006/chartDrawing">
    <cdr:from>
      <cdr:x>0.6495</cdr:x>
      <cdr:y>0.60993</cdr:y>
    </cdr:from>
    <cdr:to>
      <cdr:x>0.75109</cdr:x>
      <cdr:y>0.6958</cdr:y>
    </cdr:to>
    <cdr:sp macro="" textlink="">
      <cdr:nvSpPr>
        <cdr:cNvPr id="11" name="TextBox 1"/>
        <cdr:cNvSpPr txBox="1"/>
      </cdr:nvSpPr>
      <cdr:spPr>
        <a:xfrm xmlns:a="http://schemas.openxmlformats.org/drawingml/2006/main">
          <a:off x="6396889" y="2489216"/>
          <a:ext cx="1000558" cy="35045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Ñ </a:t>
          </a:r>
          <a:r>
            <a:rPr lang="es-PE" sz="1100" b="1">
              <a:solidFill>
                <a:srgbClr val="FF0000"/>
              </a:solidFill>
            </a:rPr>
            <a:t>= -100,0%</a:t>
          </a:r>
        </a:p>
      </cdr:txBody>
    </cdr:sp>
  </cdr:relSizeAnchor>
  <cdr:relSizeAnchor xmlns:cdr="http://schemas.openxmlformats.org/drawingml/2006/chartDrawing">
    <cdr:from>
      <cdr:x>0.767</cdr:x>
      <cdr:y>0.59125</cdr:y>
    </cdr:from>
    <cdr:to>
      <cdr:x>0.86859</cdr:x>
      <cdr:y>0.67712</cdr:y>
    </cdr:to>
    <cdr:sp macro="" textlink="">
      <cdr:nvSpPr>
        <cdr:cNvPr id="12" name="TextBox 1"/>
        <cdr:cNvSpPr txBox="1"/>
      </cdr:nvSpPr>
      <cdr:spPr>
        <a:xfrm xmlns:a="http://schemas.openxmlformats.org/drawingml/2006/main">
          <a:off x="7554144" y="2412998"/>
          <a:ext cx="1000558" cy="350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179,6%</a:t>
          </a:r>
        </a:p>
      </cdr:txBody>
    </cdr:sp>
  </cdr:relSizeAnchor>
</c:userShapes>
</file>

<file path=xl/drawings/drawing24.xml><?xml version="1.0" encoding="utf-8"?>
<xdr:wsDr xmlns:xdr="http://schemas.openxmlformats.org/drawingml/2006/spreadsheetDrawing" xmlns:a="http://schemas.openxmlformats.org/drawingml/2006/main">
  <xdr:twoCellAnchor>
    <xdr:from>
      <xdr:col>0</xdr:col>
      <xdr:colOff>285749</xdr:colOff>
      <xdr:row>22</xdr:row>
      <xdr:rowOff>40821</xdr:rowOff>
    </xdr:from>
    <xdr:to>
      <xdr:col>4</xdr:col>
      <xdr:colOff>544286</xdr:colOff>
      <xdr:row>46</xdr:row>
      <xdr:rowOff>190500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421822</xdr:colOff>
      <xdr:row>22</xdr:row>
      <xdr:rowOff>104774</xdr:rowOff>
    </xdr:from>
    <xdr:to>
      <xdr:col>10</xdr:col>
      <xdr:colOff>1455964</xdr:colOff>
      <xdr:row>45</xdr:row>
      <xdr:rowOff>231320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2360839</xdr:colOff>
      <xdr:row>53</xdr:row>
      <xdr:rowOff>90145</xdr:rowOff>
    </xdr:from>
    <xdr:to>
      <xdr:col>9</xdr:col>
      <xdr:colOff>190500</xdr:colOff>
      <xdr:row>78</xdr:row>
      <xdr:rowOff>68036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76096</xdr:colOff>
      <xdr:row>13</xdr:row>
      <xdr:rowOff>90237</xdr:rowOff>
    </xdr:from>
    <xdr:to>
      <xdr:col>11</xdr:col>
      <xdr:colOff>57390</xdr:colOff>
      <xdr:row>57</xdr:row>
      <xdr:rowOff>44825</xdr:rowOff>
    </xdr:to>
    <xdr:sp macro="" textlink="">
      <xdr:nvSpPr>
        <xdr:cNvPr id="2" name="Text Box 2"/>
        <xdr:cNvSpPr txBox="1">
          <a:spLocks noChangeArrowheads="1"/>
        </xdr:cNvSpPr>
      </xdr:nvSpPr>
      <xdr:spPr bwMode="auto">
        <a:xfrm>
          <a:off x="76096" y="2071437"/>
          <a:ext cx="4277069" cy="6660188"/>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600" b="1">
              <a:effectLst/>
              <a:latin typeface="Garamond" panose="02020404030301010803" pitchFamily="18" charset="0"/>
              <a:ea typeface="Calibri"/>
              <a:cs typeface="Cambria,Bold"/>
            </a:rPr>
            <a:t>Director Ejecutivo (e)</a:t>
          </a:r>
          <a:endParaRPr lang="en-GB" sz="1100">
            <a:effectLst/>
            <a:latin typeface="Garamond" panose="02020404030301010803" pitchFamily="18" charset="0"/>
            <a:ea typeface="Calibri"/>
            <a:cs typeface="Times New Roman"/>
          </a:endParaRPr>
        </a:p>
        <a:p>
          <a:pPr lvl="1" algn="l">
            <a:lnSpc>
              <a:spcPct val="100000"/>
            </a:lnSpc>
            <a:spcAft>
              <a:spcPts val="0"/>
            </a:spcAft>
          </a:pPr>
          <a:r>
            <a:rPr lang="en-US" sz="1200">
              <a:effectLst/>
              <a:latin typeface="Garamond" panose="02020404030301010803" pitchFamily="18" charset="0"/>
              <a:ea typeface="Wingdings-Regular"/>
              <a:cs typeface="Wingdings-Regular"/>
            </a:rPr>
            <a:t>Ing. Jaime Guerra Montes de Oca</a:t>
          </a:r>
        </a:p>
        <a:p>
          <a:pPr lvl="1" algn="l">
            <a:lnSpc>
              <a:spcPct val="100000"/>
            </a:lnSpc>
            <a:spcAft>
              <a:spcPts val="0"/>
            </a:spcAft>
          </a:pPr>
          <a:endParaRPr lang="it-IT" sz="1200" b="0">
            <a:effectLst/>
            <a:latin typeface="Garamond" panose="02020404030301010803" pitchFamily="18" charset="0"/>
            <a:ea typeface="Calibri"/>
            <a:cs typeface="Cambria,Bold"/>
          </a:endParaRPr>
        </a:p>
        <a:p>
          <a:pPr lvl="1" algn="l">
            <a:lnSpc>
              <a:spcPct val="100000"/>
            </a:lnSpc>
            <a:spcAft>
              <a:spcPts val="0"/>
            </a:spcAft>
          </a:pPr>
          <a:r>
            <a:rPr lang="it-IT" sz="1200" b="0">
              <a:effectLst/>
              <a:latin typeface="Garamond" panose="02020404030301010803" pitchFamily="18" charset="0"/>
              <a:ea typeface="Calibri"/>
              <a:cs typeface="Cambria,Bold"/>
            </a:rPr>
            <a:t>Revisado y Aprobado</a:t>
          </a:r>
          <a:r>
            <a:rPr lang="it-IT" sz="1200" b="0" baseline="0">
              <a:effectLst/>
              <a:latin typeface="Garamond" panose="02020404030301010803" pitchFamily="18" charset="0"/>
              <a:ea typeface="Calibri"/>
              <a:cs typeface="Cambria,Bold"/>
            </a:rPr>
            <a:t> por:</a:t>
          </a:r>
          <a:endParaRPr lang="en-GB" sz="1200" b="0">
            <a:effectLst/>
            <a:latin typeface="Garamond" panose="02020404030301010803" pitchFamily="18" charset="0"/>
            <a:ea typeface="Calibri"/>
            <a:cs typeface="Times New Roman"/>
          </a:endParaRPr>
        </a:p>
        <a:p>
          <a:pPr lvl="1" algn="l">
            <a:lnSpc>
              <a:spcPct val="100000"/>
            </a:lnSpc>
            <a:spcAft>
              <a:spcPts val="0"/>
            </a:spcAft>
          </a:pPr>
          <a:r>
            <a:rPr lang="es-PE" sz="1600" b="1">
              <a:effectLst/>
              <a:latin typeface="Garamond" panose="02020404030301010803" pitchFamily="18" charset="0"/>
              <a:ea typeface="Calibri"/>
              <a:cs typeface="Cambria,Bold"/>
            </a:rPr>
            <a:t>Sub Director de Gestión de Información</a:t>
          </a:r>
          <a:endParaRPr lang="en-GB" sz="1100">
            <a:effectLst/>
            <a:latin typeface="Garamond" panose="02020404030301010803" pitchFamily="18" charset="0"/>
            <a:ea typeface="Calibri"/>
            <a:cs typeface="Times New Roman"/>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Ing. Tomás Montesinos Yépez</a:t>
          </a:r>
        </a:p>
        <a:p>
          <a:pPr marL="457200" lvl="1" indent="0" algn="l">
            <a:lnSpc>
              <a:spcPct val="100000"/>
            </a:lnSpc>
            <a:spcAft>
              <a:spcPts val="0"/>
            </a:spcAft>
          </a:pPr>
          <a:endParaRPr lang="en-US" sz="1200">
            <a:effectLst/>
            <a:latin typeface="Garamond" panose="02020404030301010803" pitchFamily="18" charset="0"/>
            <a:ea typeface="Wingdings-Regular"/>
            <a:cs typeface="Wingdings-Regular"/>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Elaborado por:</a:t>
          </a:r>
        </a:p>
        <a:p>
          <a:pPr marL="457200" lvl="1" indent="0" algn="l">
            <a:lnSpc>
              <a:spcPct val="100000"/>
            </a:lnSpc>
            <a:spcAft>
              <a:spcPts val="0"/>
            </a:spcAft>
          </a:pPr>
          <a:r>
            <a:rPr lang="en-US" sz="1200" b="1">
              <a:effectLst/>
              <a:latin typeface="Garamond" panose="02020404030301010803" pitchFamily="18" charset="0"/>
              <a:ea typeface="Wingdings-Regular"/>
              <a:cs typeface="Wingdings-Regular"/>
            </a:rPr>
            <a:t>Especialista</a:t>
          </a:r>
          <a:r>
            <a:rPr lang="en-US" sz="1200" b="1" baseline="0">
              <a:effectLst/>
              <a:latin typeface="Garamond" panose="02020404030301010803" pitchFamily="18" charset="0"/>
              <a:ea typeface="Wingdings-Regular"/>
              <a:cs typeface="Wingdings-Regular"/>
            </a:rPr>
            <a:t> de Gestión de Información</a:t>
          </a:r>
          <a:endParaRPr lang="en-US" sz="1200" b="1">
            <a:effectLst/>
            <a:latin typeface="Garamond" panose="02020404030301010803" pitchFamily="18" charset="0"/>
            <a:ea typeface="Wingdings-Regular"/>
            <a:cs typeface="Wingdings-Regular"/>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Garamond" panose="02020404030301010803" pitchFamily="18" charset="0"/>
              <a:ea typeface="+mn-ea"/>
              <a:cs typeface="+mn-cs"/>
            </a:rPr>
            <a:t>Ing. </a:t>
          </a:r>
          <a:r>
            <a:rPr lang="es-PE" sz="1200">
              <a:effectLst/>
              <a:latin typeface="Garamond" panose="02020404030301010803" pitchFamily="18" charset="0"/>
              <a:ea typeface="+mn-ea"/>
              <a:cs typeface="+mn-cs"/>
            </a:rPr>
            <a:t>Jorge Izquierdo Ríos</a:t>
          </a:r>
        </a:p>
        <a:p>
          <a:pPr marL="457200" marR="0" lvl="1" indent="0" algn="l" defTabSz="914400" eaLnBrk="1" fontAlgn="auto" latinLnBrk="0" hangingPunct="1">
            <a:lnSpc>
              <a:spcPts val="2000"/>
            </a:lnSpc>
            <a:spcBef>
              <a:spcPts val="0"/>
            </a:spcBef>
            <a:spcAft>
              <a:spcPts val="0"/>
            </a:spcAft>
            <a:buClrTx/>
            <a:buSzTx/>
            <a:buFontTx/>
            <a:buNone/>
            <a:tabLst/>
            <a:defRPr/>
          </a:pPr>
          <a:endParaRPr lang="en-GB" sz="2400">
            <a:effectLst/>
            <a:latin typeface="Garamond" panose="02020404030301010803" pitchFamily="18" charset="0"/>
            <a:ea typeface="Calibri"/>
            <a:cs typeface="Times New Roman"/>
          </a:endParaRPr>
        </a:p>
        <a:p>
          <a:pPr marL="457200" lvl="1" indent="0" algn="l">
            <a:lnSpc>
              <a:spcPts val="1900"/>
            </a:lnSpc>
            <a:spcAft>
              <a:spcPts val="0"/>
            </a:spcAft>
          </a:pPr>
          <a:r>
            <a:rPr lang="en-GB" sz="1600" b="1">
              <a:effectLst/>
              <a:latin typeface="Garamond" panose="02020404030301010803" pitchFamily="18" charset="0"/>
              <a:ea typeface="Calibri"/>
              <a:cs typeface="Cambria,Bold"/>
            </a:rPr>
            <a:t>Contactos:</a:t>
          </a: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COES</a:t>
          </a:r>
          <a:r>
            <a:rPr lang="en-GB" sz="1200" baseline="0">
              <a:effectLst/>
              <a:latin typeface="Garamond" panose="02020404030301010803" pitchFamily="18" charset="0"/>
              <a:ea typeface="Wingdings-Regular"/>
              <a:cs typeface="Wingdings-Regular"/>
            </a:rPr>
            <a:t> SINAC</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Sub Dirección de Gestión de Información</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Calle Manuel Roaud y Paz Soldán 364</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San Isidro - Lima </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Perú</a:t>
          </a:r>
          <a:endParaRPr lang="en-GB" sz="1200">
            <a:effectLst/>
            <a:latin typeface="Garamond" panose="02020404030301010803" pitchFamily="18" charset="0"/>
            <a:ea typeface="Wingdings-Regular"/>
            <a:cs typeface="Wingdings-Regular"/>
          </a:endParaRPr>
        </a:p>
        <a:p>
          <a:pPr lvl="1" algn="l">
            <a:lnSpc>
              <a:spcPts val="1500"/>
            </a:lnSpc>
            <a:spcAft>
              <a:spcPts val="0"/>
            </a:spcAft>
          </a:pPr>
          <a:r>
            <a:rPr lang="en-GB" sz="1200">
              <a:effectLst/>
              <a:latin typeface="Garamond" panose="02020404030301010803" pitchFamily="18" charset="0"/>
              <a:ea typeface="Wingdings-Regular"/>
              <a:cs typeface="Wingdings-Regular"/>
            </a:rPr>
            <a:t> </a:t>
          </a:r>
          <a:r>
            <a:rPr lang="es-ES_tradnl" sz="1200">
              <a:effectLst/>
              <a:latin typeface="Garamond" panose="02020404030301010803" pitchFamily="18" charset="0"/>
              <a:ea typeface="Calibri"/>
              <a:cs typeface="Cambria"/>
            </a:rPr>
            <a:t>+51 (1) </a:t>
          </a:r>
          <a:r>
            <a:rPr lang="es-PE" sz="1200">
              <a:effectLst/>
              <a:latin typeface="Garamond" panose="02020404030301010803" pitchFamily="18" charset="0"/>
              <a:ea typeface="Calibri"/>
              <a:cs typeface="Cambria"/>
            </a:rPr>
            <a:t>611</a:t>
          </a:r>
          <a:r>
            <a:rPr lang="es-PE" sz="1200" baseline="0">
              <a:effectLst/>
              <a:latin typeface="Garamond" panose="02020404030301010803" pitchFamily="18" charset="0"/>
              <a:ea typeface="Calibri"/>
              <a:cs typeface="Cambria"/>
            </a:rPr>
            <a:t> - 8585 </a:t>
          </a:r>
        </a:p>
        <a:p>
          <a:pPr lvl="1" algn="l">
            <a:lnSpc>
              <a:spcPts val="1500"/>
            </a:lnSpc>
            <a:spcAft>
              <a:spcPts val="0"/>
            </a:spcAft>
          </a:pPr>
          <a:r>
            <a:rPr lang="es-PE" sz="1200" baseline="0">
              <a:effectLst/>
              <a:latin typeface="Garamond" panose="02020404030301010803" pitchFamily="18" charset="0"/>
              <a:ea typeface="Calibri"/>
              <a:cs typeface="Times New Roman"/>
            </a:rPr>
            <a:t>Anexos: 548 - 627  </a:t>
          </a:r>
          <a:endParaRPr lang="en-GB" sz="1100">
            <a:effectLst/>
            <a:latin typeface="Garamond" panose="02020404030301010803" pitchFamily="18" charset="0"/>
            <a:ea typeface="Calibri"/>
            <a:cs typeface="Times New Roman"/>
          </a:endParaRPr>
        </a:p>
        <a:p>
          <a:pPr lvl="1" algn="l">
            <a:lnSpc>
              <a:spcPts val="1400"/>
            </a:lnSpc>
            <a:spcAft>
              <a:spcPts val="0"/>
            </a:spcAft>
          </a:pPr>
          <a:r>
            <a:rPr lang="es-PE" sz="1200" u="none">
              <a:effectLst/>
              <a:latin typeface="Garamond" panose="02020404030301010803" pitchFamily="18" charset="0"/>
              <a:ea typeface="Wingdings-Regular"/>
              <a:cs typeface="Wingdings-Regular"/>
            </a:rPr>
            <a:t>sgi</a:t>
          </a:r>
          <a:r>
            <a:rPr lang="en-GB" sz="1100" u="none">
              <a:effectLst/>
              <a:latin typeface="+mn-lt"/>
              <a:ea typeface="+mn-ea"/>
              <a:cs typeface="+mn-cs"/>
            </a:rPr>
            <a:t>@</a:t>
          </a:r>
          <a:r>
            <a:rPr lang="es-PE" sz="1200" u="none">
              <a:effectLst/>
              <a:latin typeface="Garamond" panose="02020404030301010803" pitchFamily="18" charset="0"/>
              <a:ea typeface="Wingdings-Regular"/>
              <a:cs typeface="Wingdings-Regular"/>
            </a:rPr>
            <a:t>coes.org.pe </a:t>
          </a:r>
          <a:endParaRPr lang="en-GB" sz="1200" u="none">
            <a:effectLst/>
            <a:latin typeface="Garamond" panose="02020404030301010803" pitchFamily="18" charset="0"/>
            <a:ea typeface="Calibri"/>
            <a:cs typeface="Cambria"/>
          </a:endParaRPr>
        </a:p>
        <a:p>
          <a:pPr lvl="1" algn="l">
            <a:lnSpc>
              <a:spcPts val="2000"/>
            </a:lnSpc>
            <a:spcAft>
              <a:spcPts val="0"/>
            </a:spcAft>
          </a:pPr>
          <a:r>
            <a:rPr lang="es-ES_tradnl" sz="1600" b="1">
              <a:effectLst/>
              <a:latin typeface="Garamond" panose="02020404030301010803" pitchFamily="18" charset="0"/>
              <a:ea typeface="Calibri"/>
              <a:cs typeface="Cambria,Bold"/>
            </a:rPr>
            <a:t> </a:t>
          </a:r>
        </a:p>
        <a:p>
          <a:pPr lvl="1" algn="l">
            <a:lnSpc>
              <a:spcPts val="2000"/>
            </a:lnSpc>
            <a:spcAft>
              <a:spcPts val="0"/>
            </a:spcAft>
          </a:pPr>
          <a:endParaRPr lang="en-GB" sz="1100">
            <a:effectLst/>
            <a:latin typeface="Garamond" panose="02020404030301010803" pitchFamily="18" charset="0"/>
            <a:ea typeface="Calibri"/>
            <a:cs typeface="Times New Roman"/>
          </a:endParaRPr>
        </a:p>
        <a:p>
          <a:pPr lvl="1" algn="l">
            <a:lnSpc>
              <a:spcPts val="1900"/>
            </a:lnSpc>
            <a:spcAft>
              <a:spcPts val="0"/>
            </a:spcAft>
          </a:pPr>
          <a:r>
            <a:rPr lang="es-ES_tradnl" sz="1200" b="0">
              <a:effectLst/>
              <a:latin typeface="Garamond" panose="02020404030301010803" pitchFamily="18" charset="0"/>
              <a:ea typeface="Calibri"/>
              <a:cs typeface="Cambria,Bold"/>
            </a:rPr>
            <a:t>Atención al Cliente:</a:t>
          </a:r>
          <a:endParaRPr lang="en-GB" sz="1100" b="0">
            <a:effectLst/>
            <a:latin typeface="Garamond" panose="02020404030301010803" pitchFamily="18" charset="0"/>
            <a:ea typeface="Calibri"/>
            <a:cs typeface="Times New Roman"/>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+51 (1)611-8585 Anexo 620</a:t>
          </a:r>
        </a:p>
        <a:p>
          <a:pPr marL="457200" lvl="1" indent="0" algn="l">
            <a:lnSpc>
              <a:spcPts val="1400"/>
            </a:lnSpc>
            <a:spcAft>
              <a:spcPts val="0"/>
            </a:spcAft>
          </a:pPr>
          <a:r>
            <a:rPr lang="en-GB" sz="1200" i="0" u="none">
              <a:effectLst/>
              <a:latin typeface="Garamond" panose="02020404030301010803" pitchFamily="18" charset="0"/>
              <a:ea typeface="Wingdings-Regular"/>
              <a:cs typeface="Wingdings-Regular"/>
            </a:rPr>
            <a:t>Suscripciones: </a:t>
          </a:r>
          <a:r>
            <a:rPr lang="en-GB" sz="900" i="0" u="none">
              <a:effectLst/>
              <a:latin typeface="Garamond" panose="02020404030301010803" pitchFamily="18" charset="0"/>
              <a:ea typeface="Wingdings-Regular"/>
              <a:cs typeface="Wingdings-Regular"/>
            </a:rPr>
            <a:t>http://www.coes.org.pe/Portal/publicaciones/suscripcion/index</a:t>
          </a:r>
        </a:p>
        <a:p>
          <a:pPr marL="457200" lvl="1" indent="0" algn="l">
            <a:lnSpc>
              <a:spcPts val="1400"/>
            </a:lnSpc>
            <a:spcAft>
              <a:spcPts val="0"/>
            </a:spcAft>
          </a:pPr>
          <a:endParaRPr lang="en-GB" sz="1200" u="sng">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b="1">
              <a:solidFill>
                <a:sysClr val="windowText" lastClr="000000"/>
              </a:solidFill>
              <a:effectLst/>
              <a:latin typeface="Garamond" panose="02020404030301010803" pitchFamily="18" charset="0"/>
              <a:ea typeface="Wingdings-Regular"/>
              <a:cs typeface="Wingdings-Regular"/>
            </a:rPr>
            <a:t>Este documento puede ser descargado</a:t>
          </a:r>
          <a:r>
            <a:rPr lang="en-GB" sz="1200" b="1" baseline="0">
              <a:solidFill>
                <a:sysClr val="windowText" lastClr="000000"/>
              </a:solidFill>
              <a:effectLst/>
              <a:latin typeface="Garamond" panose="02020404030301010803" pitchFamily="18" charset="0"/>
              <a:ea typeface="Wingdings-Regular"/>
              <a:cs typeface="Wingdings-Regular"/>
            </a:rPr>
            <a:t> desde: </a:t>
          </a:r>
          <a:r>
            <a:rPr lang="en-GB" sz="900">
              <a:solidFill>
                <a:sysClr val="windowText" lastClr="000000"/>
              </a:solidFill>
              <a:effectLst/>
              <a:latin typeface="Garamond" panose="02020404030301010803" pitchFamily="18" charset="0"/>
              <a:ea typeface="Wingdings-Regular"/>
              <a:cs typeface="Wingdings-Regular"/>
            </a:rPr>
            <a:t>http://www.coes.org.pe/Portal/PostOperacion/Informes/EvaluacionAnual </a:t>
          </a:r>
          <a:endParaRPr lang="en-GB" sz="900">
            <a:effectLst/>
            <a:latin typeface="Garamond" panose="02020404030301010803" pitchFamily="18" charset="0"/>
            <a:ea typeface="+mn-ea"/>
            <a:cs typeface="+mn-cs"/>
          </a:endParaRPr>
        </a:p>
        <a:p>
          <a:pPr lvl="0" algn="ctr">
            <a:lnSpc>
              <a:spcPts val="1400"/>
            </a:lnSpc>
            <a:spcAft>
              <a:spcPts val="1000"/>
            </a:spcAft>
          </a:pPr>
          <a:r>
            <a:rPr lang="en-GB" sz="1100">
              <a:effectLst/>
              <a:latin typeface="Garamond" panose="02020404030301010803" pitchFamily="18" charset="0"/>
              <a:ea typeface="Calibri"/>
              <a:cs typeface="Times New Roman"/>
            </a:rPr>
            <a:t> </a:t>
          </a:r>
        </a:p>
        <a:p>
          <a:pPr lvl="0" algn="ctr">
            <a:lnSpc>
              <a:spcPts val="1400"/>
            </a:lnSpc>
            <a:spcAft>
              <a:spcPts val="1000"/>
            </a:spcAft>
          </a:pPr>
          <a:endParaRPr lang="en-GB" sz="1100">
            <a:effectLst/>
            <a:latin typeface="Garamond" panose="02020404030301010803" pitchFamily="18" charset="0"/>
            <a:ea typeface="Calibri"/>
            <a:cs typeface="Times New Roman"/>
          </a:endParaRPr>
        </a:p>
      </xdr:txBody>
    </xdr:sp>
    <xdr:clientData/>
  </xdr:twoCellAnchor>
  <xdr:twoCellAnchor editAs="oneCell">
    <xdr:from>
      <xdr:col>5</xdr:col>
      <xdr:colOff>78441</xdr:colOff>
      <xdr:row>56</xdr:row>
      <xdr:rowOff>134470</xdr:rowOff>
    </xdr:from>
    <xdr:to>
      <xdr:col>9</xdr:col>
      <xdr:colOff>186017</xdr:colOff>
      <xdr:row>60</xdr:row>
      <xdr:rowOff>107016</xdr:rowOff>
    </xdr:to>
    <xdr:pic>
      <xdr:nvPicPr>
        <xdr:cNvPr id="3" name="Picture 2"/>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1066" y="8668870"/>
          <a:ext cx="1669676" cy="582146"/>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einer Tafur" refreshedDate="42831.700510648145" createdVersion="4" refreshedVersion="4" minRefreshableVersion="3" recordCount="134">
  <cacheSource type="worksheet">
    <worksheetSource ref="O5:U139" sheet="17. HorasCongestionTransmisión"/>
  </cacheSource>
  <cacheFields count="7">
    <cacheField name="AÑO" numFmtId="3">
      <sharedItems containsSemiMixedTypes="0" containsString="0" containsNumber="1" containsInteger="1" minValue="2015" maxValue="2017" count="3">
        <n v="2015"/>
        <n v="2016"/>
        <n v="2017"/>
      </sharedItems>
    </cacheField>
    <cacheField name="MES" numFmtId="3">
      <sharedItems containsSemiMixedTypes="0" containsString="0" containsNumber="1" containsInteger="1" minValue="1" maxValue="12" count="12">
        <n v="1"/>
        <n v="2"/>
        <n v="3"/>
        <n v="4"/>
        <n v="5"/>
        <n v="6"/>
        <n v="7"/>
        <n v="8"/>
        <n v="9"/>
        <n v="10"/>
        <n v="11"/>
        <n v="12"/>
      </sharedItems>
    </cacheField>
    <cacheField name="NIVEL DE TENSIÓN" numFmtId="180">
      <sharedItems containsMixedTypes="1" containsNumber="1" containsInteger="1" minValue="138" maxValue="220" count="6">
        <s v="220 - 500"/>
        <n v="138"/>
        <n v="220"/>
        <s v="L. SANTA ROSA N. - CHAVARRÍA"/>
        <s v="L. VENTANILLA - ZAPALLAL"/>
        <s v="S.E. INDEPENDENCIA"/>
      </sharedItems>
    </cacheField>
    <cacheField name="ÁREA OPERATIVA" numFmtId="180">
      <sharedItems containsBlank="1" count="3">
        <s v="SUR"/>
        <s v="CENTRO"/>
        <m u="1"/>
      </sharedItems>
    </cacheField>
    <cacheField name="EQUIPO DE TRANSMISIÓN" numFmtId="180">
      <sharedItems count="8">
        <s v="L-2051 L-2052_x000a_ L-5036"/>
        <s v="L-1120"/>
        <s v="L-2018"/>
        <s v="L-2244 L-2245 _x000a_L-2246"/>
        <s v="L-2105"/>
        <s v="L-2003"/>
        <s v="L-2242  L-2243"/>
        <s v="T3-261  T4-261"/>
      </sharedItems>
    </cacheField>
    <cacheField name="DESCRIPCIÓN" numFmtId="0">
      <sharedItems count="8">
        <s v="ENLACE _x000a_CENTRO SUR"/>
        <s v="Paragsha - Huanuco _x000a_138kV"/>
        <s v="San Juan  - Los Industriales 220kV"/>
        <s v=" Chavarria -Ventanilla 220kV"/>
        <s v="Planicie - Carabayllo"/>
        <s v="L. SANTA ROSA N. - CHAVARRÍA"/>
        <s v="L. VENTANILLA - ZAPALLAL"/>
        <s v="S.E. INDEPENDENCIA"/>
      </sharedItems>
    </cacheField>
    <cacheField name="HORAS DE CONGESTIÓN" numFmtId="0">
      <sharedItems containsString="0" containsBlank="1" containsNumber="1" minValue="0" maxValue="616.38333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4">
  <r>
    <x v="0"/>
    <x v="0"/>
    <x v="0"/>
    <x v="0"/>
    <x v="0"/>
    <x v="0"/>
    <n v="2.4700000000000002"/>
  </r>
  <r>
    <x v="0"/>
    <x v="1"/>
    <x v="0"/>
    <x v="0"/>
    <x v="0"/>
    <x v="0"/>
    <n v="11.96666667"/>
  </r>
  <r>
    <x v="0"/>
    <x v="2"/>
    <x v="0"/>
    <x v="0"/>
    <x v="0"/>
    <x v="0"/>
    <n v="42.366666666666674"/>
  </r>
  <r>
    <x v="0"/>
    <x v="3"/>
    <x v="0"/>
    <x v="0"/>
    <x v="0"/>
    <x v="0"/>
    <n v="12.2"/>
  </r>
  <r>
    <x v="0"/>
    <x v="4"/>
    <x v="0"/>
    <x v="0"/>
    <x v="0"/>
    <x v="0"/>
    <n v="39.619999999999997"/>
  </r>
  <r>
    <x v="0"/>
    <x v="5"/>
    <x v="0"/>
    <x v="0"/>
    <x v="0"/>
    <x v="0"/>
    <n v="23.55"/>
  </r>
  <r>
    <x v="0"/>
    <x v="6"/>
    <x v="0"/>
    <x v="0"/>
    <x v="0"/>
    <x v="0"/>
    <n v="22.83"/>
  </r>
  <r>
    <x v="0"/>
    <x v="7"/>
    <x v="0"/>
    <x v="0"/>
    <x v="0"/>
    <x v="0"/>
    <n v="19.649999999999999"/>
  </r>
  <r>
    <x v="0"/>
    <x v="8"/>
    <x v="0"/>
    <x v="0"/>
    <x v="0"/>
    <x v="0"/>
    <n v="71.183000000000007"/>
  </r>
  <r>
    <x v="0"/>
    <x v="9"/>
    <x v="0"/>
    <x v="0"/>
    <x v="0"/>
    <x v="0"/>
    <n v="278.5"/>
  </r>
  <r>
    <x v="0"/>
    <x v="10"/>
    <x v="0"/>
    <x v="0"/>
    <x v="0"/>
    <x v="0"/>
    <n v="177.3"/>
  </r>
  <r>
    <x v="0"/>
    <x v="11"/>
    <x v="0"/>
    <x v="0"/>
    <x v="0"/>
    <x v="0"/>
    <n v="367.9"/>
  </r>
  <r>
    <x v="1"/>
    <x v="0"/>
    <x v="0"/>
    <x v="0"/>
    <x v="0"/>
    <x v="0"/>
    <n v="150.55000000000001"/>
  </r>
  <r>
    <x v="1"/>
    <x v="1"/>
    <x v="0"/>
    <x v="0"/>
    <x v="0"/>
    <x v="0"/>
    <n v="175.6"/>
  </r>
  <r>
    <x v="1"/>
    <x v="2"/>
    <x v="0"/>
    <x v="0"/>
    <x v="0"/>
    <x v="0"/>
    <n v="36.31666666666667"/>
  </r>
  <r>
    <x v="1"/>
    <x v="3"/>
    <x v="0"/>
    <x v="0"/>
    <x v="0"/>
    <x v="0"/>
    <n v="54.6"/>
  </r>
  <r>
    <x v="1"/>
    <x v="4"/>
    <x v="0"/>
    <x v="0"/>
    <x v="0"/>
    <x v="0"/>
    <n v="309.91666670000001"/>
  </r>
  <r>
    <x v="1"/>
    <x v="5"/>
    <x v="0"/>
    <x v="0"/>
    <x v="0"/>
    <x v="0"/>
    <n v="209.4555556"/>
  </r>
  <r>
    <x v="1"/>
    <x v="6"/>
    <x v="0"/>
    <x v="0"/>
    <x v="0"/>
    <x v="0"/>
    <n v="386"/>
  </r>
  <r>
    <x v="1"/>
    <x v="7"/>
    <x v="0"/>
    <x v="0"/>
    <x v="0"/>
    <x v="0"/>
    <n v="616.3833333"/>
  </r>
  <r>
    <x v="1"/>
    <x v="8"/>
    <x v="0"/>
    <x v="0"/>
    <x v="0"/>
    <x v="0"/>
    <n v="471.91666670000001"/>
  </r>
  <r>
    <x v="1"/>
    <x v="9"/>
    <x v="0"/>
    <x v="0"/>
    <x v="0"/>
    <x v="0"/>
    <m/>
  </r>
  <r>
    <x v="1"/>
    <x v="10"/>
    <x v="0"/>
    <x v="0"/>
    <x v="0"/>
    <x v="0"/>
    <m/>
  </r>
  <r>
    <x v="1"/>
    <x v="11"/>
    <x v="0"/>
    <x v="0"/>
    <x v="0"/>
    <x v="0"/>
    <m/>
  </r>
  <r>
    <x v="0"/>
    <x v="0"/>
    <x v="1"/>
    <x v="1"/>
    <x v="1"/>
    <x v="1"/>
    <n v="20.55"/>
  </r>
  <r>
    <x v="0"/>
    <x v="1"/>
    <x v="1"/>
    <x v="1"/>
    <x v="1"/>
    <x v="1"/>
    <n v="15.06666667"/>
  </r>
  <r>
    <x v="0"/>
    <x v="2"/>
    <x v="1"/>
    <x v="1"/>
    <x v="1"/>
    <x v="1"/>
    <n v="20.5"/>
  </r>
  <r>
    <x v="0"/>
    <x v="3"/>
    <x v="1"/>
    <x v="1"/>
    <x v="1"/>
    <x v="1"/>
    <n v="36.366666666666674"/>
  </r>
  <r>
    <x v="0"/>
    <x v="4"/>
    <x v="1"/>
    <x v="1"/>
    <x v="1"/>
    <x v="1"/>
    <n v="62.5"/>
  </r>
  <r>
    <x v="0"/>
    <x v="5"/>
    <x v="1"/>
    <x v="1"/>
    <x v="1"/>
    <x v="1"/>
    <n v="14.95"/>
  </r>
  <r>
    <x v="0"/>
    <x v="6"/>
    <x v="1"/>
    <x v="1"/>
    <x v="1"/>
    <x v="1"/>
    <n v="5.23"/>
  </r>
  <r>
    <x v="0"/>
    <x v="7"/>
    <x v="1"/>
    <x v="1"/>
    <x v="1"/>
    <x v="1"/>
    <n v="2.85"/>
  </r>
  <r>
    <x v="0"/>
    <x v="8"/>
    <x v="1"/>
    <x v="1"/>
    <x v="1"/>
    <x v="1"/>
    <n v="0"/>
  </r>
  <r>
    <x v="0"/>
    <x v="9"/>
    <x v="1"/>
    <x v="1"/>
    <x v="1"/>
    <x v="1"/>
    <n v="0"/>
  </r>
  <r>
    <x v="0"/>
    <x v="10"/>
    <x v="1"/>
    <x v="1"/>
    <x v="1"/>
    <x v="1"/>
    <n v="0"/>
  </r>
  <r>
    <x v="0"/>
    <x v="11"/>
    <x v="1"/>
    <x v="1"/>
    <x v="1"/>
    <x v="1"/>
    <n v="0"/>
  </r>
  <r>
    <x v="1"/>
    <x v="0"/>
    <x v="1"/>
    <x v="1"/>
    <x v="1"/>
    <x v="1"/>
    <n v="0"/>
  </r>
  <r>
    <x v="1"/>
    <x v="1"/>
    <x v="1"/>
    <x v="1"/>
    <x v="1"/>
    <x v="1"/>
    <n v="7.5833333329999997"/>
  </r>
  <r>
    <x v="1"/>
    <x v="2"/>
    <x v="1"/>
    <x v="1"/>
    <x v="1"/>
    <x v="1"/>
    <n v="0"/>
  </r>
  <r>
    <x v="1"/>
    <x v="3"/>
    <x v="1"/>
    <x v="1"/>
    <x v="1"/>
    <x v="1"/>
    <n v="0"/>
  </r>
  <r>
    <x v="1"/>
    <x v="4"/>
    <x v="1"/>
    <x v="1"/>
    <x v="1"/>
    <x v="1"/>
    <n v="0"/>
  </r>
  <r>
    <x v="1"/>
    <x v="5"/>
    <x v="1"/>
    <x v="1"/>
    <x v="1"/>
    <x v="1"/>
    <n v="0"/>
  </r>
  <r>
    <x v="1"/>
    <x v="6"/>
    <x v="1"/>
    <x v="1"/>
    <x v="1"/>
    <x v="1"/>
    <n v="0"/>
  </r>
  <r>
    <x v="1"/>
    <x v="7"/>
    <x v="1"/>
    <x v="1"/>
    <x v="1"/>
    <x v="1"/>
    <n v="0"/>
  </r>
  <r>
    <x v="1"/>
    <x v="8"/>
    <x v="1"/>
    <x v="1"/>
    <x v="1"/>
    <x v="1"/>
    <n v="0"/>
  </r>
  <r>
    <x v="1"/>
    <x v="9"/>
    <x v="1"/>
    <x v="1"/>
    <x v="1"/>
    <x v="1"/>
    <m/>
  </r>
  <r>
    <x v="1"/>
    <x v="10"/>
    <x v="1"/>
    <x v="1"/>
    <x v="1"/>
    <x v="1"/>
    <m/>
  </r>
  <r>
    <x v="1"/>
    <x v="11"/>
    <x v="1"/>
    <x v="1"/>
    <x v="1"/>
    <x v="1"/>
    <m/>
  </r>
  <r>
    <x v="0"/>
    <x v="0"/>
    <x v="2"/>
    <x v="1"/>
    <x v="2"/>
    <x v="2"/>
    <n v="0"/>
  </r>
  <r>
    <x v="0"/>
    <x v="1"/>
    <x v="2"/>
    <x v="1"/>
    <x v="2"/>
    <x v="2"/>
    <n v="0"/>
  </r>
  <r>
    <x v="0"/>
    <x v="2"/>
    <x v="2"/>
    <x v="1"/>
    <x v="2"/>
    <x v="2"/>
    <n v="25.37"/>
  </r>
  <r>
    <x v="0"/>
    <x v="3"/>
    <x v="2"/>
    <x v="1"/>
    <x v="2"/>
    <x v="2"/>
    <n v="4.67"/>
  </r>
  <r>
    <x v="0"/>
    <x v="4"/>
    <x v="2"/>
    <x v="1"/>
    <x v="2"/>
    <x v="2"/>
    <n v="65.650000000000006"/>
  </r>
  <r>
    <x v="0"/>
    <x v="5"/>
    <x v="2"/>
    <x v="1"/>
    <x v="2"/>
    <x v="2"/>
    <n v="36.42"/>
  </r>
  <r>
    <x v="0"/>
    <x v="6"/>
    <x v="2"/>
    <x v="1"/>
    <x v="2"/>
    <x v="2"/>
    <n v="84.73"/>
  </r>
  <r>
    <x v="0"/>
    <x v="7"/>
    <x v="2"/>
    <x v="1"/>
    <x v="2"/>
    <x v="2"/>
    <n v="3.9166666666666665"/>
  </r>
  <r>
    <x v="0"/>
    <x v="8"/>
    <x v="2"/>
    <x v="1"/>
    <x v="2"/>
    <x v="2"/>
    <n v="12.53"/>
  </r>
  <r>
    <x v="0"/>
    <x v="9"/>
    <x v="2"/>
    <x v="1"/>
    <x v="2"/>
    <x v="2"/>
    <n v="4.57"/>
  </r>
  <r>
    <x v="0"/>
    <x v="10"/>
    <x v="2"/>
    <x v="1"/>
    <x v="2"/>
    <x v="2"/>
    <n v="38.116999999999997"/>
  </r>
  <r>
    <x v="0"/>
    <x v="11"/>
    <x v="2"/>
    <x v="1"/>
    <x v="2"/>
    <x v="2"/>
    <n v="120.8"/>
  </r>
  <r>
    <x v="1"/>
    <x v="0"/>
    <x v="2"/>
    <x v="1"/>
    <x v="2"/>
    <x v="2"/>
    <n v="2.4"/>
  </r>
  <r>
    <x v="1"/>
    <x v="1"/>
    <x v="2"/>
    <x v="1"/>
    <x v="2"/>
    <x v="2"/>
    <n v="5.45"/>
  </r>
  <r>
    <x v="1"/>
    <x v="2"/>
    <x v="2"/>
    <x v="1"/>
    <x v="2"/>
    <x v="2"/>
    <n v="4.466666666666665"/>
  </r>
  <r>
    <x v="1"/>
    <x v="3"/>
    <x v="2"/>
    <x v="1"/>
    <x v="2"/>
    <x v="2"/>
    <n v="100.03333000000001"/>
  </r>
  <r>
    <x v="1"/>
    <x v="4"/>
    <x v="2"/>
    <x v="1"/>
    <x v="2"/>
    <x v="2"/>
    <n v="431.3"/>
  </r>
  <r>
    <x v="1"/>
    <x v="5"/>
    <x v="2"/>
    <x v="1"/>
    <x v="2"/>
    <x v="2"/>
    <n v="45.918055559999999"/>
  </r>
  <r>
    <x v="1"/>
    <x v="6"/>
    <x v="2"/>
    <x v="1"/>
    <x v="2"/>
    <x v="2"/>
    <n v="31.883333329999999"/>
  </r>
  <r>
    <x v="1"/>
    <x v="7"/>
    <x v="2"/>
    <x v="1"/>
    <x v="2"/>
    <x v="2"/>
    <n v="0"/>
  </r>
  <r>
    <x v="1"/>
    <x v="8"/>
    <x v="2"/>
    <x v="1"/>
    <x v="2"/>
    <x v="2"/>
    <n v="0"/>
  </r>
  <r>
    <x v="1"/>
    <x v="9"/>
    <x v="2"/>
    <x v="1"/>
    <x v="2"/>
    <x v="2"/>
    <m/>
  </r>
  <r>
    <x v="1"/>
    <x v="10"/>
    <x v="2"/>
    <x v="1"/>
    <x v="2"/>
    <x v="2"/>
    <m/>
  </r>
  <r>
    <x v="1"/>
    <x v="11"/>
    <x v="2"/>
    <x v="1"/>
    <x v="2"/>
    <x v="2"/>
    <m/>
  </r>
  <r>
    <x v="0"/>
    <x v="0"/>
    <x v="2"/>
    <x v="1"/>
    <x v="3"/>
    <x v="3"/>
    <n v="0"/>
  </r>
  <r>
    <x v="0"/>
    <x v="1"/>
    <x v="2"/>
    <x v="1"/>
    <x v="3"/>
    <x v="3"/>
    <n v="0"/>
  </r>
  <r>
    <x v="0"/>
    <x v="2"/>
    <x v="2"/>
    <x v="1"/>
    <x v="3"/>
    <x v="3"/>
    <n v="0"/>
  </r>
  <r>
    <x v="0"/>
    <x v="3"/>
    <x v="2"/>
    <x v="1"/>
    <x v="3"/>
    <x v="3"/>
    <n v="0"/>
  </r>
  <r>
    <x v="0"/>
    <x v="4"/>
    <x v="2"/>
    <x v="1"/>
    <x v="3"/>
    <x v="3"/>
    <n v="0"/>
  </r>
  <r>
    <x v="0"/>
    <x v="5"/>
    <x v="2"/>
    <x v="1"/>
    <x v="3"/>
    <x v="3"/>
    <n v="6.92"/>
  </r>
  <r>
    <x v="0"/>
    <x v="6"/>
    <x v="2"/>
    <x v="1"/>
    <x v="3"/>
    <x v="3"/>
    <n v="0"/>
  </r>
  <r>
    <x v="0"/>
    <x v="7"/>
    <x v="2"/>
    <x v="1"/>
    <x v="3"/>
    <x v="3"/>
    <n v="0"/>
  </r>
  <r>
    <x v="0"/>
    <x v="8"/>
    <x v="2"/>
    <x v="1"/>
    <x v="3"/>
    <x v="3"/>
    <n v="12.38"/>
  </r>
  <r>
    <x v="0"/>
    <x v="9"/>
    <x v="2"/>
    <x v="1"/>
    <x v="3"/>
    <x v="3"/>
    <n v="0"/>
  </r>
  <r>
    <x v="0"/>
    <x v="10"/>
    <x v="2"/>
    <x v="1"/>
    <x v="3"/>
    <x v="3"/>
    <n v="3.03"/>
  </r>
  <r>
    <x v="0"/>
    <x v="11"/>
    <x v="2"/>
    <x v="1"/>
    <x v="3"/>
    <x v="3"/>
    <n v="0"/>
  </r>
  <r>
    <x v="1"/>
    <x v="0"/>
    <x v="2"/>
    <x v="1"/>
    <x v="3"/>
    <x v="3"/>
    <n v="0"/>
  </r>
  <r>
    <x v="1"/>
    <x v="1"/>
    <x v="2"/>
    <x v="1"/>
    <x v="3"/>
    <x v="3"/>
    <n v="0"/>
  </r>
  <r>
    <x v="1"/>
    <x v="2"/>
    <x v="2"/>
    <x v="1"/>
    <x v="3"/>
    <x v="3"/>
    <n v="0"/>
  </r>
  <r>
    <x v="1"/>
    <x v="3"/>
    <x v="2"/>
    <x v="1"/>
    <x v="3"/>
    <x v="3"/>
    <n v="0"/>
  </r>
  <r>
    <x v="1"/>
    <x v="4"/>
    <x v="2"/>
    <x v="1"/>
    <x v="3"/>
    <x v="3"/>
    <n v="0"/>
  </r>
  <r>
    <x v="1"/>
    <x v="5"/>
    <x v="2"/>
    <x v="1"/>
    <x v="3"/>
    <x v="3"/>
    <n v="0"/>
  </r>
  <r>
    <x v="1"/>
    <x v="6"/>
    <x v="2"/>
    <x v="1"/>
    <x v="3"/>
    <x v="3"/>
    <n v="0"/>
  </r>
  <r>
    <x v="1"/>
    <x v="7"/>
    <x v="2"/>
    <x v="1"/>
    <x v="3"/>
    <x v="3"/>
    <n v="12.85"/>
  </r>
  <r>
    <x v="1"/>
    <x v="8"/>
    <x v="2"/>
    <x v="1"/>
    <x v="3"/>
    <x v="3"/>
    <n v="18.283329999999999"/>
  </r>
  <r>
    <x v="1"/>
    <x v="9"/>
    <x v="2"/>
    <x v="1"/>
    <x v="3"/>
    <x v="3"/>
    <m/>
  </r>
  <r>
    <x v="1"/>
    <x v="10"/>
    <x v="2"/>
    <x v="1"/>
    <x v="3"/>
    <x v="3"/>
    <m/>
  </r>
  <r>
    <x v="1"/>
    <x v="11"/>
    <x v="2"/>
    <x v="1"/>
    <x v="3"/>
    <x v="3"/>
    <m/>
  </r>
  <r>
    <x v="0"/>
    <x v="0"/>
    <x v="2"/>
    <x v="1"/>
    <x v="4"/>
    <x v="4"/>
    <n v="0"/>
  </r>
  <r>
    <x v="0"/>
    <x v="1"/>
    <x v="2"/>
    <x v="1"/>
    <x v="4"/>
    <x v="4"/>
    <n v="0"/>
  </r>
  <r>
    <x v="0"/>
    <x v="2"/>
    <x v="2"/>
    <x v="1"/>
    <x v="4"/>
    <x v="4"/>
    <n v="0"/>
  </r>
  <r>
    <x v="0"/>
    <x v="3"/>
    <x v="2"/>
    <x v="1"/>
    <x v="4"/>
    <x v="4"/>
    <n v="0"/>
  </r>
  <r>
    <x v="0"/>
    <x v="4"/>
    <x v="2"/>
    <x v="1"/>
    <x v="4"/>
    <x v="4"/>
    <n v="0"/>
  </r>
  <r>
    <x v="0"/>
    <x v="5"/>
    <x v="2"/>
    <x v="1"/>
    <x v="4"/>
    <x v="4"/>
    <n v="0"/>
  </r>
  <r>
    <x v="0"/>
    <x v="6"/>
    <x v="2"/>
    <x v="1"/>
    <x v="4"/>
    <x v="4"/>
    <n v="35.049999999999997"/>
  </r>
  <r>
    <x v="0"/>
    <x v="7"/>
    <x v="2"/>
    <x v="1"/>
    <x v="4"/>
    <x v="4"/>
    <n v="0"/>
  </r>
  <r>
    <x v="0"/>
    <x v="8"/>
    <x v="2"/>
    <x v="1"/>
    <x v="4"/>
    <x v="4"/>
    <n v="23.9"/>
  </r>
  <r>
    <x v="0"/>
    <x v="9"/>
    <x v="2"/>
    <x v="1"/>
    <x v="4"/>
    <x v="4"/>
    <n v="77.98"/>
  </r>
  <r>
    <x v="0"/>
    <x v="10"/>
    <x v="2"/>
    <x v="1"/>
    <x v="4"/>
    <x v="4"/>
    <n v="28.02"/>
  </r>
  <r>
    <x v="0"/>
    <x v="11"/>
    <x v="2"/>
    <x v="1"/>
    <x v="4"/>
    <x v="4"/>
    <n v="0"/>
  </r>
  <r>
    <x v="1"/>
    <x v="0"/>
    <x v="2"/>
    <x v="1"/>
    <x v="4"/>
    <x v="4"/>
    <n v="0"/>
  </r>
  <r>
    <x v="1"/>
    <x v="1"/>
    <x v="2"/>
    <x v="1"/>
    <x v="4"/>
    <x v="4"/>
    <n v="0"/>
  </r>
  <r>
    <x v="1"/>
    <x v="2"/>
    <x v="2"/>
    <x v="1"/>
    <x v="4"/>
    <x v="4"/>
    <n v="0"/>
  </r>
  <r>
    <x v="1"/>
    <x v="3"/>
    <x v="2"/>
    <x v="1"/>
    <x v="4"/>
    <x v="4"/>
    <n v="0"/>
  </r>
  <r>
    <x v="1"/>
    <x v="4"/>
    <x v="2"/>
    <x v="1"/>
    <x v="4"/>
    <x v="4"/>
    <n v="0"/>
  </r>
  <r>
    <x v="1"/>
    <x v="5"/>
    <x v="2"/>
    <x v="1"/>
    <x v="4"/>
    <x v="4"/>
    <n v="0"/>
  </r>
  <r>
    <x v="1"/>
    <x v="6"/>
    <x v="2"/>
    <x v="1"/>
    <x v="4"/>
    <x v="4"/>
    <n v="0"/>
  </r>
  <r>
    <x v="1"/>
    <x v="7"/>
    <x v="2"/>
    <x v="1"/>
    <x v="4"/>
    <x v="4"/>
    <n v="0"/>
  </r>
  <r>
    <x v="1"/>
    <x v="8"/>
    <x v="2"/>
    <x v="1"/>
    <x v="4"/>
    <x v="4"/>
    <n v="0"/>
  </r>
  <r>
    <x v="1"/>
    <x v="9"/>
    <x v="2"/>
    <x v="1"/>
    <x v="4"/>
    <x v="4"/>
    <n v="0"/>
  </r>
  <r>
    <x v="1"/>
    <x v="10"/>
    <x v="2"/>
    <x v="1"/>
    <x v="4"/>
    <x v="4"/>
    <n v="0"/>
  </r>
  <r>
    <x v="1"/>
    <x v="11"/>
    <x v="2"/>
    <x v="1"/>
    <x v="4"/>
    <x v="4"/>
    <n v="0"/>
  </r>
  <r>
    <x v="2"/>
    <x v="0"/>
    <x v="0"/>
    <x v="0"/>
    <x v="0"/>
    <x v="0"/>
    <n v="300.60000000000002"/>
  </r>
  <r>
    <x v="2"/>
    <x v="0"/>
    <x v="1"/>
    <x v="1"/>
    <x v="1"/>
    <x v="1"/>
    <n v="0"/>
  </r>
  <r>
    <x v="2"/>
    <x v="0"/>
    <x v="2"/>
    <x v="1"/>
    <x v="2"/>
    <x v="2"/>
    <n v="32.283329999999999"/>
  </r>
  <r>
    <x v="2"/>
    <x v="0"/>
    <x v="2"/>
    <x v="1"/>
    <x v="3"/>
    <x v="3"/>
    <n v="0"/>
  </r>
  <r>
    <x v="2"/>
    <x v="0"/>
    <x v="2"/>
    <x v="1"/>
    <x v="4"/>
    <x v="4"/>
    <n v="0"/>
  </r>
  <r>
    <x v="2"/>
    <x v="1"/>
    <x v="2"/>
    <x v="1"/>
    <x v="2"/>
    <x v="2"/>
    <n v="32.25"/>
  </r>
  <r>
    <x v="2"/>
    <x v="1"/>
    <x v="0"/>
    <x v="0"/>
    <x v="0"/>
    <x v="0"/>
    <n v="595.1"/>
  </r>
  <r>
    <x v="2"/>
    <x v="2"/>
    <x v="0"/>
    <x v="0"/>
    <x v="0"/>
    <x v="0"/>
    <n v="483.77569999999997"/>
  </r>
  <r>
    <x v="2"/>
    <x v="2"/>
    <x v="2"/>
    <x v="1"/>
    <x v="2"/>
    <x v="2"/>
    <n v="74.77431"/>
  </r>
  <r>
    <x v="2"/>
    <x v="2"/>
    <x v="3"/>
    <x v="1"/>
    <x v="5"/>
    <x v="5"/>
    <n v="0.28194444400000002"/>
  </r>
  <r>
    <x v="2"/>
    <x v="2"/>
    <x v="4"/>
    <x v="1"/>
    <x v="6"/>
    <x v="6"/>
    <n v="23.764579999999999"/>
  </r>
  <r>
    <x v="1"/>
    <x v="2"/>
    <x v="4"/>
    <x v="1"/>
    <x v="6"/>
    <x v="6"/>
    <n v="8.5"/>
  </r>
  <r>
    <x v="0"/>
    <x v="2"/>
    <x v="3"/>
    <x v="1"/>
    <x v="5"/>
    <x v="5"/>
    <n v="0.68333333299999999"/>
  </r>
  <r>
    <x v="2"/>
    <x v="2"/>
    <x v="5"/>
    <x v="1"/>
    <x v="7"/>
    <x v="7"/>
    <n v="1.0090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dataOnRows="1" applyNumberFormats="0" applyBorderFormats="0" applyFontFormats="0" applyPatternFormats="0" applyAlignmentFormats="0" applyWidthHeightFormats="1" dataCaption="Data" updatedVersion="4" showDrill="0" showMemberPropertyTips="0" useAutoFormatting="1" itemPrintTitles="1" createdVersion="1" indent="0" compact="0" compactData="0" gridDropZones="1">
  <location ref="X6:AD16" firstHeaderRow="1" firstDataRow="2" firstDataCol="3" rowPageCount="2" colPageCount="1"/>
  <pivotFields count="7">
    <pivotField axis="axisCol" compact="0" numFmtId="3" outline="0" subtotalTop="0" showAll="0" includeNewItemsInFilter="1">
      <items count="4">
        <item x="2"/>
        <item x="1"/>
        <item x="0"/>
        <item t="default"/>
      </items>
    </pivotField>
    <pivotField axis="axisPage" compact="0" numFmtId="3" outline="0" subtotalTop="0" showAll="0" includeNewItemsInFilter="1">
      <items count="13">
        <item x="0"/>
        <item x="1"/>
        <item x="2"/>
        <item x="3"/>
        <item x="4"/>
        <item x="5"/>
        <item x="6"/>
        <item x="7"/>
        <item x="8"/>
        <item x="9"/>
        <item x="10"/>
        <item x="11"/>
        <item t="default"/>
      </items>
    </pivotField>
    <pivotField axis="axisPage" compact="0" outline="0" subtotalTop="0" showAll="0" includeNewItemsInFilter="1" defaultSubtotal="0">
      <items count="6">
        <item x="1"/>
        <item x="2"/>
        <item x="0"/>
        <item x="3"/>
        <item x="4"/>
        <item x="5"/>
      </items>
    </pivotField>
    <pivotField axis="axisRow" compact="0" outline="0" subtotalTop="0" showAll="0" includeNewItemsInFilter="1" defaultSubtotal="0">
      <items count="3">
        <item x="0"/>
        <item x="1"/>
        <item m="1" x="2"/>
      </items>
    </pivotField>
    <pivotField axis="axisRow" compact="0" outline="0" subtotalTop="0" showAll="0" includeNewItemsInFilter="1" defaultSubtotal="0">
      <items count="8">
        <item x="4"/>
        <item x="1"/>
        <item x="0"/>
        <item x="2"/>
        <item x="3"/>
        <item x="5"/>
        <item x="6"/>
        <item x="7"/>
      </items>
    </pivotField>
    <pivotField axis="axisRow" compact="0" outline="0" subtotalTop="0" showAll="0" includeNewItemsInFilter="1">
      <items count="9">
        <item x="3"/>
        <item x="0"/>
        <item x="1"/>
        <item x="4"/>
        <item x="2"/>
        <item x="5"/>
        <item x="6"/>
        <item x="7"/>
        <item t="default"/>
      </items>
    </pivotField>
    <pivotField dataField="1" compact="0" outline="0" subtotalTop="0" showAll="0" includeNewItemsInFilter="1"/>
  </pivotFields>
  <rowFields count="3">
    <field x="3"/>
    <field x="4"/>
    <field x="5"/>
  </rowFields>
  <rowItems count="9">
    <i>
      <x/>
      <x v="2"/>
      <x v="1"/>
    </i>
    <i>
      <x v="1"/>
      <x/>
      <x v="3"/>
    </i>
    <i r="1">
      <x v="1"/>
      <x v="2"/>
    </i>
    <i r="1">
      <x v="3"/>
      <x v="4"/>
    </i>
    <i r="1">
      <x v="4"/>
      <x/>
    </i>
    <i r="1">
      <x v="5"/>
      <x v="5"/>
    </i>
    <i r="1">
      <x v="6"/>
      <x v="6"/>
    </i>
    <i r="1">
      <x v="7"/>
      <x v="7"/>
    </i>
    <i t="grand">
      <x/>
    </i>
  </rowItems>
  <colFields count="1">
    <field x="0"/>
  </colFields>
  <colItems count="4">
    <i>
      <x/>
    </i>
    <i>
      <x v="1"/>
    </i>
    <i>
      <x v="2"/>
    </i>
    <i t="grand">
      <x/>
    </i>
  </colItems>
  <pageFields count="2">
    <pageField fld="1" item="2" hier="-1"/>
    <pageField fld="2" hier="-1"/>
  </pageFields>
  <dataFields count="1">
    <dataField name="Sum of HORAS DE CONGESTIÓN" fld="6" baseField="5" baseItem="4" numFmtId="4"/>
  </dataFields>
  <formats count="3">
    <format dxfId="2">
      <pivotArea outline="0" fieldPosition="0"/>
    </format>
    <format dxfId="1">
      <pivotArea type="all" dataOnly="0" outline="0" fieldPosition="0"/>
    </format>
    <format dxfId="0">
      <pivotArea type="all" dataOnly="0"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ivotTable" Target="../pivotTables/pivotTable1.xml"/><Relationship Id="rId4"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4"/>
    <pageSetUpPr fitToPage="1"/>
  </sheetPr>
  <dimension ref="A1:CA78"/>
  <sheetViews>
    <sheetView showGridLines="0" view="pageBreakPreview" zoomScale="130" zoomScaleNormal="100" zoomScaleSheetLayoutView="130" workbookViewId="0">
      <selection activeCell="S10" sqref="S10"/>
    </sheetView>
  </sheetViews>
  <sheetFormatPr defaultRowHeight="11.25"/>
  <cols>
    <col min="1" max="17" width="6.83203125" style="2" customWidth="1"/>
    <col min="18" max="18" width="17.3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79" ht="12" customHeight="1">
      <c r="A33" s="1"/>
      <c r="B33" s="1"/>
      <c r="C33" s="1"/>
      <c r="D33" s="1"/>
      <c r="E33" s="1"/>
      <c r="F33" s="1"/>
      <c r="G33" s="1"/>
      <c r="H33" s="1"/>
      <c r="I33" s="1"/>
      <c r="J33" s="1"/>
      <c r="K33" s="1"/>
      <c r="L33" s="1"/>
      <c r="M33" s="1"/>
      <c r="N33" s="1"/>
      <c r="O33" s="1"/>
      <c r="P33" s="1"/>
      <c r="Q33" s="1"/>
    </row>
    <row r="34" spans="1:79" ht="12" customHeight="1">
      <c r="A34" s="1"/>
      <c r="B34" s="1"/>
      <c r="C34" s="1"/>
      <c r="D34" s="1"/>
      <c r="E34" s="1"/>
      <c r="F34" s="1"/>
      <c r="G34" s="1"/>
      <c r="H34" s="1"/>
      <c r="I34" s="1"/>
      <c r="J34" s="1"/>
      <c r="K34" s="1"/>
      <c r="L34" s="1"/>
      <c r="M34" s="1"/>
      <c r="N34" s="1"/>
      <c r="O34" s="1"/>
      <c r="P34" s="1"/>
      <c r="Q34" s="1"/>
    </row>
    <row r="35" spans="1:79" ht="12" customHeight="1">
      <c r="A35" s="1"/>
      <c r="B35" s="1"/>
      <c r="C35" s="1"/>
      <c r="D35" s="1"/>
      <c r="E35" s="1"/>
      <c r="F35" s="1"/>
      <c r="G35" s="1"/>
      <c r="H35" s="1"/>
      <c r="I35" s="1"/>
      <c r="J35" s="1"/>
      <c r="K35" s="1"/>
      <c r="L35" s="1"/>
      <c r="M35" s="1"/>
      <c r="N35" s="1"/>
      <c r="O35" s="1"/>
      <c r="P35" s="1"/>
      <c r="Q35" s="1"/>
    </row>
    <row r="36" spans="1:79" ht="12" customHeight="1">
      <c r="A36" s="1"/>
      <c r="B36" s="1"/>
      <c r="C36" s="1"/>
      <c r="D36" s="1"/>
      <c r="E36" s="1"/>
      <c r="F36" s="1"/>
      <c r="G36" s="1"/>
      <c r="H36" s="1"/>
      <c r="I36" s="1"/>
      <c r="J36" s="1"/>
      <c r="K36" s="1"/>
      <c r="L36" s="1"/>
      <c r="M36" s="1"/>
      <c r="N36" s="1"/>
      <c r="O36" s="1"/>
      <c r="P36" s="1"/>
      <c r="Q36" s="1"/>
    </row>
    <row r="37" spans="1:79" ht="12" customHeight="1">
      <c r="A37" s="1"/>
      <c r="B37" s="1"/>
      <c r="C37" s="1"/>
      <c r="D37" s="1"/>
      <c r="E37" s="1"/>
      <c r="F37" s="1"/>
      <c r="G37" s="1"/>
      <c r="H37" s="1"/>
      <c r="I37" s="1"/>
      <c r="J37" s="1"/>
      <c r="K37" s="1"/>
      <c r="L37" s="1"/>
      <c r="M37" s="1"/>
      <c r="N37" s="1"/>
      <c r="O37" s="1"/>
      <c r="P37" s="1"/>
      <c r="Q37" s="1"/>
    </row>
    <row r="38" spans="1:79" ht="12" customHeight="1">
      <c r="A38" s="1"/>
      <c r="B38" s="1"/>
      <c r="C38" s="1"/>
      <c r="D38" s="1"/>
      <c r="E38" s="1"/>
      <c r="F38" s="1"/>
      <c r="G38" s="1"/>
      <c r="H38" s="1"/>
      <c r="I38" s="1"/>
      <c r="J38" s="1"/>
      <c r="K38" s="1"/>
      <c r="L38" s="1"/>
      <c r="M38" s="1"/>
      <c r="N38" s="1"/>
      <c r="O38" s="1"/>
      <c r="P38" s="1"/>
      <c r="Q38" s="1"/>
    </row>
    <row r="39" spans="1:79" ht="12" customHeight="1">
      <c r="A39" s="1"/>
      <c r="B39" s="1"/>
      <c r="C39" s="1"/>
      <c r="D39" s="1"/>
      <c r="E39" s="1"/>
      <c r="F39" s="1"/>
      <c r="G39" s="1"/>
      <c r="H39" s="1"/>
      <c r="I39" s="1"/>
      <c r="J39" s="1"/>
      <c r="K39" s="1"/>
      <c r="L39" s="1"/>
      <c r="M39" s="1"/>
      <c r="N39" s="1"/>
      <c r="O39" s="1"/>
      <c r="P39" s="1"/>
      <c r="Q39" s="1"/>
    </row>
    <row r="40" spans="1:79" ht="12" customHeight="1">
      <c r="A40" s="1"/>
      <c r="B40" s="1"/>
      <c r="C40" s="1"/>
      <c r="D40" s="1"/>
      <c r="E40" s="1"/>
      <c r="F40" s="1"/>
      <c r="G40" s="1"/>
      <c r="H40" s="1"/>
      <c r="I40" s="1"/>
      <c r="J40" s="1"/>
      <c r="K40" s="1"/>
      <c r="L40" s="1"/>
      <c r="M40" s="1"/>
      <c r="N40" s="1"/>
      <c r="O40" s="1"/>
      <c r="P40" s="1"/>
      <c r="Q40" s="1"/>
    </row>
    <row r="41" spans="1:79" ht="12" customHeight="1">
      <c r="A41" s="1"/>
      <c r="B41" s="1"/>
      <c r="C41" s="1"/>
      <c r="D41" s="1"/>
      <c r="E41" s="1"/>
      <c r="F41" s="1"/>
      <c r="G41" s="1"/>
      <c r="H41" s="1"/>
      <c r="I41" s="1"/>
      <c r="J41" s="1"/>
      <c r="K41" s="1"/>
      <c r="L41" s="1"/>
      <c r="M41" s="1"/>
      <c r="N41" s="1"/>
      <c r="O41" s="1"/>
      <c r="P41" s="1"/>
      <c r="Q41" s="1"/>
    </row>
    <row r="42" spans="1:79" ht="12" customHeight="1">
      <c r="A42" s="1"/>
      <c r="B42" s="1"/>
      <c r="C42" s="1"/>
      <c r="D42" s="1"/>
      <c r="E42" s="1"/>
      <c r="F42" s="1"/>
      <c r="G42" s="1"/>
      <c r="H42" s="1"/>
      <c r="I42" s="1"/>
      <c r="J42" s="1"/>
      <c r="K42" s="1"/>
      <c r="L42" s="1"/>
      <c r="M42" s="1"/>
      <c r="N42" s="1"/>
      <c r="O42" s="1"/>
      <c r="P42" s="1"/>
      <c r="Q42" s="1"/>
    </row>
    <row r="43" spans="1:79" ht="12" customHeight="1">
      <c r="A43" s="1"/>
      <c r="B43" s="1"/>
      <c r="C43" s="1"/>
      <c r="D43" s="1"/>
      <c r="E43" s="1"/>
      <c r="F43" s="1"/>
      <c r="G43" s="1"/>
      <c r="H43" s="1"/>
      <c r="I43" s="1"/>
      <c r="J43" s="1"/>
      <c r="K43" s="1"/>
      <c r="L43" s="1"/>
      <c r="M43" s="1"/>
      <c r="N43" s="1"/>
      <c r="O43" s="1"/>
      <c r="P43" s="1"/>
      <c r="Q43" s="1"/>
    </row>
    <row r="44" spans="1:79" ht="12" customHeight="1">
      <c r="A44" s="1"/>
      <c r="B44" s="1"/>
      <c r="C44" s="1"/>
      <c r="D44" s="1"/>
      <c r="E44" s="1"/>
      <c r="F44" s="1"/>
      <c r="G44" s="1"/>
      <c r="H44" s="1"/>
      <c r="I44" s="1"/>
      <c r="J44" s="1"/>
      <c r="K44" s="1"/>
      <c r="L44" s="1"/>
      <c r="M44" s="1"/>
      <c r="N44" s="1"/>
      <c r="O44" s="1"/>
      <c r="P44" s="1"/>
      <c r="Q44" s="1"/>
    </row>
    <row r="45" spans="1:79" ht="12" customHeight="1">
      <c r="A45" s="1"/>
      <c r="B45" s="1"/>
      <c r="C45" s="1"/>
      <c r="D45" s="1"/>
      <c r="E45" s="1"/>
      <c r="F45" s="1"/>
      <c r="G45" s="1"/>
      <c r="H45" s="1"/>
      <c r="I45" s="1"/>
      <c r="J45" s="1"/>
      <c r="K45" s="1"/>
      <c r="L45" s="1"/>
      <c r="M45" s="1"/>
      <c r="N45" s="1"/>
      <c r="O45" s="1"/>
      <c r="P45" s="1"/>
      <c r="Q45" s="1"/>
    </row>
    <row r="46" spans="1:79" ht="12" customHeight="1">
      <c r="A46" s="1"/>
      <c r="B46" s="1"/>
      <c r="C46" s="1"/>
      <c r="D46" s="1"/>
      <c r="E46" s="1"/>
      <c r="F46" s="1"/>
      <c r="G46" s="1"/>
      <c r="H46" s="1"/>
      <c r="I46" s="1"/>
      <c r="J46" s="1"/>
      <c r="K46" s="1"/>
      <c r="L46" s="1"/>
      <c r="M46" s="1"/>
      <c r="N46" s="1"/>
      <c r="O46" s="1"/>
      <c r="P46" s="1"/>
      <c r="Q46" s="1"/>
    </row>
    <row r="47" spans="1:79" ht="12" customHeight="1">
      <c r="A47" s="1"/>
      <c r="B47" s="1"/>
      <c r="C47" s="1"/>
      <c r="D47" s="1"/>
      <c r="E47" s="1"/>
      <c r="F47" s="1"/>
      <c r="G47" s="1"/>
      <c r="H47" s="1"/>
      <c r="I47" s="1"/>
      <c r="J47" s="1"/>
      <c r="K47" s="1"/>
      <c r="L47" s="1"/>
      <c r="M47" s="1"/>
      <c r="N47" s="1"/>
      <c r="O47" s="1"/>
      <c r="P47" s="1"/>
      <c r="Q47" s="1"/>
      <c r="CA47" s="2">
        <f>SUM(EQ114)</f>
        <v>0</v>
      </c>
    </row>
    <row r="48" spans="1:79"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customSheetViews>
    <customSheetView guid="{7398011F-6792-457D-9968-3CBE3236EAF9}" scale="130" showPageBreaks="1" showGridLines="0" fitToPage="1" printArea="1" view="pageBreakPreview" topLeftCell="A16">
      <selection activeCell="G69" sqref="G69"/>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printOptions horizontalCentered="1" gridLinesSet="0"/>
  <pageMargins left="0.51181102362204722" right="0.51181102362204722" top="0.59055118110236227" bottom="0.74803149606299213" header="0.31496062992125984" footer="0.31496062992125984"/>
  <pageSetup paperSize="9" orientation="portrait" r:id="rId2"/>
  <headerFooter>
    <oddHeader xml:space="preserve">&amp;L&amp;"Calibri Light,Regular"&amp;10 &amp;C&amp;"Calibri Light,Regular"&amp;10 </oddHeader>
    <oddFooter>&amp;L&amp;"Tahoma,Normal"&amp;10COES SINAC, 2017&amp;R&amp;"Tahoma,Normal"&amp;10Dirección Ejecutiva
Sub Dirección de Gestión de Información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pageSetUpPr fitToPage="1"/>
  </sheetPr>
  <dimension ref="A1:AE346"/>
  <sheetViews>
    <sheetView showGridLines="0" view="pageBreakPreview" topLeftCell="A3" zoomScale="145" zoomScaleNormal="115" zoomScaleSheetLayoutView="145" workbookViewId="0">
      <selection activeCell="F19" sqref="F19"/>
    </sheetView>
  </sheetViews>
  <sheetFormatPr defaultRowHeight="15"/>
  <cols>
    <col min="1" max="1" width="6.83203125" style="12" customWidth="1"/>
    <col min="2" max="5" width="6.83203125" style="29" customWidth="1"/>
    <col min="6" max="6" width="8" style="29" customWidth="1"/>
    <col min="7" max="16" width="6.83203125" style="29" customWidth="1"/>
    <col min="17" max="17" width="7.6640625" style="29" customWidth="1"/>
    <col min="18" max="18" width="19.83203125" style="18" customWidth="1"/>
    <col min="19" max="19" width="7.83203125" style="2" customWidth="1"/>
    <col min="20" max="20" width="22.33203125" style="48" customWidth="1"/>
    <col min="21" max="22" width="9.33203125" style="2"/>
    <col min="23" max="23" width="9.83203125" style="2" customWidth="1"/>
    <col min="24" max="16384" width="9.33203125" style="2"/>
  </cols>
  <sheetData>
    <row r="1" spans="1:18" ht="15" hidden="1" customHeight="1">
      <c r="A1" s="3"/>
      <c r="B1" s="4"/>
      <c r="C1" s="4"/>
      <c r="D1" s="4"/>
      <c r="E1" s="4"/>
      <c r="F1" s="4"/>
      <c r="G1" s="4"/>
      <c r="H1" s="4"/>
      <c r="I1" s="4"/>
      <c r="J1" s="4"/>
      <c r="K1" s="4"/>
      <c r="L1" s="5"/>
      <c r="M1" s="5"/>
      <c r="N1" s="5"/>
      <c r="O1" s="5"/>
      <c r="P1" s="5"/>
      <c r="Q1" s="5"/>
      <c r="R1" s="6"/>
    </row>
    <row r="2" spans="1:18" ht="15" hidden="1" customHeight="1">
      <c r="A2" s="7"/>
      <c r="B2" s="8"/>
      <c r="C2" s="8"/>
      <c r="D2" s="8"/>
      <c r="E2" s="8"/>
      <c r="F2" s="8"/>
      <c r="G2" s="8"/>
      <c r="H2" s="8"/>
      <c r="I2" s="8"/>
      <c r="J2" s="8"/>
      <c r="K2" s="8"/>
      <c r="L2" s="9"/>
      <c r="M2" s="9"/>
      <c r="N2" s="9"/>
      <c r="O2" s="9"/>
      <c r="P2" s="9"/>
      <c r="Q2" s="9"/>
      <c r="R2" s="10"/>
    </row>
    <row r="3" spans="1:18" ht="15" customHeight="1">
      <c r="A3" s="1193" t="s">
        <v>1</v>
      </c>
      <c r="B3" s="1193"/>
      <c r="C3" s="1193"/>
      <c r="D3" s="1193"/>
      <c r="E3" s="1193"/>
      <c r="F3" s="1193"/>
      <c r="G3" s="1193"/>
      <c r="H3" s="1193"/>
      <c r="I3" s="1193"/>
      <c r="J3" s="1193"/>
      <c r="K3" s="1193"/>
      <c r="L3" s="1193"/>
      <c r="M3" s="1193"/>
      <c r="N3" s="1193"/>
      <c r="O3" s="1193"/>
      <c r="P3" s="1193"/>
      <c r="Q3" s="1193"/>
      <c r="R3" s="10"/>
    </row>
    <row r="4" spans="1:18" ht="15" customHeight="1">
      <c r="A4" s="1193"/>
      <c r="B4" s="1193"/>
      <c r="C4" s="1193"/>
      <c r="D4" s="1193"/>
      <c r="E4" s="1193"/>
      <c r="F4" s="1193"/>
      <c r="G4" s="1193"/>
      <c r="H4" s="1193"/>
      <c r="I4" s="1193"/>
      <c r="J4" s="1193"/>
      <c r="K4" s="1193"/>
      <c r="L4" s="1193"/>
      <c r="M4" s="1193"/>
      <c r="N4" s="1193"/>
      <c r="O4" s="1193"/>
      <c r="P4" s="1193"/>
      <c r="Q4" s="1193"/>
      <c r="R4" s="11"/>
    </row>
    <row r="5" spans="1:18" ht="15" customHeight="1">
      <c r="B5" s="13"/>
      <c r="C5" s="14"/>
      <c r="D5" s="14"/>
      <c r="E5" s="15"/>
      <c r="F5" s="16"/>
      <c r="G5" s="16"/>
      <c r="H5" s="16"/>
      <c r="I5" s="14"/>
      <c r="J5" s="14"/>
      <c r="K5" s="14"/>
      <c r="L5" s="14"/>
      <c r="M5" s="14"/>
      <c r="N5" s="14"/>
      <c r="O5" s="14"/>
      <c r="P5" s="17" t="s">
        <v>3</v>
      </c>
      <c r="Q5" s="14"/>
    </row>
    <row r="6" spans="1:18" ht="15" customHeight="1">
      <c r="B6" s="13"/>
      <c r="C6" s="14"/>
      <c r="D6" s="14"/>
      <c r="E6" s="15"/>
      <c r="F6" s="19"/>
      <c r="G6" s="19"/>
      <c r="H6" s="19"/>
      <c r="I6" s="20"/>
      <c r="J6" s="20"/>
      <c r="K6" s="20"/>
      <c r="L6" s="20"/>
      <c r="M6" s="20"/>
      <c r="N6" s="20"/>
      <c r="O6" s="20"/>
      <c r="P6" s="20"/>
      <c r="Q6" s="14"/>
    </row>
    <row r="7" spans="1:18" ht="15" customHeight="1">
      <c r="A7" s="21" t="s">
        <v>2</v>
      </c>
      <c r="B7" s="22"/>
      <c r="C7" s="22"/>
      <c r="D7" s="23"/>
      <c r="E7" s="23"/>
      <c r="F7" s="24"/>
      <c r="G7" s="24"/>
      <c r="H7" s="24"/>
      <c r="I7" s="24"/>
      <c r="J7" s="24"/>
      <c r="K7" s="24"/>
      <c r="L7" s="25"/>
      <c r="M7" s="26"/>
      <c r="N7" s="26"/>
      <c r="O7" s="26"/>
      <c r="P7" s="27" t="s">
        <v>24</v>
      </c>
      <c r="Q7" s="28"/>
    </row>
    <row r="8" spans="1:18" ht="15" customHeight="1">
      <c r="E8" s="8"/>
      <c r="Q8" s="9"/>
    </row>
    <row r="9" spans="1:18" ht="15" customHeight="1">
      <c r="A9" s="21" t="s">
        <v>26</v>
      </c>
      <c r="B9" s="30"/>
      <c r="C9" s="22"/>
      <c r="D9" s="23"/>
      <c r="E9" s="23"/>
      <c r="F9" s="23"/>
      <c r="G9" s="23"/>
      <c r="H9" s="23"/>
      <c r="I9" s="23"/>
      <c r="J9" s="23"/>
      <c r="K9" s="8"/>
      <c r="L9" s="31"/>
      <c r="M9" s="31"/>
      <c r="N9" s="32"/>
      <c r="O9" s="31"/>
      <c r="P9" s="33"/>
      <c r="Q9" s="9"/>
    </row>
    <row r="10" spans="1:18" ht="15" customHeight="1">
      <c r="A10" s="34"/>
      <c r="B10" s="23" t="s">
        <v>887</v>
      </c>
      <c r="C10" s="23"/>
      <c r="D10" s="23"/>
      <c r="E10" s="23"/>
      <c r="F10" s="23"/>
      <c r="G10" s="23"/>
      <c r="H10" s="24"/>
      <c r="I10" s="24"/>
      <c r="J10" s="24"/>
      <c r="K10" s="35"/>
      <c r="L10" s="25"/>
      <c r="M10" s="25"/>
      <c r="N10" s="36"/>
      <c r="O10" s="25"/>
      <c r="P10" s="27" t="s">
        <v>25</v>
      </c>
      <c r="Q10" s="9"/>
    </row>
    <row r="11" spans="1:18" ht="15" customHeight="1">
      <c r="A11" s="34"/>
      <c r="B11" s="30" t="s">
        <v>12</v>
      </c>
      <c r="C11" s="22"/>
      <c r="D11" s="23"/>
      <c r="E11" s="23"/>
      <c r="F11" s="23"/>
      <c r="G11" s="23"/>
      <c r="H11" s="37"/>
      <c r="I11" s="37"/>
      <c r="J11" s="37"/>
      <c r="K11" s="38"/>
      <c r="L11" s="39"/>
      <c r="M11" s="39"/>
      <c r="N11" s="40"/>
      <c r="O11" s="39"/>
      <c r="P11" s="41" t="s">
        <v>25</v>
      </c>
      <c r="Q11" s="9"/>
    </row>
    <row r="12" spans="1:18" ht="15" customHeight="1">
      <c r="E12" s="8"/>
      <c r="Q12" s="9"/>
    </row>
    <row r="13" spans="1:18" ht="15" customHeight="1">
      <c r="A13" s="21" t="s">
        <v>9</v>
      </c>
      <c r="B13" s="30"/>
      <c r="C13" s="22"/>
      <c r="D13" s="23"/>
      <c r="E13" s="23"/>
      <c r="F13" s="23"/>
      <c r="G13" s="23"/>
      <c r="H13" s="23"/>
      <c r="I13" s="23"/>
      <c r="J13" s="23"/>
      <c r="K13" s="8"/>
      <c r="L13" s="31"/>
      <c r="M13" s="31"/>
      <c r="N13" s="32"/>
      <c r="O13" s="31"/>
      <c r="P13" s="33"/>
      <c r="Q13" s="31"/>
    </row>
    <row r="14" spans="1:18" ht="15" customHeight="1">
      <c r="A14" s="34"/>
      <c r="B14" s="23" t="s">
        <v>924</v>
      </c>
      <c r="C14" s="23"/>
      <c r="D14" s="23"/>
      <c r="E14" s="23"/>
      <c r="F14" s="23"/>
      <c r="G14" s="23"/>
      <c r="H14" s="23"/>
      <c r="I14" s="24"/>
      <c r="J14" s="24"/>
      <c r="K14" s="35"/>
      <c r="L14" s="25"/>
      <c r="M14" s="25"/>
      <c r="N14" s="473"/>
      <c r="O14" s="25"/>
      <c r="P14" s="27" t="s">
        <v>14</v>
      </c>
      <c r="Q14" s="31"/>
    </row>
    <row r="15" spans="1:18" ht="15" customHeight="1">
      <c r="A15" s="34"/>
      <c r="B15" s="30" t="s">
        <v>925</v>
      </c>
      <c r="C15" s="22"/>
      <c r="D15" s="23"/>
      <c r="E15" s="23"/>
      <c r="F15" s="23"/>
      <c r="G15" s="23"/>
      <c r="H15" s="23"/>
      <c r="I15" s="37"/>
      <c r="J15" s="37"/>
      <c r="K15" s="38"/>
      <c r="L15" s="39"/>
      <c r="M15" s="39"/>
      <c r="N15" s="40"/>
      <c r="O15" s="39"/>
      <c r="P15" s="41" t="s">
        <v>15</v>
      </c>
      <c r="Q15" s="31"/>
    </row>
    <row r="16" spans="1:18" ht="15" customHeight="1">
      <c r="A16" s="34"/>
      <c r="B16" s="30" t="s">
        <v>926</v>
      </c>
      <c r="C16" s="22"/>
      <c r="D16" s="23"/>
      <c r="E16" s="23"/>
      <c r="F16" s="23"/>
      <c r="G16" s="23"/>
      <c r="H16" s="23"/>
      <c r="I16" s="37"/>
      <c r="J16" s="37"/>
      <c r="K16" s="38"/>
      <c r="L16" s="42"/>
      <c r="M16" s="42"/>
      <c r="N16" s="40"/>
      <c r="O16" s="42"/>
      <c r="P16" s="41" t="s">
        <v>16</v>
      </c>
      <c r="Q16" s="43"/>
    </row>
    <row r="17" spans="1:18" ht="15" customHeight="1">
      <c r="A17" s="34"/>
      <c r="B17" s="30" t="s">
        <v>826</v>
      </c>
      <c r="C17" s="22"/>
      <c r="D17" s="23"/>
      <c r="E17" s="23"/>
      <c r="F17" s="23"/>
      <c r="G17" s="23"/>
      <c r="H17" s="23"/>
      <c r="I17" s="37"/>
      <c r="J17" s="37"/>
      <c r="K17" s="38"/>
      <c r="L17" s="42"/>
      <c r="M17" s="42"/>
      <c r="N17" s="40"/>
      <c r="O17" s="42"/>
      <c r="P17" s="41" t="s">
        <v>17</v>
      </c>
      <c r="Q17" s="43"/>
    </row>
    <row r="18" spans="1:18" ht="15" customHeight="1">
      <c r="A18" s="34"/>
      <c r="B18" s="1177" t="s">
        <v>927</v>
      </c>
      <c r="C18" s="22"/>
      <c r="D18" s="23"/>
      <c r="E18" s="23"/>
      <c r="F18" s="23"/>
      <c r="G18" s="23"/>
      <c r="H18" s="23"/>
      <c r="I18" s="23"/>
      <c r="J18" s="37"/>
      <c r="K18" s="38"/>
      <c r="L18" s="39"/>
      <c r="M18" s="39"/>
      <c r="N18" s="40"/>
      <c r="O18" s="39"/>
      <c r="P18" s="41" t="s">
        <v>18</v>
      </c>
      <c r="Q18" s="31"/>
    </row>
    <row r="19" spans="1:18" ht="15" customHeight="1">
      <c r="A19" s="34"/>
      <c r="B19" s="184"/>
      <c r="C19" s="23"/>
      <c r="D19" s="23"/>
      <c r="E19" s="23"/>
      <c r="F19" s="23"/>
      <c r="G19" s="23"/>
      <c r="H19" s="23"/>
      <c r="I19" s="23"/>
      <c r="J19" s="185"/>
      <c r="K19" s="186"/>
      <c r="L19" s="187"/>
      <c r="M19" s="187"/>
      <c r="N19" s="188"/>
      <c r="O19" s="187"/>
      <c r="P19" s="189"/>
      <c r="Q19" s="31"/>
    </row>
    <row r="20" spans="1:18" ht="15" customHeight="1">
      <c r="A20" s="21" t="s">
        <v>10</v>
      </c>
      <c r="B20" s="2"/>
      <c r="C20" s="30"/>
      <c r="D20" s="22"/>
      <c r="E20" s="23"/>
      <c r="F20" s="23"/>
      <c r="G20" s="23"/>
      <c r="H20" s="23"/>
      <c r="I20" s="23"/>
      <c r="J20" s="23"/>
      <c r="K20" s="23"/>
      <c r="L20" s="8"/>
      <c r="M20" s="31"/>
      <c r="N20" s="31"/>
      <c r="O20" s="32"/>
      <c r="P20" s="31"/>
      <c r="Q20" s="33"/>
      <c r="R20" s="31"/>
    </row>
    <row r="21" spans="1:18" ht="15" customHeight="1">
      <c r="A21" s="2"/>
      <c r="B21" s="22" t="s">
        <v>13</v>
      </c>
      <c r="C21" s="22"/>
      <c r="D21" s="23"/>
      <c r="E21" s="23"/>
      <c r="F21" s="23"/>
      <c r="G21" s="23"/>
      <c r="H21" s="23"/>
      <c r="I21" s="23"/>
      <c r="J21" s="23"/>
      <c r="K21" s="35"/>
      <c r="L21" s="25"/>
      <c r="M21" s="25"/>
      <c r="N21" s="36"/>
      <c r="O21" s="25"/>
      <c r="P21" s="27" t="s">
        <v>19</v>
      </c>
      <c r="Q21" s="31"/>
    </row>
    <row r="22" spans="1:18" ht="15" customHeight="1">
      <c r="A22" s="44"/>
      <c r="B22" s="22" t="s">
        <v>928</v>
      </c>
      <c r="C22" s="22"/>
      <c r="D22" s="23"/>
      <c r="E22" s="23"/>
      <c r="F22" s="23"/>
      <c r="G22" s="23"/>
      <c r="H22" s="23"/>
      <c r="I22" s="23"/>
      <c r="J22" s="23"/>
      <c r="K22" s="35"/>
      <c r="L22" s="25"/>
      <c r="M22" s="25"/>
      <c r="N22" s="36"/>
      <c r="O22" s="25"/>
      <c r="P22" s="27" t="s">
        <v>20</v>
      </c>
      <c r="Q22" s="31"/>
    </row>
    <row r="23" spans="1:18" ht="15" customHeight="1">
      <c r="A23" s="44"/>
      <c r="B23" s="31"/>
      <c r="C23" s="45"/>
      <c r="D23" s="31"/>
      <c r="E23" s="31"/>
      <c r="F23" s="31"/>
      <c r="G23" s="31"/>
      <c r="H23" s="31"/>
      <c r="I23" s="31"/>
      <c r="J23" s="31"/>
      <c r="K23" s="31"/>
      <c r="L23" s="31"/>
      <c r="M23" s="31"/>
      <c r="N23" s="32"/>
      <c r="O23" s="31"/>
      <c r="P23" s="10"/>
      <c r="Q23" s="31"/>
    </row>
    <row r="24" spans="1:18" ht="15" customHeight="1">
      <c r="A24" s="21" t="s">
        <v>5</v>
      </c>
      <c r="B24" s="2"/>
      <c r="C24" s="30"/>
      <c r="D24" s="22"/>
      <c r="E24" s="23"/>
      <c r="F24" s="23"/>
      <c r="G24" s="23"/>
      <c r="H24" s="23"/>
      <c r="I24" s="23"/>
      <c r="J24" s="23"/>
      <c r="K24" s="23"/>
      <c r="L24" s="8"/>
      <c r="M24" s="31"/>
      <c r="N24" s="31"/>
      <c r="O24" s="32"/>
      <c r="P24" s="31"/>
      <c r="Q24" s="31"/>
    </row>
    <row r="25" spans="1:18" ht="15" customHeight="1">
      <c r="A25" s="2"/>
      <c r="B25" s="22" t="s">
        <v>931</v>
      </c>
      <c r="C25" s="22"/>
      <c r="D25" s="23"/>
      <c r="E25" s="23"/>
      <c r="F25" s="23"/>
      <c r="G25" s="23"/>
      <c r="H25" s="23"/>
      <c r="I25" s="35"/>
      <c r="J25" s="35"/>
      <c r="K25" s="35"/>
      <c r="L25" s="25"/>
      <c r="M25" s="25"/>
      <c r="N25" s="36"/>
      <c r="O25" s="25"/>
      <c r="P25" s="27" t="s">
        <v>822</v>
      </c>
      <c r="Q25" s="31"/>
    </row>
    <row r="26" spans="1:18" ht="15" customHeight="1">
      <c r="A26" s="2"/>
      <c r="B26" s="22" t="s">
        <v>933</v>
      </c>
      <c r="C26" s="22"/>
      <c r="D26" s="23"/>
      <c r="E26" s="23"/>
      <c r="F26" s="23"/>
      <c r="G26" s="23"/>
      <c r="H26" s="23"/>
      <c r="I26" s="35"/>
      <c r="J26" s="35"/>
      <c r="K26" s="35"/>
      <c r="L26" s="25"/>
      <c r="M26" s="25"/>
      <c r="N26" s="36"/>
      <c r="O26" s="25"/>
      <c r="P26" s="27" t="s">
        <v>822</v>
      </c>
      <c r="Q26" s="31"/>
    </row>
    <row r="27" spans="1:18" ht="15" customHeight="1">
      <c r="A27" s="44"/>
      <c r="B27" s="22" t="s">
        <v>932</v>
      </c>
      <c r="C27" s="22"/>
      <c r="D27" s="23"/>
      <c r="E27" s="23"/>
      <c r="F27" s="23"/>
      <c r="G27" s="23"/>
      <c r="H27" s="35"/>
      <c r="I27" s="35"/>
      <c r="J27" s="35"/>
      <c r="K27" s="35"/>
      <c r="L27" s="25"/>
      <c r="M27" s="25"/>
      <c r="N27" s="36"/>
      <c r="O27" s="25"/>
      <c r="P27" s="27" t="s">
        <v>823</v>
      </c>
      <c r="Q27" s="31"/>
    </row>
    <row r="28" spans="1:18" ht="15" customHeight="1">
      <c r="A28" s="44"/>
      <c r="B28" s="22" t="s">
        <v>934</v>
      </c>
      <c r="C28" s="22"/>
      <c r="D28" s="23"/>
      <c r="E28" s="23"/>
      <c r="F28" s="35"/>
      <c r="G28" s="35"/>
      <c r="H28" s="35"/>
      <c r="I28" s="35"/>
      <c r="J28" s="35"/>
      <c r="K28" s="35"/>
      <c r="L28" s="25"/>
      <c r="M28" s="25"/>
      <c r="N28" s="36"/>
      <c r="O28" s="25"/>
      <c r="P28" s="27" t="s">
        <v>823</v>
      </c>
      <c r="Q28" s="31"/>
    </row>
    <row r="29" spans="1:18" ht="15" customHeight="1">
      <c r="A29" s="44"/>
      <c r="B29" s="22"/>
      <c r="C29" s="22"/>
      <c r="D29" s="23"/>
      <c r="E29" s="23"/>
      <c r="F29" s="23"/>
      <c r="G29" s="23"/>
      <c r="H29" s="23"/>
      <c r="I29" s="23"/>
      <c r="J29" s="23"/>
      <c r="K29" s="8"/>
      <c r="L29" s="31"/>
      <c r="M29" s="31"/>
      <c r="N29" s="32"/>
      <c r="O29" s="31"/>
      <c r="P29" s="10"/>
      <c r="Q29" s="31"/>
    </row>
    <row r="30" spans="1:18" ht="15" customHeight="1">
      <c r="A30" s="21" t="s">
        <v>177</v>
      </c>
      <c r="B30" s="22"/>
      <c r="C30" s="22"/>
      <c r="D30" s="23"/>
      <c r="E30" s="23"/>
      <c r="F30" s="23"/>
      <c r="G30" s="23"/>
      <c r="H30" s="23"/>
      <c r="I30" s="23"/>
      <c r="J30" s="23"/>
      <c r="K30" s="8"/>
      <c r="L30" s="31"/>
      <c r="M30" s="31"/>
      <c r="N30" s="32"/>
      <c r="O30" s="31"/>
      <c r="P30" s="10"/>
      <c r="Q30" s="31"/>
    </row>
    <row r="31" spans="1:18" ht="15" customHeight="1">
      <c r="A31" s="88"/>
      <c r="B31" s="22" t="s">
        <v>6</v>
      </c>
      <c r="C31" s="22"/>
      <c r="D31" s="23"/>
      <c r="E31" s="23"/>
      <c r="F31" s="23"/>
      <c r="G31" s="23"/>
      <c r="H31" s="23"/>
      <c r="I31" s="23"/>
      <c r="J31" s="23"/>
      <c r="K31" s="8"/>
      <c r="L31" s="25"/>
      <c r="M31" s="25"/>
      <c r="N31" s="36"/>
      <c r="O31" s="25"/>
      <c r="P31" s="27" t="s">
        <v>21</v>
      </c>
      <c r="Q31" s="31"/>
    </row>
    <row r="32" spans="1:18" ht="15" customHeight="1">
      <c r="A32" s="88"/>
      <c r="B32" s="22"/>
      <c r="C32" s="22"/>
      <c r="D32" s="23"/>
      <c r="E32" s="23"/>
      <c r="F32" s="23"/>
      <c r="G32" s="23"/>
      <c r="H32" s="23"/>
      <c r="I32" s="23"/>
      <c r="J32" s="23"/>
      <c r="K32" s="8"/>
      <c r="L32" s="31"/>
      <c r="M32" s="31"/>
      <c r="N32" s="32"/>
      <c r="O32" s="31"/>
      <c r="P32" s="10"/>
      <c r="Q32" s="31"/>
    </row>
    <row r="33" spans="1:22" ht="15" customHeight="1">
      <c r="A33" s="21" t="s">
        <v>11</v>
      </c>
      <c r="B33" s="31"/>
      <c r="C33" s="45"/>
      <c r="D33" s="31"/>
      <c r="E33" s="31"/>
      <c r="F33" s="31"/>
      <c r="G33" s="31"/>
      <c r="H33" s="31"/>
      <c r="I33" s="31"/>
      <c r="J33" s="31"/>
      <c r="K33" s="31"/>
      <c r="L33" s="31"/>
      <c r="M33" s="31"/>
      <c r="N33" s="31"/>
      <c r="O33" s="31"/>
      <c r="P33" s="10"/>
      <c r="Q33" s="31"/>
    </row>
    <row r="34" spans="1:22" ht="15" customHeight="1">
      <c r="A34" s="34"/>
      <c r="B34" s="22" t="s">
        <v>7</v>
      </c>
      <c r="C34" s="23"/>
      <c r="D34" s="23"/>
      <c r="E34" s="23"/>
      <c r="F34" s="24"/>
      <c r="G34" s="24"/>
      <c r="H34" s="24"/>
      <c r="I34" s="24"/>
      <c r="J34" s="24"/>
      <c r="K34" s="24"/>
      <c r="L34" s="46"/>
      <c r="M34" s="46"/>
      <c r="N34" s="47"/>
      <c r="O34" s="46"/>
      <c r="P34" s="27" t="s">
        <v>22</v>
      </c>
      <c r="Q34" s="43"/>
    </row>
    <row r="35" spans="1:22" ht="15" customHeight="1">
      <c r="A35" s="34"/>
      <c r="B35" s="22"/>
      <c r="C35" s="23"/>
      <c r="D35" s="23"/>
      <c r="E35" s="23"/>
      <c r="F35" s="37"/>
      <c r="G35" s="37"/>
      <c r="H35" s="37"/>
      <c r="I35" s="37"/>
      <c r="J35" s="37"/>
      <c r="K35" s="37"/>
      <c r="L35" s="49"/>
      <c r="M35" s="49"/>
      <c r="N35" s="49"/>
      <c r="O35" s="49"/>
      <c r="P35" s="41"/>
      <c r="Q35" s="50"/>
    </row>
    <row r="36" spans="1:22" s="51" customFormat="1" ht="15" customHeight="1">
      <c r="A36" s="21" t="s">
        <v>206</v>
      </c>
      <c r="B36" s="80"/>
      <c r="C36" s="23"/>
      <c r="D36" s="23"/>
      <c r="E36" s="23"/>
      <c r="F36" s="23"/>
      <c r="G36" s="23"/>
      <c r="H36" s="23"/>
      <c r="I36" s="23"/>
      <c r="J36" s="23"/>
      <c r="K36" s="23"/>
      <c r="L36" s="31"/>
      <c r="M36" s="50"/>
      <c r="N36" s="26"/>
      <c r="O36" s="26"/>
      <c r="P36" s="27" t="s">
        <v>23</v>
      </c>
      <c r="Q36" s="57"/>
      <c r="S36" s="53"/>
      <c r="T36" s="52"/>
      <c r="U36" s="54"/>
      <c r="V36" s="55"/>
    </row>
    <row r="37" spans="1:22" s="51" customFormat="1" ht="15" customHeight="1">
      <c r="A37" s="34"/>
      <c r="B37" s="22"/>
      <c r="C37" s="23"/>
      <c r="D37" s="23"/>
      <c r="E37" s="23"/>
      <c r="F37" s="23"/>
      <c r="G37" s="23"/>
      <c r="H37" s="23"/>
      <c r="I37" s="23"/>
      <c r="J37" s="23"/>
      <c r="K37" s="23"/>
      <c r="L37" s="63"/>
      <c r="M37" s="57"/>
      <c r="N37" s="57"/>
      <c r="O37" s="57"/>
      <c r="P37" s="10"/>
      <c r="Q37" s="57"/>
      <c r="S37" s="53"/>
      <c r="T37" s="56"/>
      <c r="U37" s="54"/>
      <c r="V37" s="55"/>
    </row>
    <row r="38" spans="1:22" s="58" customFormat="1" ht="15" customHeight="1">
      <c r="B38" s="23"/>
      <c r="C38" s="23"/>
      <c r="D38" s="23"/>
      <c r="E38" s="23"/>
      <c r="F38" s="23"/>
      <c r="G38" s="23"/>
      <c r="H38" s="23"/>
      <c r="I38" s="23"/>
      <c r="J38" s="23"/>
      <c r="K38" s="23"/>
      <c r="L38" s="63"/>
      <c r="M38" s="57"/>
      <c r="N38" s="57"/>
      <c r="O38" s="57"/>
      <c r="P38" s="10"/>
      <c r="Q38" s="32"/>
      <c r="S38" s="53"/>
      <c r="T38" s="56"/>
      <c r="U38" s="54"/>
      <c r="V38" s="55"/>
    </row>
    <row r="39" spans="1:22" s="58" customFormat="1" ht="15" customHeight="1">
      <c r="A39" s="309" t="s">
        <v>78</v>
      </c>
      <c r="B39" s="23"/>
      <c r="C39" s="23"/>
      <c r="D39" s="23"/>
      <c r="E39" s="23"/>
      <c r="F39" s="23"/>
      <c r="G39" s="23"/>
      <c r="H39" s="23"/>
      <c r="I39" s="23"/>
      <c r="J39" s="23"/>
      <c r="K39" s="23"/>
      <c r="L39" s="63"/>
      <c r="M39" s="57"/>
      <c r="N39" s="57"/>
      <c r="O39" s="57"/>
      <c r="P39" s="10"/>
      <c r="Q39" s="32"/>
      <c r="S39" s="53"/>
      <c r="T39" s="56"/>
      <c r="U39" s="54"/>
      <c r="V39" s="55"/>
    </row>
    <row r="40" spans="1:22" s="58" customFormat="1" ht="15" customHeight="1">
      <c r="A40" s="21" t="s">
        <v>891</v>
      </c>
      <c r="B40" s="22"/>
      <c r="C40" s="23"/>
      <c r="D40" s="23"/>
      <c r="E40" s="23"/>
      <c r="F40" s="23"/>
      <c r="G40" s="23"/>
      <c r="H40" s="23"/>
      <c r="I40" s="23"/>
      <c r="J40" s="31"/>
      <c r="K40" s="50"/>
      <c r="L40" s="26"/>
      <c r="M40" s="26"/>
      <c r="N40" s="26"/>
      <c r="O40" s="26"/>
      <c r="P40" s="27" t="s">
        <v>824</v>
      </c>
      <c r="Q40" s="32"/>
      <c r="S40" s="53"/>
      <c r="T40" s="56"/>
      <c r="U40" s="54"/>
      <c r="V40" s="55"/>
    </row>
    <row r="41" spans="1:22" s="51" customFormat="1" ht="15" customHeight="1">
      <c r="A41" s="21" t="s">
        <v>208</v>
      </c>
      <c r="B41" s="22"/>
      <c r="C41" s="23"/>
      <c r="D41" s="23"/>
      <c r="E41" s="23"/>
      <c r="F41" s="23"/>
      <c r="G41" s="23"/>
      <c r="H41" s="23"/>
      <c r="I41" s="23"/>
      <c r="J41" s="23"/>
      <c r="K41" s="23"/>
      <c r="L41" s="26"/>
      <c r="M41" s="26"/>
      <c r="N41" s="26"/>
      <c r="O41" s="26"/>
      <c r="P41" s="27" t="s">
        <v>825</v>
      </c>
      <c r="Q41" s="59"/>
      <c r="T41" s="60"/>
    </row>
    <row r="42" spans="1:22" s="51" customFormat="1" ht="15" customHeight="1">
      <c r="A42" s="21" t="s">
        <v>209</v>
      </c>
      <c r="B42" s="22"/>
      <c r="C42" s="23"/>
      <c r="D42" s="23"/>
      <c r="E42" s="23"/>
      <c r="F42" s="23"/>
      <c r="G42" s="23"/>
      <c r="H42" s="23"/>
      <c r="I42" s="23"/>
      <c r="J42" s="23"/>
      <c r="K42" s="23"/>
      <c r="L42" s="26"/>
      <c r="M42" s="26"/>
      <c r="N42" s="26"/>
      <c r="O42" s="26"/>
      <c r="P42" s="27" t="s">
        <v>907</v>
      </c>
      <c r="Q42" s="57"/>
      <c r="T42" s="60"/>
    </row>
    <row r="43" spans="1:22" s="51" customFormat="1" ht="15" customHeight="1">
      <c r="A43" s="34"/>
      <c r="B43" s="22"/>
      <c r="C43" s="23"/>
      <c r="D43" s="23"/>
      <c r="E43" s="23"/>
      <c r="F43" s="23"/>
      <c r="G43" s="23"/>
      <c r="H43" s="23"/>
      <c r="I43" s="23"/>
      <c r="J43" s="23"/>
      <c r="K43" s="23"/>
      <c r="L43" s="63"/>
      <c r="M43" s="57"/>
      <c r="N43" s="57"/>
      <c r="O43" s="57"/>
      <c r="P43" s="10"/>
      <c r="Q43" s="57"/>
      <c r="T43" s="60"/>
    </row>
    <row r="44" spans="1:22" s="58" customFormat="1" ht="15" customHeight="1">
      <c r="A44" s="34"/>
      <c r="B44" s="22"/>
      <c r="C44" s="23"/>
      <c r="D44" s="23"/>
      <c r="E44" s="23"/>
      <c r="F44" s="23"/>
      <c r="G44" s="23"/>
      <c r="H44" s="23"/>
      <c r="I44" s="23"/>
      <c r="J44" s="23"/>
      <c r="K44" s="23"/>
      <c r="L44" s="63"/>
      <c r="M44" s="57"/>
      <c r="N44" s="57"/>
      <c r="O44" s="57"/>
      <c r="P44" s="10"/>
      <c r="Q44" s="57"/>
      <c r="T44" s="60"/>
    </row>
    <row r="45" spans="1:22" s="58" customFormat="1" ht="15" customHeight="1">
      <c r="A45" s="34"/>
      <c r="B45" s="22"/>
      <c r="C45" s="23"/>
      <c r="D45" s="23"/>
      <c r="E45" s="23"/>
      <c r="F45" s="23"/>
      <c r="G45" s="23"/>
      <c r="H45" s="23"/>
      <c r="I45" s="23"/>
      <c r="J45" s="23"/>
      <c r="K45" s="23"/>
      <c r="L45" s="43"/>
      <c r="M45" s="61"/>
      <c r="N45" s="61"/>
      <c r="O45" s="61"/>
      <c r="P45" s="10"/>
      <c r="Q45" s="61"/>
      <c r="T45" s="60"/>
    </row>
    <row r="46" spans="1:22" s="58" customFormat="1" ht="15" customHeight="1">
      <c r="A46" s="34"/>
      <c r="B46" s="22"/>
      <c r="C46" s="23"/>
      <c r="D46" s="23"/>
      <c r="E46" s="23"/>
      <c r="F46" s="23"/>
      <c r="G46" s="23"/>
      <c r="H46" s="23"/>
      <c r="I46" s="23"/>
      <c r="J46" s="23"/>
      <c r="K46" s="23"/>
      <c r="L46" s="50"/>
      <c r="M46" s="7"/>
      <c r="N46" s="190"/>
      <c r="O46" s="62"/>
      <c r="P46" s="10"/>
      <c r="Q46" s="62"/>
      <c r="T46" s="60"/>
    </row>
    <row r="47" spans="1:22" ht="15" customHeight="1">
      <c r="A47" s="34"/>
      <c r="B47" s="22"/>
      <c r="C47" s="23"/>
      <c r="D47" s="23"/>
      <c r="E47" s="23"/>
      <c r="F47" s="23"/>
      <c r="G47" s="23"/>
      <c r="H47" s="23"/>
      <c r="I47" s="23"/>
      <c r="J47" s="23"/>
      <c r="K47" s="23"/>
      <c r="L47" s="9"/>
      <c r="M47" s="63"/>
      <c r="N47" s="63"/>
      <c r="O47" s="63"/>
      <c r="P47" s="10"/>
      <c r="Q47" s="63"/>
    </row>
    <row r="48" spans="1:22" s="64" customFormat="1" ht="15" customHeight="1">
      <c r="A48" s="34"/>
      <c r="B48" s="22"/>
      <c r="C48" s="23"/>
      <c r="D48" s="23"/>
      <c r="E48" s="23"/>
      <c r="F48" s="23"/>
      <c r="G48" s="23"/>
      <c r="H48" s="23"/>
      <c r="I48" s="23"/>
      <c r="J48" s="23"/>
      <c r="K48" s="23"/>
      <c r="L48" s="9"/>
      <c r="M48" s="63"/>
      <c r="N48" s="63"/>
      <c r="O48" s="63"/>
      <c r="P48" s="10"/>
      <c r="Q48" s="63"/>
      <c r="S48" s="65"/>
      <c r="T48" s="66"/>
    </row>
    <row r="49" spans="1:31" s="67" customFormat="1" ht="15" customHeight="1">
      <c r="A49" s="34"/>
      <c r="B49" s="22"/>
      <c r="C49" s="23"/>
      <c r="D49" s="23"/>
      <c r="E49" s="23"/>
      <c r="F49" s="23"/>
      <c r="G49" s="23"/>
      <c r="H49" s="23"/>
      <c r="I49" s="23"/>
      <c r="J49" s="23"/>
      <c r="K49" s="23"/>
      <c r="L49" s="91"/>
      <c r="M49" s="63"/>
      <c r="N49" s="63"/>
      <c r="O49" s="63"/>
      <c r="P49" s="10"/>
      <c r="Q49" s="63"/>
      <c r="S49" s="68"/>
      <c r="T49" s="69"/>
      <c r="U49" s="70"/>
      <c r="V49" s="71"/>
    </row>
    <row r="50" spans="1:31" s="67" customFormat="1" ht="15" customHeight="1">
      <c r="A50" s="34"/>
      <c r="B50" s="23"/>
      <c r="C50" s="23"/>
      <c r="D50" s="23"/>
      <c r="E50" s="23"/>
      <c r="F50" s="23"/>
      <c r="G50" s="23"/>
      <c r="H50" s="23"/>
      <c r="I50" s="23"/>
      <c r="J50" s="23"/>
      <c r="K50" s="23"/>
      <c r="L50" s="95"/>
      <c r="M50" s="63"/>
      <c r="N50" s="63"/>
      <c r="O50" s="63"/>
      <c r="P50" s="10"/>
      <c r="Q50" s="63"/>
      <c r="T50" s="72"/>
    </row>
    <row r="51" spans="1:31" s="67" customFormat="1" ht="15" customHeight="1">
      <c r="A51" s="34"/>
      <c r="B51" s="23"/>
      <c r="C51" s="23"/>
      <c r="D51" s="23"/>
      <c r="E51" s="23"/>
      <c r="F51" s="23"/>
      <c r="G51" s="23"/>
      <c r="H51" s="23"/>
      <c r="I51" s="23"/>
      <c r="J51" s="23"/>
      <c r="K51" s="23"/>
      <c r="L51" s="98"/>
      <c r="M51" s="63"/>
      <c r="N51" s="63"/>
      <c r="O51" s="63"/>
      <c r="P51" s="10"/>
      <c r="Q51" s="63"/>
      <c r="S51" s="68"/>
      <c r="T51" s="69"/>
    </row>
    <row r="52" spans="1:31" s="67" customFormat="1" ht="15" customHeight="1">
      <c r="A52" s="34"/>
      <c r="B52" s="23"/>
      <c r="C52" s="23"/>
      <c r="D52" s="23"/>
      <c r="E52" s="23"/>
      <c r="F52" s="23"/>
      <c r="G52" s="23"/>
      <c r="H52" s="23"/>
      <c r="I52" s="23"/>
      <c r="J52" s="23"/>
      <c r="K52" s="23"/>
      <c r="L52" s="98"/>
      <c r="M52" s="63"/>
      <c r="N52" s="63"/>
      <c r="O52" s="63"/>
      <c r="P52" s="10"/>
      <c r="Q52" s="63"/>
      <c r="T52" s="73"/>
      <c r="U52" s="70"/>
      <c r="V52" s="74"/>
    </row>
    <row r="53" spans="1:31" s="67" customFormat="1" ht="15" customHeight="1">
      <c r="A53" s="34"/>
      <c r="B53" s="23"/>
      <c r="C53" s="23"/>
      <c r="D53" s="23"/>
      <c r="E53" s="23"/>
      <c r="F53" s="23"/>
      <c r="G53" s="23"/>
      <c r="H53" s="23"/>
      <c r="I53" s="23"/>
      <c r="J53" s="23"/>
      <c r="K53" s="23"/>
      <c r="L53" s="9"/>
      <c r="M53" s="63"/>
      <c r="N53" s="63"/>
      <c r="O53" s="63"/>
      <c r="P53" s="10"/>
      <c r="Q53" s="63"/>
      <c r="T53" s="73"/>
      <c r="U53" s="70"/>
      <c r="V53" s="74"/>
    </row>
    <row r="54" spans="1:31" s="67" customFormat="1" ht="15" customHeight="1">
      <c r="A54" s="34"/>
      <c r="B54" s="23"/>
      <c r="C54" s="23"/>
      <c r="D54" s="23"/>
      <c r="E54" s="23"/>
      <c r="F54" s="23"/>
      <c r="G54" s="23"/>
      <c r="H54" s="23"/>
      <c r="I54" s="23"/>
      <c r="J54" s="23"/>
      <c r="K54" s="23"/>
      <c r="L54" s="9"/>
      <c r="M54" s="63"/>
      <c r="N54" s="63"/>
      <c r="O54" s="63"/>
      <c r="P54" s="10"/>
      <c r="Q54" s="63"/>
      <c r="U54" s="75"/>
      <c r="V54" s="76"/>
      <c r="W54" s="77"/>
      <c r="AC54" s="78"/>
      <c r="AD54" s="78"/>
      <c r="AE54" s="77"/>
    </row>
    <row r="55" spans="1:31" s="67" customFormat="1" ht="15" customHeight="1">
      <c r="A55" s="34"/>
      <c r="B55" s="23"/>
      <c r="C55" s="23"/>
      <c r="D55" s="23"/>
      <c r="E55" s="23"/>
      <c r="F55" s="23"/>
      <c r="G55" s="23"/>
      <c r="H55" s="23"/>
      <c r="I55" s="23"/>
      <c r="J55" s="23"/>
      <c r="K55" s="23"/>
      <c r="L55" s="31"/>
      <c r="M55" s="63"/>
      <c r="N55" s="63"/>
      <c r="O55" s="63"/>
      <c r="P55" s="10"/>
      <c r="Q55" s="63"/>
      <c r="U55" s="75"/>
      <c r="V55" s="76"/>
      <c r="W55" s="77"/>
      <c r="AC55" s="78"/>
      <c r="AD55" s="78"/>
      <c r="AE55" s="77"/>
    </row>
    <row r="56" spans="1:31" s="67" customFormat="1" ht="15" customHeight="1">
      <c r="A56" s="34"/>
      <c r="B56" s="23"/>
      <c r="C56" s="23"/>
      <c r="D56" s="23"/>
      <c r="E56" s="23"/>
      <c r="F56" s="23"/>
      <c r="G56" s="23"/>
      <c r="H56" s="23"/>
      <c r="I56" s="23"/>
      <c r="J56" s="23"/>
      <c r="K56" s="23"/>
      <c r="L56" s="31"/>
      <c r="M56" s="79"/>
      <c r="N56" s="79"/>
      <c r="O56" s="79"/>
      <c r="P56" s="10"/>
      <c r="Q56" s="79"/>
      <c r="U56" s="75"/>
      <c r="V56" s="76"/>
      <c r="W56" s="77"/>
      <c r="AC56" s="78"/>
      <c r="AD56" s="78"/>
      <c r="AE56" s="77"/>
    </row>
    <row r="57" spans="1:31" s="67" customFormat="1" ht="15" customHeight="1">
      <c r="A57" s="34"/>
      <c r="B57" s="23"/>
      <c r="C57" s="23"/>
      <c r="D57" s="23"/>
      <c r="E57" s="23"/>
      <c r="F57" s="23"/>
      <c r="G57" s="23"/>
      <c r="H57" s="23"/>
      <c r="I57" s="23"/>
      <c r="J57" s="23"/>
      <c r="K57" s="23"/>
      <c r="L57" s="31"/>
      <c r="M57" s="79"/>
      <c r="N57" s="79"/>
      <c r="O57" s="79"/>
      <c r="P57" s="10"/>
      <c r="Q57" s="79"/>
      <c r="U57" s="75"/>
      <c r="V57" s="76"/>
      <c r="W57" s="77"/>
      <c r="AC57" s="78"/>
      <c r="AD57" s="78"/>
      <c r="AE57" s="77"/>
    </row>
    <row r="58" spans="1:31" s="67" customFormat="1" ht="15" customHeight="1">
      <c r="T58" s="73"/>
    </row>
    <row r="59" spans="1:31" s="67" customFormat="1" ht="15" customHeight="1">
      <c r="B59" s="80"/>
      <c r="Q59" s="50"/>
      <c r="S59" s="68"/>
      <c r="T59" s="69"/>
      <c r="U59" s="81"/>
    </row>
    <row r="60" spans="1:31" s="87" customFormat="1" ht="0.95" hidden="1" customHeight="1">
      <c r="A60" s="82"/>
      <c r="B60" s="31"/>
      <c r="C60" s="31"/>
      <c r="D60" s="31"/>
      <c r="E60" s="31"/>
      <c r="F60" s="31"/>
      <c r="G60" s="31"/>
      <c r="H60" s="31"/>
      <c r="I60" s="31"/>
      <c r="J60" s="31"/>
      <c r="K60" s="31"/>
      <c r="L60" s="31"/>
      <c r="M60" s="83"/>
      <c r="N60" s="83"/>
      <c r="O60" s="83"/>
      <c r="P60" s="83"/>
      <c r="Q60" s="62"/>
      <c r="R60" s="84"/>
      <c r="S60" s="85"/>
      <c r="T60" s="86"/>
      <c r="U60" s="81"/>
    </row>
    <row r="61" spans="1:31" s="87" customFormat="1" ht="0.95" hidden="1" customHeight="1">
      <c r="A61" s="88"/>
      <c r="B61" s="43"/>
      <c r="C61" s="43"/>
      <c r="D61" s="43"/>
      <c r="E61" s="43"/>
      <c r="F61" s="43"/>
      <c r="G61" s="43"/>
      <c r="H61" s="43"/>
      <c r="I61" s="43"/>
      <c r="J61" s="43"/>
      <c r="K61" s="43"/>
      <c r="L61" s="43"/>
      <c r="M61" s="43"/>
      <c r="N61" s="43"/>
      <c r="O61" s="43"/>
      <c r="P61" s="43"/>
      <c r="Q61" s="43"/>
      <c r="R61" s="10"/>
      <c r="T61" s="86"/>
    </row>
    <row r="62" spans="1:31" s="64" customFormat="1" ht="0.95" hidden="1" customHeight="1">
      <c r="T62" s="66"/>
    </row>
    <row r="63" spans="1:31" s="64" customFormat="1" ht="0.95" hidden="1" customHeight="1">
      <c r="A63" s="44"/>
      <c r="B63" s="31"/>
      <c r="C63" s="31"/>
      <c r="D63" s="31"/>
      <c r="E63" s="31"/>
      <c r="F63" s="31"/>
      <c r="G63" s="31"/>
      <c r="H63" s="31"/>
      <c r="I63" s="31"/>
      <c r="J63" s="31"/>
      <c r="K63" s="31"/>
      <c r="L63" s="31"/>
      <c r="M63" s="9"/>
      <c r="N63" s="9"/>
      <c r="O63" s="9"/>
      <c r="P63" s="9"/>
      <c r="Q63" s="9"/>
      <c r="R63" s="10"/>
      <c r="T63" s="66"/>
    </row>
    <row r="64" spans="1:31" s="64" customFormat="1" ht="0.95" hidden="1" customHeight="1">
      <c r="A64" s="7"/>
      <c r="B64" s="31"/>
      <c r="C64" s="31"/>
      <c r="D64" s="31"/>
      <c r="E64" s="31"/>
      <c r="F64" s="31"/>
      <c r="G64" s="31"/>
      <c r="H64" s="31"/>
      <c r="I64" s="31"/>
      <c r="J64" s="31"/>
      <c r="K64" s="31"/>
      <c r="L64" s="31"/>
      <c r="M64" s="9"/>
      <c r="N64" s="9"/>
      <c r="O64" s="9"/>
      <c r="P64" s="9"/>
      <c r="Q64" s="9"/>
      <c r="R64" s="10"/>
      <c r="T64" s="89"/>
    </row>
    <row r="65" spans="1:29" s="64" customFormat="1" ht="0.95" hidden="1" customHeight="1">
      <c r="A65" s="90"/>
      <c r="B65" s="31"/>
      <c r="C65" s="31"/>
      <c r="D65" s="31"/>
      <c r="E65" s="31"/>
      <c r="F65" s="31"/>
      <c r="G65" s="31"/>
      <c r="H65" s="31"/>
      <c r="I65" s="31"/>
      <c r="J65" s="31"/>
      <c r="K65" s="31"/>
      <c r="L65" s="31"/>
      <c r="M65" s="91"/>
      <c r="N65" s="91"/>
      <c r="O65" s="91"/>
      <c r="P65" s="91"/>
      <c r="Q65" s="91"/>
      <c r="R65" s="92"/>
      <c r="T65" s="89"/>
      <c r="U65" s="93"/>
    </row>
    <row r="66" spans="1:29" s="64" customFormat="1" ht="0.95" hidden="1" customHeight="1">
      <c r="A66" s="94"/>
      <c r="B66" s="43"/>
      <c r="C66" s="43"/>
      <c r="D66" s="43"/>
      <c r="E66" s="43"/>
      <c r="F66" s="43"/>
      <c r="G66" s="43"/>
      <c r="H66" s="43"/>
      <c r="I66" s="43"/>
      <c r="J66" s="43"/>
      <c r="K66" s="43"/>
      <c r="L66" s="43"/>
      <c r="M66" s="95"/>
      <c r="N66" s="95"/>
      <c r="O66" s="95"/>
      <c r="P66" s="95"/>
      <c r="Q66" s="95"/>
      <c r="R66" s="96"/>
      <c r="T66" s="66"/>
    </row>
    <row r="67" spans="1:29" s="64" customFormat="1" ht="0.95" hidden="1" customHeight="1">
      <c r="A67" s="97"/>
      <c r="B67" s="50"/>
      <c r="C67" s="50"/>
      <c r="D67" s="50"/>
      <c r="E67" s="50"/>
      <c r="F67" s="50"/>
      <c r="G67" s="50"/>
      <c r="H67" s="50"/>
      <c r="I67" s="50"/>
      <c r="J67" s="50"/>
      <c r="K67" s="50"/>
      <c r="L67" s="50"/>
      <c r="M67" s="98"/>
      <c r="N67" s="98"/>
      <c r="O67" s="98"/>
      <c r="P67" s="98"/>
      <c r="Q67" s="98"/>
      <c r="R67" s="99"/>
      <c r="T67" s="66"/>
    </row>
    <row r="68" spans="1:29" s="64" customFormat="1" ht="0.95" hidden="1" customHeight="1">
      <c r="A68" s="100"/>
      <c r="B68" s="9"/>
      <c r="C68" s="9"/>
      <c r="D68" s="9"/>
      <c r="E68" s="9"/>
      <c r="F68" s="9"/>
      <c r="G68" s="9"/>
      <c r="H68" s="9"/>
      <c r="I68" s="9"/>
      <c r="J68" s="9"/>
      <c r="K68" s="9"/>
      <c r="L68" s="9"/>
      <c r="M68" s="9"/>
      <c r="N68" s="9"/>
      <c r="O68" s="9"/>
      <c r="P68" s="9"/>
      <c r="Q68" s="9"/>
      <c r="R68" s="10"/>
      <c r="T68" s="66"/>
    </row>
    <row r="69" spans="1:29" s="64" customFormat="1" ht="0.95" hidden="1" customHeight="1">
      <c r="A69" s="7"/>
      <c r="B69" s="7"/>
      <c r="C69" s="7"/>
      <c r="D69" s="9"/>
      <c r="E69" s="9"/>
      <c r="F69" s="9"/>
      <c r="G69" s="9"/>
      <c r="H69" s="9"/>
      <c r="I69" s="9"/>
      <c r="J69" s="9"/>
      <c r="K69" s="9"/>
      <c r="L69" s="9"/>
      <c r="M69" s="9"/>
      <c r="N69" s="9"/>
      <c r="O69" s="9"/>
      <c r="P69" s="9"/>
      <c r="Q69" s="9"/>
      <c r="R69" s="10"/>
      <c r="T69" s="66"/>
    </row>
    <row r="70" spans="1:29" s="64" customFormat="1" ht="0.95" hidden="1" customHeight="1">
      <c r="A70" s="101"/>
      <c r="B70" s="80"/>
      <c r="C70" s="7"/>
      <c r="D70" s="102"/>
      <c r="E70" s="9"/>
      <c r="F70" s="9"/>
      <c r="G70" s="103"/>
      <c r="H70" s="104"/>
      <c r="I70" s="80"/>
      <c r="J70" s="104"/>
      <c r="K70" s="104"/>
      <c r="L70" s="95"/>
      <c r="M70" s="31"/>
      <c r="N70" s="31"/>
      <c r="O70" s="31"/>
      <c r="P70" s="31"/>
      <c r="Q70" s="31"/>
      <c r="R70" s="10"/>
      <c r="T70" s="66"/>
    </row>
    <row r="71" spans="1:29" s="64" customFormat="1" ht="0.95" hidden="1" customHeight="1">
      <c r="A71" s="7"/>
      <c r="B71" s="9"/>
      <c r="C71" s="9"/>
      <c r="D71" s="9"/>
      <c r="E71" s="9"/>
      <c r="F71" s="9"/>
      <c r="G71" s="9"/>
      <c r="H71" s="7"/>
      <c r="I71" s="7"/>
      <c r="J71" s="7"/>
      <c r="K71" s="7"/>
      <c r="L71" s="7"/>
      <c r="M71" s="31"/>
      <c r="N71" s="31"/>
      <c r="O71" s="31"/>
      <c r="P71" s="31"/>
      <c r="Q71" s="31"/>
      <c r="R71" s="10"/>
      <c r="T71" s="66"/>
    </row>
    <row r="72" spans="1:29" s="64" customFormat="1" ht="0.95" hidden="1" customHeight="1">
      <c r="A72" s="7"/>
      <c r="B72" s="105"/>
      <c r="C72" s="105"/>
      <c r="D72" s="105"/>
      <c r="E72" s="9"/>
      <c r="F72" s="9"/>
      <c r="G72" s="9"/>
      <c r="H72" s="7"/>
      <c r="I72" s="7"/>
      <c r="J72" s="7"/>
      <c r="K72" s="7"/>
      <c r="L72" s="7"/>
      <c r="M72" s="31"/>
      <c r="N72" s="31"/>
      <c r="O72" s="31"/>
      <c r="P72" s="31"/>
      <c r="Q72" s="31"/>
      <c r="R72" s="10"/>
      <c r="T72" s="66"/>
      <c r="W72" s="2"/>
      <c r="X72" s="2"/>
      <c r="Y72" s="2"/>
      <c r="Z72" s="2"/>
      <c r="AA72" s="2"/>
      <c r="AB72" s="2"/>
      <c r="AC72" s="2"/>
    </row>
    <row r="73" spans="1:29" s="87" customFormat="1" ht="0.95" hidden="1" customHeight="1">
      <c r="A73" s="82"/>
      <c r="B73" s="31"/>
      <c r="C73" s="31"/>
      <c r="D73" s="31"/>
      <c r="E73" s="31"/>
      <c r="F73" s="31"/>
      <c r="G73" s="31"/>
      <c r="H73" s="7"/>
      <c r="I73" s="7"/>
      <c r="J73" s="7"/>
      <c r="K73" s="7"/>
      <c r="L73" s="7"/>
      <c r="M73" s="43"/>
      <c r="N73" s="43"/>
      <c r="O73" s="43"/>
      <c r="P73" s="43"/>
      <c r="Q73" s="43"/>
      <c r="R73" s="10"/>
      <c r="T73" s="86"/>
      <c r="W73" s="2"/>
      <c r="X73" s="2"/>
      <c r="Y73" s="2"/>
      <c r="Z73" s="2"/>
      <c r="AA73" s="2"/>
      <c r="AB73" s="2"/>
      <c r="AC73" s="2"/>
    </row>
    <row r="74" spans="1:29" s="64" customFormat="1" ht="0.95" hidden="1" customHeight="1">
      <c r="A74" s="7"/>
      <c r="B74" s="106"/>
      <c r="C74" s="106"/>
      <c r="D74" s="106"/>
      <c r="E74" s="106"/>
      <c r="F74" s="106"/>
      <c r="G74" s="106"/>
      <c r="H74" s="106"/>
      <c r="I74" s="106"/>
      <c r="J74" s="107"/>
      <c r="K74" s="106"/>
      <c r="L74" s="106"/>
      <c r="M74" s="43"/>
      <c r="N74" s="43"/>
      <c r="O74" s="43"/>
      <c r="P74" s="43"/>
      <c r="Q74" s="43"/>
      <c r="R74" s="108"/>
      <c r="T74" s="66"/>
      <c r="W74" s="2"/>
      <c r="X74" s="2"/>
      <c r="Y74" s="2"/>
      <c r="Z74" s="2"/>
      <c r="AA74" s="2"/>
      <c r="AB74" s="2"/>
      <c r="AC74" s="2"/>
    </row>
    <row r="75" spans="1:29" s="64" customFormat="1" ht="2.1" hidden="1" customHeight="1">
      <c r="A75" s="109"/>
      <c r="B75" s="106"/>
      <c r="C75" s="106"/>
      <c r="D75" s="106"/>
      <c r="E75" s="106"/>
      <c r="F75" s="106"/>
      <c r="G75" s="106"/>
      <c r="H75" s="45"/>
      <c r="I75" s="7"/>
      <c r="J75" s="7"/>
      <c r="K75" s="7"/>
      <c r="L75" s="7"/>
      <c r="M75" s="31"/>
      <c r="N75" s="31"/>
      <c r="O75" s="31"/>
      <c r="P75" s="31"/>
      <c r="Q75" s="31"/>
      <c r="R75" s="10"/>
      <c r="T75" s="66"/>
      <c r="W75" s="2"/>
      <c r="X75" s="2"/>
      <c r="Y75" s="2"/>
      <c r="Z75" s="2"/>
      <c r="AA75" s="2"/>
      <c r="AB75" s="2"/>
      <c r="AC75" s="2"/>
    </row>
    <row r="76" spans="1:29" s="64" customFormat="1" ht="15" customHeight="1">
      <c r="Q76" s="50"/>
      <c r="R76" s="10"/>
      <c r="T76" s="66"/>
      <c r="W76" s="2"/>
      <c r="X76" s="2"/>
      <c r="Y76" s="2"/>
      <c r="Z76" s="2"/>
      <c r="AA76" s="2"/>
      <c r="AB76" s="2"/>
      <c r="AC76" s="2"/>
    </row>
    <row r="77" spans="1:29" s="64" customFormat="1" ht="15" customHeight="1">
      <c r="A77" s="12"/>
      <c r="B77" s="103"/>
      <c r="C77" s="103"/>
      <c r="D77" s="103"/>
      <c r="E77" s="103"/>
      <c r="F77" s="103"/>
      <c r="G77" s="103"/>
      <c r="H77" s="103"/>
      <c r="I77" s="103"/>
      <c r="J77" s="103"/>
      <c r="K77" s="103"/>
      <c r="L77" s="12"/>
      <c r="M77" s="9"/>
      <c r="N77" s="9"/>
      <c r="O77" s="9"/>
      <c r="P77" s="9"/>
      <c r="Q77" s="9"/>
      <c r="R77" s="10"/>
      <c r="T77" s="66"/>
      <c r="W77" s="2"/>
      <c r="X77" s="2"/>
      <c r="Y77" s="2"/>
      <c r="Z77" s="2"/>
      <c r="AA77" s="2"/>
      <c r="AB77" s="2"/>
      <c r="AC77" s="2"/>
    </row>
    <row r="78" spans="1:29" s="87" customFormat="1" ht="15" customHeight="1">
      <c r="A78" s="107"/>
      <c r="B78" s="107"/>
      <c r="C78" s="107"/>
      <c r="D78" s="107"/>
      <c r="E78" s="107"/>
      <c r="F78" s="107"/>
      <c r="G78" s="107"/>
      <c r="H78" s="107"/>
      <c r="I78" s="107"/>
      <c r="J78" s="107"/>
      <c r="K78" s="107"/>
      <c r="L78" s="107"/>
      <c r="M78" s="107"/>
      <c r="N78" s="107"/>
      <c r="O78" s="107"/>
      <c r="P78" s="107"/>
      <c r="Q78" s="107"/>
      <c r="R78" s="10"/>
      <c r="T78" s="86"/>
      <c r="W78" s="2"/>
      <c r="X78" s="2"/>
      <c r="Y78" s="2"/>
      <c r="Z78" s="2"/>
      <c r="AA78" s="2"/>
      <c r="AB78" s="2"/>
      <c r="AC78" s="2"/>
    </row>
    <row r="79" spans="1:29" s="64" customFormat="1" ht="15" customHeight="1">
      <c r="A79" s="110"/>
      <c r="B79" s="103"/>
      <c r="C79" s="103"/>
      <c r="D79" s="103"/>
      <c r="E79" s="103"/>
      <c r="F79" s="103"/>
      <c r="G79" s="103"/>
      <c r="H79" s="103"/>
      <c r="I79" s="103"/>
      <c r="J79" s="103"/>
      <c r="K79" s="103"/>
      <c r="L79" s="12"/>
      <c r="M79" s="9"/>
      <c r="N79" s="9"/>
      <c r="O79" s="9"/>
      <c r="P79" s="9"/>
      <c r="Q79" s="9"/>
      <c r="R79" s="10"/>
      <c r="T79" s="66"/>
      <c r="W79" s="2"/>
      <c r="X79" s="2"/>
      <c r="Y79" s="2"/>
      <c r="Z79" s="2"/>
      <c r="AA79" s="2"/>
      <c r="AB79" s="2"/>
      <c r="AC79" s="2"/>
    </row>
    <row r="80" spans="1:29" s="64" customFormat="1" ht="15" customHeight="1">
      <c r="A80" s="12"/>
      <c r="B80" s="29"/>
      <c r="C80" s="29"/>
      <c r="D80" s="29"/>
      <c r="E80" s="29"/>
      <c r="F80" s="29"/>
      <c r="G80" s="29"/>
      <c r="H80" s="29"/>
      <c r="I80" s="29"/>
      <c r="J80" s="29"/>
      <c r="K80" s="29"/>
      <c r="L80" s="29"/>
      <c r="M80" s="95"/>
      <c r="N80" s="95"/>
      <c r="O80" s="95"/>
      <c r="P80" s="95"/>
      <c r="Q80" s="95"/>
      <c r="R80" s="96"/>
      <c r="T80" s="66"/>
      <c r="W80" s="2"/>
      <c r="X80" s="2"/>
      <c r="Y80" s="2"/>
      <c r="Z80" s="2"/>
      <c r="AA80" s="2"/>
      <c r="AB80" s="2"/>
      <c r="AC80" s="2"/>
    </row>
    <row r="81" spans="1:29" s="64" customFormat="1" ht="15" customHeight="1">
      <c r="A81" s="12"/>
      <c r="B81" s="29"/>
      <c r="C81" s="29"/>
      <c r="D81" s="29"/>
      <c r="E81" s="29"/>
      <c r="F81" s="29"/>
      <c r="G81" s="29"/>
      <c r="H81" s="29"/>
      <c r="I81" s="29"/>
      <c r="J81" s="29"/>
      <c r="K81" s="29"/>
      <c r="L81" s="29"/>
      <c r="M81" s="7"/>
      <c r="N81" s="7"/>
      <c r="O81" s="7"/>
      <c r="P81" s="7"/>
      <c r="Q81" s="7"/>
      <c r="R81" s="10"/>
      <c r="T81" s="66"/>
      <c r="W81" s="2"/>
      <c r="X81" s="2"/>
      <c r="Y81" s="2"/>
      <c r="Z81" s="2"/>
      <c r="AA81" s="2"/>
      <c r="AB81" s="2"/>
      <c r="AC81" s="2"/>
    </row>
    <row r="82" spans="1:29" s="64" customFormat="1" ht="15" customHeight="1">
      <c r="A82" s="12"/>
      <c r="B82" s="29"/>
      <c r="C82" s="29"/>
      <c r="D82" s="29"/>
      <c r="E82" s="29"/>
      <c r="F82" s="29"/>
      <c r="G82" s="29"/>
      <c r="H82" s="29"/>
      <c r="I82" s="29"/>
      <c r="J82" s="29"/>
      <c r="K82" s="29"/>
      <c r="L82" s="29"/>
      <c r="M82" s="7"/>
      <c r="N82" s="7"/>
      <c r="O82" s="7"/>
      <c r="P82" s="7"/>
      <c r="Q82" s="7"/>
      <c r="R82" s="10"/>
      <c r="T82" s="66"/>
      <c r="W82" s="2"/>
      <c r="X82" s="2"/>
      <c r="Y82" s="2"/>
      <c r="Z82" s="2"/>
      <c r="AA82" s="2"/>
      <c r="AB82" s="2"/>
      <c r="AC82" s="2"/>
    </row>
    <row r="83" spans="1:29" s="64" customFormat="1" ht="15" customHeight="1">
      <c r="A83" s="12"/>
      <c r="B83" s="29"/>
      <c r="C83" s="29"/>
      <c r="D83" s="29"/>
      <c r="E83" s="29"/>
      <c r="F83" s="29"/>
      <c r="G83" s="29"/>
      <c r="H83" s="29"/>
      <c r="I83" s="29"/>
      <c r="J83" s="29"/>
      <c r="K83" s="29"/>
      <c r="L83" s="29"/>
      <c r="M83" s="7"/>
      <c r="N83" s="7"/>
      <c r="O83" s="7"/>
      <c r="P83" s="7"/>
      <c r="Q83" s="7"/>
      <c r="R83" s="10"/>
      <c r="T83" s="66"/>
      <c r="U83" s="111"/>
      <c r="W83" s="2"/>
      <c r="X83" s="2"/>
      <c r="Y83" s="2"/>
      <c r="Z83" s="2"/>
      <c r="AA83" s="2"/>
      <c r="AB83" s="2"/>
      <c r="AC83" s="2"/>
    </row>
    <row r="84" spans="1:29" s="64" customFormat="1" ht="16.5" customHeight="1">
      <c r="A84" s="12"/>
      <c r="B84" s="29"/>
      <c r="C84" s="29"/>
      <c r="D84" s="29"/>
      <c r="E84" s="29"/>
      <c r="F84" s="29"/>
      <c r="G84" s="29"/>
      <c r="H84" s="29"/>
      <c r="I84" s="29"/>
      <c r="J84" s="29"/>
      <c r="K84" s="29"/>
      <c r="L84" s="29"/>
      <c r="M84" s="7"/>
      <c r="N84" s="7"/>
      <c r="O84" s="7"/>
      <c r="P84" s="7"/>
      <c r="Q84" s="7"/>
      <c r="R84" s="10"/>
      <c r="T84" s="66"/>
      <c r="U84" s="111"/>
      <c r="W84" s="2"/>
      <c r="X84" s="2"/>
      <c r="Y84" s="2"/>
      <c r="Z84" s="2"/>
      <c r="AA84" s="2"/>
      <c r="AB84" s="2"/>
      <c r="AC84" s="2"/>
    </row>
    <row r="85" spans="1:29" s="64" customFormat="1" ht="16.5" customHeight="1">
      <c r="A85" s="12"/>
      <c r="B85" s="29"/>
      <c r="C85" s="29"/>
      <c r="D85" s="29"/>
      <c r="E85" s="29"/>
      <c r="F85" s="29"/>
      <c r="G85" s="29"/>
      <c r="H85" s="29"/>
      <c r="I85" s="29"/>
      <c r="J85" s="29"/>
      <c r="K85" s="29"/>
      <c r="L85" s="29"/>
      <c r="M85" s="7"/>
      <c r="N85" s="7"/>
      <c r="O85" s="7"/>
      <c r="P85" s="7"/>
      <c r="Q85" s="7"/>
      <c r="R85" s="10"/>
      <c r="S85" s="112"/>
      <c r="T85" s="113"/>
      <c r="U85" s="111"/>
      <c r="W85" s="2"/>
      <c r="X85" s="2"/>
      <c r="Y85" s="2"/>
      <c r="Z85" s="2"/>
      <c r="AA85" s="2"/>
      <c r="AB85" s="2"/>
      <c r="AC85" s="2"/>
    </row>
    <row r="86" spans="1:29" s="64" customFormat="1" ht="16.5" customHeight="1">
      <c r="A86" s="12"/>
      <c r="B86" s="29"/>
      <c r="C86" s="29"/>
      <c r="D86" s="29"/>
      <c r="E86" s="29"/>
      <c r="F86" s="29"/>
      <c r="G86" s="29"/>
      <c r="H86" s="29"/>
      <c r="I86" s="29"/>
      <c r="J86" s="29"/>
      <c r="K86" s="29"/>
      <c r="L86" s="29"/>
      <c r="M86" s="7"/>
      <c r="N86" s="7"/>
      <c r="O86" s="7"/>
      <c r="P86" s="7"/>
      <c r="Q86" s="7"/>
      <c r="R86" s="10"/>
      <c r="S86" s="112"/>
      <c r="T86" s="66"/>
      <c r="U86" s="111"/>
      <c r="W86" s="2"/>
      <c r="X86" s="2"/>
      <c r="Y86" s="2"/>
      <c r="Z86" s="2"/>
      <c r="AA86" s="2"/>
      <c r="AB86" s="2"/>
      <c r="AC86" s="2"/>
    </row>
    <row r="87" spans="1:29" s="87" customFormat="1" ht="16.5" customHeight="1">
      <c r="A87" s="12"/>
      <c r="B87" s="29"/>
      <c r="C87" s="29"/>
      <c r="D87" s="29"/>
      <c r="E87" s="29"/>
      <c r="F87" s="29"/>
      <c r="G87" s="29"/>
      <c r="H87" s="29"/>
      <c r="I87" s="29"/>
      <c r="J87" s="29"/>
      <c r="K87" s="29"/>
      <c r="L87" s="29"/>
      <c r="M87" s="107"/>
      <c r="N87" s="107"/>
      <c r="O87" s="107"/>
      <c r="P87" s="107"/>
      <c r="Q87" s="107"/>
      <c r="R87" s="10"/>
      <c r="S87" s="112"/>
      <c r="T87" s="86"/>
      <c r="W87" s="2"/>
      <c r="X87" s="2"/>
      <c r="Y87" s="2"/>
      <c r="Z87" s="2"/>
      <c r="AA87" s="2"/>
      <c r="AB87" s="2"/>
      <c r="AC87" s="2"/>
    </row>
    <row r="88" spans="1:29" s="64" customFormat="1" ht="16.5" customHeight="1">
      <c r="A88" s="12"/>
      <c r="B88" s="29"/>
      <c r="C88" s="29"/>
      <c r="D88" s="29"/>
      <c r="E88" s="29"/>
      <c r="F88" s="29"/>
      <c r="G88" s="29"/>
      <c r="H88" s="29"/>
      <c r="I88" s="29"/>
      <c r="J88" s="29"/>
      <c r="K88" s="29"/>
      <c r="L88" s="29"/>
      <c r="M88" s="7"/>
      <c r="N88" s="7"/>
      <c r="O88" s="7"/>
      <c r="P88" s="7"/>
      <c r="Q88" s="7"/>
      <c r="R88" s="10"/>
      <c r="S88" s="112"/>
      <c r="T88" s="66"/>
      <c r="U88" s="114"/>
      <c r="V88" s="114"/>
      <c r="W88" s="2"/>
      <c r="X88" s="2"/>
      <c r="Y88" s="2"/>
      <c r="Z88" s="2"/>
      <c r="AA88" s="2"/>
      <c r="AB88" s="2"/>
      <c r="AC88" s="2"/>
    </row>
    <row r="89" spans="1:29" s="87" customFormat="1" ht="16.5" customHeight="1">
      <c r="A89" s="12"/>
      <c r="B89" s="29"/>
      <c r="C89" s="29"/>
      <c r="D89" s="29"/>
      <c r="E89" s="29"/>
      <c r="F89" s="29"/>
      <c r="G89" s="29"/>
      <c r="H89" s="29"/>
      <c r="I89" s="29"/>
      <c r="J89" s="29"/>
      <c r="K89" s="29"/>
      <c r="L89" s="29"/>
      <c r="M89" s="106"/>
      <c r="N89" s="106"/>
      <c r="O89" s="106"/>
      <c r="P89" s="106"/>
      <c r="Q89" s="106"/>
      <c r="R89" s="115"/>
      <c r="S89" s="112"/>
      <c r="T89" s="86"/>
      <c r="W89" s="2"/>
      <c r="X89" s="2"/>
      <c r="Y89" s="2"/>
      <c r="Z89" s="2"/>
      <c r="AA89" s="2"/>
      <c r="AB89" s="2"/>
      <c r="AC89" s="2"/>
    </row>
    <row r="90" spans="1:29" s="64" customFormat="1" ht="16.5" customHeight="1">
      <c r="A90" s="12"/>
      <c r="B90" s="29"/>
      <c r="C90" s="29"/>
      <c r="D90" s="29"/>
      <c r="E90" s="29"/>
      <c r="F90" s="29"/>
      <c r="G90" s="29"/>
      <c r="H90" s="29"/>
      <c r="I90" s="29"/>
      <c r="J90" s="29"/>
      <c r="K90" s="29"/>
      <c r="L90" s="29"/>
      <c r="M90" s="116"/>
      <c r="N90" s="116"/>
      <c r="O90" s="116"/>
      <c r="P90" s="116"/>
      <c r="Q90" s="116"/>
      <c r="R90" s="117"/>
      <c r="S90" s="112"/>
      <c r="T90" s="66"/>
      <c r="W90" s="2"/>
      <c r="X90" s="2"/>
      <c r="Y90" s="2"/>
      <c r="Z90" s="2"/>
      <c r="AA90" s="2"/>
      <c r="AB90" s="2"/>
      <c r="AC90" s="2"/>
    </row>
    <row r="91" spans="1:29" ht="16.5" customHeight="1">
      <c r="M91" s="12"/>
      <c r="N91" s="12"/>
      <c r="O91" s="12"/>
      <c r="P91" s="12"/>
      <c r="Q91" s="12"/>
    </row>
    <row r="92" spans="1:29" ht="16.5" customHeight="1">
      <c r="M92" s="12"/>
      <c r="N92" s="12"/>
      <c r="O92" s="12"/>
      <c r="P92" s="12"/>
      <c r="Q92" s="12"/>
    </row>
    <row r="93" spans="1:29" ht="16.5" customHeight="1"/>
    <row r="99" spans="1:31">
      <c r="A99" s="118"/>
    </row>
    <row r="110" spans="1:31" s="12" customFormat="1" ht="8.25" customHeight="1">
      <c r="B110" s="29"/>
      <c r="C110" s="29"/>
      <c r="D110" s="29"/>
      <c r="E110" s="29"/>
      <c r="F110" s="29"/>
      <c r="G110" s="29"/>
      <c r="H110" s="29"/>
      <c r="I110" s="29"/>
      <c r="J110" s="29"/>
      <c r="K110" s="29"/>
      <c r="L110" s="29"/>
      <c r="M110" s="29"/>
      <c r="N110" s="29"/>
      <c r="O110" s="29"/>
      <c r="P110" s="29"/>
      <c r="Q110" s="29"/>
      <c r="R110" s="18"/>
      <c r="S110" s="2"/>
      <c r="T110" s="48"/>
      <c r="U110" s="2"/>
      <c r="V110" s="2"/>
      <c r="W110" s="2"/>
      <c r="X110" s="2"/>
      <c r="Y110" s="2"/>
      <c r="Z110" s="2"/>
      <c r="AA110" s="2"/>
      <c r="AB110" s="2"/>
      <c r="AC110" s="2"/>
      <c r="AD110" s="2"/>
      <c r="AE110" s="2"/>
    </row>
    <row r="111" spans="1:31" s="12" customFormat="1" ht="8.25" customHeight="1">
      <c r="B111" s="29"/>
      <c r="C111" s="29"/>
      <c r="D111" s="29"/>
      <c r="E111" s="29"/>
      <c r="F111" s="29"/>
      <c r="G111" s="29"/>
      <c r="H111" s="29"/>
      <c r="I111" s="29"/>
      <c r="J111" s="29"/>
      <c r="K111" s="29"/>
      <c r="L111" s="29"/>
      <c r="M111" s="29"/>
      <c r="N111" s="29"/>
      <c r="O111" s="29"/>
      <c r="P111" s="29"/>
      <c r="Q111" s="29"/>
      <c r="R111" s="18"/>
      <c r="S111" s="2"/>
      <c r="T111" s="48"/>
      <c r="U111" s="2"/>
      <c r="V111" s="2"/>
      <c r="W111" s="2"/>
      <c r="X111" s="2"/>
      <c r="Y111" s="2"/>
      <c r="Z111" s="2"/>
      <c r="AA111" s="2"/>
      <c r="AB111" s="2"/>
      <c r="AC111" s="2"/>
      <c r="AD111" s="2"/>
      <c r="AE111" s="2"/>
    </row>
    <row r="112" spans="1:31" s="12" customFormat="1" ht="8.25" customHeight="1">
      <c r="B112" s="29"/>
      <c r="C112" s="29"/>
      <c r="D112" s="29"/>
      <c r="E112" s="29"/>
      <c r="F112" s="29"/>
      <c r="G112" s="29"/>
      <c r="H112" s="29"/>
      <c r="I112" s="29"/>
      <c r="J112" s="29"/>
      <c r="K112" s="29"/>
      <c r="L112" s="29"/>
      <c r="M112" s="29"/>
      <c r="N112" s="29"/>
      <c r="O112" s="29"/>
      <c r="P112" s="29"/>
      <c r="Q112" s="29"/>
      <c r="R112" s="18"/>
      <c r="S112" s="2"/>
      <c r="T112" s="48"/>
      <c r="U112" s="2"/>
      <c r="V112" s="2"/>
      <c r="W112" s="2"/>
      <c r="X112" s="2"/>
      <c r="Y112" s="2"/>
      <c r="Z112" s="2"/>
      <c r="AA112" s="2"/>
      <c r="AB112" s="2"/>
      <c r="AC112" s="2"/>
      <c r="AD112" s="2"/>
      <c r="AE112" s="2"/>
    </row>
    <row r="113" spans="2:31" s="12" customFormat="1" ht="8.25" customHeight="1">
      <c r="B113" s="29"/>
      <c r="C113" s="29"/>
      <c r="D113" s="29"/>
      <c r="E113" s="29"/>
      <c r="F113" s="29"/>
      <c r="G113" s="29"/>
      <c r="H113" s="29"/>
      <c r="I113" s="29"/>
      <c r="J113" s="29"/>
      <c r="K113" s="29"/>
      <c r="L113" s="29"/>
      <c r="M113" s="29"/>
      <c r="N113" s="29"/>
      <c r="O113" s="29"/>
      <c r="P113" s="29"/>
      <c r="Q113" s="29"/>
      <c r="R113" s="18"/>
      <c r="S113" s="2"/>
      <c r="T113" s="48"/>
      <c r="U113" s="2"/>
      <c r="V113" s="2"/>
      <c r="W113" s="2"/>
      <c r="X113" s="2"/>
      <c r="Y113" s="2"/>
      <c r="Z113" s="2"/>
      <c r="AA113" s="2"/>
      <c r="AB113" s="2"/>
      <c r="AC113" s="2"/>
      <c r="AD113" s="2"/>
      <c r="AE113" s="2"/>
    </row>
    <row r="114" spans="2:31" s="12" customFormat="1" ht="8.25" customHeight="1">
      <c r="B114" s="29"/>
      <c r="C114" s="29"/>
      <c r="D114" s="29"/>
      <c r="E114" s="29"/>
      <c r="F114" s="29"/>
      <c r="G114" s="29"/>
      <c r="H114" s="29"/>
      <c r="I114" s="29"/>
      <c r="J114" s="29"/>
      <c r="K114" s="29"/>
      <c r="L114" s="29"/>
      <c r="M114" s="29"/>
      <c r="N114" s="29"/>
      <c r="O114" s="29"/>
      <c r="P114" s="29"/>
      <c r="Q114" s="29"/>
      <c r="R114" s="18"/>
      <c r="S114" s="2"/>
      <c r="T114" s="48"/>
      <c r="U114" s="2"/>
      <c r="V114" s="2"/>
      <c r="W114" s="2"/>
      <c r="X114" s="2"/>
      <c r="Y114" s="2"/>
      <c r="Z114" s="2"/>
      <c r="AA114" s="2"/>
      <c r="AB114" s="2"/>
      <c r="AC114" s="2"/>
      <c r="AD114" s="2"/>
      <c r="AE114" s="2"/>
    </row>
    <row r="115" spans="2:31" s="12" customFormat="1" ht="8.25" customHeight="1">
      <c r="B115" s="29"/>
      <c r="C115" s="29"/>
      <c r="D115" s="29"/>
      <c r="E115" s="29"/>
      <c r="F115" s="29"/>
      <c r="G115" s="29"/>
      <c r="H115" s="29"/>
      <c r="I115" s="29"/>
      <c r="J115" s="29"/>
      <c r="K115" s="29"/>
      <c r="L115" s="29"/>
      <c r="M115" s="29"/>
      <c r="N115" s="29"/>
      <c r="O115" s="29"/>
      <c r="P115" s="29"/>
      <c r="Q115" s="29"/>
      <c r="R115" s="18"/>
      <c r="S115" s="2"/>
      <c r="T115" s="48"/>
      <c r="U115" s="2"/>
      <c r="V115" s="2"/>
      <c r="W115" s="2"/>
      <c r="X115" s="2"/>
      <c r="Y115" s="2"/>
      <c r="Z115" s="2"/>
      <c r="AA115" s="2"/>
      <c r="AB115" s="2"/>
      <c r="AC115" s="2"/>
      <c r="AD115" s="2"/>
      <c r="AE115" s="2"/>
    </row>
    <row r="116" spans="2:31" s="12" customFormat="1" ht="11.45" customHeight="1">
      <c r="B116" s="29"/>
      <c r="C116" s="29"/>
      <c r="D116" s="29"/>
      <c r="E116" s="29"/>
      <c r="F116" s="29"/>
      <c r="G116" s="29"/>
      <c r="H116" s="29"/>
      <c r="I116" s="29"/>
      <c r="J116" s="29"/>
      <c r="K116" s="29"/>
      <c r="L116" s="29"/>
      <c r="M116" s="29"/>
      <c r="N116" s="29"/>
      <c r="O116" s="29"/>
      <c r="P116" s="29"/>
      <c r="Q116" s="29"/>
      <c r="R116" s="18"/>
      <c r="S116" s="2"/>
      <c r="T116" s="48"/>
      <c r="U116" s="2"/>
      <c r="V116" s="2"/>
      <c r="W116" s="2"/>
      <c r="X116" s="2"/>
      <c r="Y116" s="2"/>
      <c r="Z116" s="2"/>
      <c r="AA116" s="2"/>
      <c r="AB116" s="2"/>
      <c r="AC116" s="2"/>
      <c r="AD116" s="2"/>
      <c r="AE116" s="2"/>
    </row>
    <row r="117" spans="2:31" s="12" customFormat="1" ht="11.45" customHeight="1">
      <c r="B117" s="29"/>
      <c r="C117" s="29"/>
      <c r="D117" s="29"/>
      <c r="E117" s="29"/>
      <c r="F117" s="29"/>
      <c r="G117" s="29"/>
      <c r="H117" s="29"/>
      <c r="I117" s="29"/>
      <c r="J117" s="29"/>
      <c r="K117" s="29"/>
      <c r="L117" s="29"/>
      <c r="M117" s="29"/>
      <c r="N117" s="29"/>
      <c r="O117" s="29"/>
      <c r="P117" s="29"/>
      <c r="Q117" s="29"/>
      <c r="R117" s="18"/>
      <c r="S117" s="2"/>
      <c r="T117" s="48"/>
      <c r="U117" s="2"/>
      <c r="V117" s="2"/>
      <c r="W117" s="2"/>
      <c r="X117" s="2"/>
      <c r="Y117" s="2"/>
      <c r="Z117" s="2"/>
      <c r="AA117" s="2"/>
      <c r="AB117" s="2"/>
      <c r="AC117" s="2"/>
      <c r="AD117" s="2"/>
      <c r="AE117" s="2"/>
    </row>
    <row r="118" spans="2:31" s="12" customFormat="1" ht="11.45" customHeight="1">
      <c r="B118" s="29"/>
      <c r="C118" s="29"/>
      <c r="D118" s="29"/>
      <c r="E118" s="29"/>
      <c r="F118" s="29"/>
      <c r="G118" s="29"/>
      <c r="H118" s="29"/>
      <c r="I118" s="29"/>
      <c r="J118" s="29"/>
      <c r="K118" s="29"/>
      <c r="L118" s="29"/>
      <c r="M118" s="29"/>
      <c r="N118" s="29"/>
      <c r="O118" s="29"/>
      <c r="P118" s="29"/>
      <c r="Q118" s="29"/>
      <c r="R118" s="18"/>
      <c r="S118" s="2"/>
      <c r="T118" s="48"/>
      <c r="U118" s="2"/>
      <c r="V118" s="2"/>
      <c r="W118" s="2"/>
      <c r="X118" s="2"/>
      <c r="Y118" s="2"/>
      <c r="Z118" s="2"/>
      <c r="AA118" s="2"/>
      <c r="AB118" s="2"/>
      <c r="AC118" s="2"/>
      <c r="AD118" s="2"/>
      <c r="AE118" s="2"/>
    </row>
    <row r="119" spans="2:31" s="12" customFormat="1" ht="9" customHeight="1">
      <c r="B119" s="29"/>
      <c r="C119" s="29"/>
      <c r="D119" s="29"/>
      <c r="E119" s="29"/>
      <c r="F119" s="29"/>
      <c r="G119" s="29"/>
      <c r="H119" s="29"/>
      <c r="I119" s="29"/>
      <c r="J119" s="29"/>
      <c r="K119" s="29"/>
      <c r="L119" s="29"/>
      <c r="M119" s="29"/>
      <c r="N119" s="29"/>
      <c r="O119" s="29"/>
      <c r="P119" s="29"/>
      <c r="Q119" s="29"/>
      <c r="R119" s="18"/>
      <c r="S119" s="2"/>
      <c r="T119" s="48"/>
      <c r="U119" s="2"/>
      <c r="V119" s="2"/>
      <c r="W119" s="2"/>
      <c r="X119" s="2"/>
      <c r="Y119" s="2"/>
      <c r="Z119" s="2"/>
      <c r="AA119" s="2"/>
      <c r="AB119" s="2"/>
      <c r="AC119" s="2"/>
      <c r="AD119" s="2"/>
      <c r="AE119" s="2"/>
    </row>
    <row r="120" spans="2:31" s="12" customFormat="1" ht="8.85" customHeight="1">
      <c r="B120" s="29"/>
      <c r="C120" s="29"/>
      <c r="D120" s="29"/>
      <c r="E120" s="29"/>
      <c r="F120" s="29"/>
      <c r="G120" s="29"/>
      <c r="H120" s="29"/>
      <c r="I120" s="29"/>
      <c r="J120" s="29"/>
      <c r="K120" s="29"/>
      <c r="L120" s="29"/>
      <c r="M120" s="29"/>
      <c r="N120" s="29"/>
      <c r="O120" s="29"/>
      <c r="P120" s="29"/>
      <c r="Q120" s="29"/>
      <c r="R120" s="18"/>
      <c r="S120" s="2"/>
      <c r="T120" s="48"/>
      <c r="U120" s="2"/>
      <c r="V120" s="2"/>
      <c r="W120" s="2"/>
      <c r="X120" s="2"/>
      <c r="Y120" s="2"/>
      <c r="Z120" s="2"/>
      <c r="AA120" s="2"/>
      <c r="AB120" s="2"/>
      <c r="AC120" s="2"/>
      <c r="AD120" s="2"/>
      <c r="AE120" s="2"/>
    </row>
    <row r="121" spans="2:31" s="12" customFormat="1" ht="8.85" customHeight="1">
      <c r="B121" s="29"/>
      <c r="C121" s="29"/>
      <c r="D121" s="29"/>
      <c r="E121" s="29"/>
      <c r="F121" s="29"/>
      <c r="G121" s="29"/>
      <c r="H121" s="29"/>
      <c r="I121" s="29"/>
      <c r="J121" s="29"/>
      <c r="K121" s="29"/>
      <c r="L121" s="29"/>
      <c r="M121" s="29"/>
      <c r="N121" s="29"/>
      <c r="O121" s="29"/>
      <c r="P121" s="29"/>
      <c r="Q121" s="29"/>
      <c r="R121" s="18"/>
      <c r="S121" s="2"/>
      <c r="T121" s="48"/>
      <c r="U121" s="2"/>
      <c r="V121" s="2"/>
      <c r="W121" s="2"/>
      <c r="X121" s="2"/>
      <c r="Y121" s="2"/>
      <c r="Z121" s="2"/>
      <c r="AA121" s="2"/>
      <c r="AB121" s="2"/>
      <c r="AC121" s="2"/>
      <c r="AD121" s="2"/>
      <c r="AE121" s="2"/>
    </row>
    <row r="122" spans="2:31" s="12" customFormat="1" ht="8.85" customHeight="1">
      <c r="B122" s="29"/>
      <c r="C122" s="29"/>
      <c r="D122" s="29"/>
      <c r="E122" s="29"/>
      <c r="F122" s="29"/>
      <c r="G122" s="29"/>
      <c r="H122" s="29"/>
      <c r="I122" s="29"/>
      <c r="J122" s="29"/>
      <c r="K122" s="29"/>
      <c r="L122" s="29"/>
      <c r="M122" s="29"/>
      <c r="N122" s="29"/>
      <c r="O122" s="29"/>
      <c r="P122" s="29"/>
      <c r="Q122" s="29"/>
      <c r="R122" s="18"/>
      <c r="S122" s="2"/>
      <c r="T122" s="48"/>
      <c r="U122" s="2"/>
      <c r="V122" s="2"/>
      <c r="W122" s="2"/>
      <c r="X122" s="2"/>
      <c r="Y122" s="2"/>
      <c r="Z122" s="2"/>
      <c r="AA122" s="2"/>
      <c r="AB122" s="2"/>
      <c r="AC122" s="2"/>
      <c r="AD122" s="2"/>
      <c r="AE122" s="2"/>
    </row>
    <row r="123" spans="2:31" s="12" customFormat="1" ht="8.85" customHeight="1">
      <c r="B123" s="29"/>
      <c r="C123" s="29"/>
      <c r="D123" s="29"/>
      <c r="E123" s="29"/>
      <c r="F123" s="29"/>
      <c r="G123" s="29"/>
      <c r="H123" s="29"/>
      <c r="I123" s="29"/>
      <c r="J123" s="29"/>
      <c r="K123" s="29"/>
      <c r="L123" s="29"/>
      <c r="M123" s="29"/>
      <c r="N123" s="29"/>
      <c r="O123" s="29"/>
      <c r="P123" s="29"/>
      <c r="Q123" s="29"/>
      <c r="R123" s="18"/>
      <c r="S123" s="2"/>
      <c r="T123" s="48"/>
      <c r="U123" s="2"/>
      <c r="V123" s="2"/>
      <c r="W123" s="2"/>
      <c r="X123" s="2"/>
      <c r="Y123" s="2"/>
      <c r="Z123" s="2"/>
      <c r="AA123" s="2"/>
      <c r="AB123" s="2"/>
      <c r="AC123" s="2"/>
      <c r="AD123" s="2"/>
      <c r="AE123" s="2"/>
    </row>
    <row r="124" spans="2:31" s="12" customFormat="1" ht="8.85" customHeight="1">
      <c r="B124" s="29"/>
      <c r="C124" s="29"/>
      <c r="D124" s="29"/>
      <c r="E124" s="29"/>
      <c r="F124" s="29"/>
      <c r="G124" s="29"/>
      <c r="H124" s="29"/>
      <c r="I124" s="29"/>
      <c r="J124" s="29"/>
      <c r="K124" s="29"/>
      <c r="L124" s="29"/>
      <c r="M124" s="29"/>
      <c r="N124" s="29"/>
      <c r="O124" s="29"/>
      <c r="P124" s="29"/>
      <c r="Q124" s="29"/>
      <c r="R124" s="18"/>
      <c r="S124" s="2"/>
      <c r="T124" s="48"/>
      <c r="U124" s="2"/>
      <c r="V124" s="2"/>
      <c r="W124" s="2"/>
      <c r="X124" s="2"/>
      <c r="Y124" s="2"/>
      <c r="Z124" s="2"/>
      <c r="AA124" s="2"/>
      <c r="AB124" s="2"/>
      <c r="AC124" s="2"/>
      <c r="AD124" s="2"/>
      <c r="AE124" s="2"/>
    </row>
    <row r="125" spans="2:31" s="12" customFormat="1" ht="8.85" customHeight="1">
      <c r="B125" s="29"/>
      <c r="C125" s="29"/>
      <c r="D125" s="29"/>
      <c r="E125" s="29"/>
      <c r="F125" s="29"/>
      <c r="G125" s="29"/>
      <c r="H125" s="29"/>
      <c r="I125" s="29"/>
      <c r="J125" s="29"/>
      <c r="K125" s="29"/>
      <c r="L125" s="29"/>
      <c r="M125" s="29"/>
      <c r="N125" s="29"/>
      <c r="O125" s="29"/>
      <c r="P125" s="29"/>
      <c r="Q125" s="29"/>
      <c r="R125" s="18"/>
      <c r="S125" s="2"/>
      <c r="T125" s="48"/>
      <c r="U125" s="2"/>
      <c r="V125" s="2"/>
      <c r="W125" s="2"/>
      <c r="X125" s="2"/>
      <c r="Y125" s="2"/>
      <c r="Z125" s="2"/>
      <c r="AA125" s="2"/>
      <c r="AB125" s="2"/>
      <c r="AC125" s="2"/>
      <c r="AD125" s="2"/>
      <c r="AE125" s="2"/>
    </row>
    <row r="126" spans="2:31" s="12" customFormat="1" ht="8.85" customHeight="1">
      <c r="B126" s="29"/>
      <c r="C126" s="29"/>
      <c r="D126" s="29"/>
      <c r="E126" s="29"/>
      <c r="F126" s="29"/>
      <c r="G126" s="29"/>
      <c r="H126" s="29"/>
      <c r="I126" s="29"/>
      <c r="J126" s="29"/>
      <c r="K126" s="29"/>
      <c r="L126" s="29"/>
      <c r="M126" s="29"/>
      <c r="N126" s="29"/>
      <c r="O126" s="29"/>
      <c r="P126" s="29"/>
      <c r="Q126" s="29"/>
      <c r="R126" s="18"/>
      <c r="S126" s="2"/>
      <c r="T126" s="48"/>
      <c r="U126" s="2"/>
      <c r="V126" s="2"/>
      <c r="W126" s="2"/>
      <c r="X126" s="2"/>
      <c r="Y126" s="2"/>
      <c r="Z126" s="2"/>
      <c r="AA126" s="2"/>
      <c r="AB126" s="2"/>
      <c r="AC126" s="2"/>
      <c r="AD126" s="2"/>
      <c r="AE126" s="2"/>
    </row>
    <row r="127" spans="2:31" s="12" customFormat="1" ht="8.85" customHeight="1">
      <c r="B127" s="29"/>
      <c r="C127" s="29"/>
      <c r="D127" s="29"/>
      <c r="E127" s="29"/>
      <c r="F127" s="29"/>
      <c r="G127" s="29"/>
      <c r="H127" s="29"/>
      <c r="I127" s="29"/>
      <c r="J127" s="29"/>
      <c r="K127" s="29"/>
      <c r="L127" s="29"/>
      <c r="M127" s="29"/>
      <c r="N127" s="29"/>
      <c r="O127" s="29"/>
      <c r="P127" s="29"/>
      <c r="Q127" s="29"/>
      <c r="R127" s="18"/>
      <c r="S127" s="2"/>
      <c r="T127" s="48"/>
      <c r="U127" s="2"/>
      <c r="V127" s="2"/>
      <c r="W127" s="2"/>
      <c r="X127" s="2"/>
      <c r="Y127" s="2"/>
      <c r="Z127" s="2"/>
      <c r="AA127" s="2"/>
      <c r="AB127" s="2"/>
      <c r="AC127" s="2"/>
      <c r="AD127" s="2"/>
      <c r="AE127" s="2"/>
    </row>
    <row r="128" spans="2:31" s="12" customFormat="1" ht="8.85" customHeight="1">
      <c r="B128" s="29"/>
      <c r="C128" s="29"/>
      <c r="D128" s="29"/>
      <c r="E128" s="29"/>
      <c r="F128" s="29"/>
      <c r="G128" s="29"/>
      <c r="H128" s="29"/>
      <c r="I128" s="29"/>
      <c r="J128" s="29"/>
      <c r="K128" s="29"/>
      <c r="L128" s="29"/>
      <c r="M128" s="29"/>
      <c r="N128" s="29"/>
      <c r="O128" s="29"/>
      <c r="P128" s="29"/>
      <c r="Q128" s="29"/>
      <c r="R128" s="18"/>
      <c r="S128" s="2"/>
      <c r="T128" s="48"/>
      <c r="U128" s="2"/>
      <c r="V128" s="2"/>
      <c r="W128" s="2"/>
      <c r="X128" s="2"/>
      <c r="Y128" s="2"/>
      <c r="Z128" s="2"/>
      <c r="AA128" s="2"/>
      <c r="AB128" s="2"/>
      <c r="AC128" s="2"/>
      <c r="AD128" s="2"/>
      <c r="AE128" s="2"/>
    </row>
    <row r="129" spans="2:31" s="12" customFormat="1" ht="8.85" customHeight="1">
      <c r="B129" s="29"/>
      <c r="C129" s="29"/>
      <c r="D129" s="29"/>
      <c r="E129" s="29"/>
      <c r="F129" s="29"/>
      <c r="G129" s="29"/>
      <c r="H129" s="29"/>
      <c r="I129" s="29"/>
      <c r="J129" s="29"/>
      <c r="K129" s="29"/>
      <c r="L129" s="29"/>
      <c r="M129" s="29"/>
      <c r="N129" s="29"/>
      <c r="O129" s="29"/>
      <c r="P129" s="29"/>
      <c r="Q129" s="29"/>
      <c r="R129" s="18"/>
      <c r="S129" s="2"/>
      <c r="T129" s="48"/>
      <c r="U129" s="2"/>
      <c r="V129" s="2"/>
      <c r="W129" s="2"/>
      <c r="X129" s="2"/>
      <c r="Y129" s="2"/>
      <c r="Z129" s="2"/>
      <c r="AA129" s="2"/>
      <c r="AB129" s="2"/>
      <c r="AC129" s="2"/>
      <c r="AD129" s="2"/>
      <c r="AE129" s="2"/>
    </row>
    <row r="130" spans="2:31" s="12" customFormat="1" ht="8.85" customHeight="1">
      <c r="B130" s="29"/>
      <c r="C130" s="29"/>
      <c r="D130" s="29"/>
      <c r="E130" s="29"/>
      <c r="F130" s="29"/>
      <c r="G130" s="29"/>
      <c r="H130" s="29"/>
      <c r="I130" s="29"/>
      <c r="J130" s="29"/>
      <c r="K130" s="29"/>
      <c r="L130" s="29"/>
      <c r="M130" s="29"/>
      <c r="N130" s="29"/>
      <c r="O130" s="29"/>
      <c r="P130" s="29"/>
      <c r="Q130" s="29"/>
      <c r="R130" s="18"/>
      <c r="S130" s="2"/>
      <c r="T130" s="48"/>
      <c r="U130" s="2"/>
      <c r="V130" s="2"/>
      <c r="W130" s="2"/>
      <c r="X130" s="2"/>
      <c r="Y130" s="2"/>
      <c r="Z130" s="2"/>
      <c r="AA130" s="2"/>
      <c r="AB130" s="2"/>
      <c r="AC130" s="2"/>
      <c r="AD130" s="2"/>
      <c r="AE130" s="2"/>
    </row>
    <row r="131" spans="2:31" s="12" customFormat="1" ht="8.85" customHeight="1">
      <c r="B131" s="29"/>
      <c r="C131" s="29"/>
      <c r="D131" s="29"/>
      <c r="E131" s="29"/>
      <c r="F131" s="29"/>
      <c r="G131" s="29"/>
      <c r="H131" s="29"/>
      <c r="I131" s="29"/>
      <c r="J131" s="29"/>
      <c r="K131" s="29"/>
      <c r="L131" s="29"/>
      <c r="M131" s="29"/>
      <c r="N131" s="29"/>
      <c r="O131" s="29"/>
      <c r="P131" s="29"/>
      <c r="Q131" s="29"/>
      <c r="R131" s="18"/>
      <c r="S131" s="2"/>
      <c r="T131" s="48"/>
      <c r="U131" s="2"/>
      <c r="V131" s="2"/>
      <c r="W131" s="2"/>
      <c r="X131" s="2"/>
      <c r="Y131" s="2"/>
      <c r="Z131" s="2"/>
      <c r="AA131" s="2"/>
      <c r="AB131" s="2"/>
      <c r="AC131" s="2"/>
      <c r="AD131" s="2"/>
      <c r="AE131" s="2"/>
    </row>
    <row r="132" spans="2:31" s="12" customFormat="1" ht="8.85" customHeight="1">
      <c r="B132" s="29"/>
      <c r="C132" s="29"/>
      <c r="D132" s="29"/>
      <c r="E132" s="29"/>
      <c r="F132" s="29"/>
      <c r="G132" s="29"/>
      <c r="H132" s="29"/>
      <c r="I132" s="29"/>
      <c r="J132" s="29"/>
      <c r="K132" s="29"/>
      <c r="L132" s="29"/>
      <c r="M132" s="29"/>
      <c r="N132" s="29"/>
      <c r="O132" s="29"/>
      <c r="P132" s="29"/>
      <c r="Q132" s="29"/>
      <c r="R132" s="18"/>
      <c r="S132" s="2"/>
      <c r="T132" s="48"/>
      <c r="U132" s="2"/>
      <c r="V132" s="2"/>
      <c r="W132" s="2"/>
      <c r="X132" s="2"/>
      <c r="Y132" s="2"/>
      <c r="Z132" s="2"/>
      <c r="AA132" s="2"/>
      <c r="AB132" s="2"/>
      <c r="AC132" s="2"/>
      <c r="AD132" s="2"/>
      <c r="AE132" s="2"/>
    </row>
    <row r="133" spans="2:31" s="12" customFormat="1" ht="8.85" customHeight="1">
      <c r="B133" s="29"/>
      <c r="C133" s="29"/>
      <c r="D133" s="29"/>
      <c r="E133" s="29"/>
      <c r="F133" s="29"/>
      <c r="G133" s="29"/>
      <c r="H133" s="29"/>
      <c r="I133" s="29"/>
      <c r="J133" s="29"/>
      <c r="K133" s="29"/>
      <c r="L133" s="29"/>
      <c r="M133" s="29"/>
      <c r="N133" s="29"/>
      <c r="O133" s="29"/>
      <c r="P133" s="29"/>
      <c r="Q133" s="29"/>
      <c r="R133" s="18"/>
      <c r="S133" s="2"/>
      <c r="T133" s="48"/>
      <c r="U133" s="2"/>
      <c r="V133" s="2"/>
      <c r="W133" s="2"/>
      <c r="X133" s="2"/>
      <c r="Y133" s="2"/>
      <c r="Z133" s="2"/>
      <c r="AA133" s="2"/>
      <c r="AB133" s="2"/>
      <c r="AC133" s="2"/>
      <c r="AD133" s="2"/>
      <c r="AE133" s="2"/>
    </row>
    <row r="134" spans="2:31" s="12" customFormat="1" ht="8.85" customHeight="1">
      <c r="B134" s="29"/>
      <c r="C134" s="29"/>
      <c r="D134" s="29"/>
      <c r="E134" s="29"/>
      <c r="F134" s="29"/>
      <c r="G134" s="29"/>
      <c r="H134" s="29"/>
      <c r="I134" s="29"/>
      <c r="J134" s="29"/>
      <c r="K134" s="29"/>
      <c r="L134" s="29"/>
      <c r="M134" s="29"/>
      <c r="N134" s="29"/>
      <c r="O134" s="29"/>
      <c r="P134" s="29"/>
      <c r="Q134" s="29"/>
      <c r="R134" s="18"/>
      <c r="S134" s="2"/>
      <c r="T134" s="48"/>
      <c r="U134" s="2"/>
      <c r="V134" s="2"/>
      <c r="W134" s="2"/>
      <c r="X134" s="2"/>
      <c r="Y134" s="2"/>
      <c r="Z134" s="2"/>
      <c r="AA134" s="2"/>
      <c r="AB134" s="2"/>
      <c r="AC134" s="2"/>
      <c r="AD134" s="2"/>
      <c r="AE134" s="2"/>
    </row>
    <row r="135" spans="2:31" s="12" customFormat="1" ht="8.85" customHeight="1">
      <c r="B135" s="29"/>
      <c r="C135" s="29"/>
      <c r="D135" s="29"/>
      <c r="E135" s="29"/>
      <c r="F135" s="29"/>
      <c r="G135" s="29"/>
      <c r="H135" s="29"/>
      <c r="I135" s="29"/>
      <c r="J135" s="29"/>
      <c r="K135" s="29"/>
      <c r="L135" s="29"/>
      <c r="M135" s="29"/>
      <c r="N135" s="29"/>
      <c r="O135" s="29"/>
      <c r="P135" s="29"/>
      <c r="Q135" s="29"/>
      <c r="R135" s="18"/>
      <c r="S135" s="2"/>
      <c r="T135" s="48"/>
      <c r="U135" s="2"/>
      <c r="V135" s="2"/>
      <c r="W135" s="2"/>
      <c r="X135" s="2"/>
      <c r="Y135" s="2"/>
      <c r="Z135" s="2"/>
      <c r="AA135" s="2"/>
      <c r="AB135" s="2"/>
      <c r="AC135" s="2"/>
      <c r="AD135" s="2"/>
      <c r="AE135" s="2"/>
    </row>
    <row r="136" spans="2:31" s="12" customFormat="1" ht="8.85" customHeight="1">
      <c r="B136" s="29"/>
      <c r="C136" s="29"/>
      <c r="D136" s="29"/>
      <c r="E136" s="29"/>
      <c r="F136" s="29"/>
      <c r="G136" s="29"/>
      <c r="H136" s="29"/>
      <c r="I136" s="29"/>
      <c r="J136" s="29"/>
      <c r="K136" s="29"/>
      <c r="L136" s="29"/>
      <c r="M136" s="29"/>
      <c r="N136" s="29"/>
      <c r="O136" s="29"/>
      <c r="P136" s="29"/>
      <c r="Q136" s="29"/>
      <c r="R136" s="18"/>
      <c r="S136" s="2"/>
      <c r="T136" s="48"/>
      <c r="U136" s="2"/>
      <c r="V136" s="2"/>
      <c r="W136" s="2"/>
      <c r="X136" s="2"/>
      <c r="Y136" s="2"/>
      <c r="Z136" s="2"/>
      <c r="AA136" s="2"/>
      <c r="AB136" s="2"/>
      <c r="AC136" s="2"/>
      <c r="AD136" s="2"/>
      <c r="AE136" s="2"/>
    </row>
    <row r="137" spans="2:31" s="12" customFormat="1" ht="8.85" customHeight="1">
      <c r="B137" s="29"/>
      <c r="C137" s="29"/>
      <c r="D137" s="29"/>
      <c r="E137" s="29"/>
      <c r="F137" s="29"/>
      <c r="G137" s="29"/>
      <c r="H137" s="29"/>
      <c r="I137" s="29"/>
      <c r="J137" s="29"/>
      <c r="K137" s="29"/>
      <c r="L137" s="29"/>
      <c r="M137" s="29"/>
      <c r="N137" s="29"/>
      <c r="O137" s="29"/>
      <c r="P137" s="29"/>
      <c r="Q137" s="29"/>
      <c r="R137" s="18"/>
      <c r="S137" s="2"/>
      <c r="T137" s="48"/>
      <c r="U137" s="2"/>
      <c r="V137" s="2"/>
      <c r="W137" s="2"/>
      <c r="X137" s="2"/>
      <c r="Y137" s="2"/>
      <c r="Z137" s="2"/>
      <c r="AA137" s="2"/>
      <c r="AB137" s="2"/>
      <c r="AC137" s="2"/>
      <c r="AD137" s="2"/>
      <c r="AE137" s="2"/>
    </row>
    <row r="138" spans="2:31" s="12" customFormat="1" ht="8.85" customHeight="1">
      <c r="B138" s="29"/>
      <c r="C138" s="29"/>
      <c r="D138" s="29"/>
      <c r="E138" s="29"/>
      <c r="F138" s="29"/>
      <c r="G138" s="29"/>
      <c r="H138" s="29"/>
      <c r="I138" s="29"/>
      <c r="J138" s="29"/>
      <c r="K138" s="29"/>
      <c r="L138" s="29"/>
      <c r="M138" s="29"/>
      <c r="N138" s="29"/>
      <c r="O138" s="29"/>
      <c r="P138" s="29"/>
      <c r="Q138" s="29"/>
      <c r="R138" s="18"/>
      <c r="S138" s="2"/>
      <c r="T138" s="48"/>
      <c r="U138" s="2"/>
      <c r="V138" s="2"/>
      <c r="W138" s="2"/>
      <c r="X138" s="2"/>
      <c r="Y138" s="2"/>
      <c r="Z138" s="2"/>
      <c r="AA138" s="2"/>
      <c r="AB138" s="2"/>
      <c r="AC138" s="2"/>
      <c r="AD138" s="2"/>
      <c r="AE138" s="2"/>
    </row>
    <row r="139" spans="2:31" s="12" customFormat="1" ht="8.85" customHeight="1">
      <c r="B139" s="29"/>
      <c r="C139" s="29"/>
      <c r="D139" s="29"/>
      <c r="E139" s="29"/>
      <c r="F139" s="29"/>
      <c r="G139" s="29"/>
      <c r="H139" s="29"/>
      <c r="I139" s="29"/>
      <c r="J139" s="29"/>
      <c r="K139" s="29"/>
      <c r="L139" s="29"/>
      <c r="M139" s="29"/>
      <c r="N139" s="29"/>
      <c r="O139" s="29"/>
      <c r="P139" s="29"/>
      <c r="Q139" s="29"/>
      <c r="R139" s="18"/>
      <c r="S139" s="2"/>
      <c r="T139" s="48"/>
      <c r="U139" s="2"/>
      <c r="V139" s="2"/>
      <c r="W139" s="2"/>
      <c r="X139" s="2"/>
      <c r="Y139" s="2"/>
      <c r="Z139" s="2"/>
      <c r="AA139" s="2"/>
      <c r="AB139" s="2"/>
      <c r="AC139" s="2"/>
      <c r="AD139" s="2"/>
      <c r="AE139" s="2"/>
    </row>
    <row r="140" spans="2:31" s="12" customFormat="1" ht="8.85" customHeight="1">
      <c r="B140" s="29"/>
      <c r="C140" s="29"/>
      <c r="D140" s="29"/>
      <c r="E140" s="29"/>
      <c r="F140" s="29"/>
      <c r="G140" s="29"/>
      <c r="H140" s="29"/>
      <c r="I140" s="29"/>
      <c r="J140" s="29"/>
      <c r="K140" s="29"/>
      <c r="L140" s="29"/>
      <c r="M140" s="29"/>
      <c r="N140" s="29"/>
      <c r="O140" s="29"/>
      <c r="P140" s="29"/>
      <c r="Q140" s="29"/>
      <c r="R140" s="18"/>
      <c r="S140" s="2"/>
      <c r="T140" s="48"/>
      <c r="U140" s="2"/>
      <c r="V140" s="2"/>
      <c r="W140" s="2"/>
      <c r="X140" s="2"/>
      <c r="Y140" s="2"/>
      <c r="Z140" s="2"/>
      <c r="AA140" s="2"/>
      <c r="AB140" s="2"/>
      <c r="AC140" s="2"/>
      <c r="AD140" s="2"/>
      <c r="AE140" s="2"/>
    </row>
    <row r="141" spans="2:31" s="12" customFormat="1" ht="8.85" customHeight="1">
      <c r="B141" s="29"/>
      <c r="C141" s="29"/>
      <c r="D141" s="29"/>
      <c r="E141" s="29"/>
      <c r="F141" s="29"/>
      <c r="G141" s="29"/>
      <c r="H141" s="29"/>
      <c r="I141" s="29"/>
      <c r="J141" s="29"/>
      <c r="K141" s="29"/>
      <c r="L141" s="29"/>
      <c r="M141" s="29"/>
      <c r="N141" s="29"/>
      <c r="O141" s="29"/>
      <c r="P141" s="29"/>
      <c r="Q141" s="29"/>
      <c r="R141" s="18"/>
      <c r="S141" s="2"/>
      <c r="T141" s="48"/>
      <c r="U141" s="2"/>
      <c r="V141" s="2"/>
      <c r="W141" s="2"/>
      <c r="X141" s="2"/>
      <c r="Y141" s="2"/>
      <c r="Z141" s="2"/>
      <c r="AA141" s="2"/>
      <c r="AB141" s="2"/>
      <c r="AC141" s="2"/>
      <c r="AD141" s="2"/>
      <c r="AE141" s="2"/>
    </row>
    <row r="142" spans="2:31" s="12" customFormat="1" ht="8.85" customHeight="1">
      <c r="B142" s="29"/>
      <c r="C142" s="29"/>
      <c r="D142" s="29"/>
      <c r="E142" s="29"/>
      <c r="F142" s="29"/>
      <c r="G142" s="29"/>
      <c r="H142" s="29"/>
      <c r="I142" s="29"/>
      <c r="J142" s="29"/>
      <c r="K142" s="29"/>
      <c r="L142" s="29"/>
      <c r="M142" s="29"/>
      <c r="N142" s="29"/>
      <c r="O142" s="29"/>
      <c r="P142" s="29"/>
      <c r="Q142" s="29"/>
      <c r="R142" s="18"/>
      <c r="S142" s="2"/>
      <c r="T142" s="48"/>
      <c r="U142" s="2"/>
      <c r="V142" s="2"/>
      <c r="W142" s="2"/>
      <c r="X142" s="2"/>
      <c r="Y142" s="2"/>
      <c r="Z142" s="2"/>
      <c r="AA142" s="2"/>
      <c r="AB142" s="2"/>
      <c r="AC142" s="2"/>
      <c r="AD142" s="2"/>
      <c r="AE142" s="2"/>
    </row>
    <row r="143" spans="2:31" s="12" customFormat="1" ht="8.85" customHeight="1">
      <c r="B143" s="29"/>
      <c r="C143" s="29"/>
      <c r="D143" s="29"/>
      <c r="E143" s="29"/>
      <c r="F143" s="29"/>
      <c r="G143" s="29"/>
      <c r="H143" s="29"/>
      <c r="I143" s="29"/>
      <c r="J143" s="29"/>
      <c r="K143" s="29"/>
      <c r="L143" s="29"/>
      <c r="M143" s="29"/>
      <c r="N143" s="29"/>
      <c r="O143" s="29"/>
      <c r="P143" s="29"/>
      <c r="Q143" s="29"/>
      <c r="R143" s="18"/>
      <c r="S143" s="2"/>
      <c r="T143" s="48"/>
      <c r="U143" s="2"/>
      <c r="V143" s="2"/>
      <c r="W143" s="2"/>
      <c r="X143" s="2"/>
      <c r="Y143" s="2"/>
      <c r="Z143" s="2"/>
      <c r="AA143" s="2"/>
      <c r="AB143" s="2"/>
      <c r="AC143" s="2"/>
      <c r="AD143" s="2"/>
      <c r="AE143" s="2"/>
    </row>
    <row r="144" spans="2:31" s="12" customFormat="1" ht="8.85" customHeight="1">
      <c r="B144" s="29"/>
      <c r="C144" s="29"/>
      <c r="D144" s="29"/>
      <c r="E144" s="29"/>
      <c r="F144" s="29"/>
      <c r="G144" s="29"/>
      <c r="H144" s="29"/>
      <c r="I144" s="29"/>
      <c r="J144" s="29"/>
      <c r="K144" s="29"/>
      <c r="L144" s="29"/>
      <c r="M144" s="29"/>
      <c r="N144" s="29"/>
      <c r="O144" s="29"/>
      <c r="P144" s="29"/>
      <c r="Q144" s="29"/>
      <c r="R144" s="18"/>
      <c r="S144" s="2"/>
      <c r="T144" s="48"/>
      <c r="U144" s="2"/>
      <c r="V144" s="2"/>
      <c r="W144" s="2"/>
      <c r="X144" s="2"/>
      <c r="Y144" s="2"/>
      <c r="Z144" s="2"/>
      <c r="AA144" s="2"/>
      <c r="AB144" s="2"/>
      <c r="AC144" s="2"/>
      <c r="AD144" s="2"/>
      <c r="AE144" s="2"/>
    </row>
    <row r="145" spans="2:31" s="12" customFormat="1" ht="8.85" customHeight="1">
      <c r="B145" s="29"/>
      <c r="C145" s="29"/>
      <c r="D145" s="29"/>
      <c r="E145" s="29"/>
      <c r="F145" s="29"/>
      <c r="G145" s="29"/>
      <c r="H145" s="29"/>
      <c r="I145" s="29"/>
      <c r="J145" s="29"/>
      <c r="K145" s="29"/>
      <c r="L145" s="29"/>
      <c r="M145" s="29"/>
      <c r="N145" s="29"/>
      <c r="O145" s="29"/>
      <c r="P145" s="29"/>
      <c r="Q145" s="29"/>
      <c r="R145" s="18"/>
      <c r="S145" s="2"/>
      <c r="T145" s="48"/>
      <c r="U145" s="2"/>
      <c r="V145" s="2"/>
      <c r="W145" s="2"/>
      <c r="X145" s="2"/>
      <c r="Y145" s="2"/>
      <c r="Z145" s="2"/>
      <c r="AA145" s="2"/>
      <c r="AB145" s="2"/>
      <c r="AC145" s="2"/>
      <c r="AD145" s="2"/>
      <c r="AE145" s="2"/>
    </row>
    <row r="146" spans="2:31" s="12" customFormat="1" ht="8.85" customHeight="1">
      <c r="B146" s="29"/>
      <c r="C146" s="29"/>
      <c r="D146" s="29"/>
      <c r="E146" s="29"/>
      <c r="F146" s="29"/>
      <c r="G146" s="29"/>
      <c r="H146" s="29"/>
      <c r="I146" s="29"/>
      <c r="J146" s="29"/>
      <c r="K146" s="29"/>
      <c r="L146" s="29"/>
      <c r="M146" s="29"/>
      <c r="N146" s="29"/>
      <c r="O146" s="29"/>
      <c r="P146" s="29"/>
      <c r="Q146" s="29"/>
      <c r="R146" s="18"/>
      <c r="S146" s="2"/>
      <c r="T146" s="48"/>
      <c r="U146" s="2"/>
      <c r="V146" s="2"/>
      <c r="W146" s="2"/>
      <c r="X146" s="2"/>
      <c r="Y146" s="2"/>
      <c r="Z146" s="2"/>
      <c r="AA146" s="2"/>
      <c r="AB146" s="2"/>
      <c r="AC146" s="2"/>
      <c r="AD146" s="2"/>
      <c r="AE146" s="2"/>
    </row>
    <row r="147" spans="2:31" s="12" customFormat="1" ht="8.85" customHeight="1">
      <c r="B147" s="29"/>
      <c r="C147" s="29"/>
      <c r="D147" s="29"/>
      <c r="E147" s="29"/>
      <c r="F147" s="29"/>
      <c r="G147" s="29"/>
      <c r="H147" s="29"/>
      <c r="I147" s="29"/>
      <c r="J147" s="29"/>
      <c r="K147" s="29"/>
      <c r="L147" s="29"/>
      <c r="M147" s="29"/>
      <c r="N147" s="29"/>
      <c r="O147" s="29"/>
      <c r="P147" s="29"/>
      <c r="Q147" s="29"/>
      <c r="R147" s="18"/>
      <c r="S147" s="2"/>
      <c r="T147" s="48"/>
      <c r="U147" s="2"/>
      <c r="V147" s="2"/>
      <c r="W147" s="2"/>
      <c r="X147" s="2"/>
      <c r="Y147" s="2"/>
      <c r="Z147" s="2"/>
      <c r="AA147" s="2"/>
      <c r="AB147" s="2"/>
      <c r="AC147" s="2"/>
      <c r="AD147" s="2"/>
      <c r="AE147" s="2"/>
    </row>
    <row r="148" spans="2:31" s="12" customFormat="1" ht="8.85" customHeight="1">
      <c r="B148" s="29"/>
      <c r="C148" s="29"/>
      <c r="D148" s="29"/>
      <c r="E148" s="29"/>
      <c r="F148" s="29"/>
      <c r="G148" s="29"/>
      <c r="H148" s="29"/>
      <c r="I148" s="29"/>
      <c r="J148" s="29"/>
      <c r="K148" s="29"/>
      <c r="L148" s="29"/>
      <c r="M148" s="29"/>
      <c r="N148" s="29"/>
      <c r="O148" s="29"/>
      <c r="P148" s="29"/>
      <c r="Q148" s="29"/>
      <c r="R148" s="18"/>
      <c r="S148" s="2"/>
      <c r="T148" s="48"/>
      <c r="U148" s="2"/>
      <c r="V148" s="2"/>
      <c r="W148" s="2"/>
      <c r="X148" s="2"/>
      <c r="Y148" s="2"/>
      <c r="Z148" s="2"/>
      <c r="AA148" s="2"/>
      <c r="AB148" s="2"/>
      <c r="AC148" s="2"/>
      <c r="AD148" s="2"/>
      <c r="AE148" s="2"/>
    </row>
    <row r="149" spans="2:31" s="12" customFormat="1" ht="8.85" customHeight="1">
      <c r="B149" s="29"/>
      <c r="C149" s="29"/>
      <c r="D149" s="29"/>
      <c r="E149" s="29"/>
      <c r="F149" s="29"/>
      <c r="G149" s="29"/>
      <c r="H149" s="29"/>
      <c r="I149" s="29"/>
      <c r="J149" s="29"/>
      <c r="K149" s="29"/>
      <c r="L149" s="29"/>
      <c r="M149" s="29"/>
      <c r="N149" s="29"/>
      <c r="O149" s="29"/>
      <c r="P149" s="29"/>
      <c r="Q149" s="29"/>
      <c r="R149" s="18"/>
      <c r="S149" s="2"/>
      <c r="T149" s="48"/>
      <c r="U149" s="2"/>
      <c r="V149" s="2"/>
      <c r="W149" s="2"/>
      <c r="X149" s="2"/>
      <c r="Y149" s="2"/>
      <c r="Z149" s="2"/>
      <c r="AA149" s="2"/>
      <c r="AB149" s="2"/>
      <c r="AC149" s="2"/>
      <c r="AD149" s="2"/>
      <c r="AE149" s="2"/>
    </row>
    <row r="150" spans="2:31" s="12" customFormat="1" ht="8.85" customHeight="1">
      <c r="B150" s="29"/>
      <c r="C150" s="29"/>
      <c r="D150" s="29"/>
      <c r="E150" s="29"/>
      <c r="F150" s="29"/>
      <c r="G150" s="29"/>
      <c r="H150" s="29"/>
      <c r="I150" s="29"/>
      <c r="J150" s="29"/>
      <c r="K150" s="29"/>
      <c r="L150" s="29"/>
      <c r="M150" s="29"/>
      <c r="N150" s="29"/>
      <c r="O150" s="29"/>
      <c r="P150" s="29"/>
      <c r="Q150" s="29"/>
      <c r="R150" s="18"/>
      <c r="S150" s="2"/>
      <c r="T150" s="48"/>
      <c r="U150" s="2"/>
      <c r="V150" s="2"/>
      <c r="W150" s="2"/>
      <c r="X150" s="2"/>
      <c r="Y150" s="2"/>
      <c r="Z150" s="2"/>
      <c r="AA150" s="2"/>
      <c r="AB150" s="2"/>
      <c r="AC150" s="2"/>
      <c r="AD150" s="2"/>
      <c r="AE150" s="2"/>
    </row>
    <row r="151" spans="2:31" s="12" customFormat="1" ht="8.85" customHeight="1">
      <c r="B151" s="29"/>
      <c r="C151" s="29"/>
      <c r="D151" s="29"/>
      <c r="E151" s="29"/>
      <c r="F151" s="29"/>
      <c r="G151" s="29"/>
      <c r="H151" s="29"/>
      <c r="I151" s="29"/>
      <c r="J151" s="29"/>
      <c r="K151" s="29"/>
      <c r="L151" s="29"/>
      <c r="M151" s="29"/>
      <c r="N151" s="29"/>
      <c r="O151" s="29"/>
      <c r="P151" s="29"/>
      <c r="Q151" s="29"/>
      <c r="R151" s="18"/>
      <c r="S151" s="2"/>
      <c r="T151" s="48"/>
      <c r="U151" s="2"/>
      <c r="V151" s="2"/>
      <c r="W151" s="2"/>
      <c r="X151" s="2"/>
      <c r="Y151" s="2"/>
      <c r="Z151" s="2"/>
      <c r="AA151" s="2"/>
      <c r="AB151" s="2"/>
      <c r="AC151" s="2"/>
      <c r="AD151" s="2"/>
      <c r="AE151" s="2"/>
    </row>
    <row r="152" spans="2:31" s="12" customFormat="1" ht="8.85" customHeight="1">
      <c r="B152" s="29"/>
      <c r="C152" s="29"/>
      <c r="D152" s="29"/>
      <c r="E152" s="29"/>
      <c r="F152" s="29"/>
      <c r="G152" s="29"/>
      <c r="H152" s="29"/>
      <c r="I152" s="29"/>
      <c r="J152" s="29"/>
      <c r="K152" s="29"/>
      <c r="L152" s="29"/>
      <c r="M152" s="29"/>
      <c r="N152" s="29"/>
      <c r="O152" s="29"/>
      <c r="P152" s="29"/>
      <c r="Q152" s="29"/>
      <c r="R152" s="18"/>
      <c r="S152" s="2"/>
      <c r="T152" s="48"/>
      <c r="U152" s="2"/>
      <c r="V152" s="2"/>
      <c r="W152" s="2"/>
      <c r="X152" s="2"/>
      <c r="Y152" s="2"/>
      <c r="Z152" s="2"/>
      <c r="AA152" s="2"/>
      <c r="AB152" s="2"/>
      <c r="AC152" s="2"/>
      <c r="AD152" s="2"/>
      <c r="AE152" s="2"/>
    </row>
    <row r="153" spans="2:31" s="12" customFormat="1" ht="8.85" customHeight="1">
      <c r="B153" s="29"/>
      <c r="C153" s="29"/>
      <c r="D153" s="29"/>
      <c r="E153" s="29"/>
      <c r="F153" s="29"/>
      <c r="G153" s="29"/>
      <c r="H153" s="29"/>
      <c r="I153" s="29"/>
      <c r="J153" s="29"/>
      <c r="K153" s="29"/>
      <c r="L153" s="29"/>
      <c r="M153" s="29"/>
      <c r="N153" s="29"/>
      <c r="O153" s="29"/>
      <c r="P153" s="29"/>
      <c r="Q153" s="29"/>
      <c r="R153" s="18"/>
      <c r="S153" s="2"/>
      <c r="T153" s="48"/>
      <c r="U153" s="2"/>
      <c r="V153" s="2"/>
      <c r="W153" s="2"/>
      <c r="X153" s="2"/>
      <c r="Y153" s="2"/>
      <c r="Z153" s="2"/>
      <c r="AA153" s="2"/>
      <c r="AB153" s="2"/>
      <c r="AC153" s="2"/>
      <c r="AD153" s="2"/>
      <c r="AE153" s="2"/>
    </row>
    <row r="154" spans="2:31" s="12" customFormat="1" ht="8.85" customHeight="1">
      <c r="B154" s="29"/>
      <c r="C154" s="29"/>
      <c r="D154" s="29"/>
      <c r="E154" s="29"/>
      <c r="F154" s="29"/>
      <c r="G154" s="29"/>
      <c r="H154" s="29"/>
      <c r="I154" s="29"/>
      <c r="J154" s="29"/>
      <c r="K154" s="29"/>
      <c r="L154" s="29"/>
      <c r="M154" s="29"/>
      <c r="N154" s="29"/>
      <c r="O154" s="29"/>
      <c r="P154" s="29"/>
      <c r="Q154" s="29"/>
      <c r="R154" s="18"/>
      <c r="S154" s="2"/>
      <c r="T154" s="48"/>
      <c r="U154" s="2"/>
      <c r="V154" s="2"/>
      <c r="W154" s="2"/>
      <c r="X154" s="2"/>
      <c r="Y154" s="2"/>
      <c r="Z154" s="2"/>
      <c r="AA154" s="2"/>
      <c r="AB154" s="2"/>
      <c r="AC154" s="2"/>
      <c r="AD154" s="2"/>
      <c r="AE154" s="2"/>
    </row>
    <row r="155" spans="2:31" s="12" customFormat="1" ht="8.85" customHeight="1">
      <c r="B155" s="29"/>
      <c r="C155" s="29"/>
      <c r="D155" s="29"/>
      <c r="E155" s="29"/>
      <c r="F155" s="29"/>
      <c r="G155" s="29"/>
      <c r="H155" s="29"/>
      <c r="I155" s="29"/>
      <c r="J155" s="29"/>
      <c r="K155" s="29"/>
      <c r="L155" s="29"/>
      <c r="M155" s="29"/>
      <c r="N155" s="29"/>
      <c r="O155" s="29"/>
      <c r="P155" s="29"/>
      <c r="Q155" s="29"/>
      <c r="R155" s="18"/>
      <c r="S155" s="2"/>
      <c r="T155" s="48"/>
      <c r="U155" s="2"/>
      <c r="V155" s="2"/>
      <c r="W155" s="2"/>
      <c r="X155" s="2"/>
      <c r="Y155" s="2"/>
      <c r="Z155" s="2"/>
      <c r="AA155" s="2"/>
      <c r="AB155" s="2"/>
      <c r="AC155" s="2"/>
      <c r="AD155" s="2"/>
      <c r="AE155" s="2"/>
    </row>
    <row r="156" spans="2:31" s="12" customFormat="1" ht="8.85" customHeight="1">
      <c r="B156" s="29"/>
      <c r="C156" s="29"/>
      <c r="D156" s="29"/>
      <c r="E156" s="29"/>
      <c r="F156" s="29"/>
      <c r="G156" s="29"/>
      <c r="H156" s="29"/>
      <c r="I156" s="29"/>
      <c r="J156" s="29"/>
      <c r="K156" s="29"/>
      <c r="L156" s="29"/>
      <c r="M156" s="29"/>
      <c r="N156" s="29"/>
      <c r="O156" s="29"/>
      <c r="P156" s="29"/>
      <c r="Q156" s="29"/>
      <c r="R156" s="18"/>
      <c r="S156" s="2"/>
      <c r="T156" s="48"/>
      <c r="U156" s="2"/>
      <c r="V156" s="2"/>
      <c r="W156" s="2"/>
      <c r="X156" s="2"/>
      <c r="Y156" s="2"/>
      <c r="Z156" s="2"/>
      <c r="AA156" s="2"/>
      <c r="AB156" s="2"/>
      <c r="AC156" s="2"/>
      <c r="AD156" s="2"/>
      <c r="AE156" s="2"/>
    </row>
    <row r="157" spans="2:31" s="12" customFormat="1" ht="8.85" customHeight="1">
      <c r="B157" s="29"/>
      <c r="C157" s="29"/>
      <c r="D157" s="29"/>
      <c r="E157" s="29"/>
      <c r="F157" s="29"/>
      <c r="G157" s="29"/>
      <c r="H157" s="29"/>
      <c r="I157" s="29"/>
      <c r="J157" s="29"/>
      <c r="K157" s="29"/>
      <c r="L157" s="29"/>
      <c r="M157" s="29"/>
      <c r="N157" s="29"/>
      <c r="O157" s="29"/>
      <c r="P157" s="29"/>
      <c r="Q157" s="29"/>
      <c r="R157" s="18"/>
      <c r="S157" s="2"/>
      <c r="T157" s="48"/>
      <c r="U157" s="2"/>
      <c r="V157" s="2"/>
      <c r="W157" s="2"/>
      <c r="X157" s="2"/>
      <c r="Y157" s="2"/>
      <c r="Z157" s="2"/>
      <c r="AA157" s="2"/>
      <c r="AB157" s="2"/>
      <c r="AC157" s="2"/>
      <c r="AD157" s="2"/>
      <c r="AE157" s="2"/>
    </row>
    <row r="158" spans="2:31" s="12" customFormat="1" ht="8.85" customHeight="1">
      <c r="B158" s="29"/>
      <c r="C158" s="29"/>
      <c r="D158" s="29"/>
      <c r="E158" s="29"/>
      <c r="F158" s="29"/>
      <c r="G158" s="29"/>
      <c r="H158" s="29"/>
      <c r="I158" s="29"/>
      <c r="J158" s="29"/>
      <c r="K158" s="29"/>
      <c r="L158" s="29"/>
      <c r="M158" s="29"/>
      <c r="N158" s="29"/>
      <c r="O158" s="29"/>
      <c r="P158" s="29"/>
      <c r="Q158" s="29"/>
      <c r="R158" s="18"/>
      <c r="S158" s="2"/>
      <c r="T158" s="48"/>
      <c r="U158" s="2"/>
      <c r="V158" s="2"/>
      <c r="W158" s="2"/>
      <c r="X158" s="2"/>
      <c r="Y158" s="2"/>
      <c r="Z158" s="2"/>
      <c r="AA158" s="2"/>
      <c r="AB158" s="2"/>
      <c r="AC158" s="2"/>
      <c r="AD158" s="2"/>
      <c r="AE158" s="2"/>
    </row>
    <row r="159" spans="2:31" s="12" customFormat="1" ht="8.85" customHeight="1">
      <c r="B159" s="29"/>
      <c r="C159" s="29"/>
      <c r="D159" s="29"/>
      <c r="E159" s="29"/>
      <c r="F159" s="29"/>
      <c r="G159" s="29"/>
      <c r="H159" s="29"/>
      <c r="I159" s="29"/>
      <c r="J159" s="29"/>
      <c r="K159" s="29"/>
      <c r="L159" s="29"/>
      <c r="M159" s="29"/>
      <c r="N159" s="29"/>
      <c r="O159" s="29"/>
      <c r="P159" s="29"/>
      <c r="Q159" s="29"/>
      <c r="R159" s="18"/>
      <c r="S159" s="2"/>
      <c r="T159" s="48"/>
      <c r="U159" s="2"/>
      <c r="V159" s="2"/>
      <c r="W159" s="2"/>
      <c r="X159" s="2"/>
      <c r="Y159" s="2"/>
      <c r="Z159" s="2"/>
      <c r="AA159" s="2"/>
      <c r="AB159" s="2"/>
      <c r="AC159" s="2"/>
      <c r="AD159" s="2"/>
      <c r="AE159" s="2"/>
    </row>
    <row r="160" spans="2:31" s="12" customFormat="1" ht="8.85" customHeight="1">
      <c r="B160" s="29"/>
      <c r="C160" s="29"/>
      <c r="D160" s="29"/>
      <c r="E160" s="29"/>
      <c r="F160" s="29"/>
      <c r="G160" s="29"/>
      <c r="H160" s="29"/>
      <c r="I160" s="29"/>
      <c r="J160" s="29"/>
      <c r="K160" s="29"/>
      <c r="L160" s="29"/>
      <c r="M160" s="29"/>
      <c r="N160" s="29"/>
      <c r="O160" s="29"/>
      <c r="P160" s="29"/>
      <c r="Q160" s="29"/>
      <c r="R160" s="18"/>
      <c r="S160" s="2"/>
      <c r="T160" s="48"/>
      <c r="U160" s="2"/>
      <c r="V160" s="2"/>
      <c r="W160" s="2"/>
      <c r="X160" s="2"/>
      <c r="Y160" s="2"/>
      <c r="Z160" s="2"/>
      <c r="AA160" s="2"/>
      <c r="AB160" s="2"/>
      <c r="AC160" s="2"/>
      <c r="AD160" s="2"/>
      <c r="AE160" s="2"/>
    </row>
    <row r="161" spans="2:31" s="12" customFormat="1" ht="8.85" customHeight="1">
      <c r="B161" s="29"/>
      <c r="C161" s="29"/>
      <c r="D161" s="29"/>
      <c r="E161" s="29"/>
      <c r="F161" s="29"/>
      <c r="G161" s="29"/>
      <c r="H161" s="29"/>
      <c r="I161" s="29"/>
      <c r="J161" s="29"/>
      <c r="K161" s="29"/>
      <c r="L161" s="29"/>
      <c r="M161" s="29"/>
      <c r="N161" s="29"/>
      <c r="O161" s="29"/>
      <c r="P161" s="29"/>
      <c r="Q161" s="29"/>
      <c r="R161" s="18"/>
      <c r="S161" s="2"/>
      <c r="T161" s="48"/>
      <c r="U161" s="2"/>
      <c r="V161" s="2"/>
      <c r="W161" s="2"/>
      <c r="X161" s="2"/>
      <c r="Y161" s="2"/>
      <c r="Z161" s="2"/>
      <c r="AA161" s="2"/>
      <c r="AB161" s="2"/>
      <c r="AC161" s="2"/>
      <c r="AD161" s="2"/>
      <c r="AE161" s="2"/>
    </row>
    <row r="162" spans="2:31" s="12" customFormat="1" ht="8.85" customHeight="1">
      <c r="B162" s="29"/>
      <c r="C162" s="29"/>
      <c r="D162" s="29"/>
      <c r="E162" s="29"/>
      <c r="F162" s="29"/>
      <c r="G162" s="29"/>
      <c r="H162" s="29"/>
      <c r="I162" s="29"/>
      <c r="J162" s="29"/>
      <c r="K162" s="29"/>
      <c r="L162" s="29"/>
      <c r="M162" s="29"/>
      <c r="N162" s="29"/>
      <c r="O162" s="29"/>
      <c r="P162" s="29"/>
      <c r="Q162" s="29"/>
      <c r="R162" s="18"/>
      <c r="S162" s="2"/>
      <c r="T162" s="48"/>
      <c r="U162" s="2"/>
      <c r="V162" s="2"/>
      <c r="W162" s="2"/>
      <c r="X162" s="2"/>
      <c r="Y162" s="2"/>
      <c r="Z162" s="2"/>
      <c r="AA162" s="2"/>
      <c r="AB162" s="2"/>
      <c r="AC162" s="2"/>
      <c r="AD162" s="2"/>
      <c r="AE162" s="2"/>
    </row>
    <row r="163" spans="2:31" s="12" customFormat="1" ht="8.85" customHeight="1">
      <c r="B163" s="29"/>
      <c r="C163" s="29"/>
      <c r="D163" s="29"/>
      <c r="E163" s="29"/>
      <c r="F163" s="29"/>
      <c r="G163" s="29"/>
      <c r="H163" s="29"/>
      <c r="I163" s="29"/>
      <c r="J163" s="29"/>
      <c r="K163" s="29"/>
      <c r="L163" s="29"/>
      <c r="M163" s="29"/>
      <c r="N163" s="29"/>
      <c r="O163" s="29"/>
      <c r="P163" s="29"/>
      <c r="Q163" s="29"/>
      <c r="R163" s="18"/>
      <c r="S163" s="2"/>
      <c r="T163" s="48"/>
      <c r="U163" s="2"/>
      <c r="V163" s="2"/>
      <c r="W163" s="2"/>
      <c r="X163" s="2"/>
      <c r="Y163" s="2"/>
      <c r="Z163" s="2"/>
      <c r="AA163" s="2"/>
      <c r="AB163" s="2"/>
      <c r="AC163" s="2"/>
      <c r="AD163" s="2"/>
      <c r="AE163" s="2"/>
    </row>
    <row r="164" spans="2:31" s="12" customFormat="1" ht="8.85" customHeight="1">
      <c r="B164" s="29"/>
      <c r="C164" s="29"/>
      <c r="D164" s="29"/>
      <c r="E164" s="29"/>
      <c r="F164" s="29"/>
      <c r="G164" s="29"/>
      <c r="H164" s="29"/>
      <c r="I164" s="29"/>
      <c r="J164" s="29"/>
      <c r="K164" s="29"/>
      <c r="L164" s="29"/>
      <c r="M164" s="29"/>
      <c r="N164" s="29"/>
      <c r="O164" s="29"/>
      <c r="P164" s="29"/>
      <c r="Q164" s="29"/>
      <c r="R164" s="18"/>
      <c r="S164" s="2"/>
      <c r="T164" s="48"/>
      <c r="U164" s="2"/>
      <c r="V164" s="2"/>
      <c r="W164" s="2"/>
      <c r="X164" s="2"/>
      <c r="Y164" s="2"/>
      <c r="Z164" s="2"/>
      <c r="AA164" s="2"/>
      <c r="AB164" s="2"/>
      <c r="AC164" s="2"/>
      <c r="AD164" s="2"/>
      <c r="AE164" s="2"/>
    </row>
    <row r="165" spans="2:31" s="12" customFormat="1" ht="8.85" customHeight="1">
      <c r="B165" s="29"/>
      <c r="C165" s="29"/>
      <c r="D165" s="29"/>
      <c r="E165" s="29"/>
      <c r="F165" s="29"/>
      <c r="G165" s="29"/>
      <c r="H165" s="29"/>
      <c r="I165" s="29"/>
      <c r="J165" s="29"/>
      <c r="K165" s="29"/>
      <c r="L165" s="29"/>
      <c r="M165" s="29"/>
      <c r="N165" s="29"/>
      <c r="O165" s="29"/>
      <c r="P165" s="29"/>
      <c r="Q165" s="29"/>
      <c r="R165" s="18"/>
      <c r="S165" s="2"/>
      <c r="T165" s="48"/>
      <c r="U165" s="2"/>
      <c r="V165" s="2"/>
      <c r="W165" s="2"/>
      <c r="X165" s="2"/>
      <c r="Y165" s="2"/>
      <c r="Z165" s="2"/>
      <c r="AA165" s="2"/>
      <c r="AB165" s="2"/>
      <c r="AC165" s="2"/>
      <c r="AD165" s="2"/>
      <c r="AE165" s="2"/>
    </row>
    <row r="166" spans="2:31" s="12" customFormat="1" ht="8.85" customHeight="1">
      <c r="B166" s="29"/>
      <c r="C166" s="29"/>
      <c r="D166" s="29"/>
      <c r="E166" s="29"/>
      <c r="F166" s="29"/>
      <c r="G166" s="29"/>
      <c r="H166" s="29"/>
      <c r="I166" s="29"/>
      <c r="J166" s="29"/>
      <c r="K166" s="29"/>
      <c r="L166" s="29"/>
      <c r="M166" s="29"/>
      <c r="N166" s="29"/>
      <c r="O166" s="29"/>
      <c r="P166" s="29"/>
      <c r="Q166" s="29"/>
      <c r="R166" s="18"/>
      <c r="S166" s="2"/>
      <c r="T166" s="48"/>
      <c r="U166" s="2"/>
      <c r="V166" s="2"/>
      <c r="W166" s="2"/>
      <c r="X166" s="2"/>
      <c r="Y166" s="2"/>
      <c r="Z166" s="2"/>
      <c r="AA166" s="2"/>
      <c r="AB166" s="2"/>
      <c r="AC166" s="2"/>
      <c r="AD166" s="2"/>
      <c r="AE166" s="2"/>
    </row>
    <row r="167" spans="2:31" s="12" customFormat="1" ht="8.85" customHeight="1">
      <c r="B167" s="29"/>
      <c r="C167" s="29"/>
      <c r="D167" s="29"/>
      <c r="E167" s="29"/>
      <c r="F167" s="29"/>
      <c r="G167" s="29"/>
      <c r="H167" s="29"/>
      <c r="I167" s="29"/>
      <c r="J167" s="29"/>
      <c r="K167" s="29"/>
      <c r="L167" s="29"/>
      <c r="M167" s="29"/>
      <c r="N167" s="29"/>
      <c r="O167" s="29"/>
      <c r="P167" s="29"/>
      <c r="Q167" s="29"/>
      <c r="R167" s="18"/>
      <c r="S167" s="2"/>
      <c r="T167" s="48"/>
      <c r="U167" s="2"/>
      <c r="V167" s="2"/>
      <c r="W167" s="2"/>
      <c r="X167" s="2"/>
      <c r="Y167" s="2"/>
      <c r="Z167" s="2"/>
      <c r="AA167" s="2"/>
      <c r="AB167" s="2"/>
      <c r="AC167" s="2"/>
      <c r="AD167" s="2"/>
      <c r="AE167" s="2"/>
    </row>
    <row r="168" spans="2:31" s="12" customFormat="1" ht="8.85" customHeight="1">
      <c r="B168" s="29"/>
      <c r="C168" s="29"/>
      <c r="D168" s="29"/>
      <c r="E168" s="29"/>
      <c r="F168" s="29"/>
      <c r="G168" s="29"/>
      <c r="H168" s="29"/>
      <c r="I168" s="29"/>
      <c r="J168" s="29"/>
      <c r="K168" s="29"/>
      <c r="L168" s="29"/>
      <c r="M168" s="29"/>
      <c r="N168" s="29"/>
      <c r="O168" s="29"/>
      <c r="P168" s="29"/>
      <c r="Q168" s="29"/>
      <c r="R168" s="18"/>
      <c r="S168" s="2"/>
      <c r="T168" s="48"/>
      <c r="U168" s="2"/>
      <c r="V168" s="2"/>
      <c r="W168" s="2"/>
      <c r="X168" s="2"/>
      <c r="Y168" s="2"/>
      <c r="Z168" s="2"/>
      <c r="AA168" s="2"/>
      <c r="AB168" s="2"/>
      <c r="AC168" s="2"/>
      <c r="AD168" s="2"/>
      <c r="AE168" s="2"/>
    </row>
    <row r="169" spans="2:31" s="12" customFormat="1" ht="8.85" customHeight="1">
      <c r="B169" s="29"/>
      <c r="C169" s="29"/>
      <c r="D169" s="29"/>
      <c r="E169" s="29"/>
      <c r="F169" s="29"/>
      <c r="G169" s="29"/>
      <c r="H169" s="29"/>
      <c r="I169" s="29"/>
      <c r="J169" s="29"/>
      <c r="K169" s="29"/>
      <c r="L169" s="29"/>
      <c r="M169" s="29"/>
      <c r="N169" s="29"/>
      <c r="O169" s="29"/>
      <c r="P169" s="29"/>
      <c r="Q169" s="29"/>
      <c r="R169" s="18"/>
      <c r="S169" s="2"/>
      <c r="T169" s="48"/>
      <c r="U169" s="2"/>
      <c r="V169" s="2"/>
      <c r="W169" s="2"/>
      <c r="X169" s="2"/>
      <c r="Y169" s="2"/>
      <c r="Z169" s="2"/>
      <c r="AA169" s="2"/>
      <c r="AB169" s="2"/>
      <c r="AC169" s="2"/>
      <c r="AD169" s="2"/>
      <c r="AE169" s="2"/>
    </row>
    <row r="170" spans="2:31" s="12" customFormat="1" ht="8.85" customHeight="1">
      <c r="B170" s="29"/>
      <c r="C170" s="29"/>
      <c r="D170" s="29"/>
      <c r="E170" s="29"/>
      <c r="F170" s="29"/>
      <c r="G170" s="29"/>
      <c r="H170" s="29"/>
      <c r="I170" s="29"/>
      <c r="J170" s="29"/>
      <c r="K170" s="29"/>
      <c r="L170" s="29"/>
      <c r="M170" s="29"/>
      <c r="N170" s="29"/>
      <c r="O170" s="29"/>
      <c r="P170" s="29"/>
      <c r="Q170" s="29"/>
      <c r="R170" s="18"/>
      <c r="S170" s="2"/>
      <c r="T170" s="48"/>
      <c r="U170" s="2"/>
      <c r="V170" s="2"/>
      <c r="W170" s="2"/>
      <c r="X170" s="2"/>
      <c r="Y170" s="2"/>
      <c r="Z170" s="2"/>
      <c r="AA170" s="2"/>
      <c r="AB170" s="2"/>
      <c r="AC170" s="2"/>
      <c r="AD170" s="2"/>
      <c r="AE170" s="2"/>
    </row>
    <row r="171" spans="2:31" s="12" customFormat="1" ht="8.85" customHeight="1">
      <c r="B171" s="29"/>
      <c r="C171" s="29"/>
      <c r="D171" s="29"/>
      <c r="E171" s="29"/>
      <c r="F171" s="29"/>
      <c r="G171" s="29"/>
      <c r="H171" s="29"/>
      <c r="I171" s="29"/>
      <c r="J171" s="29"/>
      <c r="K171" s="29"/>
      <c r="L171" s="29"/>
      <c r="M171" s="29"/>
      <c r="N171" s="29"/>
      <c r="O171" s="29"/>
      <c r="P171" s="29"/>
      <c r="Q171" s="29"/>
      <c r="R171" s="18"/>
      <c r="S171" s="2"/>
      <c r="T171" s="48"/>
      <c r="U171" s="2"/>
      <c r="V171" s="2"/>
      <c r="W171" s="2"/>
      <c r="X171" s="2"/>
      <c r="Y171" s="2"/>
      <c r="Z171" s="2"/>
      <c r="AA171" s="2"/>
      <c r="AB171" s="2"/>
      <c r="AC171" s="2"/>
      <c r="AD171" s="2"/>
      <c r="AE171" s="2"/>
    </row>
    <row r="172" spans="2:31" s="12" customFormat="1" ht="8.85" customHeight="1">
      <c r="B172" s="29"/>
      <c r="C172" s="29"/>
      <c r="D172" s="29"/>
      <c r="E172" s="29"/>
      <c r="F172" s="29"/>
      <c r="G172" s="29"/>
      <c r="H172" s="29"/>
      <c r="I172" s="29"/>
      <c r="J172" s="29"/>
      <c r="K172" s="29"/>
      <c r="L172" s="29"/>
      <c r="M172" s="29"/>
      <c r="N172" s="29"/>
      <c r="O172" s="29"/>
      <c r="P172" s="29"/>
      <c r="Q172" s="29"/>
      <c r="R172" s="18"/>
      <c r="S172" s="2"/>
      <c r="T172" s="48"/>
      <c r="U172" s="2"/>
      <c r="V172" s="2"/>
      <c r="W172" s="2"/>
      <c r="X172" s="2"/>
      <c r="Y172" s="2"/>
      <c r="Z172" s="2"/>
      <c r="AA172" s="2"/>
      <c r="AB172" s="2"/>
      <c r="AC172" s="2"/>
      <c r="AD172" s="2"/>
      <c r="AE172" s="2"/>
    </row>
    <row r="173" spans="2:31" s="12" customFormat="1" ht="8.85" customHeight="1">
      <c r="B173" s="29"/>
      <c r="C173" s="29"/>
      <c r="D173" s="29"/>
      <c r="E173" s="29"/>
      <c r="F173" s="29"/>
      <c r="G173" s="29"/>
      <c r="H173" s="29"/>
      <c r="I173" s="29"/>
      <c r="J173" s="29"/>
      <c r="K173" s="29"/>
      <c r="L173" s="29"/>
      <c r="M173" s="29"/>
      <c r="N173" s="29"/>
      <c r="O173" s="29"/>
      <c r="P173" s="29"/>
      <c r="Q173" s="29"/>
      <c r="R173" s="18"/>
      <c r="S173" s="2"/>
      <c r="T173" s="48"/>
      <c r="U173" s="2"/>
      <c r="V173" s="2"/>
      <c r="W173" s="2"/>
      <c r="X173" s="2"/>
      <c r="Y173" s="2"/>
      <c r="Z173" s="2"/>
      <c r="AA173" s="2"/>
      <c r="AB173" s="2"/>
      <c r="AC173" s="2"/>
      <c r="AD173" s="2"/>
      <c r="AE173" s="2"/>
    </row>
    <row r="174" spans="2:31" s="12" customFormat="1" ht="8.85" customHeight="1">
      <c r="B174" s="29"/>
      <c r="C174" s="29"/>
      <c r="D174" s="29"/>
      <c r="E174" s="29"/>
      <c r="F174" s="29"/>
      <c r="G174" s="29"/>
      <c r="H174" s="29"/>
      <c r="I174" s="29"/>
      <c r="J174" s="29"/>
      <c r="K174" s="29"/>
      <c r="L174" s="29"/>
      <c r="M174" s="29"/>
      <c r="N174" s="29"/>
      <c r="O174" s="29"/>
      <c r="P174" s="29"/>
      <c r="Q174" s="29"/>
      <c r="R174" s="18"/>
      <c r="S174" s="2"/>
      <c r="T174" s="48"/>
      <c r="U174" s="2"/>
      <c r="V174" s="2"/>
      <c r="W174" s="2"/>
      <c r="X174" s="2"/>
      <c r="Y174" s="2"/>
      <c r="Z174" s="2"/>
      <c r="AA174" s="2"/>
      <c r="AB174" s="2"/>
      <c r="AC174" s="2"/>
      <c r="AD174" s="2"/>
      <c r="AE174" s="2"/>
    </row>
    <row r="175" spans="2:31" s="12" customFormat="1" ht="8.85" customHeight="1">
      <c r="B175" s="29"/>
      <c r="C175" s="29"/>
      <c r="D175" s="29"/>
      <c r="E175" s="29"/>
      <c r="F175" s="29"/>
      <c r="G175" s="29"/>
      <c r="H175" s="29"/>
      <c r="I175" s="29"/>
      <c r="J175" s="29"/>
      <c r="K175" s="29"/>
      <c r="L175" s="29"/>
      <c r="M175" s="29"/>
      <c r="N175" s="29"/>
      <c r="O175" s="29"/>
      <c r="P175" s="29"/>
      <c r="Q175" s="29"/>
      <c r="R175" s="18"/>
      <c r="S175" s="2"/>
      <c r="T175" s="48"/>
      <c r="U175" s="2"/>
      <c r="V175" s="2"/>
      <c r="W175" s="2"/>
      <c r="X175" s="2"/>
      <c r="Y175" s="2"/>
      <c r="Z175" s="2"/>
      <c r="AA175" s="2"/>
      <c r="AB175" s="2"/>
      <c r="AC175" s="2"/>
      <c r="AD175" s="2"/>
      <c r="AE175" s="2"/>
    </row>
    <row r="176" spans="2:31" s="12" customFormat="1" ht="8.85" customHeight="1">
      <c r="B176" s="29"/>
      <c r="C176" s="29"/>
      <c r="D176" s="29"/>
      <c r="E176" s="29"/>
      <c r="F176" s="29"/>
      <c r="G176" s="29"/>
      <c r="H176" s="29"/>
      <c r="I176" s="29"/>
      <c r="J176" s="29"/>
      <c r="K176" s="29"/>
      <c r="L176" s="29"/>
      <c r="M176" s="29"/>
      <c r="N176" s="29"/>
      <c r="O176" s="29"/>
      <c r="P176" s="29"/>
      <c r="Q176" s="29"/>
      <c r="R176" s="18"/>
      <c r="S176" s="2"/>
      <c r="T176" s="48"/>
      <c r="U176" s="2"/>
      <c r="V176" s="2"/>
      <c r="W176" s="2"/>
      <c r="X176" s="2"/>
      <c r="Y176" s="2"/>
      <c r="Z176" s="2"/>
      <c r="AA176" s="2"/>
      <c r="AB176" s="2"/>
      <c r="AC176" s="2"/>
      <c r="AD176" s="2"/>
      <c r="AE176" s="2"/>
    </row>
    <row r="177" spans="2:31" s="12" customFormat="1" ht="8.85" customHeight="1">
      <c r="B177" s="29"/>
      <c r="C177" s="29"/>
      <c r="D177" s="29"/>
      <c r="E177" s="29"/>
      <c r="F177" s="29"/>
      <c r="G177" s="29"/>
      <c r="H177" s="29"/>
      <c r="I177" s="29"/>
      <c r="J177" s="29"/>
      <c r="K177" s="29"/>
      <c r="L177" s="29"/>
      <c r="M177" s="29"/>
      <c r="N177" s="29"/>
      <c r="O177" s="29"/>
      <c r="P177" s="29"/>
      <c r="Q177" s="29"/>
      <c r="R177" s="18"/>
      <c r="S177" s="2"/>
      <c r="T177" s="48"/>
      <c r="U177" s="2"/>
      <c r="V177" s="2"/>
      <c r="W177" s="2"/>
      <c r="X177" s="2"/>
      <c r="Y177" s="2"/>
      <c r="Z177" s="2"/>
      <c r="AA177" s="2"/>
      <c r="AB177" s="2"/>
      <c r="AC177" s="2"/>
      <c r="AD177" s="2"/>
      <c r="AE177" s="2"/>
    </row>
    <row r="178" spans="2:31" s="12" customFormat="1" ht="8.85" customHeight="1">
      <c r="B178" s="29"/>
      <c r="C178" s="29"/>
      <c r="D178" s="29"/>
      <c r="E178" s="29"/>
      <c r="F178" s="29"/>
      <c r="G178" s="29"/>
      <c r="H178" s="29"/>
      <c r="I178" s="29"/>
      <c r="J178" s="29"/>
      <c r="K178" s="29"/>
      <c r="L178" s="29"/>
      <c r="M178" s="29"/>
      <c r="N178" s="29"/>
      <c r="O178" s="29"/>
      <c r="P178" s="29"/>
      <c r="Q178" s="29"/>
      <c r="R178" s="18"/>
      <c r="S178" s="2"/>
      <c r="T178" s="48"/>
      <c r="U178" s="2"/>
      <c r="V178" s="2"/>
      <c r="W178" s="2"/>
      <c r="X178" s="2"/>
      <c r="Y178" s="2"/>
      <c r="Z178" s="2"/>
      <c r="AA178" s="2"/>
      <c r="AB178" s="2"/>
      <c r="AC178" s="2"/>
      <c r="AD178" s="2"/>
      <c r="AE178" s="2"/>
    </row>
    <row r="179" spans="2:31" s="12" customFormat="1" ht="8.85" customHeight="1">
      <c r="B179" s="29"/>
      <c r="C179" s="29"/>
      <c r="D179" s="29"/>
      <c r="E179" s="29"/>
      <c r="F179" s="29"/>
      <c r="G179" s="29"/>
      <c r="H179" s="29"/>
      <c r="I179" s="29"/>
      <c r="J179" s="29"/>
      <c r="K179" s="29"/>
      <c r="L179" s="29"/>
      <c r="M179" s="29"/>
      <c r="N179" s="29"/>
      <c r="O179" s="29"/>
      <c r="P179" s="29"/>
      <c r="Q179" s="29"/>
      <c r="R179" s="18"/>
      <c r="S179" s="2"/>
      <c r="T179" s="48"/>
      <c r="U179" s="2"/>
      <c r="V179" s="2"/>
      <c r="W179" s="2"/>
      <c r="X179" s="2"/>
      <c r="Y179" s="2"/>
      <c r="Z179" s="2"/>
      <c r="AA179" s="2"/>
      <c r="AB179" s="2"/>
      <c r="AC179" s="2"/>
      <c r="AD179" s="2"/>
      <c r="AE179" s="2"/>
    </row>
    <row r="180" spans="2:31" s="12" customFormat="1" ht="8.85" customHeight="1">
      <c r="B180" s="29"/>
      <c r="C180" s="29"/>
      <c r="D180" s="29"/>
      <c r="E180" s="29"/>
      <c r="F180" s="29"/>
      <c r="G180" s="29"/>
      <c r="H180" s="29"/>
      <c r="I180" s="29"/>
      <c r="J180" s="29"/>
      <c r="K180" s="29"/>
      <c r="L180" s="29"/>
      <c r="M180" s="29"/>
      <c r="N180" s="29"/>
      <c r="O180" s="29"/>
      <c r="P180" s="29"/>
      <c r="Q180" s="29"/>
      <c r="R180" s="18"/>
      <c r="S180" s="2"/>
      <c r="T180" s="48"/>
      <c r="U180" s="2"/>
      <c r="V180" s="2"/>
      <c r="W180" s="2"/>
      <c r="X180" s="2"/>
      <c r="Y180" s="2"/>
      <c r="Z180" s="2"/>
      <c r="AA180" s="2"/>
      <c r="AB180" s="2"/>
      <c r="AC180" s="2"/>
      <c r="AD180" s="2"/>
      <c r="AE180" s="2"/>
    </row>
    <row r="181" spans="2:31" s="12" customFormat="1" ht="8.85" customHeight="1">
      <c r="B181" s="29"/>
      <c r="C181" s="29"/>
      <c r="D181" s="29"/>
      <c r="E181" s="29"/>
      <c r="F181" s="29"/>
      <c r="G181" s="29"/>
      <c r="H181" s="29"/>
      <c r="I181" s="29"/>
      <c r="J181" s="29"/>
      <c r="K181" s="29"/>
      <c r="L181" s="29"/>
      <c r="M181" s="29"/>
      <c r="N181" s="29"/>
      <c r="O181" s="29"/>
      <c r="P181" s="29"/>
      <c r="Q181" s="29"/>
      <c r="R181" s="18"/>
      <c r="S181" s="2"/>
      <c r="T181" s="48"/>
      <c r="U181" s="2"/>
      <c r="V181" s="2"/>
      <c r="W181" s="2"/>
      <c r="X181" s="2"/>
      <c r="Y181" s="2"/>
      <c r="Z181" s="2"/>
      <c r="AA181" s="2"/>
      <c r="AB181" s="2"/>
      <c r="AC181" s="2"/>
      <c r="AD181" s="2"/>
      <c r="AE181" s="2"/>
    </row>
    <row r="182" spans="2:31" s="12" customFormat="1" ht="8.85" customHeight="1">
      <c r="B182" s="29"/>
      <c r="C182" s="29"/>
      <c r="D182" s="29"/>
      <c r="E182" s="29"/>
      <c r="F182" s="29"/>
      <c r="G182" s="29"/>
      <c r="H182" s="29"/>
      <c r="I182" s="29"/>
      <c r="J182" s="29"/>
      <c r="K182" s="29"/>
      <c r="L182" s="29"/>
      <c r="M182" s="29"/>
      <c r="N182" s="29"/>
      <c r="O182" s="29"/>
      <c r="P182" s="29"/>
      <c r="Q182" s="29"/>
      <c r="R182" s="18"/>
      <c r="S182" s="2"/>
      <c r="T182" s="48"/>
      <c r="U182" s="2"/>
      <c r="V182" s="2"/>
      <c r="W182" s="2"/>
      <c r="X182" s="2"/>
      <c r="Y182" s="2"/>
      <c r="Z182" s="2"/>
      <c r="AA182" s="2"/>
      <c r="AB182" s="2"/>
      <c r="AC182" s="2"/>
      <c r="AD182" s="2"/>
      <c r="AE182" s="2"/>
    </row>
    <row r="183" spans="2:31" s="12" customFormat="1" ht="8.85" customHeight="1">
      <c r="B183" s="29"/>
      <c r="C183" s="29"/>
      <c r="D183" s="29"/>
      <c r="E183" s="29"/>
      <c r="F183" s="29"/>
      <c r="G183" s="29"/>
      <c r="H183" s="29"/>
      <c r="I183" s="29"/>
      <c r="J183" s="29"/>
      <c r="K183" s="29"/>
      <c r="L183" s="29"/>
      <c r="M183" s="29"/>
      <c r="N183" s="29"/>
      <c r="O183" s="29"/>
      <c r="P183" s="29"/>
      <c r="Q183" s="29"/>
      <c r="R183" s="18"/>
      <c r="S183" s="2"/>
      <c r="T183" s="48"/>
      <c r="U183" s="2"/>
      <c r="V183" s="2"/>
      <c r="W183" s="2"/>
      <c r="X183" s="2"/>
      <c r="Y183" s="2"/>
      <c r="Z183" s="2"/>
      <c r="AA183" s="2"/>
      <c r="AB183" s="2"/>
      <c r="AC183" s="2"/>
      <c r="AD183" s="2"/>
      <c r="AE183" s="2"/>
    </row>
    <row r="184" spans="2:31" s="12" customFormat="1" ht="8.85" customHeight="1">
      <c r="B184" s="29"/>
      <c r="C184" s="29"/>
      <c r="D184" s="29"/>
      <c r="E184" s="29"/>
      <c r="F184" s="29"/>
      <c r="G184" s="29"/>
      <c r="H184" s="29"/>
      <c r="I184" s="29"/>
      <c r="J184" s="29"/>
      <c r="K184" s="29"/>
      <c r="L184" s="29"/>
      <c r="M184" s="29"/>
      <c r="N184" s="29"/>
      <c r="O184" s="29"/>
      <c r="P184" s="29"/>
      <c r="Q184" s="29"/>
      <c r="R184" s="18"/>
      <c r="S184" s="2"/>
      <c r="T184" s="48"/>
      <c r="U184" s="2"/>
      <c r="V184" s="2"/>
      <c r="W184" s="2"/>
      <c r="X184" s="2"/>
      <c r="Y184" s="2"/>
      <c r="Z184" s="2"/>
      <c r="AA184" s="2"/>
      <c r="AB184" s="2"/>
      <c r="AC184" s="2"/>
      <c r="AD184" s="2"/>
      <c r="AE184" s="2"/>
    </row>
    <row r="185" spans="2:31" s="12" customFormat="1" ht="8.85" customHeight="1">
      <c r="B185" s="29"/>
      <c r="C185" s="29"/>
      <c r="D185" s="29"/>
      <c r="E185" s="29"/>
      <c r="F185" s="29"/>
      <c r="G185" s="29"/>
      <c r="H185" s="29"/>
      <c r="I185" s="29"/>
      <c r="J185" s="29"/>
      <c r="K185" s="29"/>
      <c r="L185" s="29"/>
      <c r="M185" s="29"/>
      <c r="N185" s="29"/>
      <c r="O185" s="29"/>
      <c r="P185" s="29"/>
      <c r="Q185" s="29"/>
      <c r="R185" s="18"/>
      <c r="S185" s="2"/>
      <c r="T185" s="48"/>
      <c r="U185" s="2"/>
      <c r="V185" s="2"/>
      <c r="W185" s="2"/>
      <c r="X185" s="2"/>
      <c r="Y185" s="2"/>
      <c r="Z185" s="2"/>
      <c r="AA185" s="2"/>
      <c r="AB185" s="2"/>
      <c r="AC185" s="2"/>
      <c r="AD185" s="2"/>
      <c r="AE185" s="2"/>
    </row>
    <row r="186" spans="2:31" s="12" customFormat="1" ht="8.85" customHeight="1">
      <c r="B186" s="29"/>
      <c r="C186" s="29"/>
      <c r="D186" s="29"/>
      <c r="E186" s="29"/>
      <c r="F186" s="29"/>
      <c r="G186" s="29"/>
      <c r="H186" s="29"/>
      <c r="I186" s="29"/>
      <c r="J186" s="29"/>
      <c r="K186" s="29"/>
      <c r="L186" s="29"/>
      <c r="M186" s="29"/>
      <c r="N186" s="29"/>
      <c r="O186" s="29"/>
      <c r="P186" s="29"/>
      <c r="Q186" s="29"/>
      <c r="R186" s="18"/>
      <c r="S186" s="2"/>
      <c r="T186" s="48"/>
      <c r="U186" s="2"/>
      <c r="V186" s="2"/>
      <c r="W186" s="2"/>
      <c r="X186" s="2"/>
      <c r="Y186" s="2"/>
      <c r="Z186" s="2"/>
      <c r="AA186" s="2"/>
      <c r="AB186" s="2"/>
      <c r="AC186" s="2"/>
      <c r="AD186" s="2"/>
      <c r="AE186" s="2"/>
    </row>
    <row r="187" spans="2:31" s="12" customFormat="1" ht="8.85" customHeight="1">
      <c r="B187" s="29"/>
      <c r="C187" s="29"/>
      <c r="D187" s="29"/>
      <c r="E187" s="29"/>
      <c r="F187" s="29"/>
      <c r="G187" s="29"/>
      <c r="H187" s="29"/>
      <c r="I187" s="29"/>
      <c r="J187" s="29"/>
      <c r="K187" s="29"/>
      <c r="L187" s="29"/>
      <c r="M187" s="29"/>
      <c r="N187" s="29"/>
      <c r="O187" s="29"/>
      <c r="P187" s="29"/>
      <c r="Q187" s="29"/>
      <c r="R187" s="18"/>
      <c r="S187" s="2"/>
      <c r="T187" s="48"/>
      <c r="U187" s="2"/>
      <c r="V187" s="2"/>
      <c r="W187" s="2"/>
      <c r="X187" s="2"/>
      <c r="Y187" s="2"/>
      <c r="Z187" s="2"/>
      <c r="AA187" s="2"/>
      <c r="AB187" s="2"/>
      <c r="AC187" s="2"/>
      <c r="AD187" s="2"/>
      <c r="AE187" s="2"/>
    </row>
    <row r="188" spans="2:31" s="12" customFormat="1" ht="8.85" customHeight="1">
      <c r="B188" s="29"/>
      <c r="C188" s="29"/>
      <c r="D188" s="29"/>
      <c r="E188" s="29"/>
      <c r="F188" s="29"/>
      <c r="G188" s="29"/>
      <c r="H188" s="29"/>
      <c r="I188" s="29"/>
      <c r="J188" s="29"/>
      <c r="K188" s="29"/>
      <c r="L188" s="29"/>
      <c r="M188" s="29"/>
      <c r="N188" s="29"/>
      <c r="O188" s="29"/>
      <c r="P188" s="29"/>
      <c r="Q188" s="29"/>
      <c r="R188" s="18"/>
      <c r="S188" s="2"/>
      <c r="T188" s="48"/>
      <c r="U188" s="2"/>
      <c r="V188" s="2"/>
      <c r="W188" s="2"/>
      <c r="X188" s="2"/>
      <c r="Y188" s="2"/>
      <c r="Z188" s="2"/>
      <c r="AA188" s="2"/>
      <c r="AB188" s="2"/>
      <c r="AC188" s="2"/>
      <c r="AD188" s="2"/>
      <c r="AE188" s="2"/>
    </row>
    <row r="189" spans="2:31" s="12" customFormat="1" ht="8.85" customHeight="1">
      <c r="B189" s="29"/>
      <c r="C189" s="29"/>
      <c r="D189" s="29"/>
      <c r="E189" s="29"/>
      <c r="F189" s="29"/>
      <c r="G189" s="29"/>
      <c r="H189" s="29"/>
      <c r="I189" s="29"/>
      <c r="J189" s="29"/>
      <c r="K189" s="29"/>
      <c r="L189" s="29"/>
      <c r="M189" s="29"/>
      <c r="N189" s="29"/>
      <c r="O189" s="29"/>
      <c r="P189" s="29"/>
      <c r="Q189" s="29"/>
      <c r="R189" s="18"/>
      <c r="S189" s="2"/>
      <c r="T189" s="48"/>
      <c r="U189" s="2"/>
      <c r="V189" s="2"/>
      <c r="W189" s="2"/>
      <c r="X189" s="2"/>
      <c r="Y189" s="2"/>
      <c r="Z189" s="2"/>
      <c r="AA189" s="2"/>
      <c r="AB189" s="2"/>
      <c r="AC189" s="2"/>
      <c r="AD189" s="2"/>
      <c r="AE189" s="2"/>
    </row>
    <row r="190" spans="2:31" s="12" customFormat="1" ht="8.85" customHeight="1">
      <c r="B190" s="29"/>
      <c r="C190" s="29"/>
      <c r="D190" s="29"/>
      <c r="E190" s="29"/>
      <c r="F190" s="29"/>
      <c r="G190" s="29"/>
      <c r="H190" s="29"/>
      <c r="I190" s="29"/>
      <c r="J190" s="29"/>
      <c r="K190" s="29"/>
      <c r="L190" s="29"/>
      <c r="M190" s="29"/>
      <c r="N190" s="29"/>
      <c r="O190" s="29"/>
      <c r="P190" s="29"/>
      <c r="Q190" s="29"/>
      <c r="R190" s="18"/>
      <c r="S190" s="2"/>
      <c r="T190" s="48"/>
      <c r="U190" s="2"/>
      <c r="V190" s="2"/>
      <c r="W190" s="2"/>
      <c r="X190" s="2"/>
      <c r="Y190" s="2"/>
      <c r="Z190" s="2"/>
      <c r="AA190" s="2"/>
      <c r="AB190" s="2"/>
      <c r="AC190" s="2"/>
      <c r="AD190" s="2"/>
      <c r="AE190" s="2"/>
    </row>
    <row r="191" spans="2:31" s="12" customFormat="1" ht="8.85" customHeight="1">
      <c r="B191" s="29"/>
      <c r="C191" s="29"/>
      <c r="D191" s="29"/>
      <c r="E191" s="29"/>
      <c r="F191" s="29"/>
      <c r="G191" s="29"/>
      <c r="H191" s="29"/>
      <c r="I191" s="29"/>
      <c r="J191" s="29"/>
      <c r="K191" s="29"/>
      <c r="L191" s="29"/>
      <c r="M191" s="29"/>
      <c r="N191" s="29"/>
      <c r="O191" s="29"/>
      <c r="P191" s="29"/>
      <c r="Q191" s="29"/>
      <c r="R191" s="18"/>
      <c r="S191" s="2"/>
      <c r="T191" s="48"/>
      <c r="U191" s="2"/>
      <c r="V191" s="2"/>
      <c r="W191" s="2"/>
      <c r="X191" s="2"/>
      <c r="Y191" s="2"/>
      <c r="Z191" s="2"/>
      <c r="AA191" s="2"/>
      <c r="AB191" s="2"/>
      <c r="AC191" s="2"/>
      <c r="AD191" s="2"/>
      <c r="AE191" s="2"/>
    </row>
    <row r="192" spans="2:31" s="12" customFormat="1" ht="8.85" customHeight="1">
      <c r="B192" s="29"/>
      <c r="C192" s="29"/>
      <c r="D192" s="29"/>
      <c r="E192" s="29"/>
      <c r="F192" s="29"/>
      <c r="G192" s="29"/>
      <c r="H192" s="29"/>
      <c r="I192" s="29"/>
      <c r="J192" s="29"/>
      <c r="K192" s="29"/>
      <c r="L192" s="29"/>
      <c r="M192" s="29"/>
      <c r="N192" s="29"/>
      <c r="O192" s="29"/>
      <c r="P192" s="29"/>
      <c r="Q192" s="29"/>
      <c r="R192" s="18"/>
      <c r="S192" s="2"/>
      <c r="T192" s="48"/>
      <c r="U192" s="2"/>
      <c r="V192" s="2"/>
      <c r="W192" s="2"/>
      <c r="X192" s="2"/>
      <c r="Y192" s="2"/>
      <c r="Z192" s="2"/>
      <c r="AA192" s="2"/>
      <c r="AB192" s="2"/>
      <c r="AC192" s="2"/>
      <c r="AD192" s="2"/>
      <c r="AE192" s="2"/>
    </row>
    <row r="193" spans="2:31" s="12" customFormat="1" ht="8.85" customHeight="1">
      <c r="B193" s="29"/>
      <c r="C193" s="29"/>
      <c r="D193" s="29"/>
      <c r="E193" s="29"/>
      <c r="F193" s="29"/>
      <c r="G193" s="29"/>
      <c r="H193" s="29"/>
      <c r="I193" s="29"/>
      <c r="J193" s="29"/>
      <c r="K193" s="29"/>
      <c r="L193" s="29"/>
      <c r="M193" s="29"/>
      <c r="N193" s="29"/>
      <c r="O193" s="29"/>
      <c r="P193" s="29"/>
      <c r="Q193" s="29"/>
      <c r="R193" s="18"/>
      <c r="S193" s="2"/>
      <c r="T193" s="48"/>
      <c r="U193" s="2"/>
      <c r="V193" s="2"/>
      <c r="W193" s="2"/>
      <c r="X193" s="2"/>
      <c r="Y193" s="2"/>
      <c r="Z193" s="2"/>
      <c r="AA193" s="2"/>
      <c r="AB193" s="2"/>
      <c r="AC193" s="2"/>
      <c r="AD193" s="2"/>
      <c r="AE193" s="2"/>
    </row>
    <row r="194" spans="2:31" s="12" customFormat="1" ht="8.85" customHeight="1">
      <c r="B194" s="29"/>
      <c r="C194" s="29"/>
      <c r="D194" s="29"/>
      <c r="E194" s="29"/>
      <c r="F194" s="29"/>
      <c r="G194" s="29"/>
      <c r="H194" s="29"/>
      <c r="I194" s="29"/>
      <c r="J194" s="29"/>
      <c r="K194" s="29"/>
      <c r="L194" s="29"/>
      <c r="M194" s="29"/>
      <c r="N194" s="29"/>
      <c r="O194" s="29"/>
      <c r="P194" s="29"/>
      <c r="Q194" s="29"/>
      <c r="R194" s="18"/>
      <c r="S194" s="2"/>
      <c r="T194" s="48"/>
      <c r="U194" s="2"/>
      <c r="V194" s="2"/>
      <c r="W194" s="2"/>
      <c r="X194" s="2"/>
      <c r="Y194" s="2"/>
      <c r="Z194" s="2"/>
      <c r="AA194" s="2"/>
      <c r="AB194" s="2"/>
      <c r="AC194" s="2"/>
      <c r="AD194" s="2"/>
      <c r="AE194" s="2"/>
    </row>
    <row r="195" spans="2:31" s="12" customFormat="1" ht="8.85" customHeight="1">
      <c r="B195" s="29"/>
      <c r="C195" s="29"/>
      <c r="D195" s="29"/>
      <c r="E195" s="29"/>
      <c r="F195" s="29"/>
      <c r="G195" s="29"/>
      <c r="H195" s="29"/>
      <c r="I195" s="29"/>
      <c r="J195" s="29"/>
      <c r="K195" s="29"/>
      <c r="L195" s="29"/>
      <c r="M195" s="29"/>
      <c r="N195" s="29"/>
      <c r="O195" s="29"/>
      <c r="P195" s="29"/>
      <c r="Q195" s="29"/>
      <c r="R195" s="18"/>
      <c r="S195" s="2"/>
      <c r="T195" s="48"/>
      <c r="U195" s="2"/>
      <c r="V195" s="2"/>
      <c r="W195" s="2"/>
      <c r="X195" s="2"/>
      <c r="Y195" s="2"/>
      <c r="Z195" s="2"/>
      <c r="AA195" s="2"/>
      <c r="AB195" s="2"/>
      <c r="AC195" s="2"/>
      <c r="AD195" s="2"/>
      <c r="AE195" s="2"/>
    </row>
    <row r="196" spans="2:31" s="12" customFormat="1" ht="8.85" customHeight="1">
      <c r="B196" s="29"/>
      <c r="C196" s="29"/>
      <c r="D196" s="29"/>
      <c r="E196" s="29"/>
      <c r="F196" s="29"/>
      <c r="G196" s="29"/>
      <c r="H196" s="29"/>
      <c r="I196" s="29"/>
      <c r="J196" s="29"/>
      <c r="K196" s="29"/>
      <c r="L196" s="29"/>
      <c r="M196" s="29"/>
      <c r="N196" s="29"/>
      <c r="O196" s="29"/>
      <c r="P196" s="29"/>
      <c r="Q196" s="29"/>
      <c r="R196" s="18"/>
      <c r="S196" s="2"/>
      <c r="T196" s="48"/>
      <c r="U196" s="2"/>
      <c r="V196" s="2"/>
      <c r="W196" s="2"/>
      <c r="X196" s="2"/>
      <c r="Y196" s="2"/>
      <c r="Z196" s="2"/>
      <c r="AA196" s="2"/>
      <c r="AB196" s="2"/>
      <c r="AC196" s="2"/>
      <c r="AD196" s="2"/>
      <c r="AE196" s="2"/>
    </row>
    <row r="197" spans="2:31" s="12" customFormat="1" ht="8.85" customHeight="1">
      <c r="B197" s="29"/>
      <c r="C197" s="29"/>
      <c r="D197" s="29"/>
      <c r="E197" s="29"/>
      <c r="F197" s="29"/>
      <c r="G197" s="29"/>
      <c r="H197" s="29"/>
      <c r="I197" s="29"/>
      <c r="J197" s="29"/>
      <c r="K197" s="29"/>
      <c r="L197" s="29"/>
      <c r="M197" s="29"/>
      <c r="N197" s="29"/>
      <c r="O197" s="29"/>
      <c r="P197" s="29"/>
      <c r="Q197" s="29"/>
      <c r="R197" s="18"/>
      <c r="S197" s="2"/>
      <c r="T197" s="48"/>
      <c r="U197" s="2"/>
      <c r="V197" s="2"/>
      <c r="W197" s="2"/>
      <c r="X197" s="2"/>
      <c r="Y197" s="2"/>
      <c r="Z197" s="2"/>
      <c r="AA197" s="2"/>
      <c r="AB197" s="2"/>
      <c r="AC197" s="2"/>
      <c r="AD197" s="2"/>
      <c r="AE197" s="2"/>
    </row>
    <row r="198" spans="2:31" s="12" customFormat="1" ht="8.85" customHeight="1">
      <c r="B198" s="29"/>
      <c r="C198" s="29"/>
      <c r="D198" s="29"/>
      <c r="E198" s="29"/>
      <c r="F198" s="29"/>
      <c r="G198" s="29"/>
      <c r="H198" s="29"/>
      <c r="I198" s="29"/>
      <c r="J198" s="29"/>
      <c r="K198" s="29"/>
      <c r="L198" s="29"/>
      <c r="M198" s="29"/>
      <c r="N198" s="29"/>
      <c r="O198" s="29"/>
      <c r="P198" s="29"/>
      <c r="Q198" s="29"/>
      <c r="R198" s="18"/>
      <c r="S198" s="2"/>
      <c r="T198" s="48"/>
      <c r="U198" s="2"/>
      <c r="V198" s="2"/>
      <c r="W198" s="2"/>
      <c r="X198" s="2"/>
      <c r="Y198" s="2"/>
      <c r="Z198" s="2"/>
      <c r="AA198" s="2"/>
      <c r="AB198" s="2"/>
      <c r="AC198" s="2"/>
      <c r="AD198" s="2"/>
      <c r="AE198" s="2"/>
    </row>
    <row r="199" spans="2:31" s="12" customFormat="1" ht="8.85" customHeight="1">
      <c r="B199" s="29"/>
      <c r="C199" s="29"/>
      <c r="D199" s="29"/>
      <c r="E199" s="29"/>
      <c r="F199" s="29"/>
      <c r="G199" s="29"/>
      <c r="H199" s="29"/>
      <c r="I199" s="29"/>
      <c r="J199" s="29"/>
      <c r="K199" s="29"/>
      <c r="L199" s="29"/>
      <c r="M199" s="29"/>
      <c r="N199" s="29"/>
      <c r="O199" s="29"/>
      <c r="P199" s="29"/>
      <c r="Q199" s="29"/>
      <c r="R199" s="18"/>
      <c r="S199" s="2"/>
      <c r="T199" s="48"/>
      <c r="U199" s="2"/>
      <c r="V199" s="2"/>
      <c r="W199" s="2"/>
      <c r="X199" s="2"/>
      <c r="Y199" s="2"/>
      <c r="Z199" s="2"/>
      <c r="AA199" s="2"/>
      <c r="AB199" s="2"/>
      <c r="AC199" s="2"/>
      <c r="AD199" s="2"/>
      <c r="AE199" s="2"/>
    </row>
    <row r="200" spans="2:31" s="12" customFormat="1" ht="8.85" customHeight="1">
      <c r="B200" s="29"/>
      <c r="C200" s="29"/>
      <c r="D200" s="29"/>
      <c r="E200" s="29"/>
      <c r="F200" s="29"/>
      <c r="G200" s="29"/>
      <c r="H200" s="29"/>
      <c r="I200" s="29"/>
      <c r="J200" s="29"/>
      <c r="K200" s="29"/>
      <c r="L200" s="29"/>
      <c r="M200" s="29"/>
      <c r="N200" s="29"/>
      <c r="O200" s="29"/>
      <c r="P200" s="29"/>
      <c r="Q200" s="29"/>
      <c r="R200" s="18"/>
      <c r="S200" s="2"/>
      <c r="T200" s="48"/>
      <c r="U200" s="2"/>
      <c r="V200" s="2"/>
      <c r="W200" s="2"/>
      <c r="X200" s="2"/>
      <c r="Y200" s="2"/>
      <c r="Z200" s="2"/>
      <c r="AA200" s="2"/>
      <c r="AB200" s="2"/>
      <c r="AC200" s="2"/>
      <c r="AD200" s="2"/>
      <c r="AE200" s="2"/>
    </row>
    <row r="201" spans="2:31" s="12" customFormat="1" ht="8.85" customHeight="1">
      <c r="B201" s="29"/>
      <c r="C201" s="29"/>
      <c r="D201" s="29"/>
      <c r="E201" s="29"/>
      <c r="F201" s="29"/>
      <c r="G201" s="29"/>
      <c r="H201" s="29"/>
      <c r="I201" s="29"/>
      <c r="J201" s="29"/>
      <c r="K201" s="29"/>
      <c r="L201" s="29"/>
      <c r="M201" s="29"/>
      <c r="N201" s="29"/>
      <c r="O201" s="29"/>
      <c r="P201" s="29"/>
      <c r="Q201" s="29"/>
      <c r="R201" s="18"/>
      <c r="S201" s="2"/>
      <c r="T201" s="48"/>
      <c r="U201" s="2"/>
      <c r="V201" s="2"/>
      <c r="W201" s="2"/>
      <c r="X201" s="2"/>
      <c r="Y201" s="2"/>
      <c r="Z201" s="2"/>
      <c r="AA201" s="2"/>
      <c r="AB201" s="2"/>
      <c r="AC201" s="2"/>
      <c r="AD201" s="2"/>
      <c r="AE201" s="2"/>
    </row>
    <row r="202" spans="2:31" s="12" customFormat="1" ht="8.85" customHeight="1">
      <c r="B202" s="29"/>
      <c r="C202" s="29"/>
      <c r="D202" s="29"/>
      <c r="E202" s="29"/>
      <c r="F202" s="29"/>
      <c r="G202" s="29"/>
      <c r="H202" s="29"/>
      <c r="I202" s="29"/>
      <c r="J202" s="29"/>
      <c r="K202" s="29"/>
      <c r="L202" s="29"/>
      <c r="M202" s="29"/>
      <c r="N202" s="29"/>
      <c r="O202" s="29"/>
      <c r="P202" s="29"/>
      <c r="Q202" s="29"/>
      <c r="R202" s="18"/>
      <c r="S202" s="2"/>
      <c r="T202" s="48"/>
      <c r="U202" s="2"/>
      <c r="V202" s="2"/>
      <c r="W202" s="2"/>
      <c r="X202" s="2"/>
      <c r="Y202" s="2"/>
      <c r="Z202" s="2"/>
      <c r="AA202" s="2"/>
      <c r="AB202" s="2"/>
      <c r="AC202" s="2"/>
      <c r="AD202" s="2"/>
      <c r="AE202" s="2"/>
    </row>
    <row r="203" spans="2:31" s="12" customFormat="1" ht="8.85" customHeight="1">
      <c r="B203" s="29"/>
      <c r="C203" s="29"/>
      <c r="D203" s="29"/>
      <c r="E203" s="29"/>
      <c r="F203" s="29"/>
      <c r="G203" s="29"/>
      <c r="H203" s="29"/>
      <c r="I203" s="29"/>
      <c r="J203" s="29"/>
      <c r="K203" s="29"/>
      <c r="L203" s="29"/>
      <c r="M203" s="29"/>
      <c r="N203" s="29"/>
      <c r="O203" s="29"/>
      <c r="P203" s="29"/>
      <c r="Q203" s="29"/>
      <c r="R203" s="18"/>
      <c r="S203" s="2"/>
      <c r="T203" s="48"/>
      <c r="U203" s="2"/>
      <c r="V203" s="2"/>
      <c r="W203" s="2"/>
      <c r="X203" s="2"/>
      <c r="Y203" s="2"/>
      <c r="Z203" s="2"/>
      <c r="AA203" s="2"/>
      <c r="AB203" s="2"/>
      <c r="AC203" s="2"/>
      <c r="AD203" s="2"/>
      <c r="AE203" s="2"/>
    </row>
    <row r="204" spans="2:31" s="12" customFormat="1" ht="8.85" customHeight="1">
      <c r="B204" s="29"/>
      <c r="C204" s="29"/>
      <c r="D204" s="29"/>
      <c r="E204" s="29"/>
      <c r="F204" s="29"/>
      <c r="G204" s="29"/>
      <c r="H204" s="29"/>
      <c r="I204" s="29"/>
      <c r="J204" s="29"/>
      <c r="K204" s="29"/>
      <c r="L204" s="29"/>
      <c r="M204" s="29"/>
      <c r="N204" s="29"/>
      <c r="O204" s="29"/>
      <c r="P204" s="29"/>
      <c r="Q204" s="29"/>
      <c r="R204" s="18"/>
      <c r="S204" s="2"/>
      <c r="T204" s="48"/>
      <c r="U204" s="2"/>
      <c r="V204" s="2"/>
      <c r="W204" s="2"/>
      <c r="X204" s="2"/>
      <c r="Y204" s="2"/>
      <c r="Z204" s="2"/>
      <c r="AA204" s="2"/>
      <c r="AB204" s="2"/>
      <c r="AC204" s="2"/>
      <c r="AD204" s="2"/>
      <c r="AE204" s="2"/>
    </row>
    <row r="205" spans="2:31" s="12" customFormat="1" ht="8.85" customHeight="1">
      <c r="B205" s="29"/>
      <c r="C205" s="29"/>
      <c r="D205" s="29"/>
      <c r="E205" s="29"/>
      <c r="F205" s="29"/>
      <c r="G205" s="29"/>
      <c r="H205" s="29"/>
      <c r="I205" s="29"/>
      <c r="J205" s="29"/>
      <c r="K205" s="29"/>
      <c r="L205" s="29"/>
      <c r="M205" s="29"/>
      <c r="N205" s="29"/>
      <c r="O205" s="29"/>
      <c r="P205" s="29"/>
      <c r="Q205" s="29"/>
      <c r="R205" s="18"/>
      <c r="S205" s="2"/>
      <c r="T205" s="48"/>
      <c r="U205" s="2"/>
      <c r="V205" s="2"/>
      <c r="W205" s="2"/>
      <c r="X205" s="2"/>
      <c r="Y205" s="2"/>
      <c r="Z205" s="2"/>
      <c r="AA205" s="2"/>
      <c r="AB205" s="2"/>
      <c r="AC205" s="2"/>
      <c r="AD205" s="2"/>
      <c r="AE205" s="2"/>
    </row>
    <row r="206" spans="2:31" s="12" customFormat="1" ht="8.85" customHeight="1">
      <c r="B206" s="29"/>
      <c r="C206" s="29"/>
      <c r="D206" s="29"/>
      <c r="E206" s="29"/>
      <c r="F206" s="29"/>
      <c r="G206" s="29"/>
      <c r="H206" s="29"/>
      <c r="I206" s="29"/>
      <c r="J206" s="29"/>
      <c r="K206" s="29"/>
      <c r="L206" s="29"/>
      <c r="M206" s="29"/>
      <c r="N206" s="29"/>
      <c r="O206" s="29"/>
      <c r="P206" s="29"/>
      <c r="Q206" s="29"/>
      <c r="R206" s="18"/>
      <c r="S206" s="2"/>
      <c r="T206" s="48"/>
      <c r="U206" s="2"/>
      <c r="V206" s="2"/>
      <c r="W206" s="2"/>
      <c r="X206" s="2"/>
      <c r="Y206" s="2"/>
      <c r="Z206" s="2"/>
      <c r="AA206" s="2"/>
      <c r="AB206" s="2"/>
      <c r="AC206" s="2"/>
      <c r="AD206" s="2"/>
      <c r="AE206" s="2"/>
    </row>
    <row r="207" spans="2:31" s="12" customFormat="1" ht="8.85" customHeight="1">
      <c r="B207" s="29"/>
      <c r="C207" s="29"/>
      <c r="D207" s="29"/>
      <c r="E207" s="29"/>
      <c r="F207" s="29"/>
      <c r="G207" s="29"/>
      <c r="H207" s="29"/>
      <c r="I207" s="29"/>
      <c r="J207" s="29"/>
      <c r="K207" s="29"/>
      <c r="L207" s="29"/>
      <c r="M207" s="29"/>
      <c r="N207" s="29"/>
      <c r="O207" s="29"/>
      <c r="P207" s="29"/>
      <c r="Q207" s="29"/>
      <c r="R207" s="18"/>
      <c r="S207" s="2"/>
      <c r="T207" s="48"/>
      <c r="U207" s="2"/>
      <c r="V207" s="2"/>
      <c r="W207" s="2"/>
      <c r="X207" s="2"/>
      <c r="Y207" s="2"/>
      <c r="Z207" s="2"/>
      <c r="AA207" s="2"/>
      <c r="AB207" s="2"/>
      <c r="AC207" s="2"/>
      <c r="AD207" s="2"/>
      <c r="AE207" s="2"/>
    </row>
    <row r="208" spans="2:31" s="12" customFormat="1" ht="8.85" customHeight="1">
      <c r="B208" s="29"/>
      <c r="C208" s="29"/>
      <c r="D208" s="29"/>
      <c r="E208" s="29"/>
      <c r="F208" s="29"/>
      <c r="G208" s="29"/>
      <c r="H208" s="29"/>
      <c r="I208" s="29"/>
      <c r="J208" s="29"/>
      <c r="K208" s="29"/>
      <c r="L208" s="29"/>
      <c r="M208" s="29"/>
      <c r="N208" s="29"/>
      <c r="O208" s="29"/>
      <c r="P208" s="29"/>
      <c r="Q208" s="29"/>
      <c r="R208" s="18"/>
      <c r="S208" s="2"/>
      <c r="T208" s="48"/>
      <c r="U208" s="2"/>
      <c r="V208" s="2"/>
      <c r="W208" s="2"/>
      <c r="X208" s="2"/>
      <c r="Y208" s="2"/>
      <c r="Z208" s="2"/>
      <c r="AA208" s="2"/>
      <c r="AB208" s="2"/>
      <c r="AC208" s="2"/>
      <c r="AD208" s="2"/>
      <c r="AE208" s="2"/>
    </row>
    <row r="209" spans="2:31" s="12" customFormat="1" ht="8.85" customHeight="1">
      <c r="B209" s="29"/>
      <c r="C209" s="29"/>
      <c r="D209" s="29"/>
      <c r="E209" s="29"/>
      <c r="F209" s="29"/>
      <c r="G209" s="29"/>
      <c r="H209" s="29"/>
      <c r="I209" s="29"/>
      <c r="J209" s="29"/>
      <c r="K209" s="29"/>
      <c r="L209" s="29"/>
      <c r="M209" s="29"/>
      <c r="N209" s="29"/>
      <c r="O209" s="29"/>
      <c r="P209" s="29"/>
      <c r="Q209" s="29"/>
      <c r="R209" s="18"/>
      <c r="S209" s="2"/>
      <c r="T209" s="48"/>
      <c r="U209" s="2"/>
      <c r="V209" s="2"/>
      <c r="W209" s="2"/>
      <c r="X209" s="2"/>
      <c r="Y209" s="2"/>
      <c r="Z209" s="2"/>
      <c r="AA209" s="2"/>
      <c r="AB209" s="2"/>
      <c r="AC209" s="2"/>
      <c r="AD209" s="2"/>
      <c r="AE209" s="2"/>
    </row>
    <row r="210" spans="2:31" s="12" customFormat="1" ht="8.85" customHeight="1">
      <c r="B210" s="29"/>
      <c r="C210" s="29"/>
      <c r="D210" s="29"/>
      <c r="E210" s="29"/>
      <c r="F210" s="29"/>
      <c r="G210" s="29"/>
      <c r="H210" s="29"/>
      <c r="I210" s="29"/>
      <c r="J210" s="29"/>
      <c r="K210" s="29"/>
      <c r="L210" s="29"/>
      <c r="M210" s="29"/>
      <c r="N210" s="29"/>
      <c r="O210" s="29"/>
      <c r="P210" s="29"/>
      <c r="Q210" s="29"/>
      <c r="R210" s="18"/>
      <c r="S210" s="2"/>
      <c r="T210" s="48"/>
      <c r="U210" s="2"/>
      <c r="V210" s="2"/>
      <c r="W210" s="2"/>
      <c r="X210" s="2"/>
      <c r="Y210" s="2"/>
      <c r="Z210" s="2"/>
      <c r="AA210" s="2"/>
      <c r="AB210" s="2"/>
      <c r="AC210" s="2"/>
      <c r="AD210" s="2"/>
      <c r="AE210" s="2"/>
    </row>
    <row r="211" spans="2:31" s="12" customFormat="1" ht="8.85" customHeight="1">
      <c r="B211" s="29"/>
      <c r="C211" s="29"/>
      <c r="D211" s="29"/>
      <c r="E211" s="29"/>
      <c r="F211" s="29"/>
      <c r="G211" s="29"/>
      <c r="H211" s="29"/>
      <c r="I211" s="29"/>
      <c r="J211" s="29"/>
      <c r="K211" s="29"/>
      <c r="L211" s="29"/>
      <c r="M211" s="29"/>
      <c r="N211" s="29"/>
      <c r="O211" s="29"/>
      <c r="P211" s="29"/>
      <c r="Q211" s="29"/>
      <c r="R211" s="18"/>
      <c r="S211" s="2"/>
      <c r="T211" s="48"/>
      <c r="U211" s="2"/>
      <c r="V211" s="2"/>
      <c r="W211" s="2"/>
      <c r="X211" s="2"/>
      <c r="Y211" s="2"/>
      <c r="Z211" s="2"/>
      <c r="AA211" s="2"/>
      <c r="AB211" s="2"/>
      <c r="AC211" s="2"/>
      <c r="AD211" s="2"/>
      <c r="AE211" s="2"/>
    </row>
    <row r="212" spans="2:31" s="12" customFormat="1" ht="8.85" customHeight="1">
      <c r="B212" s="29"/>
      <c r="C212" s="29"/>
      <c r="D212" s="29"/>
      <c r="E212" s="29"/>
      <c r="F212" s="29"/>
      <c r="G212" s="29"/>
      <c r="H212" s="29"/>
      <c r="I212" s="29"/>
      <c r="J212" s="29"/>
      <c r="K212" s="29"/>
      <c r="L212" s="29"/>
      <c r="M212" s="29"/>
      <c r="N212" s="29"/>
      <c r="O212" s="29"/>
      <c r="P212" s="29"/>
      <c r="Q212" s="29"/>
      <c r="R212" s="18"/>
      <c r="S212" s="2"/>
      <c r="T212" s="48"/>
      <c r="U212" s="2"/>
      <c r="V212" s="2"/>
      <c r="W212" s="2"/>
      <c r="X212" s="2"/>
      <c r="Y212" s="2"/>
      <c r="Z212" s="2"/>
      <c r="AA212" s="2"/>
      <c r="AB212" s="2"/>
      <c r="AC212" s="2"/>
      <c r="AD212" s="2"/>
      <c r="AE212" s="2"/>
    </row>
    <row r="213" spans="2:31" s="12" customFormat="1" ht="8.85" customHeight="1">
      <c r="B213" s="29"/>
      <c r="C213" s="29"/>
      <c r="D213" s="29"/>
      <c r="E213" s="29"/>
      <c r="F213" s="29"/>
      <c r="G213" s="29"/>
      <c r="H213" s="29"/>
      <c r="I213" s="29"/>
      <c r="J213" s="29"/>
      <c r="K213" s="29"/>
      <c r="L213" s="29"/>
      <c r="M213" s="29"/>
      <c r="N213" s="29"/>
      <c r="O213" s="29"/>
      <c r="P213" s="29"/>
      <c r="Q213" s="29"/>
      <c r="R213" s="18"/>
      <c r="S213" s="2"/>
      <c r="T213" s="48"/>
      <c r="U213" s="2"/>
      <c r="V213" s="2"/>
      <c r="W213" s="2"/>
      <c r="X213" s="2"/>
      <c r="Y213" s="2"/>
      <c r="Z213" s="2"/>
      <c r="AA213" s="2"/>
      <c r="AB213" s="2"/>
      <c r="AC213" s="2"/>
      <c r="AD213" s="2"/>
      <c r="AE213" s="2"/>
    </row>
    <row r="214" spans="2:31" s="12" customFormat="1" ht="8.85" customHeight="1">
      <c r="B214" s="29"/>
      <c r="C214" s="29"/>
      <c r="D214" s="29"/>
      <c r="E214" s="29"/>
      <c r="F214" s="29"/>
      <c r="G214" s="29"/>
      <c r="H214" s="29"/>
      <c r="I214" s="29"/>
      <c r="J214" s="29"/>
      <c r="K214" s="29"/>
      <c r="L214" s="29"/>
      <c r="M214" s="29"/>
      <c r="N214" s="29"/>
      <c r="O214" s="29"/>
      <c r="P214" s="29"/>
      <c r="Q214" s="29"/>
      <c r="R214" s="18"/>
      <c r="S214" s="2"/>
      <c r="T214" s="48"/>
      <c r="U214" s="2"/>
      <c r="V214" s="2"/>
      <c r="W214" s="2"/>
      <c r="X214" s="2"/>
      <c r="Y214" s="2"/>
      <c r="Z214" s="2"/>
      <c r="AA214" s="2"/>
      <c r="AB214" s="2"/>
      <c r="AC214" s="2"/>
      <c r="AD214" s="2"/>
      <c r="AE214" s="2"/>
    </row>
    <row r="215" spans="2:31" s="12" customFormat="1" ht="8.85" customHeight="1">
      <c r="B215" s="29"/>
      <c r="C215" s="29"/>
      <c r="D215" s="29"/>
      <c r="E215" s="29"/>
      <c r="F215" s="29"/>
      <c r="G215" s="29"/>
      <c r="H215" s="29"/>
      <c r="I215" s="29"/>
      <c r="J215" s="29"/>
      <c r="K215" s="29"/>
      <c r="L215" s="29"/>
      <c r="M215" s="29"/>
      <c r="N215" s="29"/>
      <c r="O215" s="29"/>
      <c r="P215" s="29"/>
      <c r="Q215" s="29"/>
      <c r="R215" s="18"/>
      <c r="S215" s="2"/>
      <c r="T215" s="48"/>
      <c r="U215" s="2"/>
      <c r="V215" s="2"/>
      <c r="W215" s="2"/>
      <c r="X215" s="2"/>
      <c r="Y215" s="2"/>
      <c r="Z215" s="2"/>
      <c r="AA215" s="2"/>
      <c r="AB215" s="2"/>
      <c r="AC215" s="2"/>
      <c r="AD215" s="2"/>
      <c r="AE215" s="2"/>
    </row>
    <row r="216" spans="2:31" s="12" customFormat="1" ht="8.85" customHeight="1">
      <c r="B216" s="29"/>
      <c r="C216" s="29"/>
      <c r="D216" s="29"/>
      <c r="E216" s="29"/>
      <c r="F216" s="29"/>
      <c r="G216" s="29"/>
      <c r="H216" s="29"/>
      <c r="I216" s="29"/>
      <c r="J216" s="29"/>
      <c r="K216" s="29"/>
      <c r="L216" s="29"/>
      <c r="M216" s="29"/>
      <c r="N216" s="29"/>
      <c r="O216" s="29"/>
      <c r="P216" s="29"/>
      <c r="Q216" s="29"/>
      <c r="R216" s="18"/>
      <c r="S216" s="2"/>
      <c r="T216" s="48"/>
      <c r="U216" s="2"/>
      <c r="V216" s="2"/>
      <c r="W216" s="2"/>
      <c r="X216" s="2"/>
      <c r="Y216" s="2"/>
      <c r="Z216" s="2"/>
      <c r="AA216" s="2"/>
      <c r="AB216" s="2"/>
      <c r="AC216" s="2"/>
      <c r="AD216" s="2"/>
      <c r="AE216" s="2"/>
    </row>
    <row r="217" spans="2:31" s="12" customFormat="1" ht="8.85" customHeight="1">
      <c r="B217" s="29"/>
      <c r="C217" s="29"/>
      <c r="D217" s="29"/>
      <c r="E217" s="29"/>
      <c r="F217" s="29"/>
      <c r="G217" s="29"/>
      <c r="H217" s="29"/>
      <c r="I217" s="29"/>
      <c r="J217" s="29"/>
      <c r="K217" s="29"/>
      <c r="L217" s="29"/>
      <c r="M217" s="29"/>
      <c r="N217" s="29"/>
      <c r="O217" s="29"/>
      <c r="P217" s="29"/>
      <c r="Q217" s="29"/>
      <c r="R217" s="18"/>
      <c r="S217" s="2"/>
      <c r="T217" s="48"/>
      <c r="U217" s="2"/>
      <c r="V217" s="2"/>
      <c r="W217" s="2"/>
      <c r="X217" s="2"/>
      <c r="Y217" s="2"/>
      <c r="Z217" s="2"/>
      <c r="AA217" s="2"/>
      <c r="AB217" s="2"/>
      <c r="AC217" s="2"/>
      <c r="AD217" s="2"/>
      <c r="AE217" s="2"/>
    </row>
    <row r="218" spans="2:31" s="12" customFormat="1" ht="8.85" customHeight="1">
      <c r="B218" s="29"/>
      <c r="C218" s="29"/>
      <c r="D218" s="29"/>
      <c r="E218" s="29"/>
      <c r="F218" s="29"/>
      <c r="G218" s="29"/>
      <c r="H218" s="29"/>
      <c r="I218" s="29"/>
      <c r="J218" s="29"/>
      <c r="K218" s="29"/>
      <c r="L218" s="29"/>
      <c r="M218" s="29"/>
      <c r="N218" s="29"/>
      <c r="O218" s="29"/>
      <c r="P218" s="29"/>
      <c r="Q218" s="29"/>
      <c r="R218" s="18"/>
      <c r="S218" s="2"/>
      <c r="T218" s="48"/>
      <c r="U218" s="2"/>
      <c r="V218" s="2"/>
      <c r="W218" s="2"/>
      <c r="X218" s="2"/>
      <c r="Y218" s="2"/>
      <c r="Z218" s="2"/>
      <c r="AA218" s="2"/>
      <c r="AB218" s="2"/>
      <c r="AC218" s="2"/>
      <c r="AD218" s="2"/>
      <c r="AE218" s="2"/>
    </row>
    <row r="219" spans="2:31" s="12" customFormat="1" ht="8.85" customHeight="1">
      <c r="B219" s="29"/>
      <c r="C219" s="29"/>
      <c r="D219" s="29"/>
      <c r="E219" s="29"/>
      <c r="F219" s="29"/>
      <c r="G219" s="29"/>
      <c r="H219" s="29"/>
      <c r="I219" s="29"/>
      <c r="J219" s="29"/>
      <c r="K219" s="29"/>
      <c r="L219" s="29"/>
      <c r="M219" s="29"/>
      <c r="N219" s="29"/>
      <c r="O219" s="29"/>
      <c r="P219" s="29"/>
      <c r="Q219" s="29"/>
      <c r="R219" s="18"/>
      <c r="S219" s="2"/>
      <c r="T219" s="48"/>
      <c r="U219" s="2"/>
      <c r="V219" s="2"/>
      <c r="W219" s="2"/>
      <c r="X219" s="2"/>
      <c r="Y219" s="2"/>
      <c r="Z219" s="2"/>
      <c r="AA219" s="2"/>
      <c r="AB219" s="2"/>
      <c r="AC219" s="2"/>
      <c r="AD219" s="2"/>
      <c r="AE219" s="2"/>
    </row>
    <row r="220" spans="2:31" s="12" customFormat="1" ht="8.85" customHeight="1">
      <c r="B220" s="29"/>
      <c r="C220" s="29"/>
      <c r="D220" s="29"/>
      <c r="E220" s="29"/>
      <c r="F220" s="29"/>
      <c r="G220" s="29"/>
      <c r="H220" s="29"/>
      <c r="I220" s="29"/>
      <c r="J220" s="29"/>
      <c r="K220" s="29"/>
      <c r="L220" s="29"/>
      <c r="M220" s="29"/>
      <c r="N220" s="29"/>
      <c r="O220" s="29"/>
      <c r="P220" s="29"/>
      <c r="Q220" s="29"/>
      <c r="R220" s="18"/>
      <c r="S220" s="2"/>
      <c r="T220" s="48"/>
      <c r="U220" s="2"/>
      <c r="V220" s="2"/>
      <c r="W220" s="2"/>
      <c r="X220" s="2"/>
      <c r="Y220" s="2"/>
      <c r="Z220" s="2"/>
      <c r="AA220" s="2"/>
      <c r="AB220" s="2"/>
      <c r="AC220" s="2"/>
      <c r="AD220" s="2"/>
      <c r="AE220" s="2"/>
    </row>
    <row r="221" spans="2:31" s="12" customFormat="1" ht="8.85" customHeight="1">
      <c r="B221" s="29"/>
      <c r="C221" s="29"/>
      <c r="D221" s="29"/>
      <c r="E221" s="29"/>
      <c r="F221" s="29"/>
      <c r="G221" s="29"/>
      <c r="H221" s="29"/>
      <c r="I221" s="29"/>
      <c r="J221" s="29"/>
      <c r="K221" s="29"/>
      <c r="L221" s="29"/>
      <c r="M221" s="29"/>
      <c r="N221" s="29"/>
      <c r="O221" s="29"/>
      <c r="P221" s="29"/>
      <c r="Q221" s="29"/>
      <c r="R221" s="18"/>
      <c r="S221" s="2"/>
      <c r="T221" s="48"/>
      <c r="U221" s="2"/>
      <c r="V221" s="2"/>
      <c r="W221" s="2"/>
      <c r="X221" s="2"/>
      <c r="Y221" s="2"/>
      <c r="Z221" s="2"/>
      <c r="AA221" s="2"/>
      <c r="AB221" s="2"/>
      <c r="AC221" s="2"/>
      <c r="AD221" s="2"/>
      <c r="AE221" s="2"/>
    </row>
    <row r="222" spans="2:31" s="12" customFormat="1" ht="8.85" customHeight="1">
      <c r="B222" s="29"/>
      <c r="C222" s="29"/>
      <c r="D222" s="29"/>
      <c r="E222" s="29"/>
      <c r="F222" s="29"/>
      <c r="G222" s="29"/>
      <c r="H222" s="29"/>
      <c r="I222" s="29"/>
      <c r="J222" s="29"/>
      <c r="K222" s="29"/>
      <c r="L222" s="29"/>
      <c r="M222" s="29"/>
      <c r="N222" s="29"/>
      <c r="O222" s="29"/>
      <c r="P222" s="29"/>
      <c r="Q222" s="29"/>
      <c r="R222" s="18"/>
      <c r="S222" s="2"/>
      <c r="T222" s="48"/>
      <c r="U222" s="2"/>
      <c r="V222" s="2"/>
      <c r="W222" s="2"/>
      <c r="X222" s="2"/>
      <c r="Y222" s="2"/>
      <c r="Z222" s="2"/>
      <c r="AA222" s="2"/>
      <c r="AB222" s="2"/>
      <c r="AC222" s="2"/>
      <c r="AD222" s="2"/>
      <c r="AE222" s="2"/>
    </row>
    <row r="223" spans="2:31" s="12" customFormat="1" ht="8.85" customHeight="1">
      <c r="B223" s="29"/>
      <c r="C223" s="29"/>
      <c r="D223" s="29"/>
      <c r="E223" s="29"/>
      <c r="F223" s="29"/>
      <c r="G223" s="29"/>
      <c r="H223" s="29"/>
      <c r="I223" s="29"/>
      <c r="J223" s="29"/>
      <c r="K223" s="29"/>
      <c r="L223" s="29"/>
      <c r="M223" s="29"/>
      <c r="N223" s="29"/>
      <c r="O223" s="29"/>
      <c r="P223" s="29"/>
      <c r="Q223" s="29"/>
      <c r="R223" s="18"/>
      <c r="S223" s="2"/>
      <c r="T223" s="48"/>
      <c r="U223" s="2"/>
      <c r="V223" s="2"/>
      <c r="W223" s="2"/>
      <c r="X223" s="2"/>
      <c r="Y223" s="2"/>
      <c r="Z223" s="2"/>
      <c r="AA223" s="2"/>
      <c r="AB223" s="2"/>
      <c r="AC223" s="2"/>
      <c r="AD223" s="2"/>
      <c r="AE223" s="2"/>
    </row>
    <row r="224" spans="2:31" s="12" customFormat="1" ht="8.85" customHeight="1">
      <c r="B224" s="29"/>
      <c r="C224" s="29"/>
      <c r="D224" s="29"/>
      <c r="E224" s="29"/>
      <c r="F224" s="29"/>
      <c r="G224" s="29"/>
      <c r="H224" s="29"/>
      <c r="I224" s="29"/>
      <c r="J224" s="29"/>
      <c r="K224" s="29"/>
      <c r="L224" s="29"/>
      <c r="M224" s="29"/>
      <c r="N224" s="29"/>
      <c r="O224" s="29"/>
      <c r="P224" s="29"/>
      <c r="Q224" s="29"/>
      <c r="R224" s="18"/>
      <c r="S224" s="2"/>
      <c r="T224" s="48"/>
      <c r="U224" s="2"/>
      <c r="V224" s="2"/>
      <c r="W224" s="2"/>
      <c r="X224" s="2"/>
      <c r="Y224" s="2"/>
      <c r="Z224" s="2"/>
      <c r="AA224" s="2"/>
      <c r="AB224" s="2"/>
      <c r="AC224" s="2"/>
      <c r="AD224" s="2"/>
      <c r="AE224" s="2"/>
    </row>
    <row r="225" spans="2:31" s="12" customFormat="1" ht="8.85" customHeight="1">
      <c r="B225" s="29"/>
      <c r="C225" s="29"/>
      <c r="D225" s="29"/>
      <c r="E225" s="29"/>
      <c r="F225" s="29"/>
      <c r="G225" s="29"/>
      <c r="H225" s="29"/>
      <c r="I225" s="29"/>
      <c r="J225" s="29"/>
      <c r="K225" s="29"/>
      <c r="L225" s="29"/>
      <c r="M225" s="29"/>
      <c r="N225" s="29"/>
      <c r="O225" s="29"/>
      <c r="P225" s="29"/>
      <c r="Q225" s="29"/>
      <c r="R225" s="18"/>
      <c r="S225" s="2"/>
      <c r="T225" s="48"/>
      <c r="U225" s="2"/>
      <c r="V225" s="2"/>
      <c r="W225" s="2"/>
      <c r="X225" s="2"/>
      <c r="Y225" s="2"/>
      <c r="Z225" s="2"/>
      <c r="AA225" s="2"/>
      <c r="AB225" s="2"/>
      <c r="AC225" s="2"/>
      <c r="AD225" s="2"/>
      <c r="AE225" s="2"/>
    </row>
    <row r="226" spans="2:31" s="12" customFormat="1" ht="8.85" customHeight="1">
      <c r="B226" s="29"/>
      <c r="C226" s="29"/>
      <c r="D226" s="29"/>
      <c r="E226" s="29"/>
      <c r="F226" s="29"/>
      <c r="G226" s="29"/>
      <c r="H226" s="29"/>
      <c r="I226" s="29"/>
      <c r="J226" s="29"/>
      <c r="K226" s="29"/>
      <c r="L226" s="29"/>
      <c r="M226" s="29"/>
      <c r="N226" s="29"/>
      <c r="O226" s="29"/>
      <c r="P226" s="29"/>
      <c r="Q226" s="29"/>
      <c r="R226" s="18"/>
      <c r="S226" s="2"/>
      <c r="T226" s="48"/>
      <c r="U226" s="2"/>
      <c r="V226" s="2"/>
      <c r="W226" s="2"/>
      <c r="X226" s="2"/>
      <c r="Y226" s="2"/>
      <c r="Z226" s="2"/>
      <c r="AA226" s="2"/>
      <c r="AB226" s="2"/>
      <c r="AC226" s="2"/>
      <c r="AD226" s="2"/>
      <c r="AE226" s="2"/>
    </row>
    <row r="227" spans="2:31" s="12" customFormat="1" ht="8.85" customHeight="1">
      <c r="B227" s="29"/>
      <c r="C227" s="29"/>
      <c r="D227" s="29"/>
      <c r="E227" s="29"/>
      <c r="F227" s="29"/>
      <c r="G227" s="29"/>
      <c r="H227" s="29"/>
      <c r="I227" s="29"/>
      <c r="J227" s="29"/>
      <c r="K227" s="29"/>
      <c r="L227" s="29"/>
      <c r="M227" s="29"/>
      <c r="N227" s="29"/>
      <c r="O227" s="29"/>
      <c r="P227" s="29"/>
      <c r="Q227" s="29"/>
      <c r="R227" s="18"/>
      <c r="S227" s="2"/>
      <c r="T227" s="48"/>
      <c r="U227" s="2"/>
      <c r="V227" s="2"/>
      <c r="W227" s="2"/>
      <c r="X227" s="2"/>
      <c r="Y227" s="2"/>
      <c r="Z227" s="2"/>
      <c r="AA227" s="2"/>
      <c r="AB227" s="2"/>
      <c r="AC227" s="2"/>
      <c r="AD227" s="2"/>
      <c r="AE227" s="2"/>
    </row>
    <row r="228" spans="2:31" s="12" customFormat="1" ht="8.85" customHeight="1">
      <c r="B228" s="29"/>
      <c r="C228" s="29"/>
      <c r="D228" s="29"/>
      <c r="E228" s="29"/>
      <c r="F228" s="29"/>
      <c r="G228" s="29"/>
      <c r="H228" s="29"/>
      <c r="I228" s="29"/>
      <c r="J228" s="29"/>
      <c r="K228" s="29"/>
      <c r="L228" s="29"/>
      <c r="M228" s="29"/>
      <c r="N228" s="29"/>
      <c r="O228" s="29"/>
      <c r="P228" s="29"/>
      <c r="Q228" s="29"/>
      <c r="R228" s="18"/>
      <c r="S228" s="2"/>
      <c r="T228" s="48"/>
      <c r="U228" s="2"/>
      <c r="V228" s="2"/>
      <c r="W228" s="2"/>
      <c r="X228" s="2"/>
      <c r="Y228" s="2"/>
      <c r="Z228" s="2"/>
      <c r="AA228" s="2"/>
      <c r="AB228" s="2"/>
      <c r="AC228" s="2"/>
      <c r="AD228" s="2"/>
      <c r="AE228" s="2"/>
    </row>
    <row r="229" spans="2:31" s="12" customFormat="1" ht="8.85" customHeight="1">
      <c r="B229" s="29"/>
      <c r="C229" s="29"/>
      <c r="D229" s="29"/>
      <c r="E229" s="29"/>
      <c r="F229" s="29"/>
      <c r="G229" s="29"/>
      <c r="H229" s="29"/>
      <c r="I229" s="29"/>
      <c r="J229" s="29"/>
      <c r="K229" s="29"/>
      <c r="L229" s="29"/>
      <c r="M229" s="29"/>
      <c r="N229" s="29"/>
      <c r="O229" s="29"/>
      <c r="P229" s="29"/>
      <c r="Q229" s="29"/>
      <c r="R229" s="18"/>
      <c r="S229" s="2"/>
      <c r="T229" s="48"/>
      <c r="U229" s="2"/>
      <c r="V229" s="2"/>
      <c r="W229" s="2"/>
      <c r="X229" s="2"/>
      <c r="Y229" s="2"/>
      <c r="Z229" s="2"/>
      <c r="AA229" s="2"/>
      <c r="AB229" s="2"/>
      <c r="AC229" s="2"/>
      <c r="AD229" s="2"/>
      <c r="AE229" s="2"/>
    </row>
    <row r="230" spans="2:31" s="12" customFormat="1" ht="8.85" customHeight="1">
      <c r="B230" s="29"/>
      <c r="C230" s="29"/>
      <c r="D230" s="29"/>
      <c r="E230" s="29"/>
      <c r="F230" s="29"/>
      <c r="G230" s="29"/>
      <c r="H230" s="29"/>
      <c r="I230" s="29"/>
      <c r="J230" s="29"/>
      <c r="K230" s="29"/>
      <c r="L230" s="29"/>
      <c r="M230" s="29"/>
      <c r="N230" s="29"/>
      <c r="O230" s="29"/>
      <c r="P230" s="29"/>
      <c r="Q230" s="29"/>
      <c r="R230" s="18"/>
      <c r="S230" s="2"/>
      <c r="T230" s="48"/>
      <c r="U230" s="2"/>
      <c r="V230" s="2"/>
      <c r="W230" s="2"/>
      <c r="X230" s="2"/>
      <c r="Y230" s="2"/>
      <c r="Z230" s="2"/>
      <c r="AA230" s="2"/>
      <c r="AB230" s="2"/>
      <c r="AC230" s="2"/>
      <c r="AD230" s="2"/>
      <c r="AE230" s="2"/>
    </row>
    <row r="231" spans="2:31" s="12" customFormat="1" ht="8.85" customHeight="1">
      <c r="B231" s="29"/>
      <c r="C231" s="29"/>
      <c r="D231" s="29"/>
      <c r="E231" s="29"/>
      <c r="F231" s="29"/>
      <c r="G231" s="29"/>
      <c r="H231" s="29"/>
      <c r="I231" s="29"/>
      <c r="J231" s="29"/>
      <c r="K231" s="29"/>
      <c r="L231" s="29"/>
      <c r="M231" s="29"/>
      <c r="N231" s="29"/>
      <c r="O231" s="29"/>
      <c r="P231" s="29"/>
      <c r="Q231" s="29"/>
      <c r="R231" s="18"/>
      <c r="S231" s="2"/>
      <c r="T231" s="48"/>
      <c r="U231" s="2"/>
      <c r="V231" s="2"/>
      <c r="W231" s="2"/>
      <c r="X231" s="2"/>
      <c r="Y231" s="2"/>
      <c r="Z231" s="2"/>
      <c r="AA231" s="2"/>
      <c r="AB231" s="2"/>
      <c r="AC231" s="2"/>
      <c r="AD231" s="2"/>
      <c r="AE231" s="2"/>
    </row>
    <row r="232" spans="2:31" s="12" customFormat="1" ht="8.85" customHeight="1">
      <c r="B232" s="29"/>
      <c r="C232" s="29"/>
      <c r="D232" s="29"/>
      <c r="E232" s="29"/>
      <c r="F232" s="29"/>
      <c r="G232" s="29"/>
      <c r="H232" s="29"/>
      <c r="I232" s="29"/>
      <c r="J232" s="29"/>
      <c r="K232" s="29"/>
      <c r="L232" s="29"/>
      <c r="M232" s="29"/>
      <c r="N232" s="29"/>
      <c r="O232" s="29"/>
      <c r="P232" s="29"/>
      <c r="Q232" s="29"/>
      <c r="R232" s="18"/>
      <c r="S232" s="2"/>
      <c r="T232" s="48"/>
      <c r="U232" s="2"/>
      <c r="V232" s="2"/>
      <c r="W232" s="2"/>
      <c r="X232" s="2"/>
      <c r="Y232" s="2"/>
      <c r="Z232" s="2"/>
      <c r="AA232" s="2"/>
      <c r="AB232" s="2"/>
      <c r="AC232" s="2"/>
      <c r="AD232" s="2"/>
      <c r="AE232" s="2"/>
    </row>
    <row r="233" spans="2:31" s="12" customFormat="1" ht="8.85" customHeight="1">
      <c r="B233" s="29"/>
      <c r="C233" s="29"/>
      <c r="D233" s="29"/>
      <c r="E233" s="29"/>
      <c r="F233" s="29"/>
      <c r="G233" s="29"/>
      <c r="H233" s="29"/>
      <c r="I233" s="29"/>
      <c r="J233" s="29"/>
      <c r="K233" s="29"/>
      <c r="L233" s="29"/>
      <c r="M233" s="29"/>
      <c r="N233" s="29"/>
      <c r="O233" s="29"/>
      <c r="P233" s="29"/>
      <c r="Q233" s="29"/>
      <c r="R233" s="18"/>
      <c r="S233" s="2"/>
      <c r="T233" s="48"/>
      <c r="U233" s="2"/>
      <c r="V233" s="2"/>
      <c r="W233" s="2"/>
      <c r="X233" s="2"/>
      <c r="Y233" s="2"/>
      <c r="Z233" s="2"/>
      <c r="AA233" s="2"/>
      <c r="AB233" s="2"/>
      <c r="AC233" s="2"/>
      <c r="AD233" s="2"/>
      <c r="AE233" s="2"/>
    </row>
    <row r="234" spans="2:31" s="12" customFormat="1" ht="8.85" customHeight="1">
      <c r="B234" s="29"/>
      <c r="C234" s="29"/>
      <c r="D234" s="29"/>
      <c r="E234" s="29"/>
      <c r="F234" s="29"/>
      <c r="G234" s="29"/>
      <c r="H234" s="29"/>
      <c r="I234" s="29"/>
      <c r="J234" s="29"/>
      <c r="K234" s="29"/>
      <c r="L234" s="29"/>
      <c r="M234" s="29"/>
      <c r="N234" s="29"/>
      <c r="O234" s="29"/>
      <c r="P234" s="29"/>
      <c r="Q234" s="29"/>
      <c r="R234" s="18"/>
      <c r="S234" s="2"/>
      <c r="T234" s="48"/>
      <c r="U234" s="2"/>
      <c r="V234" s="2"/>
      <c r="W234" s="2"/>
      <c r="X234" s="2"/>
      <c r="Y234" s="2"/>
      <c r="Z234" s="2"/>
      <c r="AA234" s="2"/>
      <c r="AB234" s="2"/>
      <c r="AC234" s="2"/>
      <c r="AD234" s="2"/>
      <c r="AE234" s="2"/>
    </row>
    <row r="235" spans="2:31" s="12" customFormat="1" ht="8.85" customHeight="1">
      <c r="B235" s="29"/>
      <c r="C235" s="29"/>
      <c r="D235" s="29"/>
      <c r="E235" s="29"/>
      <c r="F235" s="29"/>
      <c r="G235" s="29"/>
      <c r="H235" s="29"/>
      <c r="I235" s="29"/>
      <c r="J235" s="29"/>
      <c r="K235" s="29"/>
      <c r="L235" s="29"/>
      <c r="M235" s="29"/>
      <c r="N235" s="29"/>
      <c r="O235" s="29"/>
      <c r="P235" s="29"/>
      <c r="Q235" s="29"/>
      <c r="R235" s="18"/>
      <c r="S235" s="2"/>
      <c r="T235" s="48"/>
      <c r="U235" s="2"/>
      <c r="V235" s="2"/>
      <c r="W235" s="2"/>
      <c r="X235" s="2"/>
      <c r="Y235" s="2"/>
      <c r="Z235" s="2"/>
      <c r="AA235" s="2"/>
      <c r="AB235" s="2"/>
      <c r="AC235" s="2"/>
      <c r="AD235" s="2"/>
      <c r="AE235" s="2"/>
    </row>
    <row r="236" spans="2:31" s="12" customFormat="1" ht="8.85" customHeight="1">
      <c r="B236" s="29"/>
      <c r="C236" s="29"/>
      <c r="D236" s="29"/>
      <c r="E236" s="29"/>
      <c r="F236" s="29"/>
      <c r="G236" s="29"/>
      <c r="H236" s="29"/>
      <c r="I236" s="29"/>
      <c r="J236" s="29"/>
      <c r="K236" s="29"/>
      <c r="L236" s="29"/>
      <c r="M236" s="29"/>
      <c r="N236" s="29"/>
      <c r="O236" s="29"/>
      <c r="P236" s="29"/>
      <c r="Q236" s="29"/>
      <c r="R236" s="18"/>
      <c r="S236" s="2"/>
      <c r="T236" s="48"/>
      <c r="U236" s="2"/>
      <c r="V236" s="2"/>
      <c r="W236" s="2"/>
      <c r="X236" s="2"/>
      <c r="Y236" s="2"/>
      <c r="Z236" s="2"/>
      <c r="AA236" s="2"/>
      <c r="AB236" s="2"/>
      <c r="AC236" s="2"/>
      <c r="AD236" s="2"/>
      <c r="AE236" s="2"/>
    </row>
    <row r="237" spans="2:31" s="12" customFormat="1" ht="8.85" customHeight="1">
      <c r="B237" s="29"/>
      <c r="C237" s="29"/>
      <c r="D237" s="29"/>
      <c r="E237" s="29"/>
      <c r="F237" s="29"/>
      <c r="G237" s="29"/>
      <c r="H237" s="29"/>
      <c r="I237" s="29"/>
      <c r="J237" s="29"/>
      <c r="K237" s="29"/>
      <c r="L237" s="29"/>
      <c r="M237" s="29"/>
      <c r="N237" s="29"/>
      <c r="O237" s="29"/>
      <c r="P237" s="29"/>
      <c r="Q237" s="29"/>
      <c r="R237" s="18"/>
      <c r="S237" s="2"/>
      <c r="T237" s="48"/>
      <c r="U237" s="2"/>
      <c r="V237" s="2"/>
      <c r="W237" s="2"/>
      <c r="X237" s="2"/>
      <c r="Y237" s="2"/>
      <c r="Z237" s="2"/>
      <c r="AA237" s="2"/>
      <c r="AB237" s="2"/>
      <c r="AC237" s="2"/>
      <c r="AD237" s="2"/>
      <c r="AE237" s="2"/>
    </row>
    <row r="238" spans="2:31" s="12" customFormat="1" ht="8.85" customHeight="1">
      <c r="B238" s="29"/>
      <c r="C238" s="29"/>
      <c r="D238" s="29"/>
      <c r="E238" s="29"/>
      <c r="F238" s="29"/>
      <c r="G238" s="29"/>
      <c r="H238" s="29"/>
      <c r="I238" s="29"/>
      <c r="J238" s="29"/>
      <c r="K238" s="29"/>
      <c r="L238" s="29"/>
      <c r="M238" s="29"/>
      <c r="N238" s="29"/>
      <c r="O238" s="29"/>
      <c r="P238" s="29"/>
      <c r="Q238" s="29"/>
      <c r="R238" s="18"/>
      <c r="S238" s="2"/>
      <c r="T238" s="48"/>
      <c r="U238" s="2"/>
      <c r="V238" s="2"/>
      <c r="W238" s="2"/>
      <c r="X238" s="2"/>
      <c r="Y238" s="2"/>
      <c r="Z238" s="2"/>
      <c r="AA238" s="2"/>
      <c r="AB238" s="2"/>
      <c r="AC238" s="2"/>
      <c r="AD238" s="2"/>
      <c r="AE238" s="2"/>
    </row>
    <row r="239" spans="2:31" s="12" customFormat="1" ht="8.85" customHeight="1">
      <c r="B239" s="29"/>
      <c r="C239" s="29"/>
      <c r="D239" s="29"/>
      <c r="E239" s="29"/>
      <c r="F239" s="29"/>
      <c r="G239" s="29"/>
      <c r="H239" s="29"/>
      <c r="I239" s="29"/>
      <c r="J239" s="29"/>
      <c r="K239" s="29"/>
      <c r="L239" s="29"/>
      <c r="M239" s="29"/>
      <c r="N239" s="29"/>
      <c r="O239" s="29"/>
      <c r="P239" s="29"/>
      <c r="Q239" s="29"/>
      <c r="R239" s="18"/>
      <c r="S239" s="2"/>
      <c r="T239" s="48"/>
      <c r="U239" s="2"/>
      <c r="V239" s="2"/>
      <c r="W239" s="2"/>
      <c r="X239" s="2"/>
      <c r="Y239" s="2"/>
      <c r="Z239" s="2"/>
      <c r="AA239" s="2"/>
      <c r="AB239" s="2"/>
      <c r="AC239" s="2"/>
      <c r="AD239" s="2"/>
      <c r="AE239" s="2"/>
    </row>
    <row r="240" spans="2:31" s="12" customFormat="1" ht="8.85" customHeight="1">
      <c r="B240" s="29"/>
      <c r="C240" s="29"/>
      <c r="D240" s="29"/>
      <c r="E240" s="29"/>
      <c r="F240" s="29"/>
      <c r="G240" s="29"/>
      <c r="H240" s="29"/>
      <c r="I240" s="29"/>
      <c r="J240" s="29"/>
      <c r="K240" s="29"/>
      <c r="L240" s="29"/>
      <c r="M240" s="29"/>
      <c r="N240" s="29"/>
      <c r="O240" s="29"/>
      <c r="P240" s="29"/>
      <c r="Q240" s="29"/>
      <c r="R240" s="18"/>
      <c r="S240" s="2"/>
      <c r="T240" s="48"/>
      <c r="U240" s="2"/>
      <c r="V240" s="2"/>
      <c r="W240" s="2"/>
      <c r="X240" s="2"/>
      <c r="Y240" s="2"/>
      <c r="Z240" s="2"/>
      <c r="AA240" s="2"/>
      <c r="AB240" s="2"/>
      <c r="AC240" s="2"/>
      <c r="AD240" s="2"/>
      <c r="AE240" s="2"/>
    </row>
    <row r="241" spans="2:31" s="12" customFormat="1" ht="8.85" customHeight="1">
      <c r="B241" s="29"/>
      <c r="C241" s="29"/>
      <c r="D241" s="29"/>
      <c r="E241" s="29"/>
      <c r="F241" s="29"/>
      <c r="G241" s="29"/>
      <c r="H241" s="29"/>
      <c r="I241" s="29"/>
      <c r="J241" s="29"/>
      <c r="K241" s="29"/>
      <c r="L241" s="29"/>
      <c r="M241" s="29"/>
      <c r="N241" s="29"/>
      <c r="O241" s="29"/>
      <c r="P241" s="29"/>
      <c r="Q241" s="29"/>
      <c r="R241" s="18"/>
      <c r="S241" s="2"/>
      <c r="T241" s="48"/>
      <c r="U241" s="2"/>
      <c r="V241" s="2"/>
      <c r="W241" s="2"/>
      <c r="X241" s="2"/>
      <c r="Y241" s="2"/>
      <c r="Z241" s="2"/>
      <c r="AA241" s="2"/>
      <c r="AB241" s="2"/>
      <c r="AC241" s="2"/>
      <c r="AD241" s="2"/>
      <c r="AE241" s="2"/>
    </row>
    <row r="242" spans="2:31" s="12" customFormat="1" ht="8.85" customHeight="1">
      <c r="B242" s="29"/>
      <c r="C242" s="29"/>
      <c r="D242" s="29"/>
      <c r="E242" s="29"/>
      <c r="F242" s="29"/>
      <c r="G242" s="29"/>
      <c r="H242" s="29"/>
      <c r="I242" s="29"/>
      <c r="J242" s="29"/>
      <c r="K242" s="29"/>
      <c r="L242" s="29"/>
      <c r="M242" s="29"/>
      <c r="N242" s="29"/>
      <c r="O242" s="29"/>
      <c r="P242" s="29"/>
      <c r="Q242" s="29"/>
      <c r="R242" s="18"/>
      <c r="S242" s="2"/>
      <c r="T242" s="48"/>
      <c r="U242" s="2"/>
      <c r="V242" s="2"/>
      <c r="W242" s="2"/>
      <c r="X242" s="2"/>
      <c r="Y242" s="2"/>
      <c r="Z242" s="2"/>
      <c r="AA242" s="2"/>
      <c r="AB242" s="2"/>
      <c r="AC242" s="2"/>
      <c r="AD242" s="2"/>
      <c r="AE242" s="2"/>
    </row>
    <row r="243" spans="2:31" s="12" customFormat="1" ht="8.85" customHeight="1">
      <c r="B243" s="29"/>
      <c r="C243" s="29"/>
      <c r="D243" s="29"/>
      <c r="E243" s="29"/>
      <c r="F243" s="29"/>
      <c r="G243" s="29"/>
      <c r="H243" s="29"/>
      <c r="I243" s="29"/>
      <c r="J243" s="29"/>
      <c r="K243" s="29"/>
      <c r="L243" s="29"/>
      <c r="M243" s="29"/>
      <c r="N243" s="29"/>
      <c r="O243" s="29"/>
      <c r="P243" s="29"/>
      <c r="Q243" s="29"/>
      <c r="R243" s="18"/>
      <c r="S243" s="2"/>
      <c r="T243" s="48"/>
      <c r="U243" s="2"/>
      <c r="V243" s="2"/>
      <c r="W243" s="2"/>
      <c r="X243" s="2"/>
      <c r="Y243" s="2"/>
      <c r="Z243" s="2"/>
      <c r="AA243" s="2"/>
      <c r="AB243" s="2"/>
      <c r="AC243" s="2"/>
      <c r="AD243" s="2"/>
      <c r="AE243" s="2"/>
    </row>
    <row r="244" spans="2:31" s="12" customFormat="1" ht="8.85" customHeight="1">
      <c r="B244" s="29"/>
      <c r="C244" s="29"/>
      <c r="D244" s="29"/>
      <c r="E244" s="29"/>
      <c r="F244" s="29"/>
      <c r="G244" s="29"/>
      <c r="H244" s="29"/>
      <c r="I244" s="29"/>
      <c r="J244" s="29"/>
      <c r="K244" s="29"/>
      <c r="L244" s="29"/>
      <c r="M244" s="29"/>
      <c r="N244" s="29"/>
      <c r="O244" s="29"/>
      <c r="P244" s="29"/>
      <c r="Q244" s="29"/>
      <c r="R244" s="18"/>
      <c r="S244" s="2"/>
      <c r="T244" s="48"/>
      <c r="U244" s="2"/>
      <c r="V244" s="2"/>
      <c r="W244" s="2"/>
      <c r="X244" s="2"/>
      <c r="Y244" s="2"/>
      <c r="Z244" s="2"/>
      <c r="AA244" s="2"/>
      <c r="AB244" s="2"/>
      <c r="AC244" s="2"/>
      <c r="AD244" s="2"/>
      <c r="AE244" s="2"/>
    </row>
    <row r="245" spans="2:31" s="12" customFormat="1" ht="8.85" customHeight="1">
      <c r="B245" s="29"/>
      <c r="C245" s="29"/>
      <c r="D245" s="29"/>
      <c r="E245" s="29"/>
      <c r="F245" s="29"/>
      <c r="G245" s="29"/>
      <c r="H245" s="29"/>
      <c r="I245" s="29"/>
      <c r="J245" s="29"/>
      <c r="K245" s="29"/>
      <c r="L245" s="29"/>
      <c r="M245" s="29"/>
      <c r="N245" s="29"/>
      <c r="O245" s="29"/>
      <c r="P245" s="29"/>
      <c r="Q245" s="29"/>
      <c r="R245" s="18"/>
      <c r="S245" s="2"/>
      <c r="T245" s="48"/>
      <c r="U245" s="2"/>
      <c r="V245" s="2"/>
      <c r="W245" s="2"/>
      <c r="X245" s="2"/>
      <c r="Y245" s="2"/>
      <c r="Z245" s="2"/>
      <c r="AA245" s="2"/>
      <c r="AB245" s="2"/>
      <c r="AC245" s="2"/>
      <c r="AD245" s="2"/>
      <c r="AE245" s="2"/>
    </row>
    <row r="246" spans="2:31" s="12" customFormat="1" ht="8.85" customHeight="1">
      <c r="B246" s="29"/>
      <c r="C246" s="29"/>
      <c r="D246" s="29"/>
      <c r="E246" s="29"/>
      <c r="F246" s="29"/>
      <c r="G246" s="29"/>
      <c r="H246" s="29"/>
      <c r="I246" s="29"/>
      <c r="J246" s="29"/>
      <c r="K246" s="29"/>
      <c r="L246" s="29"/>
      <c r="M246" s="29"/>
      <c r="N246" s="29"/>
      <c r="O246" s="29"/>
      <c r="P246" s="29"/>
      <c r="Q246" s="29"/>
      <c r="R246" s="18"/>
      <c r="S246" s="2"/>
      <c r="T246" s="48"/>
      <c r="U246" s="2"/>
      <c r="V246" s="2"/>
      <c r="W246" s="2"/>
      <c r="X246" s="2"/>
      <c r="Y246" s="2"/>
      <c r="Z246" s="2"/>
      <c r="AA246" s="2"/>
      <c r="AB246" s="2"/>
      <c r="AC246" s="2"/>
      <c r="AD246" s="2"/>
      <c r="AE246" s="2"/>
    </row>
    <row r="247" spans="2:31" s="12" customFormat="1" ht="8.85" customHeight="1">
      <c r="B247" s="29"/>
      <c r="C247" s="29"/>
      <c r="D247" s="29"/>
      <c r="E247" s="29"/>
      <c r="F247" s="29"/>
      <c r="G247" s="29"/>
      <c r="H247" s="29"/>
      <c r="I247" s="29"/>
      <c r="J247" s="29"/>
      <c r="K247" s="29"/>
      <c r="L247" s="29"/>
      <c r="M247" s="29"/>
      <c r="N247" s="29"/>
      <c r="O247" s="29"/>
      <c r="P247" s="29"/>
      <c r="Q247" s="29"/>
      <c r="R247" s="18"/>
      <c r="S247" s="2"/>
      <c r="T247" s="48"/>
      <c r="U247" s="2"/>
      <c r="V247" s="2"/>
      <c r="W247" s="2"/>
      <c r="X247" s="2"/>
      <c r="Y247" s="2"/>
      <c r="Z247" s="2"/>
      <c r="AA247" s="2"/>
      <c r="AB247" s="2"/>
      <c r="AC247" s="2"/>
      <c r="AD247" s="2"/>
      <c r="AE247" s="2"/>
    </row>
    <row r="248" spans="2:31" s="12" customFormat="1" ht="8.85" customHeight="1">
      <c r="B248" s="29"/>
      <c r="C248" s="29"/>
      <c r="D248" s="29"/>
      <c r="E248" s="29"/>
      <c r="F248" s="29"/>
      <c r="G248" s="29"/>
      <c r="H248" s="29"/>
      <c r="I248" s="29"/>
      <c r="J248" s="29"/>
      <c r="K248" s="29"/>
      <c r="L248" s="29"/>
      <c r="M248" s="29"/>
      <c r="N248" s="29"/>
      <c r="O248" s="29"/>
      <c r="P248" s="29"/>
      <c r="Q248" s="29"/>
      <c r="R248" s="18"/>
      <c r="S248" s="2"/>
      <c r="T248" s="48"/>
      <c r="U248" s="2"/>
      <c r="V248" s="2"/>
      <c r="W248" s="2"/>
      <c r="X248" s="2"/>
      <c r="Y248" s="2"/>
      <c r="Z248" s="2"/>
      <c r="AA248" s="2"/>
      <c r="AB248" s="2"/>
      <c r="AC248" s="2"/>
      <c r="AD248" s="2"/>
      <c r="AE248" s="2"/>
    </row>
    <row r="249" spans="2:31" s="12" customFormat="1" ht="8.85" customHeight="1">
      <c r="B249" s="29"/>
      <c r="C249" s="29"/>
      <c r="D249" s="29"/>
      <c r="E249" s="29"/>
      <c r="F249" s="29"/>
      <c r="G249" s="29"/>
      <c r="H249" s="29"/>
      <c r="I249" s="29"/>
      <c r="J249" s="29"/>
      <c r="K249" s="29"/>
      <c r="L249" s="29"/>
      <c r="M249" s="29"/>
      <c r="N249" s="29"/>
      <c r="O249" s="29"/>
      <c r="P249" s="29"/>
      <c r="Q249" s="29"/>
      <c r="R249" s="18"/>
      <c r="S249" s="2"/>
      <c r="T249" s="48"/>
      <c r="U249" s="2"/>
      <c r="V249" s="2"/>
      <c r="W249" s="2"/>
      <c r="X249" s="2"/>
      <c r="Y249" s="2"/>
      <c r="Z249" s="2"/>
      <c r="AA249" s="2"/>
      <c r="AB249" s="2"/>
      <c r="AC249" s="2"/>
      <c r="AD249" s="2"/>
      <c r="AE249" s="2"/>
    </row>
    <row r="250" spans="2:31" s="12" customFormat="1" ht="8.85" customHeight="1">
      <c r="B250" s="29"/>
      <c r="C250" s="29"/>
      <c r="D250" s="29"/>
      <c r="E250" s="29"/>
      <c r="F250" s="29"/>
      <c r="G250" s="29"/>
      <c r="H250" s="29"/>
      <c r="I250" s="29"/>
      <c r="J250" s="29"/>
      <c r="K250" s="29"/>
      <c r="L250" s="29"/>
      <c r="M250" s="29"/>
      <c r="N250" s="29"/>
      <c r="O250" s="29"/>
      <c r="P250" s="29"/>
      <c r="Q250" s="29"/>
      <c r="R250" s="18"/>
      <c r="S250" s="2"/>
      <c r="T250" s="48"/>
      <c r="U250" s="2"/>
      <c r="V250" s="2"/>
      <c r="W250" s="2"/>
      <c r="X250" s="2"/>
      <c r="Y250" s="2"/>
      <c r="Z250" s="2"/>
      <c r="AA250" s="2"/>
      <c r="AB250" s="2"/>
      <c r="AC250" s="2"/>
      <c r="AD250" s="2"/>
      <c r="AE250" s="2"/>
    </row>
    <row r="251" spans="2:31" s="12" customFormat="1" ht="8.85" customHeight="1">
      <c r="B251" s="29"/>
      <c r="C251" s="29"/>
      <c r="D251" s="29"/>
      <c r="E251" s="29"/>
      <c r="F251" s="29"/>
      <c r="G251" s="29"/>
      <c r="H251" s="29"/>
      <c r="I251" s="29"/>
      <c r="J251" s="29"/>
      <c r="K251" s="29"/>
      <c r="L251" s="29"/>
      <c r="M251" s="29"/>
      <c r="N251" s="29"/>
      <c r="O251" s="29"/>
      <c r="P251" s="29"/>
      <c r="Q251" s="29"/>
      <c r="R251" s="18"/>
      <c r="S251" s="2"/>
      <c r="T251" s="48"/>
      <c r="U251" s="2"/>
      <c r="V251" s="2"/>
      <c r="W251" s="2"/>
      <c r="X251" s="2"/>
      <c r="Y251" s="2"/>
      <c r="Z251" s="2"/>
      <c r="AA251" s="2"/>
      <c r="AB251" s="2"/>
      <c r="AC251" s="2"/>
      <c r="AD251" s="2"/>
      <c r="AE251" s="2"/>
    </row>
    <row r="252" spans="2:31" s="12" customFormat="1" ht="8.85" customHeight="1">
      <c r="B252" s="29"/>
      <c r="C252" s="29"/>
      <c r="D252" s="29"/>
      <c r="E252" s="29"/>
      <c r="F252" s="29"/>
      <c r="G252" s="29"/>
      <c r="H252" s="29"/>
      <c r="I252" s="29"/>
      <c r="J252" s="29"/>
      <c r="K252" s="29"/>
      <c r="L252" s="29"/>
      <c r="M252" s="29"/>
      <c r="N252" s="29"/>
      <c r="O252" s="29"/>
      <c r="P252" s="29"/>
      <c r="Q252" s="29"/>
      <c r="R252" s="18"/>
      <c r="S252" s="2"/>
      <c r="T252" s="48"/>
      <c r="U252" s="2"/>
      <c r="V252" s="2"/>
      <c r="W252" s="2"/>
      <c r="X252" s="2"/>
      <c r="Y252" s="2"/>
      <c r="Z252" s="2"/>
      <c r="AA252" s="2"/>
      <c r="AB252" s="2"/>
      <c r="AC252" s="2"/>
      <c r="AD252" s="2"/>
      <c r="AE252" s="2"/>
    </row>
    <row r="253" spans="2:31" s="12" customFormat="1" ht="8.85" customHeight="1">
      <c r="B253" s="29"/>
      <c r="C253" s="29"/>
      <c r="D253" s="29"/>
      <c r="E253" s="29"/>
      <c r="F253" s="29"/>
      <c r="G253" s="29"/>
      <c r="H253" s="29"/>
      <c r="I253" s="29"/>
      <c r="J253" s="29"/>
      <c r="K253" s="29"/>
      <c r="L253" s="29"/>
      <c r="M253" s="29"/>
      <c r="N253" s="29"/>
      <c r="O253" s="29"/>
      <c r="P253" s="29"/>
      <c r="Q253" s="29"/>
      <c r="R253" s="18"/>
      <c r="S253" s="2"/>
      <c r="T253" s="48"/>
      <c r="U253" s="2"/>
      <c r="V253" s="2"/>
      <c r="W253" s="2"/>
      <c r="X253" s="2"/>
      <c r="Y253" s="2"/>
      <c r="Z253" s="2"/>
      <c r="AA253" s="2"/>
      <c r="AB253" s="2"/>
      <c r="AC253" s="2"/>
      <c r="AD253" s="2"/>
      <c r="AE253" s="2"/>
    </row>
    <row r="254" spans="2:31" s="12" customFormat="1" ht="8.85" customHeight="1">
      <c r="B254" s="29"/>
      <c r="C254" s="29"/>
      <c r="D254" s="29"/>
      <c r="E254" s="29"/>
      <c r="F254" s="29"/>
      <c r="G254" s="29"/>
      <c r="H254" s="29"/>
      <c r="I254" s="29"/>
      <c r="J254" s="29"/>
      <c r="K254" s="29"/>
      <c r="L254" s="29"/>
      <c r="M254" s="29"/>
      <c r="N254" s="29"/>
      <c r="O254" s="29"/>
      <c r="P254" s="29"/>
      <c r="Q254" s="29"/>
      <c r="R254" s="18"/>
      <c r="S254" s="2"/>
      <c r="T254" s="48"/>
      <c r="U254" s="2"/>
      <c r="V254" s="2"/>
      <c r="W254" s="2"/>
      <c r="X254" s="2"/>
      <c r="Y254" s="2"/>
      <c r="Z254" s="2"/>
      <c r="AA254" s="2"/>
      <c r="AB254" s="2"/>
      <c r="AC254" s="2"/>
      <c r="AD254" s="2"/>
      <c r="AE254" s="2"/>
    </row>
    <row r="255" spans="2:31" s="12" customFormat="1" ht="8.85" customHeight="1">
      <c r="B255" s="29"/>
      <c r="C255" s="29"/>
      <c r="D255" s="29"/>
      <c r="E255" s="29"/>
      <c r="F255" s="29"/>
      <c r="G255" s="29"/>
      <c r="H255" s="29"/>
      <c r="I255" s="29"/>
      <c r="J255" s="29"/>
      <c r="K255" s="29"/>
      <c r="L255" s="29"/>
      <c r="M255" s="29"/>
      <c r="N255" s="29"/>
      <c r="O255" s="29"/>
      <c r="P255" s="29"/>
      <c r="Q255" s="29"/>
      <c r="R255" s="18"/>
      <c r="S255" s="2"/>
      <c r="T255" s="48"/>
      <c r="U255" s="2"/>
      <c r="V255" s="2"/>
      <c r="W255" s="2"/>
      <c r="X255" s="2"/>
      <c r="Y255" s="2"/>
      <c r="Z255" s="2"/>
      <c r="AA255" s="2"/>
      <c r="AB255" s="2"/>
      <c r="AC255" s="2"/>
      <c r="AD255" s="2"/>
      <c r="AE255" s="2"/>
    </row>
    <row r="256" spans="2:31" s="12" customFormat="1" ht="8.85" customHeight="1">
      <c r="B256" s="29"/>
      <c r="C256" s="29"/>
      <c r="D256" s="29"/>
      <c r="E256" s="29"/>
      <c r="F256" s="29"/>
      <c r="G256" s="29"/>
      <c r="H256" s="29"/>
      <c r="I256" s="29"/>
      <c r="J256" s="29"/>
      <c r="K256" s="29"/>
      <c r="L256" s="29"/>
      <c r="M256" s="29"/>
      <c r="N256" s="29"/>
      <c r="O256" s="29"/>
      <c r="P256" s="29"/>
      <c r="Q256" s="29"/>
      <c r="R256" s="18"/>
      <c r="S256" s="2"/>
      <c r="T256" s="48"/>
      <c r="U256" s="2"/>
      <c r="V256" s="2"/>
      <c r="W256" s="2"/>
      <c r="X256" s="2"/>
      <c r="Y256" s="2"/>
      <c r="Z256" s="2"/>
      <c r="AA256" s="2"/>
      <c r="AB256" s="2"/>
      <c r="AC256" s="2"/>
      <c r="AD256" s="2"/>
      <c r="AE256" s="2"/>
    </row>
    <row r="257" spans="2:31" s="12" customFormat="1" ht="8.85" customHeight="1">
      <c r="B257" s="29"/>
      <c r="C257" s="29"/>
      <c r="D257" s="29"/>
      <c r="E257" s="29"/>
      <c r="F257" s="29"/>
      <c r="G257" s="29"/>
      <c r="H257" s="29"/>
      <c r="I257" s="29"/>
      <c r="J257" s="29"/>
      <c r="K257" s="29"/>
      <c r="L257" s="29"/>
      <c r="M257" s="29"/>
      <c r="N257" s="29"/>
      <c r="O257" s="29"/>
      <c r="P257" s="29"/>
      <c r="Q257" s="29"/>
      <c r="R257" s="18"/>
      <c r="S257" s="2"/>
      <c r="T257" s="48"/>
      <c r="U257" s="2"/>
      <c r="V257" s="2"/>
      <c r="W257" s="2"/>
      <c r="X257" s="2"/>
      <c r="Y257" s="2"/>
      <c r="Z257" s="2"/>
      <c r="AA257" s="2"/>
      <c r="AB257" s="2"/>
      <c r="AC257" s="2"/>
      <c r="AD257" s="2"/>
      <c r="AE257" s="2"/>
    </row>
    <row r="258" spans="2:31" s="12" customFormat="1" ht="8.85" customHeight="1">
      <c r="B258" s="29"/>
      <c r="C258" s="29"/>
      <c r="D258" s="29"/>
      <c r="E258" s="29"/>
      <c r="F258" s="29"/>
      <c r="G258" s="29"/>
      <c r="H258" s="29"/>
      <c r="I258" s="29"/>
      <c r="J258" s="29"/>
      <c r="K258" s="29"/>
      <c r="L258" s="29"/>
      <c r="M258" s="29"/>
      <c r="N258" s="29"/>
      <c r="O258" s="29"/>
      <c r="P258" s="29"/>
      <c r="Q258" s="29"/>
      <c r="R258" s="18"/>
      <c r="S258" s="2"/>
      <c r="T258" s="48"/>
      <c r="U258" s="2"/>
      <c r="V258" s="2"/>
      <c r="W258" s="2"/>
      <c r="X258" s="2"/>
      <c r="Y258" s="2"/>
      <c r="Z258" s="2"/>
      <c r="AA258" s="2"/>
      <c r="AB258" s="2"/>
      <c r="AC258" s="2"/>
      <c r="AD258" s="2"/>
      <c r="AE258" s="2"/>
    </row>
    <row r="259" spans="2:31" s="12" customFormat="1" ht="8.85" customHeight="1">
      <c r="B259" s="29"/>
      <c r="C259" s="29"/>
      <c r="D259" s="29"/>
      <c r="E259" s="29"/>
      <c r="F259" s="29"/>
      <c r="G259" s="29"/>
      <c r="H259" s="29"/>
      <c r="I259" s="29"/>
      <c r="J259" s="29"/>
      <c r="K259" s="29"/>
      <c r="L259" s="29"/>
      <c r="M259" s="29"/>
      <c r="N259" s="29"/>
      <c r="O259" s="29"/>
      <c r="P259" s="29"/>
      <c r="Q259" s="29"/>
      <c r="R259" s="18"/>
      <c r="S259" s="2"/>
      <c r="T259" s="48"/>
      <c r="U259" s="2"/>
      <c r="V259" s="2"/>
      <c r="W259" s="2"/>
      <c r="X259" s="2"/>
      <c r="Y259" s="2"/>
      <c r="Z259" s="2"/>
      <c r="AA259" s="2"/>
      <c r="AB259" s="2"/>
      <c r="AC259" s="2"/>
      <c r="AD259" s="2"/>
      <c r="AE259" s="2"/>
    </row>
    <row r="260" spans="2:31" s="12" customFormat="1" ht="8.85" customHeight="1">
      <c r="B260" s="29"/>
      <c r="C260" s="29"/>
      <c r="D260" s="29"/>
      <c r="E260" s="29"/>
      <c r="F260" s="29"/>
      <c r="G260" s="29"/>
      <c r="H260" s="29"/>
      <c r="I260" s="29"/>
      <c r="J260" s="29"/>
      <c r="K260" s="29"/>
      <c r="L260" s="29"/>
      <c r="M260" s="29"/>
      <c r="N260" s="29"/>
      <c r="O260" s="29"/>
      <c r="P260" s="29"/>
      <c r="Q260" s="29"/>
      <c r="R260" s="18"/>
      <c r="S260" s="2"/>
      <c r="T260" s="48"/>
      <c r="U260" s="2"/>
      <c r="V260" s="2"/>
      <c r="W260" s="2"/>
      <c r="X260" s="2"/>
      <c r="Y260" s="2"/>
      <c r="Z260" s="2"/>
      <c r="AA260" s="2"/>
      <c r="AB260" s="2"/>
      <c r="AC260" s="2"/>
      <c r="AD260" s="2"/>
      <c r="AE260" s="2"/>
    </row>
    <row r="261" spans="2:31" s="12" customFormat="1" ht="8.85" customHeight="1">
      <c r="B261" s="29"/>
      <c r="C261" s="29"/>
      <c r="D261" s="29"/>
      <c r="E261" s="29"/>
      <c r="F261" s="29"/>
      <c r="G261" s="29"/>
      <c r="H261" s="29"/>
      <c r="I261" s="29"/>
      <c r="J261" s="29"/>
      <c r="K261" s="29"/>
      <c r="L261" s="29"/>
      <c r="M261" s="29"/>
      <c r="N261" s="29"/>
      <c r="O261" s="29"/>
      <c r="P261" s="29"/>
      <c r="Q261" s="29"/>
      <c r="R261" s="18"/>
      <c r="S261" s="2"/>
      <c r="T261" s="48"/>
      <c r="U261" s="2"/>
      <c r="V261" s="2"/>
      <c r="W261" s="2"/>
      <c r="X261" s="2"/>
      <c r="Y261" s="2"/>
      <c r="Z261" s="2"/>
      <c r="AA261" s="2"/>
      <c r="AB261" s="2"/>
      <c r="AC261" s="2"/>
      <c r="AD261" s="2"/>
      <c r="AE261" s="2"/>
    </row>
    <row r="262" spans="2:31" s="12" customFormat="1" ht="8.85" customHeight="1">
      <c r="B262" s="29"/>
      <c r="C262" s="29"/>
      <c r="D262" s="29"/>
      <c r="E262" s="29"/>
      <c r="F262" s="29"/>
      <c r="G262" s="29"/>
      <c r="H262" s="29"/>
      <c r="I262" s="29"/>
      <c r="J262" s="29"/>
      <c r="K262" s="29"/>
      <c r="L262" s="29"/>
      <c r="M262" s="29"/>
      <c r="N262" s="29"/>
      <c r="O262" s="29"/>
      <c r="P262" s="29"/>
      <c r="Q262" s="29"/>
      <c r="R262" s="18"/>
      <c r="S262" s="2"/>
      <c r="T262" s="48"/>
      <c r="U262" s="2"/>
      <c r="V262" s="2"/>
      <c r="W262" s="2"/>
      <c r="X262" s="2"/>
      <c r="Y262" s="2"/>
      <c r="Z262" s="2"/>
      <c r="AA262" s="2"/>
      <c r="AB262" s="2"/>
      <c r="AC262" s="2"/>
      <c r="AD262" s="2"/>
      <c r="AE262" s="2"/>
    </row>
    <row r="263" spans="2:31" s="12" customFormat="1" ht="8.85" customHeight="1">
      <c r="B263" s="29"/>
      <c r="C263" s="29"/>
      <c r="D263" s="29"/>
      <c r="E263" s="29"/>
      <c r="F263" s="29"/>
      <c r="G263" s="29"/>
      <c r="H263" s="29"/>
      <c r="I263" s="29"/>
      <c r="J263" s="29"/>
      <c r="K263" s="29"/>
      <c r="L263" s="29"/>
      <c r="M263" s="29"/>
      <c r="N263" s="29"/>
      <c r="O263" s="29"/>
      <c r="P263" s="29"/>
      <c r="Q263" s="29"/>
      <c r="R263" s="18"/>
      <c r="S263" s="2"/>
      <c r="T263" s="48"/>
      <c r="U263" s="2"/>
      <c r="V263" s="2"/>
      <c r="W263" s="2"/>
      <c r="X263" s="2"/>
      <c r="Y263" s="2"/>
      <c r="Z263" s="2"/>
      <c r="AA263" s="2"/>
      <c r="AB263" s="2"/>
      <c r="AC263" s="2"/>
      <c r="AD263" s="2"/>
      <c r="AE263" s="2"/>
    </row>
    <row r="264" spans="2:31" s="12" customFormat="1" ht="8.85" customHeight="1">
      <c r="B264" s="29"/>
      <c r="C264" s="29"/>
      <c r="D264" s="29"/>
      <c r="E264" s="29"/>
      <c r="F264" s="29"/>
      <c r="G264" s="29"/>
      <c r="H264" s="29"/>
      <c r="I264" s="29"/>
      <c r="J264" s="29"/>
      <c r="K264" s="29"/>
      <c r="L264" s="29"/>
      <c r="M264" s="29"/>
      <c r="N264" s="29"/>
      <c r="O264" s="29"/>
      <c r="P264" s="29"/>
      <c r="Q264" s="29"/>
      <c r="R264" s="18"/>
      <c r="S264" s="2"/>
      <c r="T264" s="48"/>
      <c r="U264" s="2"/>
      <c r="V264" s="2"/>
      <c r="W264" s="2"/>
      <c r="X264" s="2"/>
      <c r="Y264" s="2"/>
      <c r="Z264" s="2"/>
      <c r="AA264" s="2"/>
      <c r="AB264" s="2"/>
      <c r="AC264" s="2"/>
      <c r="AD264" s="2"/>
      <c r="AE264" s="2"/>
    </row>
    <row r="265" spans="2:31" s="12" customFormat="1" ht="8.85" customHeight="1">
      <c r="B265" s="29"/>
      <c r="C265" s="29"/>
      <c r="D265" s="29"/>
      <c r="E265" s="29"/>
      <c r="F265" s="29"/>
      <c r="G265" s="29"/>
      <c r="H265" s="29"/>
      <c r="I265" s="29"/>
      <c r="J265" s="29"/>
      <c r="K265" s="29"/>
      <c r="L265" s="29"/>
      <c r="M265" s="29"/>
      <c r="N265" s="29"/>
      <c r="O265" s="29"/>
      <c r="P265" s="29"/>
      <c r="Q265" s="29"/>
      <c r="R265" s="18"/>
      <c r="S265" s="2"/>
      <c r="T265" s="48"/>
      <c r="U265" s="2"/>
      <c r="V265" s="2"/>
      <c r="W265" s="2"/>
      <c r="X265" s="2"/>
      <c r="Y265" s="2"/>
      <c r="Z265" s="2"/>
      <c r="AA265" s="2"/>
      <c r="AB265" s="2"/>
      <c r="AC265" s="2"/>
      <c r="AD265" s="2"/>
      <c r="AE265" s="2"/>
    </row>
    <row r="266" spans="2:31" s="12" customFormat="1" ht="8.85" customHeight="1">
      <c r="B266" s="29"/>
      <c r="C266" s="29"/>
      <c r="D266" s="29"/>
      <c r="E266" s="29"/>
      <c r="F266" s="29"/>
      <c r="G266" s="29"/>
      <c r="H266" s="29"/>
      <c r="I266" s="29"/>
      <c r="J266" s="29"/>
      <c r="K266" s="29"/>
      <c r="L266" s="29"/>
      <c r="M266" s="29"/>
      <c r="N266" s="29"/>
      <c r="O266" s="29"/>
      <c r="P266" s="29"/>
      <c r="Q266" s="29"/>
      <c r="R266" s="18"/>
      <c r="S266" s="2"/>
      <c r="T266" s="48"/>
      <c r="U266" s="2"/>
      <c r="V266" s="2"/>
      <c r="W266" s="2"/>
      <c r="X266" s="2"/>
      <c r="Y266" s="2"/>
      <c r="Z266" s="2"/>
      <c r="AA266" s="2"/>
      <c r="AB266" s="2"/>
      <c r="AC266" s="2"/>
      <c r="AD266" s="2"/>
      <c r="AE266" s="2"/>
    </row>
    <row r="267" spans="2:31" s="12" customFormat="1" ht="8.85" customHeight="1">
      <c r="B267" s="29"/>
      <c r="C267" s="29"/>
      <c r="D267" s="29"/>
      <c r="E267" s="29"/>
      <c r="F267" s="29"/>
      <c r="G267" s="29"/>
      <c r="H267" s="29"/>
      <c r="I267" s="29"/>
      <c r="J267" s="29"/>
      <c r="K267" s="29"/>
      <c r="L267" s="29"/>
      <c r="M267" s="29"/>
      <c r="N267" s="29"/>
      <c r="O267" s="29"/>
      <c r="P267" s="29"/>
      <c r="Q267" s="29"/>
      <c r="R267" s="18"/>
      <c r="S267" s="2"/>
      <c r="T267" s="48"/>
      <c r="U267" s="2"/>
      <c r="V267" s="2"/>
      <c r="W267" s="2"/>
      <c r="X267" s="2"/>
      <c r="Y267" s="2"/>
      <c r="Z267" s="2"/>
      <c r="AA267" s="2"/>
      <c r="AB267" s="2"/>
      <c r="AC267" s="2"/>
      <c r="AD267" s="2"/>
      <c r="AE267" s="2"/>
    </row>
    <row r="268" spans="2:31" s="12" customFormat="1" ht="8.85" customHeight="1">
      <c r="B268" s="29"/>
      <c r="C268" s="29"/>
      <c r="D268" s="29"/>
      <c r="E268" s="29"/>
      <c r="F268" s="29"/>
      <c r="G268" s="29"/>
      <c r="H268" s="29"/>
      <c r="I268" s="29"/>
      <c r="J268" s="29"/>
      <c r="K268" s="29"/>
      <c r="L268" s="29"/>
      <c r="M268" s="29"/>
      <c r="N268" s="29"/>
      <c r="O268" s="29"/>
      <c r="P268" s="29"/>
      <c r="Q268" s="29"/>
      <c r="R268" s="18"/>
      <c r="S268" s="2"/>
      <c r="T268" s="48"/>
      <c r="U268" s="2"/>
      <c r="V268" s="2"/>
      <c r="W268" s="2"/>
      <c r="X268" s="2"/>
      <c r="Y268" s="2"/>
      <c r="Z268" s="2"/>
      <c r="AA268" s="2"/>
      <c r="AB268" s="2"/>
      <c r="AC268" s="2"/>
      <c r="AD268" s="2"/>
      <c r="AE268" s="2"/>
    </row>
    <row r="269" spans="2:31" s="12" customFormat="1" ht="8.85" customHeight="1">
      <c r="B269" s="29"/>
      <c r="C269" s="29"/>
      <c r="D269" s="29"/>
      <c r="E269" s="29"/>
      <c r="F269" s="29"/>
      <c r="G269" s="29"/>
      <c r="H269" s="29"/>
      <c r="I269" s="29"/>
      <c r="J269" s="29"/>
      <c r="K269" s="29"/>
      <c r="L269" s="29"/>
      <c r="M269" s="29"/>
      <c r="N269" s="29"/>
      <c r="O269" s="29"/>
      <c r="P269" s="29"/>
      <c r="Q269" s="29"/>
      <c r="R269" s="18"/>
      <c r="S269" s="2"/>
      <c r="T269" s="48"/>
      <c r="U269" s="2"/>
      <c r="V269" s="2"/>
      <c r="W269" s="2"/>
      <c r="X269" s="2"/>
      <c r="Y269" s="2"/>
      <c r="Z269" s="2"/>
      <c r="AA269" s="2"/>
      <c r="AB269" s="2"/>
      <c r="AC269" s="2"/>
      <c r="AD269" s="2"/>
      <c r="AE269" s="2"/>
    </row>
    <row r="270" spans="2:31" s="12" customFormat="1" ht="8.85" customHeight="1">
      <c r="B270" s="29"/>
      <c r="C270" s="29"/>
      <c r="D270" s="29"/>
      <c r="E270" s="29"/>
      <c r="F270" s="29"/>
      <c r="G270" s="29"/>
      <c r="H270" s="29"/>
      <c r="I270" s="29"/>
      <c r="J270" s="29"/>
      <c r="K270" s="29"/>
      <c r="L270" s="29"/>
      <c r="M270" s="29"/>
      <c r="N270" s="29"/>
      <c r="O270" s="29"/>
      <c r="P270" s="29"/>
      <c r="Q270" s="29"/>
      <c r="R270" s="18"/>
      <c r="S270" s="2"/>
      <c r="T270" s="48"/>
      <c r="U270" s="2"/>
      <c r="V270" s="2"/>
      <c r="W270" s="2"/>
      <c r="X270" s="2"/>
      <c r="Y270" s="2"/>
      <c r="Z270" s="2"/>
      <c r="AA270" s="2"/>
      <c r="AB270" s="2"/>
      <c r="AC270" s="2"/>
      <c r="AD270" s="2"/>
      <c r="AE270" s="2"/>
    </row>
    <row r="271" spans="2:31" s="12" customFormat="1" ht="8.85" customHeight="1">
      <c r="B271" s="29"/>
      <c r="C271" s="29"/>
      <c r="D271" s="29"/>
      <c r="E271" s="29"/>
      <c r="F271" s="29"/>
      <c r="G271" s="29"/>
      <c r="H271" s="29"/>
      <c r="I271" s="29"/>
      <c r="J271" s="29"/>
      <c r="K271" s="29"/>
      <c r="L271" s="29"/>
      <c r="M271" s="29"/>
      <c r="N271" s="29"/>
      <c r="O271" s="29"/>
      <c r="P271" s="29"/>
      <c r="Q271" s="29"/>
      <c r="R271" s="18"/>
      <c r="S271" s="2"/>
      <c r="T271" s="48"/>
      <c r="U271" s="2"/>
      <c r="V271" s="2"/>
      <c r="W271" s="2"/>
      <c r="X271" s="2"/>
      <c r="Y271" s="2"/>
      <c r="Z271" s="2"/>
      <c r="AA271" s="2"/>
      <c r="AB271" s="2"/>
      <c r="AC271" s="2"/>
      <c r="AD271" s="2"/>
      <c r="AE271" s="2"/>
    </row>
    <row r="272" spans="2:31" s="12" customFormat="1" ht="8.85" customHeight="1">
      <c r="B272" s="29"/>
      <c r="C272" s="29"/>
      <c r="D272" s="29"/>
      <c r="E272" s="29"/>
      <c r="F272" s="29"/>
      <c r="G272" s="29"/>
      <c r="H272" s="29"/>
      <c r="I272" s="29"/>
      <c r="J272" s="29"/>
      <c r="K272" s="29"/>
      <c r="L272" s="29"/>
      <c r="M272" s="29"/>
      <c r="N272" s="29"/>
      <c r="O272" s="29"/>
      <c r="P272" s="29"/>
      <c r="Q272" s="29"/>
      <c r="R272" s="18"/>
      <c r="S272" s="2"/>
      <c r="T272" s="48"/>
      <c r="U272" s="2"/>
      <c r="V272" s="2"/>
      <c r="W272" s="2"/>
      <c r="X272" s="2"/>
      <c r="Y272" s="2"/>
      <c r="Z272" s="2"/>
      <c r="AA272" s="2"/>
      <c r="AB272" s="2"/>
      <c r="AC272" s="2"/>
      <c r="AD272" s="2"/>
      <c r="AE272" s="2"/>
    </row>
    <row r="273" spans="2:31" s="12" customFormat="1" ht="8.85" customHeight="1">
      <c r="B273" s="29"/>
      <c r="C273" s="29"/>
      <c r="D273" s="29"/>
      <c r="E273" s="29"/>
      <c r="F273" s="29"/>
      <c r="G273" s="29"/>
      <c r="H273" s="29"/>
      <c r="I273" s="29"/>
      <c r="J273" s="29"/>
      <c r="K273" s="29"/>
      <c r="L273" s="29"/>
      <c r="M273" s="29"/>
      <c r="N273" s="29"/>
      <c r="O273" s="29"/>
      <c r="P273" s="29"/>
      <c r="Q273" s="29"/>
      <c r="R273" s="18"/>
      <c r="S273" s="2"/>
      <c r="T273" s="48"/>
      <c r="U273" s="2"/>
      <c r="V273" s="2"/>
      <c r="W273" s="2"/>
      <c r="X273" s="2"/>
      <c r="Y273" s="2"/>
      <c r="Z273" s="2"/>
      <c r="AA273" s="2"/>
      <c r="AB273" s="2"/>
      <c r="AC273" s="2"/>
      <c r="AD273" s="2"/>
      <c r="AE273" s="2"/>
    </row>
    <row r="274" spans="2:31" s="12" customFormat="1" ht="8.85" customHeight="1">
      <c r="B274" s="29"/>
      <c r="C274" s="29"/>
      <c r="D274" s="29"/>
      <c r="E274" s="29"/>
      <c r="F274" s="29"/>
      <c r="G274" s="29"/>
      <c r="H274" s="29"/>
      <c r="I274" s="29"/>
      <c r="J274" s="29"/>
      <c r="K274" s="29"/>
      <c r="L274" s="29"/>
      <c r="M274" s="29"/>
      <c r="N274" s="29"/>
      <c r="O274" s="29"/>
      <c r="P274" s="29"/>
      <c r="Q274" s="29"/>
      <c r="R274" s="18"/>
      <c r="S274" s="2"/>
      <c r="T274" s="48"/>
      <c r="U274" s="2"/>
      <c r="V274" s="2"/>
      <c r="W274" s="2"/>
      <c r="X274" s="2"/>
      <c r="Y274" s="2"/>
      <c r="Z274" s="2"/>
      <c r="AA274" s="2"/>
      <c r="AB274" s="2"/>
      <c r="AC274" s="2"/>
      <c r="AD274" s="2"/>
      <c r="AE274" s="2"/>
    </row>
    <row r="275" spans="2:31" s="12" customFormat="1" ht="8.85" customHeight="1">
      <c r="B275" s="29"/>
      <c r="C275" s="29"/>
      <c r="D275" s="29"/>
      <c r="E275" s="29"/>
      <c r="F275" s="29"/>
      <c r="G275" s="29"/>
      <c r="H275" s="29"/>
      <c r="I275" s="29"/>
      <c r="J275" s="29"/>
      <c r="K275" s="29"/>
      <c r="L275" s="29"/>
      <c r="M275" s="29"/>
      <c r="N275" s="29"/>
      <c r="O275" s="29"/>
      <c r="P275" s="29"/>
      <c r="Q275" s="29"/>
      <c r="R275" s="18"/>
      <c r="S275" s="2"/>
      <c r="T275" s="48"/>
      <c r="U275" s="2"/>
      <c r="V275" s="2"/>
      <c r="W275" s="2"/>
      <c r="X275" s="2"/>
      <c r="Y275" s="2"/>
      <c r="Z275" s="2"/>
      <c r="AA275" s="2"/>
      <c r="AB275" s="2"/>
      <c r="AC275" s="2"/>
      <c r="AD275" s="2"/>
      <c r="AE275" s="2"/>
    </row>
    <row r="276" spans="2:31" s="12" customFormat="1" ht="8.85" customHeight="1">
      <c r="B276" s="29"/>
      <c r="C276" s="29"/>
      <c r="D276" s="29"/>
      <c r="E276" s="29"/>
      <c r="F276" s="29"/>
      <c r="G276" s="29"/>
      <c r="H276" s="29"/>
      <c r="I276" s="29"/>
      <c r="J276" s="29"/>
      <c r="K276" s="29"/>
      <c r="L276" s="29"/>
      <c r="M276" s="29"/>
      <c r="N276" s="29"/>
      <c r="O276" s="29"/>
      <c r="P276" s="29"/>
      <c r="Q276" s="29"/>
      <c r="R276" s="18"/>
      <c r="S276" s="2"/>
      <c r="T276" s="48"/>
      <c r="U276" s="2"/>
      <c r="V276" s="2"/>
      <c r="W276" s="2"/>
      <c r="X276" s="2"/>
      <c r="Y276" s="2"/>
      <c r="Z276" s="2"/>
      <c r="AA276" s="2"/>
      <c r="AB276" s="2"/>
      <c r="AC276" s="2"/>
      <c r="AD276" s="2"/>
      <c r="AE276" s="2"/>
    </row>
    <row r="277" spans="2:31" s="12" customFormat="1" ht="8.85" customHeight="1">
      <c r="B277" s="29"/>
      <c r="C277" s="29"/>
      <c r="D277" s="29"/>
      <c r="E277" s="29"/>
      <c r="F277" s="29"/>
      <c r="G277" s="29"/>
      <c r="H277" s="29"/>
      <c r="I277" s="29"/>
      <c r="J277" s="29"/>
      <c r="K277" s="29"/>
      <c r="L277" s="29"/>
      <c r="M277" s="29"/>
      <c r="N277" s="29"/>
      <c r="O277" s="29"/>
      <c r="P277" s="29"/>
      <c r="Q277" s="29"/>
      <c r="R277" s="18"/>
      <c r="S277" s="2"/>
      <c r="T277" s="48"/>
      <c r="U277" s="2"/>
      <c r="V277" s="2"/>
      <c r="W277" s="2"/>
      <c r="X277" s="2"/>
      <c r="Y277" s="2"/>
      <c r="Z277" s="2"/>
      <c r="AA277" s="2"/>
      <c r="AB277" s="2"/>
      <c r="AC277" s="2"/>
      <c r="AD277" s="2"/>
      <c r="AE277" s="2"/>
    </row>
    <row r="278" spans="2:31" s="12" customFormat="1" ht="8.85" customHeight="1">
      <c r="B278" s="29"/>
      <c r="C278" s="29"/>
      <c r="D278" s="29"/>
      <c r="E278" s="29"/>
      <c r="F278" s="29"/>
      <c r="G278" s="29"/>
      <c r="H278" s="29"/>
      <c r="I278" s="29"/>
      <c r="J278" s="29"/>
      <c r="K278" s="29"/>
      <c r="L278" s="29"/>
      <c r="M278" s="29"/>
      <c r="N278" s="29"/>
      <c r="O278" s="29"/>
      <c r="P278" s="29"/>
      <c r="Q278" s="29"/>
      <c r="R278" s="18"/>
      <c r="S278" s="2"/>
      <c r="T278" s="48"/>
      <c r="U278" s="2"/>
      <c r="V278" s="2"/>
      <c r="W278" s="2"/>
      <c r="X278" s="2"/>
      <c r="Y278" s="2"/>
      <c r="Z278" s="2"/>
      <c r="AA278" s="2"/>
      <c r="AB278" s="2"/>
      <c r="AC278" s="2"/>
      <c r="AD278" s="2"/>
      <c r="AE278" s="2"/>
    </row>
    <row r="279" spans="2:31" s="12" customFormat="1" ht="8.85" customHeight="1">
      <c r="B279" s="29"/>
      <c r="C279" s="29"/>
      <c r="D279" s="29"/>
      <c r="E279" s="29"/>
      <c r="F279" s="29"/>
      <c r="G279" s="29"/>
      <c r="H279" s="29"/>
      <c r="I279" s="29"/>
      <c r="J279" s="29"/>
      <c r="K279" s="29"/>
      <c r="L279" s="29"/>
      <c r="M279" s="29"/>
      <c r="N279" s="29"/>
      <c r="O279" s="29"/>
      <c r="P279" s="29"/>
      <c r="Q279" s="29"/>
      <c r="R279" s="18"/>
      <c r="S279" s="2"/>
      <c r="T279" s="48"/>
      <c r="U279" s="2"/>
      <c r="V279" s="2"/>
      <c r="W279" s="2"/>
      <c r="X279" s="2"/>
      <c r="Y279" s="2"/>
      <c r="Z279" s="2"/>
      <c r="AA279" s="2"/>
      <c r="AB279" s="2"/>
      <c r="AC279" s="2"/>
      <c r="AD279" s="2"/>
      <c r="AE279" s="2"/>
    </row>
    <row r="280" spans="2:31" s="12" customFormat="1" ht="8.85" customHeight="1">
      <c r="B280" s="29"/>
      <c r="C280" s="29"/>
      <c r="D280" s="29"/>
      <c r="E280" s="29"/>
      <c r="F280" s="29"/>
      <c r="G280" s="29"/>
      <c r="H280" s="29"/>
      <c r="I280" s="29"/>
      <c r="J280" s="29"/>
      <c r="K280" s="29"/>
      <c r="L280" s="29"/>
      <c r="M280" s="29"/>
      <c r="N280" s="29"/>
      <c r="O280" s="29"/>
      <c r="P280" s="29"/>
      <c r="Q280" s="29"/>
      <c r="R280" s="18"/>
      <c r="S280" s="2"/>
      <c r="T280" s="48"/>
      <c r="U280" s="2"/>
      <c r="V280" s="2"/>
      <c r="W280" s="2"/>
      <c r="X280" s="2"/>
      <c r="Y280" s="2"/>
      <c r="Z280" s="2"/>
      <c r="AA280" s="2"/>
      <c r="AB280" s="2"/>
      <c r="AC280" s="2"/>
      <c r="AD280" s="2"/>
      <c r="AE280" s="2"/>
    </row>
    <row r="281" spans="2:31" s="12" customFormat="1" ht="8.85" customHeight="1">
      <c r="B281" s="29"/>
      <c r="C281" s="29"/>
      <c r="D281" s="29"/>
      <c r="E281" s="29"/>
      <c r="F281" s="29"/>
      <c r="G281" s="29"/>
      <c r="H281" s="29"/>
      <c r="I281" s="29"/>
      <c r="J281" s="29"/>
      <c r="K281" s="29"/>
      <c r="L281" s="29"/>
      <c r="M281" s="29"/>
      <c r="N281" s="29"/>
      <c r="O281" s="29"/>
      <c r="P281" s="29"/>
      <c r="Q281" s="29"/>
      <c r="R281" s="18"/>
      <c r="S281" s="2"/>
      <c r="T281" s="48"/>
      <c r="U281" s="2"/>
      <c r="V281" s="2"/>
      <c r="W281" s="2"/>
      <c r="X281" s="2"/>
      <c r="Y281" s="2"/>
      <c r="Z281" s="2"/>
      <c r="AA281" s="2"/>
      <c r="AB281" s="2"/>
      <c r="AC281" s="2"/>
      <c r="AD281" s="2"/>
      <c r="AE281" s="2"/>
    </row>
    <row r="282" spans="2:31" s="12" customFormat="1" ht="8.85" customHeight="1">
      <c r="B282" s="29"/>
      <c r="C282" s="29"/>
      <c r="D282" s="29"/>
      <c r="E282" s="29"/>
      <c r="F282" s="29"/>
      <c r="G282" s="29"/>
      <c r="H282" s="29"/>
      <c r="I282" s="29"/>
      <c r="J282" s="29"/>
      <c r="K282" s="29"/>
      <c r="L282" s="29"/>
      <c r="M282" s="29"/>
      <c r="N282" s="29"/>
      <c r="O282" s="29"/>
      <c r="P282" s="29"/>
      <c r="Q282" s="29"/>
      <c r="R282" s="18"/>
      <c r="S282" s="2"/>
      <c r="T282" s="48"/>
      <c r="U282" s="2"/>
      <c r="V282" s="2"/>
      <c r="W282" s="2"/>
      <c r="X282" s="2"/>
      <c r="Y282" s="2"/>
      <c r="Z282" s="2"/>
      <c r="AA282" s="2"/>
      <c r="AB282" s="2"/>
      <c r="AC282" s="2"/>
      <c r="AD282" s="2"/>
      <c r="AE282" s="2"/>
    </row>
    <row r="283" spans="2:31" s="12" customFormat="1" ht="8.85" customHeight="1">
      <c r="B283" s="29"/>
      <c r="C283" s="29"/>
      <c r="D283" s="29"/>
      <c r="E283" s="29"/>
      <c r="F283" s="29"/>
      <c r="G283" s="29"/>
      <c r="H283" s="29"/>
      <c r="I283" s="29"/>
      <c r="J283" s="29"/>
      <c r="K283" s="29"/>
      <c r="L283" s="29"/>
      <c r="M283" s="29"/>
      <c r="N283" s="29"/>
      <c r="O283" s="29"/>
      <c r="P283" s="29"/>
      <c r="Q283" s="29"/>
      <c r="R283" s="18"/>
      <c r="S283" s="2"/>
      <c r="T283" s="48"/>
      <c r="U283" s="2"/>
      <c r="V283" s="2"/>
      <c r="W283" s="2"/>
      <c r="X283" s="2"/>
      <c r="Y283" s="2"/>
      <c r="Z283" s="2"/>
      <c r="AA283" s="2"/>
      <c r="AB283" s="2"/>
      <c r="AC283" s="2"/>
      <c r="AD283" s="2"/>
      <c r="AE283" s="2"/>
    </row>
    <row r="284" spans="2:31" s="12" customFormat="1" ht="8.85" customHeight="1">
      <c r="B284" s="29"/>
      <c r="C284" s="29"/>
      <c r="D284" s="29"/>
      <c r="E284" s="29"/>
      <c r="F284" s="29"/>
      <c r="G284" s="29"/>
      <c r="H284" s="29"/>
      <c r="I284" s="29"/>
      <c r="J284" s="29"/>
      <c r="K284" s="29"/>
      <c r="L284" s="29"/>
      <c r="M284" s="29"/>
      <c r="N284" s="29"/>
      <c r="O284" s="29"/>
      <c r="P284" s="29"/>
      <c r="Q284" s="29"/>
      <c r="R284" s="18"/>
      <c r="S284" s="2"/>
      <c r="T284" s="48"/>
      <c r="U284" s="2"/>
      <c r="V284" s="2"/>
      <c r="W284" s="2"/>
      <c r="X284" s="2"/>
      <c r="Y284" s="2"/>
      <c r="Z284" s="2"/>
      <c r="AA284" s="2"/>
      <c r="AB284" s="2"/>
      <c r="AC284" s="2"/>
      <c r="AD284" s="2"/>
      <c r="AE284" s="2"/>
    </row>
    <row r="285" spans="2:31" s="12" customFormat="1" ht="8.85" customHeight="1">
      <c r="B285" s="29"/>
      <c r="C285" s="29"/>
      <c r="D285" s="29"/>
      <c r="E285" s="29"/>
      <c r="F285" s="29"/>
      <c r="G285" s="29"/>
      <c r="H285" s="29"/>
      <c r="I285" s="29"/>
      <c r="J285" s="29"/>
      <c r="K285" s="29"/>
      <c r="L285" s="29"/>
      <c r="M285" s="29"/>
      <c r="N285" s="29"/>
      <c r="O285" s="29"/>
      <c r="P285" s="29"/>
      <c r="Q285" s="29"/>
      <c r="R285" s="18"/>
      <c r="S285" s="2"/>
      <c r="T285" s="48"/>
      <c r="U285" s="2"/>
      <c r="V285" s="2"/>
      <c r="W285" s="2"/>
      <c r="X285" s="2"/>
      <c r="Y285" s="2"/>
      <c r="Z285" s="2"/>
      <c r="AA285" s="2"/>
      <c r="AB285" s="2"/>
      <c r="AC285" s="2"/>
      <c r="AD285" s="2"/>
      <c r="AE285" s="2"/>
    </row>
    <row r="286" spans="2:31" s="12" customFormat="1" ht="8.85" customHeight="1">
      <c r="B286" s="29"/>
      <c r="C286" s="29"/>
      <c r="D286" s="29"/>
      <c r="E286" s="29"/>
      <c r="F286" s="29"/>
      <c r="G286" s="29"/>
      <c r="H286" s="29"/>
      <c r="I286" s="29"/>
      <c r="J286" s="29"/>
      <c r="K286" s="29"/>
      <c r="L286" s="29"/>
      <c r="M286" s="29"/>
      <c r="N286" s="29"/>
      <c r="O286" s="29"/>
      <c r="P286" s="29"/>
      <c r="Q286" s="29"/>
      <c r="R286" s="18"/>
      <c r="S286" s="2"/>
      <c r="T286" s="48"/>
      <c r="U286" s="2"/>
      <c r="V286" s="2"/>
      <c r="W286" s="2"/>
      <c r="X286" s="2"/>
      <c r="Y286" s="2"/>
      <c r="Z286" s="2"/>
      <c r="AA286" s="2"/>
      <c r="AB286" s="2"/>
      <c r="AC286" s="2"/>
      <c r="AD286" s="2"/>
      <c r="AE286" s="2"/>
    </row>
    <row r="287" spans="2:31" s="12" customFormat="1" ht="8.85" customHeight="1">
      <c r="B287" s="29"/>
      <c r="C287" s="29"/>
      <c r="D287" s="29"/>
      <c r="E287" s="29"/>
      <c r="F287" s="29"/>
      <c r="G287" s="29"/>
      <c r="H287" s="29"/>
      <c r="I287" s="29"/>
      <c r="J287" s="29"/>
      <c r="K287" s="29"/>
      <c r="L287" s="29"/>
      <c r="M287" s="29"/>
      <c r="N287" s="29"/>
      <c r="O287" s="29"/>
      <c r="P287" s="29"/>
      <c r="Q287" s="29"/>
      <c r="R287" s="18"/>
      <c r="S287" s="2"/>
      <c r="T287" s="48"/>
      <c r="U287" s="2"/>
      <c r="V287" s="2"/>
      <c r="W287" s="2"/>
      <c r="X287" s="2"/>
      <c r="Y287" s="2"/>
      <c r="Z287" s="2"/>
      <c r="AA287" s="2"/>
      <c r="AB287" s="2"/>
      <c r="AC287" s="2"/>
      <c r="AD287" s="2"/>
      <c r="AE287" s="2"/>
    </row>
    <row r="288" spans="2:31" s="12" customFormat="1" ht="8.85" customHeight="1">
      <c r="B288" s="29"/>
      <c r="C288" s="29"/>
      <c r="D288" s="29"/>
      <c r="E288" s="29"/>
      <c r="F288" s="29"/>
      <c r="G288" s="29"/>
      <c r="H288" s="29"/>
      <c r="I288" s="29"/>
      <c r="J288" s="29"/>
      <c r="K288" s="29"/>
      <c r="L288" s="29"/>
      <c r="M288" s="29"/>
      <c r="N288" s="29"/>
      <c r="O288" s="29"/>
      <c r="P288" s="29"/>
      <c r="Q288" s="29"/>
      <c r="R288" s="18"/>
      <c r="S288" s="2"/>
      <c r="T288" s="48"/>
      <c r="U288" s="2"/>
      <c r="V288" s="2"/>
      <c r="W288" s="2"/>
      <c r="X288" s="2"/>
      <c r="Y288" s="2"/>
      <c r="Z288" s="2"/>
      <c r="AA288" s="2"/>
      <c r="AB288" s="2"/>
      <c r="AC288" s="2"/>
      <c r="AD288" s="2"/>
      <c r="AE288" s="2"/>
    </row>
    <row r="289" spans="2:31" s="12" customFormat="1" ht="8.85" customHeight="1">
      <c r="B289" s="29"/>
      <c r="C289" s="29"/>
      <c r="D289" s="29"/>
      <c r="E289" s="29"/>
      <c r="F289" s="29"/>
      <c r="G289" s="29"/>
      <c r="H289" s="29"/>
      <c r="I289" s="29"/>
      <c r="J289" s="29"/>
      <c r="K289" s="29"/>
      <c r="L289" s="29"/>
      <c r="M289" s="29"/>
      <c r="N289" s="29"/>
      <c r="O289" s="29"/>
      <c r="P289" s="29"/>
      <c r="Q289" s="29"/>
      <c r="R289" s="18"/>
      <c r="S289" s="2"/>
      <c r="T289" s="48"/>
      <c r="U289" s="2"/>
      <c r="V289" s="2"/>
      <c r="W289" s="2"/>
      <c r="X289" s="2"/>
      <c r="Y289" s="2"/>
      <c r="Z289" s="2"/>
      <c r="AA289" s="2"/>
      <c r="AB289" s="2"/>
      <c r="AC289" s="2"/>
      <c r="AD289" s="2"/>
      <c r="AE289" s="2"/>
    </row>
    <row r="290" spans="2:31" s="12" customFormat="1" ht="8.85" customHeight="1">
      <c r="B290" s="29"/>
      <c r="C290" s="29"/>
      <c r="D290" s="29"/>
      <c r="E290" s="29"/>
      <c r="F290" s="29"/>
      <c r="G290" s="29"/>
      <c r="H290" s="29"/>
      <c r="I290" s="29"/>
      <c r="J290" s="29"/>
      <c r="K290" s="29"/>
      <c r="L290" s="29"/>
      <c r="M290" s="29"/>
      <c r="N290" s="29"/>
      <c r="O290" s="29"/>
      <c r="P290" s="29"/>
      <c r="Q290" s="29"/>
      <c r="R290" s="18"/>
      <c r="S290" s="2"/>
      <c r="T290" s="48"/>
      <c r="U290" s="2"/>
      <c r="V290" s="2"/>
      <c r="W290" s="2"/>
      <c r="X290" s="2"/>
      <c r="Y290" s="2"/>
      <c r="Z290" s="2"/>
      <c r="AA290" s="2"/>
      <c r="AB290" s="2"/>
      <c r="AC290" s="2"/>
      <c r="AD290" s="2"/>
      <c r="AE290" s="2"/>
    </row>
    <row r="291" spans="2:31" s="12" customFormat="1" ht="8.85" customHeight="1">
      <c r="B291" s="29"/>
      <c r="C291" s="29"/>
      <c r="D291" s="29"/>
      <c r="E291" s="29"/>
      <c r="F291" s="29"/>
      <c r="G291" s="29"/>
      <c r="H291" s="29"/>
      <c r="I291" s="29"/>
      <c r="J291" s="29"/>
      <c r="K291" s="29"/>
      <c r="L291" s="29"/>
      <c r="M291" s="29"/>
      <c r="N291" s="29"/>
      <c r="O291" s="29"/>
      <c r="P291" s="29"/>
      <c r="Q291" s="29"/>
      <c r="R291" s="18"/>
      <c r="S291" s="2"/>
      <c r="T291" s="48"/>
      <c r="U291" s="2"/>
      <c r="V291" s="2"/>
      <c r="W291" s="2"/>
      <c r="X291" s="2"/>
      <c r="Y291" s="2"/>
      <c r="Z291" s="2"/>
      <c r="AA291" s="2"/>
      <c r="AB291" s="2"/>
      <c r="AC291" s="2"/>
      <c r="AD291" s="2"/>
      <c r="AE291" s="2"/>
    </row>
    <row r="292" spans="2:31" s="12" customFormat="1" ht="8.85" customHeight="1">
      <c r="B292" s="29"/>
      <c r="C292" s="29"/>
      <c r="D292" s="29"/>
      <c r="E292" s="29"/>
      <c r="F292" s="29"/>
      <c r="G292" s="29"/>
      <c r="H292" s="29"/>
      <c r="I292" s="29"/>
      <c r="J292" s="29"/>
      <c r="K292" s="29"/>
      <c r="L292" s="29"/>
      <c r="M292" s="29"/>
      <c r="N292" s="29"/>
      <c r="O292" s="29"/>
      <c r="P292" s="29"/>
      <c r="Q292" s="29"/>
      <c r="R292" s="18"/>
      <c r="S292" s="2"/>
      <c r="T292" s="48"/>
      <c r="U292" s="2"/>
      <c r="V292" s="2"/>
      <c r="W292" s="2"/>
      <c r="X292" s="2"/>
      <c r="Y292" s="2"/>
      <c r="Z292" s="2"/>
      <c r="AA292" s="2"/>
      <c r="AB292" s="2"/>
      <c r="AC292" s="2"/>
      <c r="AD292" s="2"/>
      <c r="AE292" s="2"/>
    </row>
    <row r="293" spans="2:31" s="12" customFormat="1" ht="8.85" customHeight="1">
      <c r="B293" s="29"/>
      <c r="C293" s="29"/>
      <c r="D293" s="29"/>
      <c r="E293" s="29"/>
      <c r="F293" s="29"/>
      <c r="G293" s="29"/>
      <c r="H293" s="29"/>
      <c r="I293" s="29"/>
      <c r="J293" s="29"/>
      <c r="K293" s="29"/>
      <c r="L293" s="29"/>
      <c r="M293" s="29"/>
      <c r="N293" s="29"/>
      <c r="O293" s="29"/>
      <c r="P293" s="29"/>
      <c r="Q293" s="29"/>
      <c r="R293" s="18"/>
      <c r="S293" s="2"/>
      <c r="T293" s="48"/>
      <c r="U293" s="2"/>
      <c r="V293" s="2"/>
      <c r="W293" s="2"/>
      <c r="X293" s="2"/>
      <c r="Y293" s="2"/>
      <c r="Z293" s="2"/>
      <c r="AA293" s="2"/>
      <c r="AB293" s="2"/>
      <c r="AC293" s="2"/>
      <c r="AD293" s="2"/>
      <c r="AE293" s="2"/>
    </row>
    <row r="294" spans="2:31" s="12" customFormat="1" ht="8.85" customHeight="1">
      <c r="B294" s="29"/>
      <c r="C294" s="29"/>
      <c r="D294" s="29"/>
      <c r="E294" s="29"/>
      <c r="F294" s="29"/>
      <c r="G294" s="29"/>
      <c r="H294" s="29"/>
      <c r="I294" s="29"/>
      <c r="J294" s="29"/>
      <c r="K294" s="29"/>
      <c r="L294" s="29"/>
      <c r="M294" s="29"/>
      <c r="N294" s="29"/>
      <c r="O294" s="29"/>
      <c r="P294" s="29"/>
      <c r="Q294" s="29"/>
      <c r="R294" s="18"/>
      <c r="S294" s="2"/>
      <c r="T294" s="48"/>
      <c r="U294" s="2"/>
      <c r="V294" s="2"/>
      <c r="W294" s="2"/>
      <c r="X294" s="2"/>
      <c r="Y294" s="2"/>
      <c r="Z294" s="2"/>
      <c r="AA294" s="2"/>
      <c r="AB294" s="2"/>
      <c r="AC294" s="2"/>
      <c r="AD294" s="2"/>
      <c r="AE294" s="2"/>
    </row>
    <row r="295" spans="2:31" s="12" customFormat="1" ht="8.85" customHeight="1">
      <c r="B295" s="29"/>
      <c r="C295" s="29"/>
      <c r="D295" s="29"/>
      <c r="E295" s="29"/>
      <c r="F295" s="29"/>
      <c r="G295" s="29"/>
      <c r="H295" s="29"/>
      <c r="I295" s="29"/>
      <c r="J295" s="29"/>
      <c r="K295" s="29"/>
      <c r="L295" s="29"/>
      <c r="M295" s="29"/>
      <c r="N295" s="29"/>
      <c r="O295" s="29"/>
      <c r="P295" s="29"/>
      <c r="Q295" s="29"/>
      <c r="R295" s="18"/>
      <c r="S295" s="2"/>
      <c r="T295" s="48"/>
      <c r="U295" s="2"/>
      <c r="V295" s="2"/>
      <c r="W295" s="2"/>
      <c r="X295" s="2"/>
      <c r="Y295" s="2"/>
      <c r="Z295" s="2"/>
      <c r="AA295" s="2"/>
      <c r="AB295" s="2"/>
      <c r="AC295" s="2"/>
      <c r="AD295" s="2"/>
      <c r="AE295" s="2"/>
    </row>
    <row r="296" spans="2:31" s="12" customFormat="1" ht="8.85" customHeight="1">
      <c r="B296" s="29"/>
      <c r="C296" s="29"/>
      <c r="D296" s="29"/>
      <c r="E296" s="29"/>
      <c r="F296" s="29"/>
      <c r="G296" s="29"/>
      <c r="H296" s="29"/>
      <c r="I296" s="29"/>
      <c r="J296" s="29"/>
      <c r="K296" s="29"/>
      <c r="L296" s="29"/>
      <c r="M296" s="29"/>
      <c r="N296" s="29"/>
      <c r="O296" s="29"/>
      <c r="P296" s="29"/>
      <c r="Q296" s="29"/>
      <c r="R296" s="18"/>
      <c r="S296" s="2"/>
      <c r="T296" s="48"/>
      <c r="U296" s="2"/>
      <c r="V296" s="2"/>
      <c r="W296" s="2"/>
      <c r="X296" s="2"/>
      <c r="Y296" s="2"/>
      <c r="Z296" s="2"/>
      <c r="AA296" s="2"/>
      <c r="AB296" s="2"/>
      <c r="AC296" s="2"/>
      <c r="AD296" s="2"/>
      <c r="AE296" s="2"/>
    </row>
    <row r="297" spans="2:31" s="12" customFormat="1" ht="8.85" customHeight="1">
      <c r="B297" s="29"/>
      <c r="C297" s="29"/>
      <c r="D297" s="29"/>
      <c r="E297" s="29"/>
      <c r="F297" s="29"/>
      <c r="G297" s="29"/>
      <c r="H297" s="29"/>
      <c r="I297" s="29"/>
      <c r="J297" s="29"/>
      <c r="K297" s="29"/>
      <c r="L297" s="29"/>
      <c r="M297" s="29"/>
      <c r="N297" s="29"/>
      <c r="O297" s="29"/>
      <c r="P297" s="29"/>
      <c r="Q297" s="29"/>
      <c r="R297" s="18"/>
      <c r="S297" s="2"/>
      <c r="T297" s="48"/>
      <c r="U297" s="2"/>
      <c r="V297" s="2"/>
      <c r="W297" s="2"/>
      <c r="X297" s="2"/>
      <c r="Y297" s="2"/>
      <c r="Z297" s="2"/>
      <c r="AA297" s="2"/>
      <c r="AB297" s="2"/>
      <c r="AC297" s="2"/>
      <c r="AD297" s="2"/>
      <c r="AE297" s="2"/>
    </row>
    <row r="298" spans="2:31" s="12" customFormat="1" ht="8.85" customHeight="1">
      <c r="B298" s="29"/>
      <c r="C298" s="29"/>
      <c r="D298" s="29"/>
      <c r="E298" s="29"/>
      <c r="F298" s="29"/>
      <c r="G298" s="29"/>
      <c r="H298" s="29"/>
      <c r="I298" s="29"/>
      <c r="J298" s="29"/>
      <c r="K298" s="29"/>
      <c r="L298" s="29"/>
      <c r="M298" s="29"/>
      <c r="N298" s="29"/>
      <c r="O298" s="29"/>
      <c r="P298" s="29"/>
      <c r="Q298" s="29"/>
      <c r="R298" s="18"/>
      <c r="S298" s="2"/>
      <c r="T298" s="48"/>
      <c r="U298" s="2"/>
      <c r="V298" s="2"/>
      <c r="W298" s="2"/>
      <c r="X298" s="2"/>
      <c r="Y298" s="2"/>
      <c r="Z298" s="2"/>
      <c r="AA298" s="2"/>
      <c r="AB298" s="2"/>
      <c r="AC298" s="2"/>
      <c r="AD298" s="2"/>
      <c r="AE298" s="2"/>
    </row>
    <row r="299" spans="2:31" s="12" customFormat="1" ht="8.85" customHeight="1">
      <c r="B299" s="29"/>
      <c r="C299" s="29"/>
      <c r="D299" s="29"/>
      <c r="E299" s="29"/>
      <c r="F299" s="29"/>
      <c r="G299" s="29"/>
      <c r="H299" s="29"/>
      <c r="I299" s="29"/>
      <c r="J299" s="29"/>
      <c r="K299" s="29"/>
      <c r="L299" s="29"/>
      <c r="M299" s="29"/>
      <c r="N299" s="29"/>
      <c r="O299" s="29"/>
      <c r="P299" s="29"/>
      <c r="Q299" s="29"/>
      <c r="R299" s="18"/>
      <c r="S299" s="2"/>
      <c r="T299" s="48"/>
      <c r="U299" s="2"/>
      <c r="V299" s="2"/>
      <c r="W299" s="2"/>
      <c r="X299" s="2"/>
      <c r="Y299" s="2"/>
      <c r="Z299" s="2"/>
      <c r="AA299" s="2"/>
      <c r="AB299" s="2"/>
      <c r="AC299" s="2"/>
      <c r="AD299" s="2"/>
      <c r="AE299" s="2"/>
    </row>
    <row r="300" spans="2:31" s="12" customFormat="1" ht="8.85" customHeight="1">
      <c r="B300" s="29"/>
      <c r="C300" s="29"/>
      <c r="D300" s="29"/>
      <c r="E300" s="29"/>
      <c r="F300" s="29"/>
      <c r="G300" s="29"/>
      <c r="H300" s="29"/>
      <c r="I300" s="29"/>
      <c r="J300" s="29"/>
      <c r="K300" s="29"/>
      <c r="L300" s="29"/>
      <c r="M300" s="29"/>
      <c r="N300" s="29"/>
      <c r="O300" s="29"/>
      <c r="P300" s="29"/>
      <c r="Q300" s="29"/>
      <c r="R300" s="18"/>
      <c r="S300" s="2"/>
      <c r="T300" s="48"/>
      <c r="U300" s="2"/>
      <c r="V300" s="2"/>
      <c r="W300" s="2"/>
      <c r="X300" s="2"/>
      <c r="Y300" s="2"/>
      <c r="Z300" s="2"/>
      <c r="AA300" s="2"/>
      <c r="AB300" s="2"/>
      <c r="AC300" s="2"/>
      <c r="AD300" s="2"/>
      <c r="AE300" s="2"/>
    </row>
    <row r="301" spans="2:31" s="12" customFormat="1" ht="8.85" customHeight="1">
      <c r="B301" s="29"/>
      <c r="C301" s="29"/>
      <c r="D301" s="29"/>
      <c r="E301" s="29"/>
      <c r="F301" s="29"/>
      <c r="G301" s="29"/>
      <c r="H301" s="29"/>
      <c r="I301" s="29"/>
      <c r="J301" s="29"/>
      <c r="K301" s="29"/>
      <c r="L301" s="29"/>
      <c r="M301" s="29"/>
      <c r="N301" s="29"/>
      <c r="O301" s="29"/>
      <c r="P301" s="29"/>
      <c r="Q301" s="29"/>
      <c r="R301" s="18"/>
      <c r="S301" s="2"/>
      <c r="T301" s="48"/>
      <c r="U301" s="2"/>
      <c r="V301" s="2"/>
      <c r="W301" s="2"/>
      <c r="X301" s="2"/>
      <c r="Y301" s="2"/>
      <c r="Z301" s="2"/>
      <c r="AA301" s="2"/>
      <c r="AB301" s="2"/>
      <c r="AC301" s="2"/>
      <c r="AD301" s="2"/>
      <c r="AE301" s="2"/>
    </row>
    <row r="302" spans="2:31" s="12" customFormat="1" ht="8.85" customHeight="1">
      <c r="B302" s="29"/>
      <c r="C302" s="29"/>
      <c r="D302" s="29"/>
      <c r="E302" s="29"/>
      <c r="F302" s="29"/>
      <c r="G302" s="29"/>
      <c r="H302" s="29"/>
      <c r="I302" s="29"/>
      <c r="J302" s="29"/>
      <c r="K302" s="29"/>
      <c r="L302" s="29"/>
      <c r="M302" s="29"/>
      <c r="N302" s="29"/>
      <c r="O302" s="29"/>
      <c r="P302" s="29"/>
      <c r="Q302" s="29"/>
      <c r="R302" s="18"/>
      <c r="S302" s="2"/>
      <c r="T302" s="48"/>
      <c r="U302" s="2"/>
      <c r="V302" s="2"/>
      <c r="W302" s="2"/>
      <c r="X302" s="2"/>
      <c r="Y302" s="2"/>
      <c r="Z302" s="2"/>
      <c r="AA302" s="2"/>
      <c r="AB302" s="2"/>
      <c r="AC302" s="2"/>
      <c r="AD302" s="2"/>
      <c r="AE302" s="2"/>
    </row>
    <row r="303" spans="2:31" s="12" customFormat="1" ht="8.85" customHeight="1">
      <c r="B303" s="29"/>
      <c r="C303" s="29"/>
      <c r="D303" s="29"/>
      <c r="E303" s="29"/>
      <c r="F303" s="29"/>
      <c r="G303" s="29"/>
      <c r="H303" s="29"/>
      <c r="I303" s="29"/>
      <c r="J303" s="29"/>
      <c r="K303" s="29"/>
      <c r="L303" s="29"/>
      <c r="M303" s="29"/>
      <c r="N303" s="29"/>
      <c r="O303" s="29"/>
      <c r="P303" s="29"/>
      <c r="Q303" s="29"/>
      <c r="R303" s="18"/>
      <c r="S303" s="2"/>
      <c r="T303" s="48"/>
      <c r="U303" s="2"/>
      <c r="V303" s="2"/>
      <c r="W303" s="2"/>
      <c r="X303" s="2"/>
      <c r="Y303" s="2"/>
      <c r="Z303" s="2"/>
      <c r="AA303" s="2"/>
      <c r="AB303" s="2"/>
      <c r="AC303" s="2"/>
      <c r="AD303" s="2"/>
      <c r="AE303" s="2"/>
    </row>
    <row r="304" spans="2:31" s="12" customFormat="1" ht="8.85" customHeight="1">
      <c r="B304" s="29"/>
      <c r="C304" s="29"/>
      <c r="D304" s="29"/>
      <c r="E304" s="29"/>
      <c r="F304" s="29"/>
      <c r="G304" s="29"/>
      <c r="H304" s="29"/>
      <c r="I304" s="29"/>
      <c r="J304" s="29"/>
      <c r="K304" s="29"/>
      <c r="L304" s="29"/>
      <c r="M304" s="29"/>
      <c r="N304" s="29"/>
      <c r="O304" s="29"/>
      <c r="P304" s="29"/>
      <c r="Q304" s="29"/>
      <c r="R304" s="18"/>
      <c r="S304" s="2"/>
      <c r="T304" s="48"/>
      <c r="U304" s="2"/>
      <c r="V304" s="2"/>
      <c r="W304" s="2"/>
      <c r="X304" s="2"/>
      <c r="Y304" s="2"/>
      <c r="Z304" s="2"/>
      <c r="AA304" s="2"/>
      <c r="AB304" s="2"/>
      <c r="AC304" s="2"/>
      <c r="AD304" s="2"/>
      <c r="AE304" s="2"/>
    </row>
    <row r="305" spans="2:31" s="12" customFormat="1" ht="8.85" customHeight="1">
      <c r="B305" s="29"/>
      <c r="C305" s="29"/>
      <c r="D305" s="29"/>
      <c r="E305" s="29"/>
      <c r="F305" s="29"/>
      <c r="G305" s="29"/>
      <c r="H305" s="29"/>
      <c r="I305" s="29"/>
      <c r="J305" s="29"/>
      <c r="K305" s="29"/>
      <c r="L305" s="29"/>
      <c r="M305" s="29"/>
      <c r="N305" s="29"/>
      <c r="O305" s="29"/>
      <c r="P305" s="29"/>
      <c r="Q305" s="29"/>
      <c r="R305" s="18"/>
      <c r="S305" s="2"/>
      <c r="T305" s="48"/>
      <c r="U305" s="2"/>
      <c r="V305" s="2"/>
      <c r="W305" s="2"/>
      <c r="X305" s="2"/>
      <c r="Y305" s="2"/>
      <c r="Z305" s="2"/>
      <c r="AA305" s="2"/>
      <c r="AB305" s="2"/>
      <c r="AC305" s="2"/>
      <c r="AD305" s="2"/>
      <c r="AE305" s="2"/>
    </row>
    <row r="306" spans="2:31" s="12" customFormat="1" ht="8.85" customHeight="1">
      <c r="B306" s="29"/>
      <c r="C306" s="29"/>
      <c r="D306" s="29"/>
      <c r="E306" s="29"/>
      <c r="F306" s="29"/>
      <c r="G306" s="29"/>
      <c r="H306" s="29"/>
      <c r="I306" s="29"/>
      <c r="J306" s="29"/>
      <c r="K306" s="29"/>
      <c r="L306" s="29"/>
      <c r="M306" s="29"/>
      <c r="N306" s="29"/>
      <c r="O306" s="29"/>
      <c r="P306" s="29"/>
      <c r="Q306" s="29"/>
      <c r="R306" s="18"/>
      <c r="S306" s="2"/>
      <c r="T306" s="48"/>
      <c r="U306" s="2"/>
      <c r="V306" s="2"/>
      <c r="W306" s="2"/>
      <c r="X306" s="2"/>
      <c r="Y306" s="2"/>
      <c r="Z306" s="2"/>
      <c r="AA306" s="2"/>
      <c r="AB306" s="2"/>
      <c r="AC306" s="2"/>
      <c r="AD306" s="2"/>
      <c r="AE306" s="2"/>
    </row>
    <row r="307" spans="2:31" s="12" customFormat="1" ht="8.85" customHeight="1">
      <c r="B307" s="29"/>
      <c r="C307" s="29"/>
      <c r="D307" s="29"/>
      <c r="E307" s="29"/>
      <c r="F307" s="29"/>
      <c r="G307" s="29"/>
      <c r="H307" s="29"/>
      <c r="I307" s="29"/>
      <c r="J307" s="29"/>
      <c r="K307" s="29"/>
      <c r="L307" s="29"/>
      <c r="M307" s="29"/>
      <c r="N307" s="29"/>
      <c r="O307" s="29"/>
      <c r="P307" s="29"/>
      <c r="Q307" s="29"/>
      <c r="R307" s="18"/>
      <c r="S307" s="2"/>
      <c r="T307" s="48"/>
      <c r="U307" s="2"/>
      <c r="V307" s="2"/>
      <c r="W307" s="2"/>
      <c r="X307" s="2"/>
      <c r="Y307" s="2"/>
      <c r="Z307" s="2"/>
      <c r="AA307" s="2"/>
      <c r="AB307" s="2"/>
      <c r="AC307" s="2"/>
      <c r="AD307" s="2"/>
      <c r="AE307" s="2"/>
    </row>
    <row r="308" spans="2:31" s="12" customFormat="1" ht="8.85" customHeight="1">
      <c r="B308" s="29"/>
      <c r="C308" s="29"/>
      <c r="D308" s="29"/>
      <c r="E308" s="29"/>
      <c r="F308" s="29"/>
      <c r="G308" s="29"/>
      <c r="H308" s="29"/>
      <c r="I308" s="29"/>
      <c r="J308" s="29"/>
      <c r="K308" s="29"/>
      <c r="L308" s="29"/>
      <c r="M308" s="29"/>
      <c r="N308" s="29"/>
      <c r="O308" s="29"/>
      <c r="P308" s="29"/>
      <c r="Q308" s="29"/>
      <c r="R308" s="18"/>
      <c r="S308" s="2"/>
      <c r="T308" s="48"/>
      <c r="U308" s="2"/>
      <c r="V308" s="2"/>
      <c r="W308" s="2"/>
      <c r="X308" s="2"/>
      <c r="Y308" s="2"/>
      <c r="Z308" s="2"/>
      <c r="AA308" s="2"/>
      <c r="AB308" s="2"/>
      <c r="AC308" s="2"/>
      <c r="AD308" s="2"/>
      <c r="AE308" s="2"/>
    </row>
    <row r="309" spans="2:31" s="12" customFormat="1" ht="8.85" customHeight="1">
      <c r="B309" s="29"/>
      <c r="C309" s="29"/>
      <c r="D309" s="29"/>
      <c r="E309" s="29"/>
      <c r="F309" s="29"/>
      <c r="G309" s="29"/>
      <c r="H309" s="29"/>
      <c r="I309" s="29"/>
      <c r="J309" s="29"/>
      <c r="K309" s="29"/>
      <c r="L309" s="29"/>
      <c r="M309" s="29"/>
      <c r="N309" s="29"/>
      <c r="O309" s="29"/>
      <c r="P309" s="29"/>
      <c r="Q309" s="29"/>
      <c r="R309" s="18"/>
      <c r="S309" s="2"/>
      <c r="T309" s="48"/>
      <c r="U309" s="2"/>
      <c r="V309" s="2"/>
      <c r="W309" s="2"/>
      <c r="X309" s="2"/>
      <c r="Y309" s="2"/>
      <c r="Z309" s="2"/>
      <c r="AA309" s="2"/>
      <c r="AB309" s="2"/>
      <c r="AC309" s="2"/>
      <c r="AD309" s="2"/>
      <c r="AE309" s="2"/>
    </row>
    <row r="310" spans="2:31" s="12" customFormat="1" ht="8.85" customHeight="1">
      <c r="B310" s="29"/>
      <c r="C310" s="29"/>
      <c r="D310" s="29"/>
      <c r="E310" s="29"/>
      <c r="F310" s="29"/>
      <c r="G310" s="29"/>
      <c r="H310" s="29"/>
      <c r="I310" s="29"/>
      <c r="J310" s="29"/>
      <c r="K310" s="29"/>
      <c r="L310" s="29"/>
      <c r="M310" s="29"/>
      <c r="N310" s="29"/>
      <c r="O310" s="29"/>
      <c r="P310" s="29"/>
      <c r="Q310" s="29"/>
      <c r="R310" s="18"/>
      <c r="S310" s="2"/>
      <c r="T310" s="48"/>
      <c r="U310" s="2"/>
      <c r="V310" s="2"/>
      <c r="W310" s="2"/>
      <c r="X310" s="2"/>
      <c r="Y310" s="2"/>
      <c r="Z310" s="2"/>
      <c r="AA310" s="2"/>
      <c r="AB310" s="2"/>
      <c r="AC310" s="2"/>
      <c r="AD310" s="2"/>
      <c r="AE310" s="2"/>
    </row>
    <row r="311" spans="2:31" s="12" customFormat="1" ht="8.85" customHeight="1">
      <c r="B311" s="29"/>
      <c r="C311" s="29"/>
      <c r="D311" s="29"/>
      <c r="E311" s="29"/>
      <c r="F311" s="29"/>
      <c r="G311" s="29"/>
      <c r="H311" s="29"/>
      <c r="I311" s="29"/>
      <c r="J311" s="29"/>
      <c r="K311" s="29"/>
      <c r="L311" s="29"/>
      <c r="M311" s="29"/>
      <c r="N311" s="29"/>
      <c r="O311" s="29"/>
      <c r="P311" s="29"/>
      <c r="Q311" s="29"/>
      <c r="R311" s="18"/>
      <c r="S311" s="2"/>
      <c r="T311" s="48"/>
      <c r="U311" s="2"/>
      <c r="V311" s="2"/>
      <c r="W311" s="2"/>
      <c r="X311" s="2"/>
      <c r="Y311" s="2"/>
      <c r="Z311" s="2"/>
      <c r="AA311" s="2"/>
      <c r="AB311" s="2"/>
      <c r="AC311" s="2"/>
      <c r="AD311" s="2"/>
      <c r="AE311" s="2"/>
    </row>
    <row r="312" spans="2:31" s="12" customFormat="1" ht="8.85" customHeight="1">
      <c r="B312" s="29"/>
      <c r="C312" s="29"/>
      <c r="D312" s="29"/>
      <c r="E312" s="29"/>
      <c r="F312" s="29"/>
      <c r="G312" s="29"/>
      <c r="H312" s="29"/>
      <c r="I312" s="29"/>
      <c r="J312" s="29"/>
      <c r="K312" s="29"/>
      <c r="L312" s="29"/>
      <c r="M312" s="29"/>
      <c r="N312" s="29"/>
      <c r="O312" s="29"/>
      <c r="P312" s="29"/>
      <c r="Q312" s="29"/>
      <c r="R312" s="18"/>
      <c r="S312" s="2"/>
      <c r="T312" s="48"/>
      <c r="U312" s="2"/>
      <c r="V312" s="2"/>
      <c r="W312" s="2"/>
      <c r="X312" s="2"/>
      <c r="Y312" s="2"/>
      <c r="Z312" s="2"/>
      <c r="AA312" s="2"/>
      <c r="AB312" s="2"/>
      <c r="AC312" s="2"/>
      <c r="AD312" s="2"/>
      <c r="AE312" s="2"/>
    </row>
    <row r="313" spans="2:31" s="12" customFormat="1" ht="8.85" customHeight="1">
      <c r="B313" s="29"/>
      <c r="C313" s="29"/>
      <c r="D313" s="29"/>
      <c r="E313" s="29"/>
      <c r="F313" s="29"/>
      <c r="G313" s="29"/>
      <c r="H313" s="29"/>
      <c r="I313" s="29"/>
      <c r="J313" s="29"/>
      <c r="K313" s="29"/>
      <c r="L313" s="29"/>
      <c r="M313" s="29"/>
      <c r="N313" s="29"/>
      <c r="O313" s="29"/>
      <c r="P313" s="29"/>
      <c r="Q313" s="29"/>
      <c r="R313" s="18"/>
      <c r="S313" s="2"/>
      <c r="T313" s="48"/>
      <c r="U313" s="2"/>
      <c r="V313" s="2"/>
      <c r="W313" s="2"/>
      <c r="X313" s="2"/>
      <c r="Y313" s="2"/>
      <c r="Z313" s="2"/>
      <c r="AA313" s="2"/>
      <c r="AB313" s="2"/>
      <c r="AC313" s="2"/>
      <c r="AD313" s="2"/>
      <c r="AE313" s="2"/>
    </row>
    <row r="314" spans="2:31" s="12" customFormat="1" ht="8.85" customHeight="1">
      <c r="B314" s="29"/>
      <c r="C314" s="29"/>
      <c r="D314" s="29"/>
      <c r="E314" s="29"/>
      <c r="F314" s="29"/>
      <c r="G314" s="29"/>
      <c r="H314" s="29"/>
      <c r="I314" s="29"/>
      <c r="J314" s="29"/>
      <c r="K314" s="29"/>
      <c r="L314" s="29"/>
      <c r="M314" s="29"/>
      <c r="N314" s="29"/>
      <c r="O314" s="29"/>
      <c r="P314" s="29"/>
      <c r="Q314" s="29"/>
      <c r="R314" s="18"/>
      <c r="S314" s="2"/>
      <c r="T314" s="48"/>
      <c r="U314" s="2"/>
      <c r="V314" s="2"/>
      <c r="W314" s="2"/>
      <c r="X314" s="2"/>
      <c r="Y314" s="2"/>
      <c r="Z314" s="2"/>
      <c r="AA314" s="2"/>
      <c r="AB314" s="2"/>
      <c r="AC314" s="2"/>
      <c r="AD314" s="2"/>
      <c r="AE314" s="2"/>
    </row>
    <row r="315" spans="2:31" s="12" customFormat="1" ht="8.85" customHeight="1">
      <c r="B315" s="29"/>
      <c r="C315" s="29"/>
      <c r="D315" s="29"/>
      <c r="E315" s="29"/>
      <c r="F315" s="29"/>
      <c r="G315" s="29"/>
      <c r="H315" s="29"/>
      <c r="I315" s="29"/>
      <c r="J315" s="29"/>
      <c r="K315" s="29"/>
      <c r="L315" s="29"/>
      <c r="M315" s="29"/>
      <c r="N315" s="29"/>
      <c r="O315" s="29"/>
      <c r="P315" s="29"/>
      <c r="Q315" s="29"/>
      <c r="R315" s="18"/>
      <c r="S315" s="2"/>
      <c r="T315" s="48"/>
      <c r="U315" s="2"/>
      <c r="V315" s="2"/>
      <c r="W315" s="2"/>
      <c r="X315" s="2"/>
      <c r="Y315" s="2"/>
      <c r="Z315" s="2"/>
      <c r="AA315" s="2"/>
      <c r="AB315" s="2"/>
      <c r="AC315" s="2"/>
      <c r="AD315" s="2"/>
      <c r="AE315" s="2"/>
    </row>
    <row r="316" spans="2:31" s="12" customFormat="1" ht="8.85" customHeight="1">
      <c r="B316" s="29"/>
      <c r="C316" s="29"/>
      <c r="D316" s="29"/>
      <c r="E316" s="29"/>
      <c r="F316" s="29"/>
      <c r="G316" s="29"/>
      <c r="H316" s="29"/>
      <c r="I316" s="29"/>
      <c r="J316" s="29"/>
      <c r="K316" s="29"/>
      <c r="L316" s="29"/>
      <c r="M316" s="29"/>
      <c r="N316" s="29"/>
      <c r="O316" s="29"/>
      <c r="P316" s="29"/>
      <c r="Q316" s="29"/>
      <c r="R316" s="18"/>
      <c r="S316" s="2"/>
      <c r="T316" s="48"/>
      <c r="U316" s="2"/>
      <c r="V316" s="2"/>
      <c r="W316" s="2"/>
      <c r="X316" s="2"/>
      <c r="Y316" s="2"/>
      <c r="Z316" s="2"/>
      <c r="AA316" s="2"/>
      <c r="AB316" s="2"/>
      <c r="AC316" s="2"/>
      <c r="AD316" s="2"/>
      <c r="AE316" s="2"/>
    </row>
    <row r="317" spans="2:31" s="12" customFormat="1" ht="8.85" customHeight="1">
      <c r="B317" s="29"/>
      <c r="C317" s="29"/>
      <c r="D317" s="29"/>
      <c r="E317" s="29"/>
      <c r="F317" s="29"/>
      <c r="G317" s="29"/>
      <c r="H317" s="29"/>
      <c r="I317" s="29"/>
      <c r="J317" s="29"/>
      <c r="K317" s="29"/>
      <c r="L317" s="29"/>
      <c r="M317" s="29"/>
      <c r="N317" s="29"/>
      <c r="O317" s="29"/>
      <c r="P317" s="29"/>
      <c r="Q317" s="29"/>
      <c r="R317" s="18"/>
      <c r="S317" s="2"/>
      <c r="T317" s="48"/>
      <c r="U317" s="2"/>
      <c r="V317" s="2"/>
      <c r="W317" s="2"/>
      <c r="X317" s="2"/>
      <c r="Y317" s="2"/>
      <c r="Z317" s="2"/>
      <c r="AA317" s="2"/>
      <c r="AB317" s="2"/>
      <c r="AC317" s="2"/>
      <c r="AD317" s="2"/>
      <c r="AE317" s="2"/>
    </row>
    <row r="318" spans="2:31" s="12" customFormat="1" ht="8.85" customHeight="1">
      <c r="B318" s="29"/>
      <c r="C318" s="29"/>
      <c r="D318" s="29"/>
      <c r="E318" s="29"/>
      <c r="F318" s="29"/>
      <c r="G318" s="29"/>
      <c r="H318" s="29"/>
      <c r="I318" s="29"/>
      <c r="J318" s="29"/>
      <c r="K318" s="29"/>
      <c r="L318" s="29"/>
      <c r="M318" s="29"/>
      <c r="N318" s="29"/>
      <c r="O318" s="29"/>
      <c r="P318" s="29"/>
      <c r="Q318" s="29"/>
      <c r="R318" s="18"/>
      <c r="S318" s="2"/>
      <c r="T318" s="48"/>
      <c r="U318" s="2"/>
      <c r="V318" s="2"/>
      <c r="W318" s="2"/>
      <c r="X318" s="2"/>
      <c r="Y318" s="2"/>
      <c r="Z318" s="2"/>
      <c r="AA318" s="2"/>
      <c r="AB318" s="2"/>
      <c r="AC318" s="2"/>
      <c r="AD318" s="2"/>
      <c r="AE318" s="2"/>
    </row>
    <row r="319" spans="2:31" s="12" customFormat="1" ht="8.85" customHeight="1">
      <c r="B319" s="29"/>
      <c r="C319" s="29"/>
      <c r="D319" s="29"/>
      <c r="E319" s="29"/>
      <c r="F319" s="29"/>
      <c r="G319" s="29"/>
      <c r="H319" s="29"/>
      <c r="I319" s="29"/>
      <c r="J319" s="29"/>
      <c r="K319" s="29"/>
      <c r="L319" s="29"/>
      <c r="M319" s="29"/>
      <c r="N319" s="29"/>
      <c r="O319" s="29"/>
      <c r="P319" s="29"/>
      <c r="Q319" s="29"/>
      <c r="R319" s="18"/>
      <c r="S319" s="2"/>
      <c r="T319" s="48"/>
      <c r="U319" s="2"/>
      <c r="V319" s="2"/>
      <c r="W319" s="2"/>
      <c r="X319" s="2"/>
      <c r="Y319" s="2"/>
      <c r="Z319" s="2"/>
      <c r="AA319" s="2"/>
      <c r="AB319" s="2"/>
      <c r="AC319" s="2"/>
      <c r="AD319" s="2"/>
      <c r="AE319" s="2"/>
    </row>
    <row r="320" spans="2:31" s="12" customFormat="1" ht="8.85" customHeight="1">
      <c r="B320" s="29"/>
      <c r="C320" s="29"/>
      <c r="D320" s="29"/>
      <c r="E320" s="29"/>
      <c r="F320" s="29"/>
      <c r="G320" s="29"/>
      <c r="H320" s="29"/>
      <c r="I320" s="29"/>
      <c r="J320" s="29"/>
      <c r="K320" s="29"/>
      <c r="L320" s="29"/>
      <c r="M320" s="29"/>
      <c r="N320" s="29"/>
      <c r="O320" s="29"/>
      <c r="P320" s="29"/>
      <c r="Q320" s="29"/>
      <c r="R320" s="18"/>
      <c r="S320" s="2"/>
      <c r="T320" s="48"/>
      <c r="U320" s="2"/>
      <c r="V320" s="2"/>
      <c r="W320" s="2"/>
      <c r="X320" s="2"/>
      <c r="Y320" s="2"/>
      <c r="Z320" s="2"/>
      <c r="AA320" s="2"/>
      <c r="AB320" s="2"/>
      <c r="AC320" s="2"/>
      <c r="AD320" s="2"/>
      <c r="AE320" s="2"/>
    </row>
    <row r="321" spans="2:31" s="12" customFormat="1" ht="8.85" customHeight="1">
      <c r="B321" s="29"/>
      <c r="C321" s="29"/>
      <c r="D321" s="29"/>
      <c r="E321" s="29"/>
      <c r="F321" s="29"/>
      <c r="G321" s="29"/>
      <c r="H321" s="29"/>
      <c r="I321" s="29"/>
      <c r="J321" s="29"/>
      <c r="K321" s="29"/>
      <c r="L321" s="29"/>
      <c r="M321" s="29"/>
      <c r="N321" s="29"/>
      <c r="O321" s="29"/>
      <c r="P321" s="29"/>
      <c r="Q321" s="29"/>
      <c r="R321" s="18"/>
      <c r="S321" s="2"/>
      <c r="T321" s="48"/>
      <c r="U321" s="2"/>
      <c r="V321" s="2"/>
      <c r="W321" s="2"/>
      <c r="X321" s="2"/>
      <c r="Y321" s="2"/>
      <c r="Z321" s="2"/>
      <c r="AA321" s="2"/>
      <c r="AB321" s="2"/>
      <c r="AC321" s="2"/>
      <c r="AD321" s="2"/>
      <c r="AE321" s="2"/>
    </row>
    <row r="322" spans="2:31" s="12" customFormat="1" ht="8.85" customHeight="1">
      <c r="B322" s="29"/>
      <c r="C322" s="29"/>
      <c r="D322" s="29"/>
      <c r="E322" s="29"/>
      <c r="F322" s="29"/>
      <c r="G322" s="29"/>
      <c r="H322" s="29"/>
      <c r="I322" s="29"/>
      <c r="J322" s="29"/>
      <c r="K322" s="29"/>
      <c r="L322" s="29"/>
      <c r="M322" s="29"/>
      <c r="N322" s="29"/>
      <c r="O322" s="29"/>
      <c r="P322" s="29"/>
      <c r="Q322" s="29"/>
      <c r="R322" s="18"/>
      <c r="S322" s="2"/>
      <c r="T322" s="48"/>
      <c r="U322" s="2"/>
      <c r="V322" s="2"/>
      <c r="W322" s="2"/>
      <c r="X322" s="2"/>
      <c r="Y322" s="2"/>
      <c r="Z322" s="2"/>
      <c r="AA322" s="2"/>
      <c r="AB322" s="2"/>
      <c r="AC322" s="2"/>
      <c r="AD322" s="2"/>
      <c r="AE322" s="2"/>
    </row>
    <row r="323" spans="2:31" s="12" customFormat="1" ht="8.85" customHeight="1">
      <c r="B323" s="29"/>
      <c r="C323" s="29"/>
      <c r="D323" s="29"/>
      <c r="E323" s="29"/>
      <c r="F323" s="29"/>
      <c r="G323" s="29"/>
      <c r="H323" s="29"/>
      <c r="I323" s="29"/>
      <c r="J323" s="29"/>
      <c r="K323" s="29"/>
      <c r="L323" s="29"/>
      <c r="M323" s="29"/>
      <c r="N323" s="29"/>
      <c r="O323" s="29"/>
      <c r="P323" s="29"/>
      <c r="Q323" s="29"/>
      <c r="R323" s="18"/>
      <c r="S323" s="2"/>
      <c r="T323" s="48"/>
      <c r="U323" s="2"/>
      <c r="V323" s="2"/>
      <c r="W323" s="2"/>
      <c r="X323" s="2"/>
      <c r="Y323" s="2"/>
      <c r="Z323" s="2"/>
      <c r="AA323" s="2"/>
      <c r="AB323" s="2"/>
      <c r="AC323" s="2"/>
      <c r="AD323" s="2"/>
      <c r="AE323" s="2"/>
    </row>
    <row r="324" spans="2:31" s="12" customFormat="1" ht="8.85" customHeight="1">
      <c r="B324" s="29"/>
      <c r="C324" s="29"/>
      <c r="D324" s="29"/>
      <c r="E324" s="29"/>
      <c r="F324" s="29"/>
      <c r="G324" s="29"/>
      <c r="H324" s="29"/>
      <c r="I324" s="29"/>
      <c r="J324" s="29"/>
      <c r="K324" s="29"/>
      <c r="L324" s="29"/>
      <c r="M324" s="29"/>
      <c r="N324" s="29"/>
      <c r="O324" s="29"/>
      <c r="P324" s="29"/>
      <c r="Q324" s="29"/>
      <c r="R324" s="18"/>
      <c r="S324" s="2"/>
      <c r="T324" s="48"/>
      <c r="U324" s="2"/>
      <c r="V324" s="2"/>
      <c r="W324" s="2"/>
      <c r="X324" s="2"/>
      <c r="Y324" s="2"/>
      <c r="Z324" s="2"/>
      <c r="AA324" s="2"/>
      <c r="AB324" s="2"/>
      <c r="AC324" s="2"/>
      <c r="AD324" s="2"/>
      <c r="AE324" s="2"/>
    </row>
    <row r="325" spans="2:31" s="12" customFormat="1" ht="8.85" customHeight="1">
      <c r="B325" s="29"/>
      <c r="C325" s="29"/>
      <c r="D325" s="29"/>
      <c r="E325" s="29"/>
      <c r="F325" s="29"/>
      <c r="G325" s="29"/>
      <c r="H325" s="29"/>
      <c r="I325" s="29"/>
      <c r="J325" s="29"/>
      <c r="K325" s="29"/>
      <c r="L325" s="29"/>
      <c r="M325" s="29"/>
      <c r="N325" s="29"/>
      <c r="O325" s="29"/>
      <c r="P325" s="29"/>
      <c r="Q325" s="29"/>
      <c r="R325" s="18"/>
      <c r="S325" s="2"/>
      <c r="T325" s="48"/>
      <c r="U325" s="2"/>
      <c r="V325" s="2"/>
      <c r="W325" s="2"/>
      <c r="X325" s="2"/>
      <c r="Y325" s="2"/>
      <c r="Z325" s="2"/>
      <c r="AA325" s="2"/>
      <c r="AB325" s="2"/>
      <c r="AC325" s="2"/>
      <c r="AD325" s="2"/>
      <c r="AE325" s="2"/>
    </row>
    <row r="326" spans="2:31" s="12" customFormat="1" ht="8.85" customHeight="1">
      <c r="B326" s="29"/>
      <c r="C326" s="29"/>
      <c r="D326" s="29"/>
      <c r="E326" s="29"/>
      <c r="F326" s="29"/>
      <c r="G326" s="29"/>
      <c r="H326" s="29"/>
      <c r="I326" s="29"/>
      <c r="J326" s="29"/>
      <c r="K326" s="29"/>
      <c r="L326" s="29"/>
      <c r="M326" s="29"/>
      <c r="N326" s="29"/>
      <c r="O326" s="29"/>
      <c r="P326" s="29"/>
      <c r="Q326" s="29"/>
      <c r="R326" s="18"/>
      <c r="S326" s="2"/>
      <c r="T326" s="48"/>
      <c r="U326" s="2"/>
      <c r="V326" s="2"/>
      <c r="W326" s="2"/>
      <c r="X326" s="2"/>
      <c r="Y326" s="2"/>
      <c r="Z326" s="2"/>
      <c r="AA326" s="2"/>
      <c r="AB326" s="2"/>
      <c r="AC326" s="2"/>
      <c r="AD326" s="2"/>
      <c r="AE326" s="2"/>
    </row>
    <row r="327" spans="2:31" s="12" customFormat="1" ht="8.85" customHeight="1">
      <c r="B327" s="29"/>
      <c r="C327" s="29"/>
      <c r="D327" s="29"/>
      <c r="E327" s="29"/>
      <c r="F327" s="29"/>
      <c r="G327" s="29"/>
      <c r="H327" s="29"/>
      <c r="I327" s="29"/>
      <c r="J327" s="29"/>
      <c r="K327" s="29"/>
      <c r="L327" s="29"/>
      <c r="M327" s="29"/>
      <c r="N327" s="29"/>
      <c r="O327" s="29"/>
      <c r="P327" s="29"/>
      <c r="Q327" s="29"/>
      <c r="R327" s="18"/>
      <c r="S327" s="2"/>
      <c r="T327" s="48"/>
      <c r="U327" s="2"/>
      <c r="V327" s="2"/>
      <c r="W327" s="2"/>
      <c r="X327" s="2"/>
      <c r="Y327" s="2"/>
      <c r="Z327" s="2"/>
      <c r="AA327" s="2"/>
      <c r="AB327" s="2"/>
      <c r="AC327" s="2"/>
      <c r="AD327" s="2"/>
      <c r="AE327" s="2"/>
    </row>
    <row r="328" spans="2:31" s="12" customFormat="1" ht="8.85" customHeight="1">
      <c r="B328" s="29"/>
      <c r="C328" s="29"/>
      <c r="D328" s="29"/>
      <c r="E328" s="29"/>
      <c r="F328" s="29"/>
      <c r="G328" s="29"/>
      <c r="H328" s="29"/>
      <c r="I328" s="29"/>
      <c r="J328" s="29"/>
      <c r="K328" s="29"/>
      <c r="L328" s="29"/>
      <c r="M328" s="29"/>
      <c r="N328" s="29"/>
      <c r="O328" s="29"/>
      <c r="P328" s="29"/>
      <c r="Q328" s="29"/>
      <c r="R328" s="18"/>
      <c r="S328" s="2"/>
      <c r="T328" s="48"/>
      <c r="U328" s="2"/>
      <c r="V328" s="2"/>
      <c r="W328" s="2"/>
      <c r="X328" s="2"/>
      <c r="Y328" s="2"/>
      <c r="Z328" s="2"/>
      <c r="AA328" s="2"/>
      <c r="AB328" s="2"/>
      <c r="AC328" s="2"/>
      <c r="AD328" s="2"/>
      <c r="AE328" s="2"/>
    </row>
    <row r="329" spans="2:31" s="12" customFormat="1" ht="8.85" customHeight="1">
      <c r="B329" s="29"/>
      <c r="C329" s="29"/>
      <c r="D329" s="29"/>
      <c r="E329" s="29"/>
      <c r="F329" s="29"/>
      <c r="G329" s="29"/>
      <c r="H329" s="29"/>
      <c r="I329" s="29"/>
      <c r="J329" s="29"/>
      <c r="K329" s="29"/>
      <c r="L329" s="29"/>
      <c r="M329" s="29"/>
      <c r="N329" s="29"/>
      <c r="O329" s="29"/>
      <c r="P329" s="29"/>
      <c r="Q329" s="29"/>
      <c r="R329" s="18"/>
      <c r="S329" s="2"/>
      <c r="T329" s="48"/>
      <c r="U329" s="2"/>
      <c r="V329" s="2"/>
      <c r="W329" s="2"/>
      <c r="X329" s="2"/>
      <c r="Y329" s="2"/>
      <c r="Z329" s="2"/>
      <c r="AA329" s="2"/>
      <c r="AB329" s="2"/>
      <c r="AC329" s="2"/>
      <c r="AD329" s="2"/>
      <c r="AE329" s="2"/>
    </row>
    <row r="330" spans="2:31" s="12" customFormat="1" ht="8.85" customHeight="1">
      <c r="B330" s="29"/>
      <c r="C330" s="29"/>
      <c r="D330" s="29"/>
      <c r="E330" s="29"/>
      <c r="F330" s="29"/>
      <c r="G330" s="29"/>
      <c r="H330" s="29"/>
      <c r="I330" s="29"/>
      <c r="J330" s="29"/>
      <c r="K330" s="29"/>
      <c r="L330" s="29"/>
      <c r="M330" s="29"/>
      <c r="N330" s="29"/>
      <c r="O330" s="29"/>
      <c r="P330" s="29"/>
      <c r="Q330" s="29"/>
      <c r="R330" s="18"/>
      <c r="S330" s="2"/>
      <c r="T330" s="48"/>
      <c r="U330" s="2"/>
      <c r="V330" s="2"/>
      <c r="W330" s="2"/>
      <c r="X330" s="2"/>
      <c r="Y330" s="2"/>
      <c r="Z330" s="2"/>
      <c r="AA330" s="2"/>
      <c r="AB330" s="2"/>
      <c r="AC330" s="2"/>
      <c r="AD330" s="2"/>
      <c r="AE330" s="2"/>
    </row>
    <row r="331" spans="2:31" s="12" customFormat="1" ht="8.85" customHeight="1">
      <c r="B331" s="29"/>
      <c r="C331" s="29"/>
      <c r="D331" s="29"/>
      <c r="E331" s="29"/>
      <c r="F331" s="29"/>
      <c r="G331" s="29"/>
      <c r="H331" s="29"/>
      <c r="I331" s="29"/>
      <c r="J331" s="29"/>
      <c r="K331" s="29"/>
      <c r="L331" s="29"/>
      <c r="M331" s="29"/>
      <c r="N331" s="29"/>
      <c r="O331" s="29"/>
      <c r="P331" s="29"/>
      <c r="Q331" s="29"/>
      <c r="R331" s="18"/>
      <c r="S331" s="2"/>
      <c r="T331" s="48"/>
      <c r="U331" s="2"/>
      <c r="V331" s="2"/>
      <c r="W331" s="2"/>
      <c r="X331" s="2"/>
      <c r="Y331" s="2"/>
      <c r="Z331" s="2"/>
      <c r="AA331" s="2"/>
      <c r="AB331" s="2"/>
      <c r="AC331" s="2"/>
      <c r="AD331" s="2"/>
      <c r="AE331" s="2"/>
    </row>
    <row r="332" spans="2:31" s="12" customFormat="1" ht="8.85" customHeight="1">
      <c r="B332" s="29"/>
      <c r="C332" s="29"/>
      <c r="D332" s="29"/>
      <c r="E332" s="29"/>
      <c r="F332" s="29"/>
      <c r="G332" s="29"/>
      <c r="H332" s="29"/>
      <c r="I332" s="29"/>
      <c r="J332" s="29"/>
      <c r="K332" s="29"/>
      <c r="L332" s="29"/>
      <c r="M332" s="29"/>
      <c r="N332" s="29"/>
      <c r="O332" s="29"/>
      <c r="P332" s="29"/>
      <c r="Q332" s="29"/>
      <c r="R332" s="18"/>
      <c r="S332" s="2"/>
      <c r="T332" s="48"/>
      <c r="U332" s="2"/>
      <c r="V332" s="2"/>
      <c r="W332" s="2"/>
      <c r="X332" s="2"/>
      <c r="Y332" s="2"/>
      <c r="Z332" s="2"/>
      <c r="AA332" s="2"/>
      <c r="AB332" s="2"/>
      <c r="AC332" s="2"/>
      <c r="AD332" s="2"/>
      <c r="AE332" s="2"/>
    </row>
    <row r="333" spans="2:31" s="12" customFormat="1" ht="8.85" customHeight="1">
      <c r="B333" s="29"/>
      <c r="C333" s="29"/>
      <c r="D333" s="29"/>
      <c r="E333" s="29"/>
      <c r="F333" s="29"/>
      <c r="G333" s="29"/>
      <c r="H333" s="29"/>
      <c r="I333" s="29"/>
      <c r="J333" s="29"/>
      <c r="K333" s="29"/>
      <c r="L333" s="29"/>
      <c r="M333" s="29"/>
      <c r="N333" s="29"/>
      <c r="O333" s="29"/>
      <c r="P333" s="29"/>
      <c r="Q333" s="29"/>
      <c r="R333" s="18"/>
      <c r="S333" s="2"/>
      <c r="T333" s="48"/>
      <c r="U333" s="2"/>
      <c r="V333" s="2"/>
      <c r="W333" s="2"/>
      <c r="X333" s="2"/>
      <c r="Y333" s="2"/>
      <c r="Z333" s="2"/>
      <c r="AA333" s="2"/>
      <c r="AB333" s="2"/>
      <c r="AC333" s="2"/>
      <c r="AD333" s="2"/>
      <c r="AE333" s="2"/>
    </row>
    <row r="334" spans="2:31" s="12" customFormat="1" ht="8.85" customHeight="1">
      <c r="B334" s="29"/>
      <c r="C334" s="29"/>
      <c r="D334" s="29"/>
      <c r="E334" s="29"/>
      <c r="F334" s="29"/>
      <c r="G334" s="29"/>
      <c r="H334" s="29"/>
      <c r="I334" s="29"/>
      <c r="J334" s="29"/>
      <c r="K334" s="29"/>
      <c r="L334" s="29"/>
      <c r="M334" s="29"/>
      <c r="N334" s="29"/>
      <c r="O334" s="29"/>
      <c r="P334" s="29"/>
      <c r="Q334" s="29"/>
      <c r="R334" s="18"/>
      <c r="S334" s="2"/>
      <c r="T334" s="48"/>
      <c r="U334" s="2"/>
      <c r="V334" s="2"/>
      <c r="W334" s="2"/>
      <c r="X334" s="2"/>
      <c r="Y334" s="2"/>
      <c r="Z334" s="2"/>
      <c r="AA334" s="2"/>
      <c r="AB334" s="2"/>
      <c r="AC334" s="2"/>
      <c r="AD334" s="2"/>
      <c r="AE334" s="2"/>
    </row>
    <row r="335" spans="2:31" s="12" customFormat="1" ht="8.85" customHeight="1">
      <c r="B335" s="29"/>
      <c r="C335" s="29"/>
      <c r="D335" s="29"/>
      <c r="E335" s="29"/>
      <c r="F335" s="29"/>
      <c r="G335" s="29"/>
      <c r="H335" s="29"/>
      <c r="I335" s="29"/>
      <c r="J335" s="29"/>
      <c r="K335" s="29"/>
      <c r="L335" s="29"/>
      <c r="M335" s="29"/>
      <c r="N335" s="29"/>
      <c r="O335" s="29"/>
      <c r="P335" s="29"/>
      <c r="Q335" s="29"/>
      <c r="R335" s="18"/>
      <c r="S335" s="2"/>
      <c r="T335" s="48"/>
      <c r="U335" s="2"/>
      <c r="V335" s="2"/>
      <c r="W335" s="2"/>
      <c r="X335" s="2"/>
      <c r="Y335" s="2"/>
      <c r="Z335" s="2"/>
      <c r="AA335" s="2"/>
      <c r="AB335" s="2"/>
      <c r="AC335" s="2"/>
      <c r="AD335" s="2"/>
      <c r="AE335" s="2"/>
    </row>
    <row r="336" spans="2:31" s="12" customFormat="1" ht="8.85" customHeight="1">
      <c r="B336" s="29"/>
      <c r="C336" s="29"/>
      <c r="D336" s="29"/>
      <c r="E336" s="29"/>
      <c r="F336" s="29"/>
      <c r="G336" s="29"/>
      <c r="H336" s="29"/>
      <c r="I336" s="29"/>
      <c r="J336" s="29"/>
      <c r="K336" s="29"/>
      <c r="L336" s="29"/>
      <c r="M336" s="29"/>
      <c r="N336" s="29"/>
      <c r="O336" s="29"/>
      <c r="P336" s="29"/>
      <c r="Q336" s="29"/>
      <c r="R336" s="18"/>
      <c r="S336" s="2"/>
      <c r="T336" s="48"/>
      <c r="U336" s="2"/>
      <c r="V336" s="2"/>
      <c r="W336" s="2"/>
      <c r="X336" s="2"/>
      <c r="Y336" s="2"/>
      <c r="Z336" s="2"/>
      <c r="AA336" s="2"/>
      <c r="AB336" s="2"/>
      <c r="AC336" s="2"/>
      <c r="AD336" s="2"/>
      <c r="AE336" s="2"/>
    </row>
    <row r="337" spans="2:31" s="12" customFormat="1" ht="8.85" customHeight="1">
      <c r="B337" s="29"/>
      <c r="C337" s="29"/>
      <c r="D337" s="29"/>
      <c r="E337" s="29"/>
      <c r="F337" s="29"/>
      <c r="G337" s="29"/>
      <c r="H337" s="29"/>
      <c r="I337" s="29"/>
      <c r="J337" s="29"/>
      <c r="K337" s="29"/>
      <c r="L337" s="29"/>
      <c r="M337" s="29"/>
      <c r="N337" s="29"/>
      <c r="O337" s="29"/>
      <c r="P337" s="29"/>
      <c r="Q337" s="29"/>
      <c r="R337" s="18"/>
      <c r="S337" s="2"/>
      <c r="T337" s="48"/>
      <c r="U337" s="2"/>
      <c r="V337" s="2"/>
      <c r="W337" s="2"/>
      <c r="X337" s="2"/>
      <c r="Y337" s="2"/>
      <c r="Z337" s="2"/>
      <c r="AA337" s="2"/>
      <c r="AB337" s="2"/>
      <c r="AC337" s="2"/>
      <c r="AD337" s="2"/>
      <c r="AE337" s="2"/>
    </row>
    <row r="338" spans="2:31" s="12" customFormat="1" ht="8.85" customHeight="1">
      <c r="B338" s="29"/>
      <c r="C338" s="29"/>
      <c r="D338" s="29"/>
      <c r="E338" s="29"/>
      <c r="F338" s="29"/>
      <c r="G338" s="29"/>
      <c r="H338" s="29"/>
      <c r="I338" s="29"/>
      <c r="J338" s="29"/>
      <c r="K338" s="29"/>
      <c r="L338" s="29"/>
      <c r="M338" s="29"/>
      <c r="N338" s="29"/>
      <c r="O338" s="29"/>
      <c r="P338" s="29"/>
      <c r="Q338" s="29"/>
      <c r="R338" s="18"/>
      <c r="S338" s="2"/>
      <c r="T338" s="48"/>
      <c r="U338" s="2"/>
      <c r="V338" s="2"/>
      <c r="W338" s="2"/>
      <c r="X338" s="2"/>
      <c r="Y338" s="2"/>
      <c r="Z338" s="2"/>
      <c r="AA338" s="2"/>
      <c r="AB338" s="2"/>
      <c r="AC338" s="2"/>
      <c r="AD338" s="2"/>
      <c r="AE338" s="2"/>
    </row>
    <row r="339" spans="2:31" s="12" customFormat="1" ht="8.85" customHeight="1">
      <c r="B339" s="29"/>
      <c r="C339" s="29"/>
      <c r="D339" s="29"/>
      <c r="E339" s="29"/>
      <c r="F339" s="29"/>
      <c r="G339" s="29"/>
      <c r="H339" s="29"/>
      <c r="I339" s="29"/>
      <c r="J339" s="29"/>
      <c r="K339" s="29"/>
      <c r="L339" s="29"/>
      <c r="M339" s="29"/>
      <c r="N339" s="29"/>
      <c r="O339" s="29"/>
      <c r="P339" s="29"/>
      <c r="Q339" s="29"/>
      <c r="R339" s="18"/>
      <c r="S339" s="2"/>
      <c r="T339" s="48"/>
      <c r="U339" s="2"/>
      <c r="V339" s="2"/>
      <c r="W339" s="2"/>
      <c r="X339" s="2"/>
      <c r="Y339" s="2"/>
      <c r="Z339" s="2"/>
      <c r="AA339" s="2"/>
      <c r="AB339" s="2"/>
      <c r="AC339" s="2"/>
      <c r="AD339" s="2"/>
      <c r="AE339" s="2"/>
    </row>
    <row r="340" spans="2:31" s="12" customFormat="1" ht="8.85" customHeight="1">
      <c r="B340" s="29"/>
      <c r="C340" s="29"/>
      <c r="D340" s="29"/>
      <c r="E340" s="29"/>
      <c r="F340" s="29"/>
      <c r="G340" s="29"/>
      <c r="H340" s="29"/>
      <c r="I340" s="29"/>
      <c r="J340" s="29"/>
      <c r="K340" s="29"/>
      <c r="L340" s="29"/>
      <c r="M340" s="29"/>
      <c r="N340" s="29"/>
      <c r="O340" s="29"/>
      <c r="P340" s="29"/>
      <c r="Q340" s="29"/>
      <c r="R340" s="18"/>
      <c r="S340" s="2"/>
      <c r="T340" s="48"/>
      <c r="U340" s="2"/>
      <c r="V340" s="2"/>
      <c r="W340" s="2"/>
      <c r="X340" s="2"/>
      <c r="Y340" s="2"/>
      <c r="Z340" s="2"/>
      <c r="AA340" s="2"/>
      <c r="AB340" s="2"/>
      <c r="AC340" s="2"/>
      <c r="AD340" s="2"/>
      <c r="AE340" s="2"/>
    </row>
    <row r="341" spans="2:31" s="12" customFormat="1" ht="8.85" customHeight="1">
      <c r="B341" s="29"/>
      <c r="C341" s="29"/>
      <c r="D341" s="29"/>
      <c r="E341" s="29"/>
      <c r="F341" s="29"/>
      <c r="G341" s="29"/>
      <c r="H341" s="29"/>
      <c r="I341" s="29"/>
      <c r="J341" s="29"/>
      <c r="K341" s="29"/>
      <c r="L341" s="29"/>
      <c r="M341" s="29"/>
      <c r="N341" s="29"/>
      <c r="O341" s="29"/>
      <c r="P341" s="29"/>
      <c r="Q341" s="29"/>
      <c r="R341" s="18"/>
      <c r="S341" s="2"/>
      <c r="T341" s="48"/>
      <c r="U341" s="2"/>
      <c r="V341" s="2"/>
      <c r="W341" s="2"/>
      <c r="X341" s="2"/>
      <c r="Y341" s="2"/>
      <c r="Z341" s="2"/>
      <c r="AA341" s="2"/>
      <c r="AB341" s="2"/>
      <c r="AC341" s="2"/>
      <c r="AD341" s="2"/>
      <c r="AE341" s="2"/>
    </row>
    <row r="342" spans="2:31" s="12" customFormat="1" ht="8.85" customHeight="1">
      <c r="B342" s="29"/>
      <c r="C342" s="29"/>
      <c r="D342" s="29"/>
      <c r="E342" s="29"/>
      <c r="F342" s="29"/>
      <c r="G342" s="29"/>
      <c r="H342" s="29"/>
      <c r="I342" s="29"/>
      <c r="J342" s="29"/>
      <c r="K342" s="29"/>
      <c r="L342" s="29"/>
      <c r="M342" s="29"/>
      <c r="N342" s="29"/>
      <c r="O342" s="29"/>
      <c r="P342" s="29"/>
      <c r="Q342" s="29"/>
      <c r="R342" s="18"/>
      <c r="S342" s="2"/>
      <c r="T342" s="48"/>
      <c r="U342" s="2"/>
      <c r="V342" s="2"/>
      <c r="W342" s="2"/>
      <c r="X342" s="2"/>
      <c r="Y342" s="2"/>
      <c r="Z342" s="2"/>
      <c r="AA342" s="2"/>
      <c r="AB342" s="2"/>
      <c r="AC342" s="2"/>
      <c r="AD342" s="2"/>
      <c r="AE342" s="2"/>
    </row>
    <row r="343" spans="2:31" s="12" customFormat="1" ht="8.85" customHeight="1">
      <c r="B343" s="29"/>
      <c r="C343" s="29"/>
      <c r="D343" s="29"/>
      <c r="E343" s="29"/>
      <c r="F343" s="29"/>
      <c r="G343" s="29"/>
      <c r="H343" s="29"/>
      <c r="I343" s="29"/>
      <c r="J343" s="29"/>
      <c r="K343" s="29"/>
      <c r="L343" s="29"/>
      <c r="M343" s="29"/>
      <c r="N343" s="29"/>
      <c r="O343" s="29"/>
      <c r="P343" s="29"/>
      <c r="Q343" s="29"/>
      <c r="R343" s="18"/>
      <c r="S343" s="2"/>
      <c r="T343" s="48"/>
      <c r="U343" s="2"/>
      <c r="V343" s="2"/>
      <c r="W343" s="2"/>
      <c r="X343" s="2"/>
      <c r="Y343" s="2"/>
      <c r="Z343" s="2"/>
      <c r="AA343" s="2"/>
      <c r="AB343" s="2"/>
      <c r="AC343" s="2"/>
      <c r="AD343" s="2"/>
      <c r="AE343" s="2"/>
    </row>
    <row r="344" spans="2:31" s="12" customFormat="1" ht="8.85" customHeight="1">
      <c r="B344" s="29"/>
      <c r="C344" s="29"/>
      <c r="D344" s="29"/>
      <c r="E344" s="29"/>
      <c r="F344" s="29"/>
      <c r="G344" s="29"/>
      <c r="H344" s="29"/>
      <c r="I344" s="29"/>
      <c r="J344" s="29"/>
      <c r="K344" s="29"/>
      <c r="L344" s="29"/>
      <c r="M344" s="29"/>
      <c r="N344" s="29"/>
      <c r="O344" s="29"/>
      <c r="P344" s="29"/>
      <c r="Q344" s="29"/>
      <c r="R344" s="18"/>
      <c r="S344" s="2"/>
      <c r="T344" s="48"/>
      <c r="U344" s="2"/>
      <c r="V344" s="2"/>
      <c r="W344" s="2"/>
      <c r="X344" s="2"/>
      <c r="Y344" s="2"/>
      <c r="Z344" s="2"/>
      <c r="AA344" s="2"/>
      <c r="AB344" s="2"/>
      <c r="AC344" s="2"/>
      <c r="AD344" s="2"/>
      <c r="AE344" s="2"/>
    </row>
    <row r="345" spans="2:31" s="12" customFormat="1" ht="8.85" customHeight="1">
      <c r="B345" s="29"/>
      <c r="C345" s="29"/>
      <c r="D345" s="29"/>
      <c r="E345" s="29"/>
      <c r="F345" s="29"/>
      <c r="G345" s="29"/>
      <c r="H345" s="29"/>
      <c r="I345" s="29"/>
      <c r="J345" s="29"/>
      <c r="K345" s="29"/>
      <c r="L345" s="29"/>
      <c r="M345" s="29"/>
      <c r="N345" s="29"/>
      <c r="O345" s="29"/>
      <c r="P345" s="29"/>
      <c r="Q345" s="29"/>
      <c r="R345" s="18"/>
      <c r="S345" s="2"/>
      <c r="T345" s="48"/>
      <c r="U345" s="2"/>
      <c r="V345" s="2"/>
      <c r="W345" s="2"/>
      <c r="X345" s="2"/>
      <c r="Y345" s="2"/>
      <c r="Z345" s="2"/>
      <c r="AA345" s="2"/>
      <c r="AB345" s="2"/>
      <c r="AC345" s="2"/>
      <c r="AD345" s="2"/>
      <c r="AE345" s="2"/>
    </row>
    <row r="346" spans="2:31" s="12" customFormat="1" ht="8.85" customHeight="1">
      <c r="B346" s="29"/>
      <c r="C346" s="29"/>
      <c r="D346" s="29"/>
      <c r="E346" s="29"/>
      <c r="F346" s="29"/>
      <c r="G346" s="29"/>
      <c r="H346" s="29"/>
      <c r="I346" s="29"/>
      <c r="J346" s="29"/>
      <c r="K346" s="29"/>
      <c r="L346" s="29"/>
      <c r="M346" s="29"/>
      <c r="N346" s="29"/>
      <c r="O346" s="29"/>
      <c r="P346" s="29"/>
      <c r="Q346" s="29"/>
      <c r="R346" s="18"/>
      <c r="S346" s="2"/>
      <c r="T346" s="48"/>
      <c r="U346" s="2"/>
      <c r="V346" s="2"/>
      <c r="W346" s="2"/>
      <c r="X346" s="2"/>
      <c r="Y346" s="2"/>
      <c r="Z346" s="2"/>
      <c r="AA346" s="2"/>
      <c r="AB346" s="2"/>
      <c r="AC346" s="2"/>
      <c r="AD346" s="2"/>
      <c r="AE346" s="2"/>
    </row>
  </sheetData>
  <customSheetViews>
    <customSheetView guid="{7398011F-6792-457D-9968-3CBE3236EAF9}" scale="85" showPageBreaks="1" showGridLines="0" fitToPage="1" printArea="1" hiddenRows="1" view="pageBreakPreview">
      <selection activeCell="J28" sqref="J28"/>
      <colBreaks count="1" manualBreakCount="1">
        <brk id="18" max="73" man="1"/>
      </colBreaks>
      <pageMargins left="0.51181102362204722" right="0.51181102362204722" top="0.59055118110236227" bottom="0.74803149606299213" header="0.31496062992125984" footer="0.31496062992125984"/>
      <printOptions horizontalCentered="1"/>
      <pageSetup paperSize="9" scale="9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mergeCells count="1">
    <mergeCell ref="A3:Q4"/>
  </mergeCells>
  <hyperlinks>
    <hyperlink ref="P7" location="'Principles and Definitions'!A1" display="ii"/>
    <hyperlink ref="P14" location="Table1!A1" display="Table1!A1"/>
    <hyperlink ref="P15" location="Table2!A1" display="Table2!A1"/>
    <hyperlink ref="P16" location="Table3!A1" display="Table3!A1"/>
    <hyperlink ref="P18" location="Table4!A1" display="Table4!A1"/>
    <hyperlink ref="P21" location="Table5!A1" display="Table5!A1"/>
    <hyperlink ref="P34" location="Table6!A1" display="Table6!A1"/>
    <hyperlink ref="P22" location="Table5!A1" display="Table5!A1"/>
    <hyperlink ref="P25" location="Table5!A1" display="Table5!A1"/>
    <hyperlink ref="P27" location="Table5!A1" display="Table5!A1"/>
    <hyperlink ref="P31" location="Table5!A1" display="Table5!A1"/>
    <hyperlink ref="P10" location="Table1!A1" display="Table1!A1"/>
    <hyperlink ref="P40" location="'Principles and Definitions'!A1" display="ii"/>
    <hyperlink ref="P41" location="'Principles and Definitions'!A1" display="ii"/>
    <hyperlink ref="P42" location="'Principles and Definitions'!A1" display="ii"/>
    <hyperlink ref="P28" location="Table5!A1" display="Table5!A1"/>
  </hyperlinks>
  <printOptions horizontalCentered="1"/>
  <pageMargins left="0.51181102362204722" right="0.51181102362204722" top="1.0415624999999999" bottom="0.74803149606299213" header="0.31496062992125984" footer="0.31496062992125984"/>
  <pageSetup paperSize="9" scale="99" fitToHeight="0" orientation="portrait" r:id="rId2"/>
  <headerFooter>
    <oddHeader>&amp;L&amp;"Calibri Light,Regular"&amp;10 &amp;C&amp;"Calibri Light,Regular"&amp;10 &amp;R&amp;"Tahoma,Negrita"&amp;10Informe de la Operación Mensual - Marzo 2017
INFSGI-MES-03-2017
06/04/2017
Versión: 01</oddHeader>
    <oddFooter>&amp;L&amp;"Tahoma,Normal"&amp;10COES SINAC, 2017&amp;R&amp;"Tahoma,Normal"&amp;10Dirección Ejecutiva
Sub Dirección de Gestión de Información</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pageSetUpPr fitToPage="1"/>
  </sheetPr>
  <dimension ref="A1:AF62"/>
  <sheetViews>
    <sheetView showGridLines="0" view="pageBreakPreview" zoomScale="120" zoomScaleNormal="100" zoomScaleSheetLayoutView="120" workbookViewId="0">
      <selection activeCell="R18" sqref="R18"/>
    </sheetView>
  </sheetViews>
  <sheetFormatPr defaultRowHeight="11.25"/>
  <cols>
    <col min="1" max="15" width="6.83203125" style="136" customWidth="1"/>
    <col min="16" max="16" width="6.5" style="136" customWidth="1"/>
    <col min="17" max="17" width="12.5" style="136" customWidth="1"/>
    <col min="18" max="18" width="9.33203125" style="687"/>
    <col min="19" max="19" width="10.33203125" style="687" customWidth="1"/>
    <col min="20" max="20" width="11.83203125" style="1174" customWidth="1"/>
    <col min="21" max="21" width="12.1640625" style="1174" bestFit="1" customWidth="1"/>
    <col min="22" max="22" width="9.83203125" style="1174" bestFit="1" customWidth="1"/>
    <col min="23" max="23" width="10" style="1174" bestFit="1" customWidth="1"/>
    <col min="24" max="26" width="9.33203125" style="1174"/>
    <col min="27" max="27" width="9.33203125" style="687"/>
    <col min="28" max="28" width="11.6640625" style="687" bestFit="1" customWidth="1"/>
    <col min="29" max="16384" width="9.33203125" style="136"/>
  </cols>
  <sheetData>
    <row r="1" spans="1:28" s="120" customFormat="1" ht="15" customHeight="1">
      <c r="A1" s="119"/>
      <c r="B1" s="119"/>
      <c r="C1" s="119"/>
      <c r="D1" s="119"/>
      <c r="E1" s="119"/>
      <c r="F1" s="119"/>
      <c r="G1" s="119"/>
      <c r="H1" s="119"/>
      <c r="I1" s="119"/>
      <c r="J1" s="119"/>
      <c r="K1" s="119"/>
      <c r="L1" s="119"/>
      <c r="M1" s="119"/>
      <c r="N1" s="119"/>
      <c r="O1" s="119"/>
      <c r="P1" s="119"/>
      <c r="Q1" s="119"/>
      <c r="R1" s="391"/>
      <c r="S1" s="391"/>
      <c r="T1" s="1153" t="s">
        <v>452</v>
      </c>
      <c r="U1" s="1154">
        <v>42795</v>
      </c>
      <c r="V1" s="1155"/>
      <c r="W1" s="613"/>
      <c r="X1" s="613"/>
      <c r="Y1" s="613"/>
      <c r="Z1" s="613"/>
      <c r="AA1" s="391"/>
      <c r="AB1" s="391"/>
    </row>
    <row r="2" spans="1:28" s="120" customFormat="1" ht="15" customHeight="1">
      <c r="D2" s="121"/>
      <c r="R2" s="391"/>
      <c r="S2" s="391"/>
      <c r="T2" s="1153" t="s">
        <v>495</v>
      </c>
      <c r="U2" s="1156" t="str">
        <f>+TEXT(U1,"mmmm")</f>
        <v>marzo</v>
      </c>
      <c r="V2" s="1155" t="str">
        <f>+LOWER(U2)</f>
        <v>marzo</v>
      </c>
      <c r="W2" s="613"/>
      <c r="X2" s="613"/>
      <c r="Y2" s="613"/>
      <c r="Z2" s="613"/>
      <c r="AA2" s="391"/>
      <c r="AB2" s="391"/>
    </row>
    <row r="3" spans="1:28" s="120" customFormat="1" ht="15" customHeight="1">
      <c r="B3" s="122"/>
      <c r="C3" s="122"/>
      <c r="D3" s="122"/>
      <c r="E3" s="122"/>
      <c r="F3" s="122"/>
      <c r="G3" s="122"/>
      <c r="H3" s="122"/>
      <c r="I3" s="122"/>
      <c r="J3" s="122"/>
      <c r="K3" s="122"/>
      <c r="L3" s="122"/>
      <c r="M3" s="122"/>
      <c r="N3" s="122"/>
      <c r="O3" s="122"/>
      <c r="P3" s="122"/>
      <c r="Q3" s="122"/>
      <c r="R3" s="391"/>
      <c r="S3" s="391"/>
      <c r="T3" s="1153" t="s">
        <v>496</v>
      </c>
      <c r="U3" s="1156">
        <f>+MONTH(U1)</f>
        <v>3</v>
      </c>
      <c r="V3" s="1155"/>
      <c r="W3" s="613"/>
      <c r="X3" s="613"/>
      <c r="Y3" s="613"/>
      <c r="Z3" s="613"/>
      <c r="AA3" s="391"/>
      <c r="AB3" s="391"/>
    </row>
    <row r="4" spans="1:28" s="120" customFormat="1" ht="15" customHeight="1">
      <c r="A4" s="1197" t="s">
        <v>211</v>
      </c>
      <c r="B4" s="1197"/>
      <c r="C4" s="1197"/>
      <c r="D4" s="1197"/>
      <c r="E4" s="1197"/>
      <c r="F4" s="1197"/>
      <c r="G4" s="1197"/>
      <c r="H4" s="1197"/>
      <c r="I4" s="1197"/>
      <c r="J4" s="1197"/>
      <c r="K4" s="1197"/>
      <c r="L4" s="1197"/>
      <c r="M4" s="1197"/>
      <c r="N4" s="1197"/>
      <c r="O4" s="1197"/>
      <c r="P4" s="1197"/>
      <c r="Q4" s="1197"/>
      <c r="R4" s="391"/>
      <c r="S4" s="391"/>
      <c r="T4" s="1153" t="s">
        <v>497</v>
      </c>
      <c r="U4" s="1156">
        <v>31</v>
      </c>
      <c r="V4" s="1155"/>
      <c r="W4" s="613"/>
      <c r="X4" s="613"/>
      <c r="Y4" s="613"/>
      <c r="Z4" s="613"/>
      <c r="AA4" s="391"/>
      <c r="AB4" s="391"/>
    </row>
    <row r="5" spans="1:28" s="120" customFormat="1" ht="15" customHeight="1">
      <c r="A5" s="1197"/>
      <c r="B5" s="1197"/>
      <c r="C5" s="1197"/>
      <c r="D5" s="1197"/>
      <c r="E5" s="1197"/>
      <c r="F5" s="1197"/>
      <c r="G5" s="1197"/>
      <c r="H5" s="1197"/>
      <c r="I5" s="1197"/>
      <c r="J5" s="1197"/>
      <c r="K5" s="1197"/>
      <c r="L5" s="1197"/>
      <c r="M5" s="1197"/>
      <c r="N5" s="1197"/>
      <c r="O5" s="1197"/>
      <c r="P5" s="1197"/>
      <c r="Q5" s="1197"/>
      <c r="R5" s="391"/>
      <c r="S5" s="391"/>
      <c r="T5" s="1155"/>
      <c r="U5" s="1155"/>
      <c r="V5" s="1155"/>
      <c r="W5" s="613"/>
      <c r="X5" s="613"/>
      <c r="Y5" s="613"/>
      <c r="Z5" s="613"/>
      <c r="AA5" s="391"/>
      <c r="AB5" s="391"/>
    </row>
    <row r="6" spans="1:28" s="120" customFormat="1" ht="15" customHeight="1">
      <c r="A6" s="1198" t="str">
        <f>+UPPER(U2)&amp;" 2017"</f>
        <v>MARZO 2017</v>
      </c>
      <c r="B6" s="1199"/>
      <c r="C6" s="1199"/>
      <c r="D6" s="1199"/>
      <c r="E6" s="1199"/>
      <c r="F6" s="1199"/>
      <c r="G6" s="1199"/>
      <c r="H6" s="1199"/>
      <c r="I6" s="1199"/>
      <c r="J6" s="1199"/>
      <c r="K6" s="1199"/>
      <c r="L6" s="1199"/>
      <c r="M6" s="1199"/>
      <c r="N6" s="1199"/>
      <c r="O6" s="1199"/>
      <c r="P6" s="1199"/>
      <c r="Q6" s="1199"/>
      <c r="R6" s="391"/>
      <c r="S6" s="391"/>
      <c r="T6" s="613"/>
      <c r="U6" s="613"/>
      <c r="V6" s="613"/>
      <c r="W6" s="613"/>
      <c r="X6" s="613"/>
      <c r="Y6" s="613"/>
      <c r="Z6" s="613"/>
      <c r="AA6" s="391"/>
      <c r="AB6" s="391"/>
    </row>
    <row r="7" spans="1:28" s="120" customFormat="1" ht="15" customHeight="1">
      <c r="A7" s="1199"/>
      <c r="B7" s="1199"/>
      <c r="C7" s="1199"/>
      <c r="D7" s="1199"/>
      <c r="E7" s="1199"/>
      <c r="F7" s="1199"/>
      <c r="G7" s="1199"/>
      <c r="H7" s="1199"/>
      <c r="I7" s="1199"/>
      <c r="J7" s="1199"/>
      <c r="K7" s="1199"/>
      <c r="L7" s="1199"/>
      <c r="M7" s="1199"/>
      <c r="N7" s="1199"/>
      <c r="O7" s="1199"/>
      <c r="P7" s="1199"/>
      <c r="Q7" s="1199"/>
      <c r="R7" s="391"/>
      <c r="S7" s="391"/>
      <c r="T7" s="613"/>
      <c r="U7" s="613"/>
      <c r="V7" s="613"/>
      <c r="W7" s="613"/>
      <c r="X7" s="613"/>
      <c r="Y7" s="613"/>
      <c r="Z7" s="613"/>
      <c r="AA7" s="818"/>
      <c r="AB7" s="391"/>
    </row>
    <row r="8" spans="1:28" s="120" customFormat="1" ht="15" customHeight="1">
      <c r="A8" s="1200"/>
      <c r="B8" s="1200"/>
      <c r="C8" s="1200"/>
      <c r="D8" s="1200"/>
      <c r="E8" s="1200"/>
      <c r="F8" s="1200"/>
      <c r="G8" s="1200"/>
      <c r="H8" s="1200"/>
      <c r="I8" s="1200"/>
      <c r="J8" s="1200"/>
      <c r="K8" s="1200"/>
      <c r="L8" s="1200"/>
      <c r="M8" s="1200"/>
      <c r="R8" s="391"/>
      <c r="S8" s="874"/>
      <c r="T8" s="1157">
        <f>+'5. MatrizGeneraciónSEIN (1)'!D10</f>
        <v>42795</v>
      </c>
      <c r="U8" s="1157">
        <f>+'5. MatrizGeneraciónSEIN (1)'!E10</f>
        <v>42430</v>
      </c>
      <c r="V8" s="1157" t="str">
        <f>+'5. MatrizGeneraciónSEIN (1)'!F10</f>
        <v>Var (%)</v>
      </c>
      <c r="W8" s="1158"/>
      <c r="X8" s="613"/>
      <c r="Y8" s="613"/>
      <c r="Z8" s="613"/>
      <c r="AA8" s="818"/>
      <c r="AB8" s="391"/>
    </row>
    <row r="9" spans="1:28" s="120" customFormat="1" ht="15" customHeight="1">
      <c r="A9" s="123"/>
      <c r="B9" s="123"/>
      <c r="C9" s="124"/>
      <c r="D9" s="124"/>
      <c r="E9" s="124"/>
      <c r="F9" s="124"/>
      <c r="G9" s="124"/>
      <c r="H9" s="124"/>
      <c r="I9" s="124"/>
      <c r="J9" s="124"/>
      <c r="K9" s="124"/>
      <c r="L9" s="124"/>
      <c r="M9" s="125"/>
      <c r="R9" s="391"/>
      <c r="S9" s="874" t="s">
        <v>64</v>
      </c>
      <c r="T9" s="1158">
        <f>+'5. MatrizGeneraciónSEIN (1)'!D12</f>
        <v>2500.0956348</v>
      </c>
      <c r="U9" s="1158">
        <f>+'5. MatrizGeneraciónSEIN (1)'!E12</f>
        <v>2406.9923202354321</v>
      </c>
      <c r="V9" s="1159">
        <f t="shared" ref="V9:V12" si="0">+ROUND((T9/U9-1)*100,2)</f>
        <v>3.87</v>
      </c>
      <c r="W9" s="1158"/>
      <c r="X9" s="1158" t="str">
        <f>+IF(V9&gt;=0,"mayor ","menor ")</f>
        <v xml:space="preserve">mayor </v>
      </c>
      <c r="Y9" s="613"/>
      <c r="Z9" s="613"/>
      <c r="AA9" s="818"/>
      <c r="AB9" s="391"/>
    </row>
    <row r="10" spans="1:28" s="120" customFormat="1" ht="15" customHeight="1">
      <c r="A10" s="1201" t="s">
        <v>2</v>
      </c>
      <c r="B10" s="1201"/>
      <c r="C10" s="1201"/>
      <c r="D10" s="1201"/>
      <c r="E10" s="1201"/>
      <c r="F10" s="1201"/>
      <c r="G10" s="1201"/>
      <c r="H10" s="1201"/>
      <c r="I10" s="1201"/>
      <c r="J10" s="1201"/>
      <c r="K10" s="1201"/>
      <c r="L10" s="1201"/>
      <c r="M10" s="1201"/>
      <c r="N10" s="1201"/>
      <c r="O10" s="1201"/>
      <c r="P10" s="1201"/>
      <c r="Q10" s="1201"/>
      <c r="R10" s="391"/>
      <c r="S10" s="874" t="s">
        <v>63</v>
      </c>
      <c r="T10" s="1158">
        <f>+'5. MatrizGeneraciónSEIN (1)'!D13</f>
        <v>1573.4712619704399</v>
      </c>
      <c r="U10" s="1158">
        <f>+'5. MatrizGeneraciónSEIN (1)'!E13</f>
        <v>1626.4852871478877</v>
      </c>
      <c r="V10" s="1159">
        <f t="shared" si="0"/>
        <v>-3.26</v>
      </c>
      <c r="W10" s="1158"/>
      <c r="X10" s="1158" t="str">
        <f t="shared" ref="X10:X12" si="1">+IF(V10&gt;=0,"mayor ","menor ")</f>
        <v xml:space="preserve">menor </v>
      </c>
      <c r="Y10" s="613"/>
      <c r="Z10" s="613"/>
      <c r="AA10" s="818"/>
      <c r="AB10" s="391"/>
    </row>
    <row r="11" spans="1:28" s="120" customFormat="1" ht="15" customHeight="1">
      <c r="A11" s="1201"/>
      <c r="B11" s="1201"/>
      <c r="C11" s="1201"/>
      <c r="D11" s="1201"/>
      <c r="E11" s="1201"/>
      <c r="F11" s="1201"/>
      <c r="G11" s="1201"/>
      <c r="H11" s="1201"/>
      <c r="I11" s="1201"/>
      <c r="J11" s="1201"/>
      <c r="K11" s="1201"/>
      <c r="L11" s="1201"/>
      <c r="M11" s="1201"/>
      <c r="N11" s="1201"/>
      <c r="O11" s="1201"/>
      <c r="P11" s="1201"/>
      <c r="Q11" s="1201"/>
      <c r="R11" s="391"/>
      <c r="S11" s="874" t="s">
        <v>52</v>
      </c>
      <c r="T11" s="1158">
        <f>+'5. MatrizGeneraciónSEIN (1)'!D14</f>
        <v>72.430997319999989</v>
      </c>
      <c r="U11" s="1158">
        <f>+'5. MatrizGeneraciónSEIN (1)'!E14</f>
        <v>74.861371089548797</v>
      </c>
      <c r="V11" s="1159">
        <f t="shared" si="0"/>
        <v>-3.25</v>
      </c>
      <c r="W11" s="1158"/>
      <c r="X11" s="1158" t="str">
        <f t="shared" si="1"/>
        <v xml:space="preserve">menor </v>
      </c>
      <c r="Y11" s="613"/>
      <c r="Z11" s="613"/>
      <c r="AA11" s="818"/>
      <c r="AB11" s="391"/>
    </row>
    <row r="12" spans="1:28" s="120" customFormat="1" ht="15" customHeight="1">
      <c r="A12" s="126"/>
      <c r="B12" s="126"/>
      <c r="C12" s="126"/>
      <c r="D12" s="126"/>
      <c r="E12" s="126"/>
      <c r="F12" s="126"/>
      <c r="G12" s="126"/>
      <c r="H12" s="126"/>
      <c r="I12" s="126"/>
      <c r="J12" s="126"/>
      <c r="K12" s="126"/>
      <c r="L12" s="126"/>
      <c r="M12" s="126"/>
      <c r="N12" s="126"/>
      <c r="O12" s="126"/>
      <c r="P12" s="126"/>
      <c r="Q12" s="126"/>
      <c r="R12" s="391"/>
      <c r="S12" s="874" t="s">
        <v>51</v>
      </c>
      <c r="T12" s="1158">
        <f>+'5. MatrizGeneraciónSEIN (1)'!D15</f>
        <v>18.513546030000001</v>
      </c>
      <c r="U12" s="1158">
        <f>+'5. MatrizGeneraciónSEIN (1)'!E15</f>
        <v>21.846210269</v>
      </c>
      <c r="V12" s="1159">
        <f t="shared" si="0"/>
        <v>-15.26</v>
      </c>
      <c r="W12" s="1158"/>
      <c r="X12" s="1158" t="str">
        <f t="shared" si="1"/>
        <v xml:space="preserve">menor </v>
      </c>
      <c r="Y12" s="613"/>
      <c r="Z12" s="613"/>
      <c r="AA12" s="818"/>
      <c r="AB12" s="391"/>
    </row>
    <row r="13" spans="1:28" s="120" customFormat="1" ht="15" customHeight="1">
      <c r="A13" s="126"/>
      <c r="B13" s="126"/>
      <c r="C13" s="126"/>
      <c r="D13" s="126"/>
      <c r="E13" s="126"/>
      <c r="F13" s="126"/>
      <c r="G13" s="126"/>
      <c r="H13" s="126"/>
      <c r="I13" s="126"/>
      <c r="J13" s="126"/>
      <c r="K13" s="126"/>
      <c r="L13" s="126"/>
      <c r="M13" s="126"/>
      <c r="N13" s="126"/>
      <c r="O13" s="126"/>
      <c r="P13" s="126"/>
      <c r="Q13" s="126"/>
      <c r="R13" s="391"/>
      <c r="S13" s="874" t="s">
        <v>65</v>
      </c>
      <c r="T13" s="1160">
        <f>ROUND(SUM(T9:T12),2)</f>
        <v>4164.51</v>
      </c>
      <c r="U13" s="1160">
        <f>ROUND(SUM(U9:U12),2)</f>
        <v>4130.1899999999996</v>
      </c>
      <c r="V13" s="1159">
        <f>+ROUND((T13/U13-1)*100,2)</f>
        <v>0.83</v>
      </c>
      <c r="W13" s="1161">
        <f>ROUND(ABS(T13-U13),2)</f>
        <v>34.32</v>
      </c>
      <c r="X13" s="1158" t="str">
        <f>+IF(V13&gt;=0,"un aumento de ","una disminución de ")</f>
        <v xml:space="preserve">un aumento de </v>
      </c>
      <c r="Y13" s="613"/>
      <c r="Z13" s="613"/>
      <c r="AA13" s="818"/>
      <c r="AB13" s="391"/>
    </row>
    <row r="14" spans="1:28" s="120" customFormat="1" ht="15" customHeight="1">
      <c r="A14" s="126"/>
      <c r="B14" s="126"/>
      <c r="C14" s="126"/>
      <c r="D14" s="126"/>
      <c r="E14" s="126"/>
      <c r="F14" s="126"/>
      <c r="G14" s="126"/>
      <c r="H14" s="126"/>
      <c r="I14" s="126"/>
      <c r="J14" s="126"/>
      <c r="K14" s="126"/>
      <c r="L14" s="126"/>
      <c r="M14" s="126"/>
      <c r="N14" s="126"/>
      <c r="O14" s="126"/>
      <c r="P14" s="126"/>
      <c r="Q14" s="126"/>
      <c r="R14" s="391"/>
      <c r="S14" s="874"/>
      <c r="T14" s="1158"/>
      <c r="U14" s="1158"/>
      <c r="V14" s="1158"/>
      <c r="W14" s="1158"/>
      <c r="X14" s="613"/>
      <c r="Y14" s="613"/>
      <c r="Z14" s="613"/>
      <c r="AA14" s="818"/>
      <c r="AB14" s="391"/>
    </row>
    <row r="15" spans="1:28" s="120" customFormat="1" ht="15" customHeight="1">
      <c r="A15" s="126"/>
      <c r="B15" s="126"/>
      <c r="C15" s="126"/>
      <c r="D15" s="126"/>
      <c r="E15" s="126"/>
      <c r="F15" s="126"/>
      <c r="G15" s="126"/>
      <c r="H15" s="126"/>
      <c r="I15" s="126"/>
      <c r="J15" s="126"/>
      <c r="K15" s="126"/>
      <c r="L15" s="126"/>
      <c r="M15" s="126"/>
      <c r="N15" s="126"/>
      <c r="O15" s="126"/>
      <c r="P15" s="126"/>
      <c r="Q15" s="126"/>
      <c r="R15" s="391"/>
      <c r="S15" s="875" t="s">
        <v>531</v>
      </c>
      <c r="T15" s="613"/>
      <c r="U15" s="613"/>
      <c r="V15" s="613"/>
      <c r="W15" s="613"/>
      <c r="X15" s="613"/>
      <c r="Y15" s="613"/>
      <c r="Z15" s="613"/>
      <c r="AA15" s="818"/>
      <c r="AB15" s="391"/>
    </row>
    <row r="16" spans="1:28" s="120" customFormat="1" ht="15" customHeight="1">
      <c r="A16" s="1202" t="str">
        <f>+"Producción de energía de "&amp;V2&amp;" 2017 en comparación al mismo mes del año anterior"</f>
        <v>Producción de energía de marzo 2017 en comparación al mismo mes del año anterior</v>
      </c>
      <c r="B16" s="1202"/>
      <c r="C16" s="1202"/>
      <c r="D16" s="1202"/>
      <c r="E16" s="1202"/>
      <c r="F16" s="1202"/>
      <c r="G16" s="1202"/>
      <c r="H16" s="1202"/>
      <c r="I16" s="1202"/>
      <c r="J16" s="1202"/>
      <c r="K16" s="1202"/>
      <c r="L16" s="1202"/>
      <c r="M16" s="1202"/>
      <c r="N16" s="1202"/>
      <c r="O16" s="1202"/>
      <c r="P16" s="1202"/>
      <c r="Q16" s="1202"/>
      <c r="R16" s="391"/>
      <c r="S16" s="874" t="s">
        <v>527</v>
      </c>
      <c r="T16" s="1158">
        <f>+ROUND(('5. MatrizGeneraciónSEIN (1)'!Q16/$T$13)*100,2)</f>
        <v>33.049999999999997</v>
      </c>
      <c r="U16" s="613"/>
      <c r="V16" s="613"/>
      <c r="W16" s="613"/>
      <c r="X16" s="613"/>
      <c r="Y16" s="613"/>
      <c r="Z16" s="613"/>
      <c r="AA16" s="818"/>
      <c r="AB16" s="391"/>
    </row>
    <row r="17" spans="1:32" s="120" customFormat="1" ht="27" customHeight="1">
      <c r="A17" s="1195" t="str">
        <f>"El total de la producción de energía mensual de "&amp;V2&amp;" 2017 fue de "&amp;T13&amp;"GWh, lo que representa "&amp; X13&amp;W13&amp;"GWh  ("&amp;V13&amp;"%) en comparación a la producción de marzo 2016."</f>
        <v>El total de la producción de energía mensual de marzo 2017 fue de 4164,51GWh, lo que representa un aumento de 34,32GWh  (0,83%) en comparación a la producción de marzo 2016.</v>
      </c>
      <c r="B17" s="1195"/>
      <c r="C17" s="1195"/>
      <c r="D17" s="1195"/>
      <c r="E17" s="1195"/>
      <c r="F17" s="1195"/>
      <c r="G17" s="1195"/>
      <c r="H17" s="1195"/>
      <c r="I17" s="1195"/>
      <c r="J17" s="1195"/>
      <c r="K17" s="1195"/>
      <c r="L17" s="1195"/>
      <c r="M17" s="1195"/>
      <c r="N17" s="1195"/>
      <c r="O17" s="1195"/>
      <c r="P17" s="1195"/>
      <c r="Q17" s="1195"/>
      <c r="R17" s="391"/>
      <c r="S17" s="874" t="s">
        <v>528</v>
      </c>
      <c r="T17" s="1158">
        <f>+ROUND((('5. MatrizGeneraciónSEIN (1)'!Q15+'5. MatrizGeneraciónSEIN (1)'!Q17+'5. MatrizGeneraciónSEIN (1)'!Q18)/$T$13)*100,2)</f>
        <v>1.67</v>
      </c>
      <c r="U17" s="613"/>
      <c r="V17" s="613"/>
      <c r="W17" s="613"/>
      <c r="X17" s="613"/>
      <c r="Y17" s="613"/>
      <c r="Z17" s="613"/>
      <c r="AA17" s="818"/>
      <c r="AB17" s="391"/>
    </row>
    <row r="18" spans="1:32" s="120" customFormat="1" ht="15.75" customHeight="1">
      <c r="A18" s="191"/>
      <c r="B18" s="191"/>
      <c r="C18" s="191"/>
      <c r="D18" s="191"/>
      <c r="E18" s="191"/>
      <c r="F18" s="191"/>
      <c r="G18" s="191"/>
      <c r="H18" s="191"/>
      <c r="I18" s="191"/>
      <c r="J18" s="191"/>
      <c r="K18" s="191"/>
      <c r="L18" s="191"/>
      <c r="M18" s="191"/>
      <c r="N18" s="191"/>
      <c r="O18" s="191"/>
      <c r="P18" s="191"/>
      <c r="Q18" s="191"/>
      <c r="R18" s="391"/>
      <c r="S18" s="874" t="s">
        <v>529</v>
      </c>
      <c r="T18" s="1158">
        <f>+ROUND(('5. MatrizGeneraciónSEIN (1)'!Q14/$T$13)*100,2)</f>
        <v>0.92</v>
      </c>
      <c r="U18" s="613"/>
      <c r="V18" s="613"/>
      <c r="W18" s="613"/>
      <c r="X18" s="613"/>
      <c r="Y18" s="613"/>
      <c r="Z18" s="613"/>
      <c r="AA18" s="818"/>
      <c r="AB18" s="391"/>
    </row>
    <row r="19" spans="1:32" s="120" customFormat="1" ht="15" customHeight="1">
      <c r="A19" s="128" t="s">
        <v>0</v>
      </c>
      <c r="B19" s="1196" t="str">
        <f>"La producción de electricidad con centrales hidroeléctricas durante el mes de "&amp;$V$2&amp;" 2017 fue "&amp;ABS(V9)&amp;"% "&amp;X9&amp;"al registrado durante marzo del año 2016."</f>
        <v>La producción de electricidad con centrales hidroeléctricas durante el mes de marzo 2017 fue 3,87% mayor al registrado durante marzo del año 2016.</v>
      </c>
      <c r="C19" s="1196"/>
      <c r="D19" s="1196"/>
      <c r="E19" s="1196"/>
      <c r="F19" s="1196"/>
      <c r="G19" s="1196"/>
      <c r="H19" s="1196"/>
      <c r="I19" s="1196"/>
      <c r="J19" s="1196"/>
      <c r="K19" s="1196"/>
      <c r="L19" s="1196"/>
      <c r="M19" s="1196"/>
      <c r="N19" s="1196"/>
      <c r="O19" s="1196"/>
      <c r="P19" s="1196"/>
      <c r="Q19" s="1196"/>
      <c r="R19" s="391"/>
      <c r="S19" s="874" t="s">
        <v>530</v>
      </c>
      <c r="T19" s="1158">
        <f>+ROUND((('5. MatrizGeneraciónSEIN (1)'!Q24+'5. MatrizGeneraciónSEIN (1)'!Q25)/$T$13)*100,2)</f>
        <v>0.08</v>
      </c>
      <c r="U19" s="613"/>
      <c r="V19" s="613"/>
      <c r="W19" s="613"/>
      <c r="X19" s="613"/>
      <c r="Y19" s="613"/>
      <c r="Z19" s="613"/>
      <c r="AA19" s="818"/>
      <c r="AB19" s="391"/>
    </row>
    <row r="20" spans="1:32" s="120" customFormat="1" ht="15" customHeight="1">
      <c r="B20" s="1196"/>
      <c r="C20" s="1196"/>
      <c r="D20" s="1196"/>
      <c r="E20" s="1196"/>
      <c r="F20" s="1196"/>
      <c r="G20" s="1196"/>
      <c r="H20" s="1196"/>
      <c r="I20" s="1196"/>
      <c r="J20" s="1196"/>
      <c r="K20" s="1196"/>
      <c r="L20" s="1196"/>
      <c r="M20" s="1196"/>
      <c r="N20" s="1196"/>
      <c r="O20" s="1196"/>
      <c r="P20" s="1196"/>
      <c r="Q20" s="1196"/>
      <c r="R20" s="391"/>
      <c r="S20" s="874" t="s">
        <v>70</v>
      </c>
      <c r="T20" s="1158">
        <f>+ROUND(('5. MatrizGeneraciónSEIN (1)'!Q13/$T$13)*100,2)</f>
        <v>1.86</v>
      </c>
      <c r="U20" s="613"/>
      <c r="V20" s="613"/>
      <c r="W20" s="613"/>
      <c r="X20" s="613"/>
      <c r="Y20" s="613"/>
      <c r="Z20" s="613"/>
      <c r="AA20" s="391"/>
      <c r="AB20" s="391"/>
    </row>
    <row r="21" spans="1:32" s="120" customFormat="1" ht="15" customHeight="1">
      <c r="A21" s="128" t="s">
        <v>0</v>
      </c>
      <c r="B21" s="1196" t="str">
        <f>"La producción de electricidad con centrales termoeléctricas durante el mes de "&amp;$V$2&amp;" 2017 fue "&amp;ABS(V10)&amp;"% "&amp;X10&amp;"al registrado durante marzo del año 2016."&amp;"La producción termoeléctrica con gas natural de Camisea tuvo una participación del "&amp;T16&amp;"%, mientras que las del gas que proviene de los yacimientos de Aguaytía y Malacas fue del "&amp;T17&amp;"%, la participación del diesel, residual, carbón, biogás y bagazo fue de "&amp;T18&amp;"%, "&amp;T19&amp;"%, "&amp;T20&amp;"%, "&amp;T21&amp;"%, "&amp;T22&amp;"% respectivamente."</f>
        <v>La producción de electricidad con centrales termoeléctricas durante el mes de marzo 2017 fue 3,26% menor al registrado durante marzo del año 2016.La producción termoeléctrica con gas natural de Camisea tuvo una participación del 33,05%, mientras que las del gas que proviene de los yacimientos de Aguaytía y Malacas fue del 1,67%, la participación del diesel, residual, carbón, biogás y bagazo fue de 0,92%, 0,08%, 1,86%, 0,08%, 0,13% respectivamente.</v>
      </c>
      <c r="C21" s="1196"/>
      <c r="D21" s="1196"/>
      <c r="E21" s="1196"/>
      <c r="F21" s="1196"/>
      <c r="G21" s="1196"/>
      <c r="H21" s="1196"/>
      <c r="I21" s="1196"/>
      <c r="J21" s="1196"/>
      <c r="K21" s="1196"/>
      <c r="L21" s="1196"/>
      <c r="M21" s="1196"/>
      <c r="N21" s="1196"/>
      <c r="O21" s="1196"/>
      <c r="P21" s="1196"/>
      <c r="Q21" s="1196"/>
      <c r="R21" s="391"/>
      <c r="S21" s="876" t="s">
        <v>74</v>
      </c>
      <c r="T21" s="1158">
        <f>+ROUND(('5. MatrizGeneraciónSEIN (1)'!Q20/$T$13)*100,2)</f>
        <v>0.08</v>
      </c>
      <c r="U21" s="613"/>
      <c r="V21" s="613"/>
      <c r="W21" s="613"/>
      <c r="X21" s="613"/>
      <c r="Y21" s="613"/>
      <c r="Z21" s="613"/>
      <c r="AA21" s="391"/>
      <c r="AB21" s="391"/>
    </row>
    <row r="22" spans="1:32" s="127" customFormat="1" ht="45.75" customHeight="1">
      <c r="A22" s="120"/>
      <c r="B22" s="1196"/>
      <c r="C22" s="1196"/>
      <c r="D22" s="1196"/>
      <c r="E22" s="1196"/>
      <c r="F22" s="1196"/>
      <c r="G22" s="1196"/>
      <c r="H22" s="1196"/>
      <c r="I22" s="1196"/>
      <c r="J22" s="1196"/>
      <c r="K22" s="1196"/>
      <c r="L22" s="1196"/>
      <c r="M22" s="1196"/>
      <c r="N22" s="1196"/>
      <c r="O22" s="1196"/>
      <c r="P22" s="1196"/>
      <c r="Q22" s="1196"/>
      <c r="R22" s="533"/>
      <c r="S22" s="874" t="s">
        <v>73</v>
      </c>
      <c r="T22" s="1158">
        <f>+ROUND(('5. MatrizGeneraciónSEIN (1)'!Q21/$T$13)*100,2)</f>
        <v>0.13</v>
      </c>
      <c r="U22" s="1162"/>
      <c r="V22" s="1162"/>
      <c r="W22" s="1162"/>
      <c r="X22" s="1162"/>
      <c r="Y22" s="1162"/>
      <c r="Z22" s="1162"/>
      <c r="AA22" s="533"/>
      <c r="AB22" s="533"/>
    </row>
    <row r="23" spans="1:32" s="120" customFormat="1" ht="15" customHeight="1">
      <c r="A23" s="129"/>
      <c r="B23" s="130"/>
      <c r="C23" s="130"/>
      <c r="D23" s="130"/>
      <c r="E23" s="130"/>
      <c r="F23" s="130"/>
      <c r="G23" s="130"/>
      <c r="H23" s="130"/>
      <c r="I23" s="130"/>
      <c r="J23" s="130"/>
      <c r="K23" s="130"/>
      <c r="L23" s="130"/>
      <c r="M23" s="130"/>
      <c r="N23" s="130"/>
      <c r="O23" s="130"/>
      <c r="P23" s="130"/>
      <c r="Q23" s="130"/>
      <c r="R23" s="391"/>
      <c r="S23" s="391"/>
      <c r="T23" s="613"/>
      <c r="U23" s="613"/>
      <c r="V23" s="613"/>
      <c r="W23" s="613"/>
      <c r="X23" s="613"/>
      <c r="Y23" s="613"/>
      <c r="Z23" s="613"/>
      <c r="AA23" s="391"/>
      <c r="AB23" s="391"/>
    </row>
    <row r="24" spans="1:32" s="120" customFormat="1" ht="15" customHeight="1">
      <c r="A24" s="129"/>
      <c r="B24" s="1194"/>
      <c r="C24" s="1194"/>
      <c r="D24" s="1194"/>
      <c r="E24" s="1194"/>
      <c r="F24" s="1194"/>
      <c r="G24" s="1194"/>
      <c r="H24" s="1194"/>
      <c r="I24" s="1194"/>
      <c r="J24" s="1194"/>
      <c r="K24" s="1194"/>
      <c r="L24" s="1194"/>
      <c r="M24" s="1194"/>
      <c r="N24" s="1194"/>
      <c r="O24" s="1194"/>
      <c r="P24" s="1194"/>
      <c r="Q24" s="1194"/>
      <c r="R24" s="391"/>
      <c r="S24" s="391"/>
      <c r="T24" s="613"/>
      <c r="U24" s="613"/>
      <c r="V24" s="613"/>
      <c r="W24" s="613"/>
      <c r="X24" s="613"/>
      <c r="Y24" s="613"/>
      <c r="Z24" s="613"/>
      <c r="AA24" s="391"/>
      <c r="AB24" s="391"/>
    </row>
    <row r="25" spans="1:32" s="120" customFormat="1" ht="15" customHeight="1">
      <c r="A25" s="131"/>
      <c r="B25" s="131"/>
      <c r="E25" s="619" t="str">
        <f>+U2&amp;" 2017"</f>
        <v>marzo 2017</v>
      </c>
      <c r="F25" s="620"/>
      <c r="G25" s="620"/>
      <c r="H25" s="620"/>
      <c r="I25" s="620"/>
      <c r="J25" s="620"/>
      <c r="K25" s="620"/>
      <c r="L25" s="620"/>
      <c r="M25" s="619" t="str">
        <f>+U2&amp;" 2016"</f>
        <v>marzo 2016</v>
      </c>
      <c r="N25" s="620"/>
      <c r="R25" s="391"/>
      <c r="S25" s="391"/>
      <c r="T25" s="613"/>
      <c r="U25" s="613"/>
      <c r="V25" s="613"/>
      <c r="W25" s="613"/>
      <c r="X25" s="613"/>
      <c r="Y25" s="613"/>
      <c r="Z25" s="613"/>
      <c r="AA25" s="391"/>
      <c r="AB25" s="391"/>
      <c r="AC25" s="613"/>
      <c r="AD25" s="613"/>
      <c r="AE25" s="613"/>
      <c r="AF25" s="613"/>
    </row>
    <row r="26" spans="1:32" s="120" customFormat="1" ht="15" customHeight="1">
      <c r="J26" s="133"/>
      <c r="K26" s="133"/>
      <c r="R26" s="391"/>
      <c r="S26" s="391"/>
      <c r="T26" s="613"/>
      <c r="U26" s="613"/>
      <c r="V26" s="613"/>
      <c r="W26" s="613"/>
      <c r="X26" s="613"/>
      <c r="Y26" s="613"/>
      <c r="Z26" s="613"/>
      <c r="AA26" s="391"/>
      <c r="AB26" s="391"/>
      <c r="AC26" s="613"/>
      <c r="AD26" s="613"/>
      <c r="AE26" s="613"/>
      <c r="AF26" s="613"/>
    </row>
    <row r="27" spans="1:32" s="120" customFormat="1" ht="15" customHeight="1">
      <c r="J27" s="133"/>
      <c r="K27" s="133"/>
      <c r="R27" s="391"/>
      <c r="S27" s="391"/>
      <c r="T27" s="613"/>
      <c r="U27" s="613"/>
      <c r="V27" s="613"/>
      <c r="W27" s="613"/>
      <c r="X27" s="613"/>
      <c r="Y27" s="613"/>
      <c r="Z27" s="613"/>
      <c r="AA27" s="391"/>
      <c r="AB27" s="391"/>
      <c r="AC27" s="613"/>
      <c r="AD27" s="613"/>
      <c r="AE27" s="613"/>
      <c r="AF27" s="613"/>
    </row>
    <row r="28" spans="1:32" s="120" customFormat="1" ht="15" customHeight="1">
      <c r="A28" s="131"/>
      <c r="B28" s="131"/>
      <c r="C28" s="131"/>
      <c r="F28" s="131"/>
      <c r="G28" s="131"/>
      <c r="H28" s="131"/>
      <c r="I28" s="131"/>
      <c r="J28" s="134"/>
      <c r="K28" s="131"/>
      <c r="L28" s="131"/>
      <c r="N28" s="131"/>
      <c r="O28" s="131"/>
      <c r="P28" s="131"/>
      <c r="Q28" s="131"/>
      <c r="R28" s="391"/>
      <c r="S28" s="391"/>
      <c r="T28" s="613"/>
      <c r="U28" s="613"/>
      <c r="V28" s="613"/>
      <c r="W28" s="613"/>
      <c r="X28" s="613"/>
      <c r="Y28" s="613"/>
      <c r="Z28" s="613"/>
      <c r="AA28" s="391"/>
      <c r="AB28" s="391"/>
      <c r="AC28" s="613"/>
      <c r="AD28" s="613"/>
      <c r="AE28" s="613"/>
      <c r="AF28" s="613"/>
    </row>
    <row r="29" spans="1:32" s="120" customFormat="1" ht="15" customHeight="1">
      <c r="A29" s="132"/>
      <c r="B29" s="132"/>
      <c r="C29" s="135"/>
      <c r="D29" s="135"/>
      <c r="E29" s="135"/>
      <c r="F29" s="135"/>
      <c r="G29" s="135"/>
      <c r="H29" s="135"/>
      <c r="I29" s="135"/>
      <c r="J29" s="135"/>
      <c r="K29" s="135"/>
      <c r="L29" s="132"/>
      <c r="M29" s="132"/>
      <c r="N29" s="132"/>
      <c r="O29" s="132"/>
      <c r="P29" s="132"/>
      <c r="Q29" s="132"/>
      <c r="R29" s="391"/>
      <c r="S29" s="681"/>
      <c r="T29" s="614"/>
      <c r="U29" s="614"/>
      <c r="V29" s="614"/>
      <c r="W29" s="614"/>
      <c r="X29" s="614"/>
      <c r="Y29" s="614"/>
      <c r="Z29" s="614"/>
      <c r="AA29" s="681"/>
      <c r="AB29" s="681"/>
      <c r="AC29" s="614"/>
      <c r="AD29" s="614"/>
      <c r="AE29" s="613"/>
      <c r="AF29" s="613"/>
    </row>
    <row r="30" spans="1:32" s="131" customFormat="1" ht="15" customHeight="1">
      <c r="A30" s="132"/>
      <c r="B30" s="132"/>
      <c r="C30" s="135"/>
      <c r="D30" s="135"/>
      <c r="E30" s="135"/>
      <c r="F30" s="135"/>
      <c r="G30" s="135"/>
      <c r="H30" s="135"/>
      <c r="I30" s="135"/>
      <c r="J30" s="135"/>
      <c r="K30" s="135"/>
      <c r="L30" s="132"/>
      <c r="M30" s="132"/>
      <c r="N30" s="132"/>
      <c r="O30" s="132"/>
      <c r="P30" s="132"/>
      <c r="Q30" s="132"/>
      <c r="R30" s="682"/>
      <c r="S30" s="683"/>
      <c r="T30" s="614"/>
      <c r="U30" s="615"/>
      <c r="V30" s="615"/>
      <c r="W30" s="615"/>
      <c r="X30" s="615"/>
      <c r="Y30" s="1163"/>
      <c r="Z30" s="1163"/>
      <c r="AA30" s="684"/>
      <c r="AB30" s="683"/>
      <c r="AC30" s="615"/>
      <c r="AD30" s="615"/>
      <c r="AE30" s="616"/>
      <c r="AF30" s="616"/>
    </row>
    <row r="31" spans="1:32" s="120" customFormat="1" ht="15" customHeight="1">
      <c r="A31" s="132"/>
      <c r="B31" s="132"/>
      <c r="C31" s="135"/>
      <c r="D31" s="135"/>
      <c r="E31" s="135"/>
      <c r="F31" s="135"/>
      <c r="G31" s="135"/>
      <c r="H31" s="135"/>
      <c r="I31" s="135"/>
      <c r="J31" s="135"/>
      <c r="K31" s="135"/>
      <c r="L31" s="132"/>
      <c r="M31" s="132"/>
      <c r="N31" s="132"/>
      <c r="O31" s="132"/>
      <c r="P31" s="132"/>
      <c r="Q31" s="132"/>
      <c r="R31" s="391"/>
      <c r="S31" s="877"/>
      <c r="T31" s="1164">
        <v>2017</v>
      </c>
      <c r="U31" s="1164">
        <v>216</v>
      </c>
      <c r="V31" s="1164"/>
      <c r="W31" s="1164"/>
      <c r="X31" s="1164"/>
      <c r="Y31" s="1165"/>
      <c r="Z31" s="1165"/>
      <c r="AA31" s="685"/>
      <c r="AB31" s="686"/>
      <c r="AC31" s="614"/>
      <c r="AD31" s="614"/>
      <c r="AE31" s="613"/>
      <c r="AF31" s="613"/>
    </row>
    <row r="32" spans="1:32" s="120" customFormat="1" ht="15" customHeight="1">
      <c r="A32" s="132"/>
      <c r="B32" s="132"/>
      <c r="C32" s="135"/>
      <c r="D32" s="135"/>
      <c r="E32" s="135"/>
      <c r="F32" s="135"/>
      <c r="G32" s="135"/>
      <c r="H32" s="135"/>
      <c r="I32" s="135"/>
      <c r="J32" s="132"/>
      <c r="K32" s="132"/>
      <c r="L32" s="132"/>
      <c r="M32" s="132"/>
      <c r="N32" s="132"/>
      <c r="O32" s="132"/>
      <c r="P32" s="132"/>
      <c r="Q32" s="132"/>
      <c r="R32" s="391"/>
      <c r="S32" s="877" t="s">
        <v>42</v>
      </c>
      <c r="T32" s="1164">
        <f>('5. MatrizGeneraciónSEIN (1)'!Q12+'5. MatrizGeneraciónSEIN (1)'!Q19)</f>
        <v>2500.0956348</v>
      </c>
      <c r="U32" s="1164">
        <f>('5. MatrizGeneraciónSEIN (1)'!R12+'5. MatrizGeneraciónSEIN (1)'!R19)</f>
        <v>2406.9923202354321</v>
      </c>
      <c r="V32" s="1166">
        <f>+T32/$T$40</f>
        <v>0.60033347746733423</v>
      </c>
      <c r="W32" s="1166">
        <f>+U32/$U$40</f>
        <v>0.58278072537678305</v>
      </c>
      <c r="X32" s="1164"/>
      <c r="Y32" s="1165"/>
      <c r="Z32" s="1165"/>
      <c r="AA32" s="685"/>
      <c r="AB32" s="686"/>
      <c r="AC32" s="614"/>
      <c r="AD32" s="614"/>
      <c r="AE32" s="613"/>
      <c r="AF32" s="613"/>
    </row>
    <row r="33" spans="1:32" s="120" customFormat="1" ht="15" customHeight="1">
      <c r="A33" s="132"/>
      <c r="B33" s="132"/>
      <c r="C33" s="135"/>
      <c r="D33" s="135"/>
      <c r="E33" s="135"/>
      <c r="F33" s="135"/>
      <c r="G33" s="135"/>
      <c r="H33" s="135"/>
      <c r="I33" s="135"/>
      <c r="J33" s="132"/>
      <c r="K33" s="132"/>
      <c r="L33" s="132"/>
      <c r="M33" s="132"/>
      <c r="N33" s="132"/>
      <c r="O33" s="132"/>
      <c r="P33" s="132"/>
      <c r="Q33" s="132"/>
      <c r="R33" s="391"/>
      <c r="S33" s="877" t="s">
        <v>204</v>
      </c>
      <c r="T33" s="1164">
        <f>+'5. MatrizGeneraciónSEIN (1)'!Q15+'5. MatrizGeneraciónSEIN (1)'!Q16+'5. MatrizGeneraciónSEIN (1)'!Q17+'5. MatrizGeneraciónSEIN (1)'!Q18</f>
        <v>1445.8873527599999</v>
      </c>
      <c r="U33" s="1164">
        <f>+'5. MatrizGeneraciónSEIN (1)'!R15+'5. MatrizGeneraciónSEIN (1)'!R16+'5. MatrizGeneraciónSEIN (1)'!R17+'5. MatrizGeneraciónSEIN (1)'!R18</f>
        <v>1531.0747152360841</v>
      </c>
      <c r="V33" s="1166">
        <f t="shared" ref="V33:V39" si="2">+T33/$T$40</f>
        <v>0.3471925515272889</v>
      </c>
      <c r="W33" s="1166">
        <f t="shared" ref="W33:W39" si="3">+U33/$U$40</f>
        <v>0.37070364772250752</v>
      </c>
      <c r="X33" s="1164"/>
      <c r="Y33" s="1165"/>
      <c r="Z33" s="1165"/>
      <c r="AA33" s="685"/>
      <c r="AB33" s="686"/>
      <c r="AC33" s="614"/>
      <c r="AD33" s="614"/>
      <c r="AE33" s="613"/>
      <c r="AF33" s="613"/>
    </row>
    <row r="34" spans="1:32" s="120" customFormat="1" ht="15" customHeight="1">
      <c r="A34" s="132"/>
      <c r="B34" s="132"/>
      <c r="C34" s="132"/>
      <c r="D34" s="135"/>
      <c r="E34" s="135"/>
      <c r="F34" s="135"/>
      <c r="G34" s="135"/>
      <c r="H34" s="132"/>
      <c r="I34" s="132"/>
      <c r="J34" s="132"/>
      <c r="K34" s="132"/>
      <c r="L34" s="132"/>
      <c r="M34" s="132"/>
      <c r="N34" s="132"/>
      <c r="O34" s="132"/>
      <c r="P34" s="132"/>
      <c r="Q34" s="132"/>
      <c r="R34" s="391"/>
      <c r="S34" s="877" t="s">
        <v>52</v>
      </c>
      <c r="T34" s="1164">
        <f>+'5. MatrizGeneraciónSEIN (1)'!Q23</f>
        <v>72.430997319999989</v>
      </c>
      <c r="U34" s="1164">
        <f>+'5. MatrizGeneraciónSEIN (1)'!R23</f>
        <v>74.861371089548797</v>
      </c>
      <c r="V34" s="1166">
        <f t="shared" si="2"/>
        <v>1.7392435670174372E-2</v>
      </c>
      <c r="W34" s="1166">
        <f t="shared" si="3"/>
        <v>1.8125427231109936E-2</v>
      </c>
      <c r="X34" s="1164"/>
      <c r="Y34" s="1165"/>
      <c r="Z34" s="1165"/>
      <c r="AA34" s="685"/>
      <c r="AB34" s="686"/>
      <c r="AC34" s="614"/>
      <c r="AD34" s="614"/>
      <c r="AE34" s="613"/>
      <c r="AF34" s="613"/>
    </row>
    <row r="35" spans="1:32" s="120" customFormat="1" ht="15" customHeight="1">
      <c r="A35" s="132"/>
      <c r="B35" s="132"/>
      <c r="C35" s="135"/>
      <c r="D35" s="135"/>
      <c r="E35" s="135"/>
      <c r="F35" s="135"/>
      <c r="G35" s="135"/>
      <c r="H35" s="135"/>
      <c r="I35" s="135"/>
      <c r="J35" s="132"/>
      <c r="K35" s="132"/>
      <c r="L35" s="132"/>
      <c r="M35" s="132"/>
      <c r="N35" s="132"/>
      <c r="O35" s="132"/>
      <c r="P35" s="132"/>
      <c r="Q35" s="132"/>
      <c r="R35" s="391"/>
      <c r="S35" s="877" t="s">
        <v>70</v>
      </c>
      <c r="T35" s="1164">
        <f>+'5. MatrizGeneraciónSEIN (1)'!Q13</f>
        <v>77.553984839999998</v>
      </c>
      <c r="U35" s="1164">
        <f>+'5. MatrizGeneraciónSEIN (1)'!R13</f>
        <v>42.714058611852906</v>
      </c>
      <c r="V35" s="1166">
        <f t="shared" si="2"/>
        <v>1.8622588977149523E-2</v>
      </c>
      <c r="W35" s="1166">
        <f t="shared" si="3"/>
        <v>1.0341923342392404E-2</v>
      </c>
      <c r="X35" s="1164"/>
      <c r="Y35" s="1165"/>
      <c r="Z35" s="1165"/>
      <c r="AA35" s="685"/>
      <c r="AB35" s="686"/>
      <c r="AC35" s="614"/>
      <c r="AD35" s="614"/>
      <c r="AE35" s="613"/>
      <c r="AF35" s="613"/>
    </row>
    <row r="36" spans="1:32" s="120" customFormat="1" ht="15" customHeight="1">
      <c r="A36" s="132"/>
      <c r="B36" s="132"/>
      <c r="C36" s="132"/>
      <c r="D36" s="132"/>
      <c r="E36" s="132"/>
      <c r="F36" s="132"/>
      <c r="G36" s="132"/>
      <c r="H36" s="132"/>
      <c r="I36" s="132"/>
      <c r="J36" s="132"/>
      <c r="K36" s="132"/>
      <c r="L36" s="132"/>
      <c r="M36" s="132"/>
      <c r="N36" s="132"/>
      <c r="O36" s="132"/>
      <c r="P36" s="132"/>
      <c r="Q36" s="132"/>
      <c r="R36" s="391"/>
      <c r="S36" s="877" t="s">
        <v>205</v>
      </c>
      <c r="T36" s="1164">
        <f>+'5. MatrizGeneraciónSEIN (1)'!Q14+'5. MatrizGeneraciónSEIN (1)'!Q24+'5. MatrizGeneraciónSEIN (1)'!Q25</f>
        <v>41.533128721439994</v>
      </c>
      <c r="U36" s="1164">
        <f>+'5. MatrizGeneraciónSEIN (1)'!R14+'5. MatrizGeneraciónSEIN (1)'!R24+'5. MatrizGeneraciónSEIN (1)'!R25</f>
        <v>40.619007353824699</v>
      </c>
      <c r="V36" s="1166">
        <f t="shared" si="2"/>
        <v>9.9731095276421738E-3</v>
      </c>
      <c r="W36" s="1166">
        <f t="shared" si="3"/>
        <v>9.8346697539240368E-3</v>
      </c>
      <c r="X36" s="1164"/>
      <c r="Y36" s="1165"/>
      <c r="Z36" s="1165"/>
      <c r="AA36" s="685"/>
      <c r="AB36" s="686"/>
      <c r="AC36" s="614"/>
      <c r="AD36" s="614"/>
      <c r="AE36" s="613"/>
      <c r="AF36" s="613"/>
    </row>
    <row r="37" spans="1:32" s="120" customFormat="1" ht="15" customHeight="1">
      <c r="A37" s="132"/>
      <c r="B37" s="132"/>
      <c r="C37" s="132"/>
      <c r="D37" s="132"/>
      <c r="E37" s="132"/>
      <c r="F37" s="132"/>
      <c r="G37" s="132"/>
      <c r="H37" s="132"/>
      <c r="I37" s="132"/>
      <c r="J37" s="132"/>
      <c r="K37" s="132"/>
      <c r="L37" s="132"/>
      <c r="M37" s="132"/>
      <c r="N37" s="132"/>
      <c r="O37" s="132"/>
      <c r="P37" s="132"/>
      <c r="Q37" s="132"/>
      <c r="R37" s="391"/>
      <c r="S37" s="877" t="s">
        <v>51</v>
      </c>
      <c r="T37" s="1167">
        <f>+'5. MatrizGeneraciónSEIN (1)'!Q22</f>
        <v>18.513546030000001</v>
      </c>
      <c r="U37" s="1167">
        <f>+'5. MatrizGeneraciónSEIN (1)'!R22</f>
        <v>21.846210269</v>
      </c>
      <c r="V37" s="1166">
        <f t="shared" si="2"/>
        <v>4.4455505276423442E-3</v>
      </c>
      <c r="W37" s="1166">
        <f t="shared" si="3"/>
        <v>5.2894021141107143E-3</v>
      </c>
      <c r="X37" s="1164"/>
      <c r="Y37" s="1165"/>
      <c r="Z37" s="1165"/>
      <c r="AA37" s="685"/>
      <c r="AB37" s="686"/>
      <c r="AC37" s="614"/>
      <c r="AD37" s="614"/>
      <c r="AE37" s="613"/>
      <c r="AF37" s="613"/>
    </row>
    <row r="38" spans="1:32" s="120" customFormat="1" ht="15" customHeight="1">
      <c r="A38" s="132"/>
      <c r="B38" s="132"/>
      <c r="C38" s="137"/>
      <c r="D38" s="137"/>
      <c r="E38" s="132"/>
      <c r="F38" s="132"/>
      <c r="G38" s="132"/>
      <c r="H38" s="132"/>
      <c r="I38" s="132"/>
      <c r="J38" s="132"/>
      <c r="K38" s="132"/>
      <c r="L38" s="132"/>
      <c r="M38" s="132"/>
      <c r="N38" s="132"/>
      <c r="O38" s="132"/>
      <c r="P38" s="132"/>
      <c r="Q38" s="132"/>
      <c r="R38" s="391"/>
      <c r="S38" s="877" t="s">
        <v>73</v>
      </c>
      <c r="T38" s="1167">
        <f>+'5. MatrizGeneraciónSEIN (1)'!Q21</f>
        <v>5.2430928640000003</v>
      </c>
      <c r="U38" s="1167">
        <f>+'5. MatrizGeneraciónSEIN (1)'!R21</f>
        <v>7.1915498977260004</v>
      </c>
      <c r="V38" s="1166">
        <f t="shared" si="2"/>
        <v>1.2589935072548071E-3</v>
      </c>
      <c r="W38" s="1166">
        <f t="shared" si="3"/>
        <v>1.7412172987615309E-3</v>
      </c>
      <c r="X38" s="1164"/>
      <c r="Y38" s="1165"/>
      <c r="Z38" s="1165"/>
      <c r="AA38" s="685"/>
      <c r="AB38" s="686"/>
      <c r="AC38" s="614"/>
      <c r="AD38" s="614"/>
      <c r="AE38" s="613"/>
      <c r="AF38" s="613"/>
    </row>
    <row r="39" spans="1:32" s="120" customFormat="1" ht="15" customHeight="1">
      <c r="A39" s="132"/>
      <c r="B39" s="132"/>
      <c r="C39" s="137"/>
      <c r="D39" s="137" t="str">
        <f>"Total = "&amp;ROUND((T40),2)&amp;" GWh"</f>
        <v>Total = 4164,51 GWh</v>
      </c>
      <c r="F39" s="132"/>
      <c r="G39" s="132"/>
      <c r="H39" s="132"/>
      <c r="I39" s="132"/>
      <c r="J39" s="132"/>
      <c r="K39" s="132"/>
      <c r="L39" s="132"/>
      <c r="M39" s="137" t="str">
        <f>"Total = "&amp;ROUND((U40),2)&amp;" GWh"</f>
        <v>Total = 4130,19 GWh</v>
      </c>
      <c r="N39" s="132"/>
      <c r="O39" s="132"/>
      <c r="P39" s="132"/>
      <c r="Q39" s="132"/>
      <c r="R39" s="391"/>
      <c r="S39" s="878" t="s">
        <v>74</v>
      </c>
      <c r="T39" s="1167">
        <f>+'5. MatrizGeneraciónSEIN (1)'!Q20</f>
        <v>3.2537027849999998</v>
      </c>
      <c r="U39" s="1167">
        <f>+'5. MatrizGeneraciónSEIN (1)'!R20</f>
        <v>4.8859560484000006</v>
      </c>
      <c r="V39" s="1166">
        <f t="shared" si="2"/>
        <v>7.8129279551358388E-4</v>
      </c>
      <c r="W39" s="1166">
        <f t="shared" si="3"/>
        <v>1.1829871604106821E-3</v>
      </c>
      <c r="X39" s="1164"/>
      <c r="Y39" s="1165"/>
      <c r="Z39" s="1165"/>
      <c r="AA39" s="685"/>
      <c r="AB39" s="686"/>
      <c r="AC39" s="614"/>
      <c r="AD39" s="614"/>
      <c r="AE39" s="613"/>
      <c r="AF39" s="613"/>
    </row>
    <row r="40" spans="1:32" ht="15" customHeight="1">
      <c r="A40" s="132"/>
      <c r="B40" s="132"/>
      <c r="C40" s="137"/>
      <c r="D40" s="137"/>
      <c r="E40" s="132"/>
      <c r="F40" s="132"/>
      <c r="G40" s="132"/>
      <c r="H40" s="132"/>
      <c r="I40" s="132"/>
      <c r="J40" s="132"/>
      <c r="K40" s="132"/>
      <c r="L40" s="132"/>
      <c r="M40" s="132"/>
      <c r="N40" s="132"/>
      <c r="O40" s="132"/>
      <c r="P40" s="132"/>
      <c r="Q40" s="132"/>
      <c r="S40" s="879"/>
      <c r="T40" s="1167">
        <f>+SUM(T32:T39)</f>
        <v>4164.5114401204401</v>
      </c>
      <c r="U40" s="1167">
        <f>+SUM(U32:U39)</f>
        <v>4130.1851887418688</v>
      </c>
      <c r="V40" s="1167"/>
      <c r="W40" s="1167"/>
      <c r="X40" s="1167"/>
      <c r="Y40" s="1168"/>
      <c r="Z40" s="1165"/>
      <c r="AA40" s="685"/>
      <c r="AB40" s="688"/>
      <c r="AC40" s="617"/>
      <c r="AD40" s="617"/>
      <c r="AE40" s="618"/>
      <c r="AF40" s="618"/>
    </row>
    <row r="41" spans="1:32" ht="15" customHeight="1">
      <c r="A41" s="132"/>
      <c r="B41" s="132"/>
      <c r="C41" s="132"/>
      <c r="D41" s="132"/>
      <c r="E41" s="132"/>
      <c r="F41" s="132"/>
      <c r="G41" s="132"/>
      <c r="H41" s="132"/>
      <c r="I41" s="132"/>
      <c r="J41" s="132"/>
      <c r="K41" s="132"/>
      <c r="L41" s="132"/>
      <c r="M41" s="132"/>
      <c r="N41" s="132"/>
      <c r="O41" s="132"/>
      <c r="P41" s="132"/>
      <c r="Q41" s="132"/>
      <c r="S41" s="878"/>
      <c r="T41" s="1169">
        <f>+T40-'5. MatrizGeneraciónSEIN (1)'!Q26</f>
        <v>0</v>
      </c>
      <c r="U41" s="1169">
        <f>+U40-'5. MatrizGeneraciónSEIN (1)'!R26</f>
        <v>0</v>
      </c>
      <c r="V41" s="1167"/>
      <c r="W41" s="1167"/>
      <c r="X41" s="1167"/>
      <c r="Y41" s="1168"/>
      <c r="Z41" s="1168"/>
      <c r="AA41" s="688"/>
      <c r="AB41" s="688"/>
      <c r="AC41" s="617"/>
      <c r="AD41" s="617"/>
      <c r="AE41" s="618"/>
      <c r="AF41" s="618"/>
    </row>
    <row r="42" spans="1:32" ht="15" customHeight="1">
      <c r="A42" s="132"/>
      <c r="B42" s="132"/>
      <c r="C42" s="132"/>
      <c r="D42" s="132"/>
      <c r="E42" s="132"/>
      <c r="F42" s="132"/>
      <c r="G42" s="132"/>
      <c r="H42" s="132"/>
      <c r="I42" s="132"/>
      <c r="J42" s="132"/>
      <c r="K42" s="132"/>
      <c r="L42" s="132"/>
      <c r="M42" s="132"/>
      <c r="N42" s="132"/>
      <c r="O42" s="132"/>
      <c r="P42" s="132"/>
      <c r="Q42" s="132"/>
      <c r="S42" s="878"/>
      <c r="T42" s="1167"/>
      <c r="U42" s="1167"/>
      <c r="V42" s="1167"/>
      <c r="W42" s="1167"/>
      <c r="X42" s="1167"/>
      <c r="Y42" s="1168"/>
      <c r="Z42" s="1168"/>
      <c r="AA42" s="688"/>
      <c r="AB42" s="688"/>
      <c r="AC42" s="617"/>
      <c r="AD42" s="617"/>
      <c r="AE42" s="618"/>
      <c r="AF42" s="618"/>
    </row>
    <row r="43" spans="1:32" ht="15" customHeight="1">
      <c r="S43" s="689"/>
      <c r="T43" s="1170"/>
      <c r="U43" s="1171"/>
      <c r="V43" s="1171"/>
      <c r="W43" s="1171"/>
      <c r="X43" s="1168"/>
      <c r="Y43" s="1168"/>
      <c r="Z43" s="1168"/>
      <c r="AA43" s="688"/>
      <c r="AB43" s="688"/>
      <c r="AC43" s="617"/>
      <c r="AD43" s="617"/>
      <c r="AE43" s="618"/>
      <c r="AF43" s="618"/>
    </row>
    <row r="44" spans="1:32" ht="15" customHeight="1">
      <c r="S44" s="689"/>
      <c r="T44" s="1172"/>
      <c r="U44" s="1172"/>
      <c r="V44" s="1173"/>
      <c r="W44" s="1171"/>
      <c r="X44" s="1168"/>
      <c r="Y44" s="1168"/>
      <c r="Z44" s="1168"/>
      <c r="AA44" s="688"/>
      <c r="AB44" s="688"/>
      <c r="AC44" s="617"/>
      <c r="AD44" s="617"/>
    </row>
    <row r="45" spans="1:32" ht="15" customHeight="1">
      <c r="S45" s="689"/>
      <c r="T45" s="1172"/>
      <c r="U45" s="1172"/>
      <c r="V45" s="1173"/>
      <c r="W45" s="1171"/>
      <c r="X45" s="1168"/>
      <c r="Y45" s="1168"/>
      <c r="Z45" s="1168"/>
      <c r="AA45" s="688"/>
      <c r="AB45" s="688"/>
      <c r="AC45" s="617"/>
      <c r="AD45" s="617"/>
    </row>
    <row r="46" spans="1:32" ht="15" customHeight="1">
      <c r="S46" s="689"/>
      <c r="T46" s="1171"/>
      <c r="U46" s="1172"/>
      <c r="V46" s="1171"/>
      <c r="W46" s="1171"/>
      <c r="X46" s="1168"/>
      <c r="Y46" s="1168"/>
      <c r="Z46" s="1168"/>
      <c r="AA46" s="688"/>
      <c r="AB46" s="688"/>
      <c r="AC46" s="617"/>
      <c r="AD46" s="617"/>
    </row>
    <row r="47" spans="1:32" ht="15" customHeight="1">
      <c r="S47" s="689"/>
      <c r="T47" s="1171"/>
      <c r="U47" s="1172"/>
      <c r="V47" s="1171"/>
      <c r="W47" s="1171"/>
      <c r="X47" s="1168"/>
      <c r="Y47" s="1168"/>
      <c r="Z47" s="1168"/>
      <c r="AA47" s="688"/>
      <c r="AB47" s="688"/>
      <c r="AC47" s="617"/>
      <c r="AD47" s="617"/>
    </row>
    <row r="48" spans="1:32" ht="15" customHeight="1">
      <c r="S48" s="689"/>
      <c r="T48" s="1171"/>
      <c r="U48" s="1172"/>
      <c r="V48" s="1171"/>
      <c r="W48" s="1171"/>
      <c r="AC48" s="618"/>
      <c r="AD48" s="618"/>
    </row>
    <row r="49" spans="19:30" ht="15" customHeight="1">
      <c r="S49" s="689"/>
      <c r="T49" s="1171"/>
      <c r="U49" s="1172"/>
      <c r="V49" s="1171"/>
      <c r="W49" s="1171"/>
      <c r="AC49" s="618"/>
      <c r="AD49" s="618"/>
    </row>
    <row r="50" spans="19:30" ht="15" customHeight="1">
      <c r="S50" s="689"/>
      <c r="T50" s="1171"/>
      <c r="U50" s="1172"/>
      <c r="V50" s="1171"/>
      <c r="W50" s="1171"/>
      <c r="AC50" s="618"/>
      <c r="AD50" s="618"/>
    </row>
    <row r="51" spans="19:30" ht="15" customHeight="1">
      <c r="S51" s="689"/>
      <c r="T51" s="1171"/>
      <c r="U51" s="1172"/>
      <c r="V51" s="1171"/>
      <c r="W51" s="1171"/>
      <c r="AC51" s="618"/>
      <c r="AD51" s="618"/>
    </row>
    <row r="52" spans="19:30" ht="15" customHeight="1">
      <c r="S52" s="689"/>
      <c r="T52" s="1171"/>
      <c r="U52" s="1172"/>
      <c r="V52" s="1171"/>
      <c r="W52" s="1171"/>
      <c r="AC52" s="618"/>
      <c r="AD52" s="618"/>
    </row>
    <row r="53" spans="19:30" ht="15" customHeight="1">
      <c r="S53" s="689"/>
      <c r="T53" s="1171"/>
      <c r="U53" s="1172"/>
      <c r="V53" s="1171"/>
      <c r="W53" s="1171"/>
      <c r="AC53" s="618"/>
      <c r="AD53" s="618"/>
    </row>
    <row r="54" spans="19:30" ht="15" customHeight="1">
      <c r="S54" s="689"/>
      <c r="T54" s="1171"/>
      <c r="U54" s="1172"/>
      <c r="V54" s="1171"/>
      <c r="W54" s="1171"/>
      <c r="AC54" s="618"/>
      <c r="AD54" s="618"/>
    </row>
    <row r="55" spans="19:30" ht="15" customHeight="1">
      <c r="S55" s="689"/>
      <c r="T55" s="1171"/>
      <c r="U55" s="1172"/>
      <c r="V55" s="1171"/>
      <c r="W55" s="1171"/>
      <c r="AC55" s="618"/>
      <c r="AD55" s="618"/>
    </row>
    <row r="56" spans="19:30" ht="15" customHeight="1">
      <c r="S56" s="689"/>
      <c r="T56" s="1171"/>
      <c r="U56" s="1172"/>
      <c r="V56" s="1171"/>
      <c r="W56" s="1171"/>
      <c r="AC56" s="618"/>
      <c r="AD56" s="618"/>
    </row>
    <row r="57" spans="19:30" ht="15" customHeight="1">
      <c r="S57" s="689"/>
      <c r="T57" s="1171"/>
      <c r="U57" s="1172"/>
      <c r="V57" s="1171"/>
      <c r="W57" s="1171"/>
      <c r="AC57" s="618"/>
      <c r="AD57" s="618"/>
    </row>
    <row r="58" spans="19:30" ht="15" customHeight="1">
      <c r="AC58" s="618"/>
      <c r="AD58" s="618"/>
    </row>
    <row r="59" spans="19:30" ht="15" customHeight="1">
      <c r="AC59" s="618"/>
      <c r="AD59" s="618"/>
    </row>
    <row r="60" spans="19:30" ht="15" customHeight="1">
      <c r="AC60" s="618"/>
      <c r="AD60" s="618"/>
    </row>
    <row r="61" spans="19:30" ht="15" customHeight="1">
      <c r="AC61" s="618"/>
      <c r="AD61" s="618"/>
    </row>
    <row r="62" spans="19:30">
      <c r="AC62" s="618"/>
      <c r="AD62" s="618"/>
    </row>
  </sheetData>
  <customSheetViews>
    <customSheetView guid="{7398011F-6792-457D-9968-3CBE3236EAF9}" scale="115" showPageBreaks="1" showGridLines="0" fitToPage="1" printArea="1" view="pageBreakPreview">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9">
    <mergeCell ref="B24:Q24"/>
    <mergeCell ref="A17:Q17"/>
    <mergeCell ref="B19:Q20"/>
    <mergeCell ref="B21:Q22"/>
    <mergeCell ref="A4:Q5"/>
    <mergeCell ref="A6:Q7"/>
    <mergeCell ref="A8:M8"/>
    <mergeCell ref="A10:Q11"/>
    <mergeCell ref="A16:Q16"/>
  </mergeCells>
  <printOptions horizontalCentered="1" gridLinesSet="0"/>
  <pageMargins left="0.51181102362204722" right="0.51181102362204722" top="1.0520833333333333" bottom="0.74803149606299213" header="0.31496062992125984" footer="0.31496062992125984"/>
  <pageSetup paperSize="9" scale="96" fitToHeight="0" orientation="portrait" r:id="rId2"/>
  <headerFooter>
    <oddHeader>&amp;L&amp;"Calibri Light,Regular"&amp;10 &amp;C&amp;"Calibri Light,Regular"&amp;10 &amp;R&amp;"Tahoma,Negrita"&amp;10Informe de la Operación Mensual - Marzo 2017
INFSGI-MES-03-2017
06/04/2017
Versión: 01</oddHeader>
    <oddFooter>&amp;L&amp;"-,Regular"&amp;10COES SINAC, 2017&amp;C&amp;"Calibri Light,Regular"&amp;10 1&amp;R&amp;"Tahoma,Normal"&amp;10Dirección Ejecutiva
Sub Dirección de Gestión de Información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V315"/>
  <sheetViews>
    <sheetView view="pageBreakPreview" zoomScale="115" zoomScaleNormal="100" zoomScaleSheetLayoutView="115" zoomScalePageLayoutView="70" workbookViewId="0">
      <selection activeCell="F21" sqref="F21"/>
    </sheetView>
  </sheetViews>
  <sheetFormatPr defaultRowHeight="11.25"/>
  <cols>
    <col min="1" max="1" width="45.6640625" style="139" customWidth="1"/>
    <col min="2" max="2" width="14.83203125" style="139" bestFit="1" customWidth="1"/>
    <col min="3" max="3" width="16.6640625" style="139" customWidth="1"/>
    <col min="4" max="4" width="19.1640625" style="139" customWidth="1"/>
    <col min="5" max="7" width="16.1640625" style="139" customWidth="1"/>
    <col min="8" max="8" width="12.33203125" style="139" customWidth="1"/>
    <col min="9" max="9" width="11.83203125" style="139" bestFit="1" customWidth="1"/>
    <col min="10" max="10" width="13.1640625" style="139" customWidth="1"/>
    <col min="11" max="11" width="16.83203125" style="199" customWidth="1"/>
    <col min="12" max="13" width="9.33203125" style="139"/>
    <col min="14" max="14" width="27.83203125" style="139" bestFit="1" customWidth="1"/>
    <col min="15" max="15" width="20.6640625" style="139" bestFit="1" customWidth="1"/>
    <col min="16" max="16" width="16.33203125" style="139" bestFit="1" customWidth="1"/>
    <col min="17" max="17" width="9.83203125" style="139" bestFit="1" customWidth="1"/>
    <col min="18" max="18" width="27.1640625" style="139" bestFit="1" customWidth="1"/>
    <col min="19" max="19" width="12.5" style="139" bestFit="1" customWidth="1"/>
    <col min="20" max="16384" width="9.33203125" style="139"/>
  </cols>
  <sheetData>
    <row r="1" spans="1:19" ht="14.1" customHeight="1">
      <c r="A1" s="192"/>
      <c r="B1" s="193"/>
      <c r="C1" s="193"/>
      <c r="D1" s="193"/>
      <c r="E1" s="193"/>
      <c r="F1" s="193"/>
      <c r="G1" s="193"/>
      <c r="H1" s="194"/>
      <c r="I1" s="194"/>
      <c r="J1" s="195"/>
      <c r="K1" s="195"/>
    </row>
    <row r="2" spans="1:19" ht="14.1" customHeight="1">
      <c r="A2" s="196"/>
      <c r="B2" s="197"/>
      <c r="C2" s="197"/>
      <c r="D2" s="197"/>
      <c r="E2" s="197"/>
      <c r="F2" s="197"/>
      <c r="G2" s="197"/>
      <c r="H2" s="198"/>
      <c r="I2" s="198"/>
      <c r="J2" s="198"/>
      <c r="K2" s="198"/>
    </row>
    <row r="3" spans="1:19" ht="14.1" customHeight="1">
      <c r="A3" s="196"/>
      <c r="B3" s="197"/>
      <c r="C3" s="197"/>
      <c r="D3" s="197"/>
      <c r="E3" s="197"/>
      <c r="F3" s="197"/>
      <c r="G3" s="197"/>
      <c r="H3" s="198"/>
      <c r="I3" s="198"/>
      <c r="J3" s="198"/>
      <c r="K3" s="198"/>
    </row>
    <row r="4" spans="1:19" ht="24" customHeight="1">
      <c r="A4" s="1205" t="s">
        <v>784</v>
      </c>
      <c r="B4" s="1205"/>
      <c r="C4" s="1205"/>
      <c r="D4" s="1205"/>
      <c r="E4" s="1205"/>
      <c r="F4" s="1205"/>
      <c r="G4" s="1205"/>
      <c r="H4" s="1205"/>
      <c r="I4" s="1205"/>
      <c r="J4" s="1205"/>
      <c r="K4" s="201"/>
    </row>
    <row r="5" spans="1:19" ht="15.95" customHeight="1">
      <c r="A5" s="199"/>
      <c r="B5" s="200"/>
      <c r="C5" s="202"/>
      <c r="D5" s="203"/>
      <c r="E5" s="203"/>
      <c r="F5" s="203"/>
      <c r="G5" s="201"/>
      <c r="H5" s="204"/>
      <c r="I5" s="204"/>
      <c r="J5" s="205"/>
      <c r="K5" s="201"/>
    </row>
    <row r="6" spans="1:19" ht="15.95" customHeight="1">
      <c r="A6" s="206" t="s">
        <v>27</v>
      </c>
      <c r="B6" s="200"/>
      <c r="C6" s="202"/>
      <c r="D6" s="203"/>
      <c r="E6" s="203"/>
      <c r="F6" s="203"/>
      <c r="G6" s="201"/>
      <c r="H6" s="204"/>
      <c r="I6" s="204"/>
      <c r="J6" s="205"/>
      <c r="K6" s="201"/>
    </row>
    <row r="7" spans="1:19" ht="15.95" customHeight="1">
      <c r="A7" s="199"/>
      <c r="B7" s="200"/>
      <c r="C7" s="202"/>
      <c r="D7" s="203"/>
      <c r="E7" s="203"/>
      <c r="F7" s="203"/>
      <c r="G7" s="201"/>
      <c r="H7" s="204"/>
      <c r="I7" s="204"/>
      <c r="J7" s="205"/>
      <c r="K7" s="201"/>
    </row>
    <row r="8" spans="1:19" ht="58.5" customHeight="1">
      <c r="A8" s="1035" t="s">
        <v>28</v>
      </c>
      <c r="B8" s="1036" t="s">
        <v>33</v>
      </c>
      <c r="C8" s="1036" t="s">
        <v>30</v>
      </c>
      <c r="D8" s="1036" t="s">
        <v>37</v>
      </c>
      <c r="E8" s="1036" t="s">
        <v>29</v>
      </c>
      <c r="F8" s="1037" t="s">
        <v>31</v>
      </c>
      <c r="G8" s="1038" t="s">
        <v>34</v>
      </c>
      <c r="H8" s="1037" t="s">
        <v>35</v>
      </c>
      <c r="I8" s="1038" t="s">
        <v>32</v>
      </c>
      <c r="J8" s="1039" t="s">
        <v>36</v>
      </c>
    </row>
    <row r="9" spans="1:19" s="164" customFormat="1" ht="21" customHeight="1">
      <c r="A9" s="255" t="s">
        <v>888</v>
      </c>
      <c r="B9" s="889" t="s">
        <v>41</v>
      </c>
      <c r="C9" s="256" t="s">
        <v>471</v>
      </c>
      <c r="D9" s="271" t="s">
        <v>43</v>
      </c>
      <c r="E9" s="256" t="s">
        <v>489</v>
      </c>
      <c r="F9" s="273" t="s">
        <v>467</v>
      </c>
      <c r="G9" s="257">
        <v>13.8</v>
      </c>
      <c r="H9" s="1031">
        <v>35</v>
      </c>
      <c r="I9" s="1031">
        <v>35</v>
      </c>
      <c r="J9" s="258" t="s">
        <v>468</v>
      </c>
      <c r="K9" s="199"/>
      <c r="L9" s="274"/>
      <c r="M9" s="254"/>
    </row>
    <row r="10" spans="1:19" s="164" customFormat="1" ht="17.25" customHeight="1">
      <c r="A10" s="259" t="s">
        <v>39</v>
      </c>
      <c r="B10" s="260"/>
      <c r="C10" s="261"/>
      <c r="D10" s="261"/>
      <c r="E10" s="262"/>
      <c r="F10" s="263"/>
      <c r="G10" s="264"/>
      <c r="H10" s="1032">
        <f>+H9</f>
        <v>35</v>
      </c>
      <c r="I10" s="1032">
        <f>+I9</f>
        <v>35</v>
      </c>
      <c r="J10" s="265"/>
      <c r="K10" s="199"/>
      <c r="L10" s="274"/>
      <c r="M10" s="254"/>
    </row>
    <row r="11" spans="1:19" s="164" customFormat="1" ht="17.25" customHeight="1">
      <c r="A11" s="235" t="s">
        <v>38</v>
      </c>
      <c r="B11" s="220"/>
      <c r="C11" s="220"/>
      <c r="D11" s="220"/>
      <c r="E11" s="220"/>
      <c r="F11" s="220"/>
      <c r="G11" s="220"/>
      <c r="H11" s="220"/>
      <c r="I11" s="220"/>
      <c r="J11" s="220"/>
      <c r="K11" s="199"/>
      <c r="M11" s="254"/>
    </row>
    <row r="12" spans="1:19" s="164" customFormat="1" ht="12" customHeight="1">
      <c r="A12" s="207" t="s">
        <v>908</v>
      </c>
      <c r="B12" s="220"/>
      <c r="C12" s="220"/>
      <c r="D12" s="220"/>
      <c r="E12" s="220"/>
      <c r="F12" s="220"/>
      <c r="G12" s="220"/>
      <c r="H12" s="220"/>
      <c r="I12" s="220"/>
      <c r="J12" s="220"/>
      <c r="K12" s="243"/>
      <c r="M12" s="254"/>
    </row>
    <row r="13" spans="1:19" s="165" customFormat="1" ht="5.25" customHeight="1">
      <c r="A13" s="223"/>
      <c r="B13" s="253"/>
      <c r="C13" s="253"/>
      <c r="D13" s="253"/>
      <c r="E13" s="253"/>
      <c r="F13" s="253"/>
      <c r="G13" s="253"/>
      <c r="H13" s="253"/>
      <c r="I13" s="209"/>
      <c r="J13" s="209"/>
      <c r="K13" s="209"/>
    </row>
    <row r="14" spans="1:19" s="165" customFormat="1" ht="12" customHeight="1">
      <c r="A14" s="567" t="s">
        <v>491</v>
      </c>
      <c r="B14" s="211"/>
      <c r="C14" s="212"/>
      <c r="D14" s="212"/>
      <c r="E14" s="212"/>
      <c r="F14" s="212"/>
      <c r="G14" s="212"/>
      <c r="H14" s="212"/>
      <c r="I14" s="213"/>
      <c r="J14" s="213"/>
      <c r="K14" s="213"/>
    </row>
    <row r="15" spans="1:19" s="165" customFormat="1" ht="12" customHeight="1">
      <c r="A15" s="568"/>
      <c r="B15" s="212"/>
      <c r="C15" s="212"/>
      <c r="D15" s="212"/>
      <c r="E15" s="212"/>
      <c r="F15" s="212"/>
      <c r="G15" s="212"/>
      <c r="H15" s="212"/>
      <c r="I15" s="214"/>
      <c r="J15" s="214"/>
      <c r="K15" s="214"/>
      <c r="N15" s="542"/>
      <c r="O15" s="542"/>
      <c r="P15" s="542"/>
      <c r="Q15" s="542"/>
      <c r="R15" s="542"/>
      <c r="S15" s="542"/>
    </row>
    <row r="16" spans="1:19" s="166" customFormat="1" ht="11.25" hidden="1" customHeight="1">
      <c r="A16" s="568"/>
      <c r="B16" s="212"/>
      <c r="C16" s="212"/>
      <c r="D16" s="212"/>
      <c r="E16" s="212"/>
      <c r="F16" s="212"/>
      <c r="G16" s="212"/>
      <c r="H16" s="212"/>
      <c r="I16" s="215"/>
      <c r="J16" s="215"/>
      <c r="K16" s="215"/>
      <c r="N16" s="543"/>
      <c r="O16" s="543"/>
      <c r="P16" s="543"/>
      <c r="Q16" s="543"/>
      <c r="R16" s="543"/>
      <c r="S16" s="543"/>
    </row>
    <row r="17" spans="1:22" s="165" customFormat="1" ht="12" hidden="1" customHeight="1">
      <c r="A17" s="568"/>
      <c r="B17" s="212"/>
      <c r="C17" s="212"/>
      <c r="D17" s="212"/>
      <c r="E17" s="212"/>
      <c r="F17" s="212"/>
      <c r="G17" s="212"/>
      <c r="H17" s="212"/>
      <c r="I17" s="213"/>
      <c r="J17" s="213"/>
      <c r="K17" s="213"/>
      <c r="N17" s="542"/>
      <c r="O17" s="542"/>
      <c r="P17" s="542"/>
      <c r="Q17" s="542"/>
      <c r="R17" s="542"/>
      <c r="S17" s="542"/>
    </row>
    <row r="18" spans="1:22" s="165" customFormat="1" ht="12" hidden="1" customHeight="1">
      <c r="A18" s="568"/>
      <c r="B18" s="212"/>
      <c r="C18" s="212"/>
      <c r="D18" s="212"/>
      <c r="E18" s="212"/>
      <c r="F18" s="212"/>
      <c r="G18" s="212"/>
      <c r="H18" s="212"/>
      <c r="I18" s="213"/>
      <c r="J18" s="213"/>
      <c r="K18" s="213"/>
      <c r="N18" s="542"/>
      <c r="O18" s="542"/>
      <c r="P18" s="542"/>
      <c r="Q18" s="542"/>
      <c r="R18" s="542"/>
      <c r="S18" s="542"/>
    </row>
    <row r="19" spans="1:22" s="166" customFormat="1" ht="12" hidden="1" customHeight="1">
      <c r="A19" s="569"/>
      <c r="B19" s="216"/>
      <c r="C19" s="216"/>
      <c r="D19" s="216"/>
      <c r="E19" s="216"/>
      <c r="F19" s="216"/>
      <c r="G19" s="216"/>
      <c r="H19" s="216"/>
      <c r="I19" s="214"/>
      <c r="J19" s="214"/>
      <c r="K19" s="214"/>
      <c r="N19" s="543"/>
      <c r="O19" s="543"/>
      <c r="P19" s="543"/>
      <c r="Q19" s="543"/>
      <c r="R19" s="543"/>
      <c r="S19" s="543"/>
    </row>
    <row r="20" spans="1:22" s="167" customFormat="1" ht="6" customHeight="1">
      <c r="A20" s="569"/>
      <c r="B20" s="216"/>
      <c r="C20" s="216"/>
      <c r="D20" s="216"/>
      <c r="E20" s="216"/>
      <c r="F20" s="216"/>
      <c r="G20" s="216"/>
      <c r="H20" s="216"/>
      <c r="I20" s="214"/>
      <c r="J20" s="214"/>
      <c r="K20" s="214"/>
      <c r="N20" s="544"/>
      <c r="O20" s="544"/>
      <c r="P20" s="544"/>
      <c r="Q20" s="544"/>
      <c r="R20" s="543"/>
      <c r="S20" s="543"/>
      <c r="T20" s="166"/>
    </row>
    <row r="21" spans="1:22" s="168" customFormat="1" ht="15.95" customHeight="1">
      <c r="A21" s="217"/>
      <c r="B21" s="218"/>
      <c r="C21" s="218"/>
      <c r="D21" s="218"/>
      <c r="E21" s="218"/>
      <c r="F21" s="218"/>
      <c r="G21" s="218"/>
      <c r="H21" s="218"/>
      <c r="I21" s="210"/>
      <c r="J21" s="210"/>
      <c r="K21" s="210"/>
      <c r="N21" s="545"/>
      <c r="O21" s="545"/>
      <c r="P21" s="545"/>
      <c r="Q21" s="545"/>
      <c r="R21" s="543"/>
      <c r="S21" s="543"/>
      <c r="T21" s="166"/>
    </row>
    <row r="22" spans="1:22" s="169" customFormat="1" ht="35.25" customHeight="1">
      <c r="A22" s="1206" t="s">
        <v>785</v>
      </c>
      <c r="B22" s="1206"/>
      <c r="C22" s="1206"/>
      <c r="D22" s="1206"/>
      <c r="E22" s="1206"/>
      <c r="F22" s="1206"/>
      <c r="G22" s="1206"/>
      <c r="H22" s="1206"/>
      <c r="I22" s="1206"/>
      <c r="J22" s="1206"/>
      <c r="K22" s="1206"/>
      <c r="N22" s="548" t="s">
        <v>48</v>
      </c>
      <c r="O22" s="548" t="s">
        <v>49</v>
      </c>
      <c r="P22" s="548" t="s">
        <v>50</v>
      </c>
      <c r="Q22" s="546"/>
      <c r="R22" s="543"/>
      <c r="S22" s="543"/>
      <c r="T22" s="267"/>
      <c r="U22" s="266"/>
      <c r="V22" s="266"/>
    </row>
    <row r="23" spans="1:22" s="170" customFormat="1" ht="12" customHeight="1">
      <c r="A23" s="219"/>
      <c r="B23" s="220"/>
      <c r="C23" s="220"/>
      <c r="D23" s="220"/>
      <c r="E23" s="220"/>
      <c r="F23" s="220"/>
      <c r="G23" s="220"/>
      <c r="H23" s="221"/>
      <c r="I23" s="221"/>
      <c r="J23" s="221"/>
      <c r="K23" s="221"/>
      <c r="N23" s="549" t="s">
        <v>40</v>
      </c>
      <c r="O23" s="550"/>
      <c r="P23" s="551">
        <f>+O23/$O$26</f>
        <v>0</v>
      </c>
      <c r="Q23" s="547"/>
      <c r="R23" s="543"/>
      <c r="S23" s="543"/>
      <c r="T23" s="267"/>
      <c r="U23" s="268"/>
      <c r="V23" s="268"/>
    </row>
    <row r="24" spans="1:22" s="170" customFormat="1" ht="12" customHeight="1">
      <c r="A24" s="222"/>
      <c r="B24" s="220"/>
      <c r="C24" s="220"/>
      <c r="D24" s="220"/>
      <c r="E24" s="220"/>
      <c r="F24" s="220"/>
      <c r="G24" s="220"/>
      <c r="H24" s="220"/>
      <c r="I24" s="221"/>
      <c r="J24" s="221"/>
      <c r="K24" s="221"/>
      <c r="N24" s="549" t="s">
        <v>41</v>
      </c>
      <c r="O24" s="550">
        <f>+I9</f>
        <v>35</v>
      </c>
      <c r="P24" s="551">
        <f>+O24/$O$26</f>
        <v>1</v>
      </c>
      <c r="Q24" s="547"/>
      <c r="R24" s="543"/>
      <c r="S24" s="543"/>
      <c r="T24" s="267"/>
      <c r="U24" s="268"/>
      <c r="V24" s="268"/>
    </row>
    <row r="25" spans="1:22" s="170" customFormat="1" ht="12" customHeight="1">
      <c r="A25" s="224"/>
      <c r="B25" s="224"/>
      <c r="C25" s="225"/>
      <c r="D25" s="220"/>
      <c r="E25" s="220"/>
      <c r="F25" s="226"/>
      <c r="G25" s="226"/>
      <c r="H25" s="227"/>
      <c r="I25" s="221"/>
      <c r="J25" s="221"/>
      <c r="K25" s="221"/>
      <c r="N25" s="549" t="s">
        <v>52</v>
      </c>
      <c r="O25" s="550"/>
      <c r="P25" s="551">
        <f>+O25/$O$26</f>
        <v>0</v>
      </c>
      <c r="Q25" s="547"/>
      <c r="R25" s="543"/>
      <c r="S25" s="543"/>
      <c r="T25" s="267"/>
      <c r="U25" s="268"/>
      <c r="V25" s="268"/>
    </row>
    <row r="26" spans="1:22" s="170" customFormat="1" ht="12" customHeight="1">
      <c r="A26" s="228"/>
      <c r="B26" s="224"/>
      <c r="C26" s="225"/>
      <c r="D26" s="220"/>
      <c r="E26" s="220"/>
      <c r="F26" s="226"/>
      <c r="G26" s="226"/>
      <c r="H26" s="229"/>
      <c r="I26" s="221"/>
      <c r="J26" s="221"/>
      <c r="K26" s="221"/>
      <c r="N26" s="552" t="s">
        <v>53</v>
      </c>
      <c r="O26" s="553">
        <f>SUM(O23:O25)</f>
        <v>35</v>
      </c>
      <c r="P26" s="554">
        <f>+O26/$O$26</f>
        <v>1</v>
      </c>
      <c r="Q26" s="547"/>
      <c r="R26" s="543"/>
      <c r="S26" s="543"/>
      <c r="T26" s="267"/>
      <c r="U26" s="268"/>
      <c r="V26" s="268"/>
    </row>
    <row r="27" spans="1:22" s="170" customFormat="1" ht="12" customHeight="1">
      <c r="A27" s="228"/>
      <c r="B27" s="220"/>
      <c r="C27" s="223"/>
      <c r="D27" s="220"/>
      <c r="E27" s="220"/>
      <c r="F27" s="220"/>
      <c r="G27" s="230"/>
      <c r="H27" s="230"/>
      <c r="I27" s="221"/>
      <c r="J27" s="221"/>
      <c r="K27" s="221"/>
      <c r="N27" s="547"/>
      <c r="O27" s="547"/>
      <c r="P27" s="547"/>
      <c r="Q27" s="547"/>
      <c r="R27" s="543"/>
      <c r="S27" s="543"/>
      <c r="T27" s="267"/>
      <c r="U27" s="268"/>
      <c r="V27" s="268"/>
    </row>
    <row r="28" spans="1:22" s="170" customFormat="1" ht="12" customHeight="1">
      <c r="A28" s="228"/>
      <c r="B28" s="231"/>
      <c r="C28" s="231"/>
      <c r="D28" s="220"/>
      <c r="E28" s="220"/>
      <c r="F28" s="220"/>
      <c r="G28" s="220"/>
      <c r="H28" s="220"/>
      <c r="I28" s="221"/>
      <c r="J28" s="221"/>
      <c r="K28" s="221"/>
      <c r="N28" s="547"/>
      <c r="O28" s="547"/>
      <c r="P28" s="547"/>
      <c r="Q28" s="547"/>
      <c r="R28" s="543"/>
      <c r="S28" s="543"/>
      <c r="T28" s="267"/>
      <c r="U28" s="268"/>
      <c r="V28" s="268"/>
    </row>
    <row r="29" spans="1:22" s="170" customFormat="1" ht="12" customHeight="1">
      <c r="A29" s="228"/>
      <c r="B29" s="231"/>
      <c r="C29" s="231"/>
      <c r="D29" s="220"/>
      <c r="E29" s="220"/>
      <c r="F29" s="220"/>
      <c r="G29" s="220"/>
      <c r="H29" s="220"/>
      <c r="I29" s="221"/>
      <c r="J29" s="221"/>
      <c r="K29" s="221"/>
      <c r="N29" s="547"/>
      <c r="O29" s="547"/>
      <c r="P29" s="547"/>
      <c r="Q29" s="547"/>
      <c r="R29" s="547"/>
      <c r="S29" s="547"/>
      <c r="T29" s="268"/>
      <c r="U29" s="268"/>
      <c r="V29" s="268"/>
    </row>
    <row r="30" spans="1:22" s="170" customFormat="1" ht="12" customHeight="1">
      <c r="A30" s="222"/>
      <c r="B30" s="220"/>
      <c r="C30" s="220"/>
      <c r="D30" s="220"/>
      <c r="E30" s="220"/>
      <c r="F30" s="220"/>
      <c r="G30" s="220"/>
      <c r="H30" s="220"/>
      <c r="I30" s="221"/>
      <c r="J30" s="221"/>
      <c r="K30" s="221"/>
      <c r="N30" s="1204" t="s">
        <v>56</v>
      </c>
      <c r="O30" s="1203" t="s">
        <v>57</v>
      </c>
      <c r="P30" s="1203"/>
      <c r="Q30" s="1203"/>
      <c r="R30" s="1203"/>
      <c r="S30" s="1203"/>
      <c r="T30" s="268"/>
      <c r="U30" s="268"/>
      <c r="V30" s="268"/>
    </row>
    <row r="31" spans="1:22" s="170" customFormat="1" ht="15" customHeight="1">
      <c r="A31" s="222"/>
      <c r="B31" s="220"/>
      <c r="C31" s="220"/>
      <c r="D31" s="220"/>
      <c r="E31" s="220"/>
      <c r="F31" s="220"/>
      <c r="G31" s="220"/>
      <c r="H31" s="220"/>
      <c r="I31" s="232"/>
      <c r="J31" s="232"/>
      <c r="K31" s="232"/>
      <c r="N31" s="1204"/>
      <c r="O31" s="555" t="s">
        <v>54</v>
      </c>
      <c r="P31" s="555" t="s">
        <v>58</v>
      </c>
      <c r="Q31" s="555" t="s">
        <v>60</v>
      </c>
      <c r="R31" s="555" t="s">
        <v>492</v>
      </c>
      <c r="S31" s="555" t="s">
        <v>53</v>
      </c>
      <c r="T31" s="268"/>
      <c r="U31" s="268"/>
      <c r="V31" s="268"/>
    </row>
    <row r="32" spans="1:22" s="170" customFormat="1" ht="12" customHeight="1">
      <c r="A32" s="222"/>
      <c r="B32" s="220"/>
      <c r="C32" s="220"/>
      <c r="D32" s="220"/>
      <c r="E32" s="220"/>
      <c r="F32" s="220"/>
      <c r="G32" s="220"/>
      <c r="H32" s="220"/>
      <c r="I32" s="221"/>
      <c r="J32" s="221"/>
      <c r="K32" s="221"/>
      <c r="N32" s="556" t="s">
        <v>46</v>
      </c>
      <c r="O32" s="557"/>
      <c r="P32" s="557"/>
      <c r="Q32" s="557"/>
      <c r="R32" s="557"/>
      <c r="S32" s="558">
        <f t="shared" ref="S32:S37" si="0">SUM(O32:R32)</f>
        <v>0</v>
      </c>
      <c r="T32" s="268"/>
      <c r="U32" s="268"/>
      <c r="V32" s="268"/>
    </row>
    <row r="33" spans="1:22" s="173" customFormat="1" ht="12" customHeight="1">
      <c r="A33" s="222"/>
      <c r="B33" s="220"/>
      <c r="C33" s="220"/>
      <c r="D33" s="220"/>
      <c r="E33" s="220"/>
      <c r="F33" s="220"/>
      <c r="G33" s="220"/>
      <c r="H33" s="220"/>
      <c r="I33" s="233"/>
      <c r="J33" s="233"/>
      <c r="K33" s="233"/>
      <c r="N33" s="559" t="s">
        <v>43</v>
      </c>
      <c r="O33" s="560"/>
      <c r="P33" s="560"/>
      <c r="Q33" s="560"/>
      <c r="R33" s="560">
        <v>35</v>
      </c>
      <c r="S33" s="558">
        <f t="shared" si="0"/>
        <v>35</v>
      </c>
      <c r="T33" s="269"/>
      <c r="U33" s="269"/>
      <c r="V33" s="269"/>
    </row>
    <row r="34" spans="1:22" s="173" customFormat="1" ht="12" customHeight="1">
      <c r="A34" s="234"/>
      <c r="B34" s="225"/>
      <c r="C34" s="225"/>
      <c r="D34" s="225"/>
      <c r="E34" s="225"/>
      <c r="F34" s="225"/>
      <c r="G34" s="225"/>
      <c r="H34" s="225"/>
      <c r="I34" s="225"/>
      <c r="J34" s="225"/>
      <c r="K34" s="225"/>
      <c r="N34" s="559" t="s">
        <v>432</v>
      </c>
      <c r="O34" s="560"/>
      <c r="P34" s="560"/>
      <c r="Q34" s="560"/>
      <c r="R34" s="560"/>
      <c r="S34" s="558">
        <f t="shared" si="0"/>
        <v>0</v>
      </c>
      <c r="T34" s="269"/>
      <c r="U34" s="269"/>
      <c r="V34" s="269"/>
    </row>
    <row r="35" spans="1:22" s="171" customFormat="1" ht="12" customHeight="1">
      <c r="A35" s="235"/>
      <c r="B35" s="220"/>
      <c r="C35" s="220"/>
      <c r="D35" s="220"/>
      <c r="E35" s="220"/>
      <c r="F35" s="220"/>
      <c r="G35" s="220"/>
      <c r="H35" s="220"/>
      <c r="I35" s="220"/>
      <c r="J35" s="220"/>
      <c r="K35" s="220"/>
      <c r="N35" s="556" t="s">
        <v>47</v>
      </c>
      <c r="O35" s="557"/>
      <c r="P35" s="557"/>
      <c r="Q35" s="557"/>
      <c r="R35" s="557"/>
      <c r="S35" s="558">
        <f t="shared" si="0"/>
        <v>0</v>
      </c>
      <c r="T35" s="270"/>
      <c r="U35" s="270"/>
      <c r="V35" s="270"/>
    </row>
    <row r="36" spans="1:22" s="171" customFormat="1" ht="12" customHeight="1">
      <c r="A36" s="236"/>
      <c r="B36" s="236"/>
      <c r="C36" s="236"/>
      <c r="D36" s="236"/>
      <c r="E36" s="236"/>
      <c r="F36" s="236"/>
      <c r="G36" s="236"/>
      <c r="H36" s="236"/>
      <c r="I36" s="236"/>
      <c r="J36" s="236"/>
      <c r="K36" s="220"/>
      <c r="N36" s="556" t="s">
        <v>59</v>
      </c>
      <c r="O36" s="557"/>
      <c r="P36" s="557"/>
      <c r="Q36" s="557"/>
      <c r="R36" s="557"/>
      <c r="S36" s="558">
        <f t="shared" si="0"/>
        <v>0</v>
      </c>
      <c r="T36" s="270"/>
      <c r="U36" s="270"/>
      <c r="V36" s="270"/>
    </row>
    <row r="37" spans="1:22" s="171" customFormat="1" ht="12" customHeight="1">
      <c r="A37" s="223"/>
      <c r="B37" s="220"/>
      <c r="C37" s="220"/>
      <c r="D37" s="220"/>
      <c r="E37" s="220"/>
      <c r="F37" s="223"/>
      <c r="G37" s="220"/>
      <c r="H37" s="220"/>
      <c r="I37" s="220"/>
      <c r="J37" s="220"/>
      <c r="K37" s="220"/>
      <c r="N37" s="556" t="s">
        <v>45</v>
      </c>
      <c r="O37" s="557"/>
      <c r="P37" s="557"/>
      <c r="Q37" s="557"/>
      <c r="R37" s="557"/>
      <c r="S37" s="558">
        <f t="shared" si="0"/>
        <v>0</v>
      </c>
      <c r="T37" s="270"/>
      <c r="U37" s="270"/>
      <c r="V37" s="270"/>
    </row>
    <row r="38" spans="1:22" s="171" customFormat="1" ht="19.5" customHeight="1">
      <c r="A38" s="237"/>
      <c r="B38" s="220"/>
      <c r="C38" s="220"/>
      <c r="D38" s="220"/>
      <c r="E38" s="220"/>
      <c r="F38" s="220"/>
      <c r="G38" s="220"/>
      <c r="H38" s="220"/>
      <c r="I38" s="227"/>
      <c r="J38" s="227"/>
      <c r="K38" s="227"/>
      <c r="N38" s="561" t="s">
        <v>53</v>
      </c>
      <c r="O38" s="562">
        <f>SUM(O32:O37)</f>
        <v>0</v>
      </c>
      <c r="P38" s="562">
        <f>SUM(P32:P37)</f>
        <v>0</v>
      </c>
      <c r="Q38" s="562">
        <f>SUM(Q32:Q37)</f>
        <v>0</v>
      </c>
      <c r="R38" s="562">
        <f>SUM(R32:R37)</f>
        <v>35</v>
      </c>
      <c r="S38" s="558">
        <f>SUM(S32:S37)</f>
        <v>35</v>
      </c>
      <c r="T38" s="270"/>
      <c r="U38" s="270"/>
      <c r="V38" s="270"/>
    </row>
    <row r="39" spans="1:22" s="171" customFormat="1" ht="12" customHeight="1">
      <c r="A39" s="223"/>
      <c r="B39" s="220"/>
      <c r="C39" s="225"/>
      <c r="D39" s="225"/>
      <c r="E39" s="225"/>
      <c r="F39" s="225"/>
      <c r="G39" s="225"/>
      <c r="H39" s="225"/>
      <c r="I39" s="229"/>
      <c r="J39" s="229"/>
      <c r="K39" s="229"/>
      <c r="N39" s="425"/>
      <c r="O39" s="425"/>
      <c r="P39" s="425"/>
      <c r="Q39" s="425"/>
      <c r="R39" s="425"/>
      <c r="S39" s="425"/>
      <c r="T39" s="270"/>
      <c r="U39" s="270"/>
      <c r="V39" s="270"/>
    </row>
    <row r="40" spans="1:22" s="171" customFormat="1" ht="12" customHeight="1">
      <c r="A40" s="223"/>
      <c r="B40" s="220"/>
      <c r="C40" s="225"/>
      <c r="D40" s="225"/>
      <c r="E40" s="220"/>
      <c r="F40" s="220"/>
      <c r="G40" s="220"/>
      <c r="H40" s="220"/>
      <c r="I40" s="230"/>
      <c r="J40" s="230"/>
      <c r="K40" s="230"/>
      <c r="N40" s="425"/>
      <c r="O40" s="425"/>
      <c r="P40" s="425"/>
      <c r="Q40" s="425"/>
      <c r="R40" s="425"/>
      <c r="S40" s="425"/>
      <c r="T40" s="270"/>
      <c r="U40" s="270"/>
      <c r="V40" s="270"/>
    </row>
    <row r="41" spans="1:22" s="171" customFormat="1" ht="12.75" customHeight="1">
      <c r="A41" s="223"/>
      <c r="B41" s="220"/>
      <c r="C41" s="225"/>
      <c r="D41" s="225"/>
      <c r="E41" s="220"/>
      <c r="F41" s="220"/>
      <c r="G41" s="220"/>
      <c r="H41" s="220"/>
      <c r="I41" s="220"/>
      <c r="J41" s="220"/>
      <c r="K41" s="220"/>
      <c r="N41" s="425"/>
      <c r="O41" s="425"/>
      <c r="P41" s="425"/>
      <c r="Q41" s="425"/>
      <c r="R41" s="425"/>
      <c r="S41" s="425"/>
      <c r="T41" s="270"/>
      <c r="U41" s="270"/>
      <c r="V41" s="270"/>
    </row>
    <row r="42" spans="1:22" s="171" customFormat="1" ht="12.75" customHeight="1">
      <c r="A42" s="223"/>
      <c r="B42" s="224"/>
      <c r="C42" s="225"/>
      <c r="D42" s="220"/>
      <c r="E42" s="220"/>
      <c r="F42" s="226"/>
      <c r="G42" s="226"/>
      <c r="H42" s="229"/>
      <c r="I42" s="220"/>
      <c r="J42" s="220"/>
      <c r="K42" s="220"/>
      <c r="N42" s="425"/>
      <c r="O42" s="425"/>
      <c r="P42" s="425"/>
      <c r="Q42" s="425"/>
      <c r="R42" s="425"/>
      <c r="S42" s="425"/>
    </row>
    <row r="43" spans="1:22" s="171" customFormat="1" ht="12" customHeight="1">
      <c r="A43" s="206" t="s">
        <v>914</v>
      </c>
      <c r="B43" s="223"/>
      <c r="C43" s="223"/>
      <c r="D43" s="223"/>
      <c r="E43" s="223"/>
      <c r="F43" s="223"/>
      <c r="G43" s="223"/>
      <c r="H43" s="223"/>
      <c r="I43" s="220"/>
      <c r="J43" s="220"/>
      <c r="K43" s="220"/>
    </row>
    <row r="44" spans="1:22" s="171" customFormat="1" ht="12" customHeight="1">
      <c r="A44" s="238"/>
      <c r="B44" s="223"/>
      <c r="C44" s="223"/>
      <c r="D44" s="223"/>
      <c r="E44" s="223"/>
      <c r="F44" s="223"/>
      <c r="G44" s="223"/>
      <c r="H44" s="223"/>
      <c r="I44" s="220"/>
      <c r="J44" s="220"/>
      <c r="K44" s="220"/>
    </row>
    <row r="45" spans="1:22" s="173" customFormat="1" ht="12" customHeight="1">
      <c r="A45" s="1209" t="s">
        <v>28</v>
      </c>
      <c r="B45" s="1209" t="s">
        <v>33</v>
      </c>
      <c r="C45" s="1209" t="s">
        <v>30</v>
      </c>
      <c r="D45" s="1209" t="s">
        <v>37</v>
      </c>
      <c r="E45" s="1209" t="s">
        <v>29</v>
      </c>
      <c r="F45" s="1209" t="s">
        <v>31</v>
      </c>
      <c r="G45" s="1209" t="s">
        <v>34</v>
      </c>
      <c r="H45" s="1209" t="s">
        <v>35</v>
      </c>
      <c r="I45" s="1209" t="s">
        <v>32</v>
      </c>
      <c r="J45" s="1207" t="s">
        <v>463</v>
      </c>
      <c r="K45" s="220"/>
    </row>
    <row r="46" spans="1:22" s="171" customFormat="1" ht="44.25" customHeight="1">
      <c r="A46" s="1210"/>
      <c r="B46" s="1210"/>
      <c r="C46" s="1210"/>
      <c r="D46" s="1210"/>
      <c r="E46" s="1210"/>
      <c r="F46" s="1210"/>
      <c r="G46" s="1210"/>
      <c r="H46" s="1210"/>
      <c r="I46" s="1210"/>
      <c r="J46" s="1208"/>
      <c r="K46" s="220"/>
    </row>
    <row r="47" spans="1:22" s="140" customFormat="1" ht="12" customHeight="1">
      <c r="A47" s="272" t="s">
        <v>459</v>
      </c>
      <c r="B47" s="272" t="s">
        <v>41</v>
      </c>
      <c r="C47" s="272" t="s">
        <v>44</v>
      </c>
      <c r="D47" s="272" t="s">
        <v>460</v>
      </c>
      <c r="E47" s="272" t="s">
        <v>461</v>
      </c>
      <c r="F47" s="272" t="s">
        <v>494</v>
      </c>
      <c r="G47" s="272">
        <v>2.4</v>
      </c>
      <c r="H47" s="1033">
        <v>6.7</v>
      </c>
      <c r="I47" s="1033">
        <v>4.08</v>
      </c>
      <c r="J47" s="272" t="s">
        <v>462</v>
      </c>
      <c r="K47" s="220"/>
    </row>
    <row r="48" spans="1:22" s="140" customFormat="1" ht="12" customHeight="1">
      <c r="A48" s="272" t="s">
        <v>89</v>
      </c>
      <c r="B48" s="272" t="s">
        <v>41</v>
      </c>
      <c r="C48" s="272" t="s">
        <v>488</v>
      </c>
      <c r="D48" s="272" t="s">
        <v>469</v>
      </c>
      <c r="E48" s="272" t="s">
        <v>387</v>
      </c>
      <c r="F48" s="272" t="s">
        <v>493</v>
      </c>
      <c r="G48" s="272">
        <v>13.8</v>
      </c>
      <c r="H48" s="1033">
        <v>31</v>
      </c>
      <c r="I48" s="1033">
        <v>29.4</v>
      </c>
      <c r="J48" s="272" t="s">
        <v>470</v>
      </c>
      <c r="K48" s="220"/>
    </row>
    <row r="49" spans="1:11" s="140" customFormat="1" ht="12" customHeight="1">
      <c r="A49" s="259" t="s">
        <v>39</v>
      </c>
      <c r="B49" s="260"/>
      <c r="C49" s="261"/>
      <c r="D49" s="261"/>
      <c r="E49" s="262"/>
      <c r="F49" s="263"/>
      <c r="G49" s="264"/>
      <c r="H49" s="1034">
        <f>SUM(H47:H48)</f>
        <v>37.700000000000003</v>
      </c>
      <c r="I49" s="1034">
        <f>SUM(I47:I48)</f>
        <v>33.479999999999997</v>
      </c>
      <c r="J49" s="265"/>
      <c r="K49" s="220"/>
    </row>
    <row r="50" spans="1:11" s="140" customFormat="1" ht="12" customHeight="1">
      <c r="A50" s="199"/>
      <c r="B50" s="199"/>
      <c r="C50" s="199"/>
      <c r="D50" s="199"/>
      <c r="E50" s="223"/>
      <c r="F50" s="199"/>
      <c r="G50" s="199"/>
      <c r="H50" s="199"/>
      <c r="I50" s="197"/>
      <c r="J50" s="197"/>
      <c r="K50" s="197"/>
    </row>
    <row r="51" spans="1:11" s="140" customFormat="1" ht="12" customHeight="1">
      <c r="A51" s="199"/>
      <c r="B51" s="199"/>
      <c r="C51" s="199"/>
      <c r="D51" s="199"/>
      <c r="E51" s="223"/>
      <c r="F51" s="199"/>
      <c r="G51" s="199"/>
      <c r="H51" s="199"/>
      <c r="I51" s="197"/>
      <c r="J51" s="197"/>
      <c r="K51" s="197"/>
    </row>
    <row r="52" spans="1:11" s="140" customFormat="1" ht="12" customHeight="1">
      <c r="A52" s="199"/>
      <c r="B52" s="199"/>
      <c r="C52" s="199"/>
      <c r="D52" s="199"/>
      <c r="E52" s="199"/>
      <c r="F52" s="199"/>
      <c r="G52" s="199"/>
      <c r="H52" s="199"/>
      <c r="I52" s="197"/>
      <c r="J52" s="197"/>
      <c r="K52" s="197"/>
    </row>
    <row r="53" spans="1:11" s="140" customFormat="1" ht="12" customHeight="1">
      <c r="A53" s="199"/>
      <c r="B53" s="199"/>
      <c r="C53" s="199"/>
      <c r="D53" s="199"/>
      <c r="E53" s="199"/>
      <c r="F53" s="197"/>
      <c r="G53" s="197"/>
      <c r="H53" s="199"/>
      <c r="I53" s="197"/>
      <c r="J53" s="197"/>
      <c r="K53" s="197"/>
    </row>
    <row r="54" spans="1:11" s="140" customFormat="1" ht="12" customHeight="1">
      <c r="A54" s="199"/>
      <c r="B54" s="199"/>
      <c r="C54" s="199"/>
      <c r="D54" s="199"/>
      <c r="E54" s="199"/>
      <c r="F54" s="197"/>
      <c r="G54" s="197"/>
      <c r="H54" s="199"/>
      <c r="I54" s="197"/>
      <c r="J54" s="197"/>
      <c r="K54" s="197"/>
    </row>
    <row r="55" spans="1:11" s="140" customFormat="1" ht="12" customHeight="1">
      <c r="A55" s="199"/>
      <c r="B55" s="199"/>
      <c r="C55" s="199"/>
      <c r="D55" s="199"/>
      <c r="E55" s="199"/>
      <c r="F55" s="197"/>
      <c r="G55" s="197"/>
      <c r="H55" s="199"/>
      <c r="I55" s="197"/>
      <c r="J55" s="197"/>
      <c r="K55" s="197"/>
    </row>
    <row r="56" spans="1:11" s="181" customFormat="1" ht="12" customHeight="1">
      <c r="A56" s="1040"/>
      <c r="B56" s="1040"/>
      <c r="C56" s="1045" t="s">
        <v>330</v>
      </c>
      <c r="D56" s="1045" t="s">
        <v>331</v>
      </c>
      <c r="E56" s="1045" t="s">
        <v>909</v>
      </c>
      <c r="F56" s="1045" t="s">
        <v>910</v>
      </c>
      <c r="G56" s="1041" t="s">
        <v>53</v>
      </c>
      <c r="H56" s="199"/>
      <c r="I56" s="197"/>
      <c r="J56" s="197"/>
      <c r="K56" s="197"/>
    </row>
    <row r="57" spans="1:11" s="140" customFormat="1" ht="12" customHeight="1">
      <c r="A57" s="1040"/>
      <c r="B57" s="1044" t="s">
        <v>912</v>
      </c>
      <c r="C57" s="1175">
        <v>3932.8972480000002</v>
      </c>
      <c r="D57" s="1175">
        <v>5981.4775</v>
      </c>
      <c r="E57" s="1175">
        <v>96</v>
      </c>
      <c r="F57" s="1175">
        <v>243.16</v>
      </c>
      <c r="G57" s="1176">
        <f>+SUM(C57:F57)</f>
        <v>10253.534748</v>
      </c>
      <c r="H57" s="199"/>
      <c r="I57" s="197"/>
      <c r="J57" s="197"/>
      <c r="K57" s="197"/>
    </row>
    <row r="58" spans="1:11" s="181" customFormat="1" ht="12" customHeight="1">
      <c r="A58" s="1040"/>
      <c r="B58" s="1044" t="s">
        <v>913</v>
      </c>
      <c r="C58" s="1042">
        <v>4948.137248</v>
      </c>
      <c r="D58" s="1042">
        <v>7484.9134999999997</v>
      </c>
      <c r="E58" s="1042">
        <v>96</v>
      </c>
      <c r="F58" s="1042">
        <v>243.16</v>
      </c>
      <c r="G58" s="1043">
        <f>+SUM(C58:F58)</f>
        <v>12772.210748</v>
      </c>
      <c r="H58" s="199"/>
      <c r="I58" s="197"/>
      <c r="J58" s="197"/>
      <c r="K58" s="197"/>
    </row>
    <row r="59" spans="1:11" s="140" customFormat="1" ht="12" customHeight="1">
      <c r="A59" s="199"/>
      <c r="B59" s="1044" t="s">
        <v>911</v>
      </c>
      <c r="C59" s="1046">
        <f>+C58/C57-1</f>
        <v>0.25814048422350222</v>
      </c>
      <c r="D59" s="1046">
        <f t="shared" ref="D59:G59" si="1">+D58/D57-1</f>
        <v>0.25134860074287668</v>
      </c>
      <c r="E59" s="1046">
        <f t="shared" si="1"/>
        <v>0</v>
      </c>
      <c r="F59" s="1046">
        <f t="shared" si="1"/>
        <v>0</v>
      </c>
      <c r="G59" s="1046">
        <f t="shared" si="1"/>
        <v>0.24563977807665593</v>
      </c>
      <c r="H59" s="199"/>
      <c r="I59" s="197"/>
      <c r="J59" s="197"/>
      <c r="K59" s="197"/>
    </row>
    <row r="60" spans="1:11" ht="12" customHeight="1">
      <c r="A60" s="199"/>
      <c r="B60" s="199"/>
      <c r="C60" s="199"/>
      <c r="D60" s="199"/>
      <c r="E60" s="199"/>
      <c r="F60" s="199"/>
      <c r="G60" s="199"/>
      <c r="H60" s="199"/>
      <c r="I60" s="199"/>
      <c r="J60" s="199"/>
    </row>
    <row r="61" spans="1:11" ht="12" customHeight="1">
      <c r="A61" s="199"/>
      <c r="B61" s="199"/>
      <c r="C61" s="199"/>
      <c r="D61" s="199"/>
      <c r="E61" s="199"/>
      <c r="F61" s="199"/>
      <c r="G61" s="199"/>
      <c r="H61" s="199"/>
      <c r="I61" s="199"/>
      <c r="J61" s="199"/>
    </row>
    <row r="62" spans="1:11" ht="12" customHeight="1">
      <c r="A62" s="199"/>
      <c r="B62" s="199"/>
      <c r="C62" s="199"/>
      <c r="D62" s="199"/>
      <c r="E62" s="199"/>
      <c r="F62" s="199"/>
      <c r="G62" s="199"/>
      <c r="H62" s="199"/>
      <c r="I62" s="199"/>
      <c r="J62" s="199"/>
    </row>
    <row r="63" spans="1:11" ht="12" customHeight="1">
      <c r="A63" s="199"/>
      <c r="B63" s="199"/>
      <c r="C63" s="199"/>
      <c r="D63" s="199"/>
      <c r="E63" s="199"/>
      <c r="F63" s="199"/>
      <c r="G63" s="199"/>
      <c r="H63" s="199"/>
      <c r="I63" s="199"/>
      <c r="J63" s="199"/>
    </row>
    <row r="64" spans="1:11" ht="12" customHeight="1">
      <c r="A64" s="199"/>
      <c r="B64" s="199"/>
      <c r="C64" s="199"/>
      <c r="D64" s="199"/>
      <c r="E64" s="199"/>
      <c r="F64" s="199"/>
      <c r="G64" s="199"/>
      <c r="H64" s="199"/>
      <c r="I64" s="199"/>
      <c r="J64" s="199"/>
    </row>
    <row r="65" spans="1:10" ht="12" customHeight="1">
      <c r="A65" s="199"/>
      <c r="B65" s="199"/>
      <c r="C65" s="199"/>
      <c r="D65" s="199"/>
      <c r="E65" s="199"/>
      <c r="F65" s="199"/>
      <c r="G65" s="199"/>
      <c r="H65" s="199"/>
      <c r="I65" s="199"/>
      <c r="J65" s="199"/>
    </row>
    <row r="66" spans="1:10" ht="12" customHeight="1">
      <c r="A66" s="199"/>
      <c r="B66" s="199"/>
      <c r="C66" s="199"/>
      <c r="D66" s="199"/>
      <c r="E66" s="199"/>
      <c r="F66" s="199"/>
      <c r="G66" s="199"/>
      <c r="H66" s="199"/>
      <c r="I66" s="199"/>
      <c r="J66" s="199"/>
    </row>
    <row r="67" spans="1:10" ht="12" customHeight="1">
      <c r="A67" s="199"/>
      <c r="B67" s="199"/>
      <c r="C67" s="199"/>
      <c r="D67" s="199"/>
      <c r="E67" s="199"/>
      <c r="F67" s="199"/>
      <c r="G67" s="199"/>
      <c r="H67" s="199"/>
      <c r="I67" s="199"/>
      <c r="J67" s="199"/>
    </row>
    <row r="68" spans="1:10" ht="12" customHeight="1">
      <c r="A68" s="248"/>
      <c r="B68" s="199"/>
      <c r="C68" s="199"/>
      <c r="D68" s="199"/>
      <c r="E68" s="199"/>
      <c r="F68" s="199"/>
      <c r="G68" s="199"/>
      <c r="H68" s="199"/>
      <c r="I68" s="199"/>
      <c r="J68" s="199"/>
    </row>
    <row r="69" spans="1:10" ht="12" customHeight="1">
      <c r="A69" s="199"/>
      <c r="B69" s="199"/>
      <c r="C69" s="199"/>
      <c r="D69" s="199"/>
      <c r="E69" s="199"/>
      <c r="F69" s="199"/>
      <c r="G69" s="199"/>
      <c r="H69" s="199"/>
      <c r="I69" s="199"/>
      <c r="J69" s="199"/>
    </row>
    <row r="70" spans="1:10" ht="12" customHeight="1">
      <c r="A70" s="199"/>
      <c r="B70" s="199"/>
      <c r="C70" s="199"/>
      <c r="D70" s="199"/>
      <c r="E70" s="199"/>
      <c r="F70" s="199"/>
      <c r="G70" s="199"/>
      <c r="H70" s="199"/>
      <c r="I70" s="199"/>
      <c r="J70" s="199"/>
    </row>
    <row r="71" spans="1:10" ht="12" customHeight="1">
      <c r="A71" s="199"/>
      <c r="B71" s="199"/>
      <c r="C71" s="199"/>
      <c r="D71" s="199"/>
      <c r="E71" s="199"/>
      <c r="F71" s="199"/>
      <c r="G71" s="199"/>
      <c r="H71" s="199"/>
      <c r="I71" s="199"/>
      <c r="J71" s="199"/>
    </row>
    <row r="72" spans="1:10" ht="12" customHeight="1">
      <c r="A72" s="199"/>
      <c r="B72" s="199"/>
      <c r="C72" s="199"/>
      <c r="D72" s="199"/>
      <c r="E72" s="199"/>
      <c r="F72" s="199"/>
      <c r="G72" s="199"/>
      <c r="H72" s="199"/>
      <c r="I72" s="199"/>
      <c r="J72" s="199"/>
    </row>
    <row r="73" spans="1:10" ht="12" customHeight="1">
      <c r="A73" s="199"/>
      <c r="B73" s="199"/>
      <c r="C73" s="199"/>
      <c r="D73" s="199"/>
      <c r="E73" s="199"/>
      <c r="F73" s="199"/>
      <c r="G73" s="199"/>
      <c r="H73" s="199"/>
      <c r="I73" s="199"/>
      <c r="J73" s="199"/>
    </row>
    <row r="74" spans="1:10" ht="12" customHeight="1">
      <c r="A74" s="199"/>
      <c r="B74" s="199"/>
      <c r="C74" s="199"/>
      <c r="D74" s="199"/>
      <c r="E74" s="199"/>
      <c r="F74" s="199"/>
      <c r="G74" s="199"/>
      <c r="H74" s="199"/>
      <c r="I74" s="199"/>
      <c r="J74" s="199"/>
    </row>
    <row r="75" spans="1:10" ht="12" customHeight="1">
      <c r="A75" s="199"/>
      <c r="B75" s="199"/>
      <c r="C75" s="199"/>
      <c r="D75" s="199"/>
      <c r="E75" s="199"/>
      <c r="F75" s="199"/>
      <c r="G75" s="199"/>
      <c r="H75" s="199"/>
      <c r="I75" s="199"/>
      <c r="J75" s="199"/>
    </row>
    <row r="76" spans="1:10" ht="12" customHeight="1">
      <c r="A76" s="199"/>
      <c r="B76" s="199"/>
      <c r="C76" s="199"/>
      <c r="D76" s="199"/>
      <c r="E76" s="199"/>
      <c r="F76" s="199"/>
      <c r="G76" s="199"/>
      <c r="H76" s="199"/>
      <c r="I76" s="199"/>
      <c r="J76" s="199"/>
    </row>
    <row r="77" spans="1:10" ht="12" customHeight="1">
      <c r="A77" s="199"/>
      <c r="B77" s="199"/>
      <c r="C77" s="199"/>
      <c r="D77" s="199"/>
      <c r="E77" s="199"/>
      <c r="F77" s="199"/>
      <c r="G77" s="199"/>
      <c r="H77" s="199"/>
      <c r="I77" s="199"/>
      <c r="J77" s="199"/>
    </row>
    <row r="78" spans="1:10" ht="12" customHeight="1">
      <c r="A78" s="199"/>
      <c r="B78" s="199"/>
      <c r="C78" s="199"/>
      <c r="D78" s="199"/>
      <c r="E78" s="199"/>
      <c r="F78" s="199"/>
      <c r="G78" s="199"/>
      <c r="H78" s="199"/>
      <c r="I78" s="199"/>
      <c r="J78" s="199"/>
    </row>
    <row r="79" spans="1:10" ht="8.25" customHeight="1">
      <c r="A79" s="199"/>
      <c r="B79" s="199"/>
      <c r="C79" s="199"/>
      <c r="D79" s="199"/>
      <c r="E79" s="199"/>
      <c r="F79" s="199"/>
      <c r="G79" s="199"/>
      <c r="H79" s="199"/>
      <c r="I79" s="199"/>
      <c r="J79" s="199"/>
    </row>
    <row r="80" spans="1:10" ht="8.25" customHeight="1">
      <c r="A80" s="199"/>
      <c r="B80" s="199"/>
      <c r="C80" s="199"/>
      <c r="D80" s="199"/>
      <c r="E80" s="199"/>
      <c r="F80" s="199"/>
      <c r="G80" s="199"/>
      <c r="H80" s="199"/>
      <c r="I80" s="199"/>
      <c r="J80" s="199"/>
    </row>
    <row r="81" spans="1:10" ht="8.25" customHeight="1">
      <c r="A81" s="199"/>
      <c r="B81" s="199"/>
      <c r="C81" s="199"/>
      <c r="D81" s="199"/>
      <c r="E81" s="199"/>
      <c r="F81" s="199"/>
      <c r="G81" s="199"/>
      <c r="H81" s="199"/>
      <c r="I81" s="199"/>
      <c r="J81" s="199"/>
    </row>
    <row r="82" spans="1:10" ht="8.25" customHeight="1">
      <c r="A82" s="199"/>
      <c r="B82" s="199"/>
      <c r="C82" s="199"/>
      <c r="D82" s="199"/>
      <c r="E82" s="199"/>
      <c r="F82" s="199"/>
      <c r="G82" s="199"/>
      <c r="H82" s="199"/>
      <c r="I82" s="199"/>
      <c r="J82" s="199"/>
    </row>
    <row r="83" spans="1:10" ht="8.25" customHeight="1">
      <c r="A83" s="199"/>
      <c r="B83" s="199"/>
      <c r="C83" s="199"/>
      <c r="D83" s="199"/>
      <c r="E83" s="199"/>
      <c r="F83" s="199"/>
      <c r="G83" s="199"/>
      <c r="H83" s="199"/>
      <c r="I83" s="199"/>
      <c r="J83" s="199"/>
    </row>
    <row r="84" spans="1:10" ht="8.25" customHeight="1">
      <c r="A84" s="199"/>
      <c r="B84" s="199"/>
      <c r="C84" s="199"/>
      <c r="D84" s="199"/>
      <c r="E84" s="199"/>
      <c r="F84" s="199"/>
      <c r="G84" s="199"/>
      <c r="H84" s="199"/>
      <c r="I84" s="199"/>
      <c r="J84" s="199"/>
    </row>
    <row r="85" spans="1:10" ht="11.45" customHeight="1">
      <c r="A85" s="199"/>
      <c r="B85" s="199"/>
      <c r="C85" s="199"/>
      <c r="D85" s="199"/>
      <c r="E85" s="199"/>
      <c r="F85" s="199"/>
      <c r="G85" s="199"/>
      <c r="H85" s="199"/>
      <c r="I85" s="199"/>
      <c r="J85" s="199"/>
    </row>
    <row r="86" spans="1:10" ht="11.45" customHeight="1">
      <c r="A86" s="199"/>
      <c r="B86" s="199"/>
      <c r="C86" s="199"/>
      <c r="D86" s="199"/>
      <c r="E86" s="199"/>
      <c r="F86" s="199"/>
      <c r="G86" s="199"/>
      <c r="H86" s="199"/>
      <c r="I86" s="199"/>
      <c r="J86" s="199"/>
    </row>
    <row r="87" spans="1:10" ht="11.45" customHeight="1">
      <c r="A87" s="199"/>
      <c r="B87" s="199"/>
      <c r="C87" s="199"/>
      <c r="D87" s="199"/>
      <c r="E87" s="199"/>
      <c r="F87" s="199"/>
      <c r="G87" s="199"/>
      <c r="H87" s="199"/>
      <c r="I87" s="199"/>
      <c r="J87" s="199"/>
    </row>
    <row r="88" spans="1:10" ht="9" customHeight="1">
      <c r="A88" s="199"/>
      <c r="B88" s="199"/>
      <c r="C88" s="199"/>
      <c r="D88" s="199"/>
      <c r="E88" s="199"/>
      <c r="F88" s="199"/>
      <c r="G88" s="199"/>
      <c r="H88" s="199"/>
      <c r="I88" s="199"/>
      <c r="J88" s="199"/>
    </row>
    <row r="89" spans="1:10" ht="8.85" customHeight="1">
      <c r="A89" s="199"/>
      <c r="B89" s="199"/>
      <c r="C89" s="199"/>
      <c r="D89" s="199"/>
      <c r="E89" s="199"/>
      <c r="F89" s="199"/>
      <c r="G89" s="199"/>
      <c r="H89" s="199"/>
      <c r="I89" s="199"/>
      <c r="J89" s="199"/>
    </row>
    <row r="90" spans="1:10" ht="8.85" customHeight="1">
      <c r="A90" s="199"/>
      <c r="B90" s="199"/>
      <c r="C90" s="199"/>
      <c r="D90" s="199"/>
      <c r="E90" s="199"/>
      <c r="F90" s="199"/>
      <c r="G90" s="199"/>
      <c r="H90" s="199"/>
      <c r="I90" s="199"/>
      <c r="J90" s="199"/>
    </row>
    <row r="91" spans="1:10" ht="8.85" customHeight="1">
      <c r="A91" s="199"/>
      <c r="B91" s="199"/>
      <c r="C91" s="199"/>
      <c r="D91" s="199"/>
      <c r="E91" s="199"/>
      <c r="F91" s="199"/>
      <c r="G91" s="199"/>
      <c r="H91" s="199"/>
      <c r="I91" s="199"/>
      <c r="J91" s="199"/>
    </row>
    <row r="92" spans="1:10" ht="8.85" customHeight="1">
      <c r="A92" s="199"/>
      <c r="B92" s="199"/>
      <c r="C92" s="199"/>
      <c r="D92" s="199"/>
      <c r="E92" s="199"/>
      <c r="F92" s="199"/>
      <c r="G92" s="199"/>
      <c r="H92" s="199"/>
      <c r="I92" s="199"/>
      <c r="J92" s="199"/>
    </row>
    <row r="93" spans="1:10" ht="8.85" customHeight="1">
      <c r="A93" s="199"/>
      <c r="B93" s="199"/>
      <c r="C93" s="199"/>
      <c r="D93" s="199"/>
      <c r="E93" s="199"/>
      <c r="F93" s="199"/>
      <c r="G93" s="199"/>
      <c r="H93" s="199"/>
      <c r="I93" s="199"/>
      <c r="J93" s="199"/>
    </row>
    <row r="94" spans="1:10" ht="8.85" customHeight="1">
      <c r="A94" s="199"/>
      <c r="B94" s="199"/>
      <c r="C94" s="199"/>
      <c r="D94" s="199"/>
      <c r="E94" s="199"/>
      <c r="F94" s="199"/>
      <c r="G94" s="199"/>
      <c r="H94" s="199"/>
      <c r="I94" s="199"/>
      <c r="J94" s="199"/>
    </row>
    <row r="95" spans="1:10" ht="8.85" customHeight="1">
      <c r="A95" s="199"/>
      <c r="B95" s="199"/>
      <c r="C95" s="199"/>
      <c r="D95" s="199"/>
      <c r="E95" s="199"/>
      <c r="F95" s="199"/>
      <c r="G95" s="199"/>
      <c r="H95" s="199"/>
      <c r="I95" s="199"/>
      <c r="J95" s="199"/>
    </row>
    <row r="96" spans="1:10" ht="8.85" customHeight="1">
      <c r="A96" s="199"/>
      <c r="B96" s="199"/>
      <c r="C96" s="199"/>
      <c r="D96" s="199"/>
      <c r="E96" s="199"/>
      <c r="F96" s="199"/>
      <c r="G96" s="199"/>
      <c r="H96" s="199"/>
      <c r="I96" s="199"/>
      <c r="J96" s="199"/>
    </row>
    <row r="97" spans="1:10" ht="8.85" customHeight="1">
      <c r="A97" s="199"/>
      <c r="B97" s="199"/>
      <c r="C97" s="199"/>
      <c r="D97" s="199"/>
      <c r="E97" s="199"/>
      <c r="F97" s="199"/>
      <c r="G97" s="199"/>
      <c r="H97" s="199"/>
      <c r="I97" s="199"/>
      <c r="J97" s="199"/>
    </row>
    <row r="98" spans="1:10" ht="8.85" customHeight="1">
      <c r="A98" s="199"/>
      <c r="B98" s="199"/>
      <c r="C98" s="199"/>
      <c r="D98" s="199"/>
      <c r="E98" s="199"/>
      <c r="F98" s="199"/>
      <c r="G98" s="199"/>
      <c r="H98" s="199"/>
      <c r="I98" s="199"/>
      <c r="J98" s="199"/>
    </row>
    <row r="99" spans="1:10" ht="8.85" customHeight="1">
      <c r="A99" s="199"/>
      <c r="B99" s="199"/>
      <c r="C99" s="199"/>
      <c r="D99" s="199"/>
      <c r="E99" s="199"/>
      <c r="F99" s="199"/>
      <c r="G99" s="199"/>
      <c r="H99" s="199"/>
      <c r="I99" s="199"/>
      <c r="J99" s="199"/>
    </row>
    <row r="100" spans="1:10" ht="8.85" customHeight="1">
      <c r="A100" s="199"/>
      <c r="B100" s="199"/>
      <c r="C100" s="199"/>
      <c r="D100" s="199"/>
      <c r="E100" s="199"/>
      <c r="F100" s="199"/>
      <c r="G100" s="199"/>
      <c r="H100" s="199"/>
      <c r="I100" s="199"/>
      <c r="J100" s="199"/>
    </row>
    <row r="101" spans="1:10" ht="8.85" customHeight="1"/>
    <row r="102" spans="1:10" ht="8.85" customHeight="1"/>
    <row r="103" spans="1:10" ht="8.85" customHeight="1"/>
    <row r="104" spans="1:10" ht="8.85" customHeight="1"/>
    <row r="105" spans="1:10" ht="8.85" customHeight="1"/>
    <row r="106" spans="1:10" ht="8.85" customHeight="1"/>
    <row r="107" spans="1:10" ht="8.85" customHeight="1"/>
    <row r="108" spans="1:10" ht="8.85" customHeight="1"/>
    <row r="109" spans="1:10" ht="8.85" customHeight="1"/>
    <row r="110" spans="1:10" ht="8.85" customHeight="1"/>
    <row r="111" spans="1:10" ht="8.85" customHeight="1"/>
    <row r="112" spans="1:10"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sheetData>
  <customSheetViews>
    <customSheetView guid="{7398011F-6792-457D-9968-3CBE3236EAF9}" scale="85" showPageBreaks="1" fitToPage="1" printArea="1" view="pageBreakPreview">
      <pageMargins left="0.51181102362204722" right="0.51181102362204722" top="0.59055118110236227" bottom="0.74803149606299213" header="0.31496062992125984" footer="0.31496062992125984"/>
      <printOptions horizontalCentered="1"/>
      <pageSetup paperSize="9" scale="56"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14">
    <mergeCell ref="O30:S30"/>
    <mergeCell ref="N30:N31"/>
    <mergeCell ref="A4:J4"/>
    <mergeCell ref="A22:K22"/>
    <mergeCell ref="J45:J46"/>
    <mergeCell ref="I45:I46"/>
    <mergeCell ref="B45:B46"/>
    <mergeCell ref="C45:C46"/>
    <mergeCell ref="D45:D46"/>
    <mergeCell ref="A45:A46"/>
    <mergeCell ref="E45:E46"/>
    <mergeCell ref="F45:F46"/>
    <mergeCell ref="G45:G46"/>
    <mergeCell ref="H45:H46"/>
  </mergeCells>
  <conditionalFormatting sqref="A18:A20 A14:A15">
    <cfRule type="containsText" dxfId="8" priority="7" stopIfTrue="1" operator="containsText" text=" 0%">
      <formula>NOT(ISERROR(SEARCH(" 0%",A14)))</formula>
    </cfRule>
    <cfRule type="containsText" dxfId="7" priority="8" stopIfTrue="1" operator="containsText" text="0.0%">
      <formula>NOT(ISERROR(SEARCH("0.0%",A14)))</formula>
    </cfRule>
  </conditionalFormatting>
  <conditionalFormatting sqref="A16">
    <cfRule type="containsText" dxfId="6" priority="3" stopIfTrue="1" operator="containsText" text=" 0%">
      <formula>NOT(ISERROR(SEARCH(" 0%",A16)))</formula>
    </cfRule>
    <cfRule type="containsText" dxfId="5" priority="4" stopIfTrue="1" operator="containsText" text="0.0%">
      <formula>NOT(ISERROR(SEARCH("0.0%",A16)))</formula>
    </cfRule>
  </conditionalFormatting>
  <conditionalFormatting sqref="A17">
    <cfRule type="containsText" dxfId="4" priority="1" stopIfTrue="1" operator="containsText" text=" 0%">
      <formula>NOT(ISERROR(SEARCH(" 0%",A17)))</formula>
    </cfRule>
    <cfRule type="containsText" dxfId="3" priority="2" stopIfTrue="1" operator="containsText" text="0.0%">
      <formula>NOT(ISERROR(SEARCH("0.0%",A17)))</formula>
    </cfRule>
  </conditionalFormatting>
  <printOptions horizontalCentered="1"/>
  <pageMargins left="0.51181102362204722" right="0.51181102362204722" top="0.77142857142857146" bottom="0.74803149606299213" header="0.31496062992125984" footer="0.31496062992125984"/>
  <pageSetup paperSize="9" scale="58" fitToHeight="0" orientation="portrait" r:id="rId2"/>
  <headerFooter>
    <oddHeader>&amp;L&amp;"Calibri Light,Regular"&amp;10 &amp;C&amp;"Calibri Light,Regular"&amp;10 &amp;R&amp;"Tahoma,Negrita"&amp;10Informe de la Operación Mensual - Marzo 2017
INFSGI-MES-03-2017
06/04/2017
Versión: 01</oddHeader>
    <oddFooter>&amp;L&amp;"Calibri,Regular"&amp;10COES SINAC, 2017&amp;C&amp;"Calibri Light,Regular"&amp;10 2&amp;R&amp;"Tahoma,Normal"&amp;10Dirección Ejecutiva
Sub Dirección de Gestión de Información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AS491"/>
  <sheetViews>
    <sheetView view="pageBreakPreview" zoomScale="130" zoomScaleNormal="100" zoomScaleSheetLayoutView="130" zoomScalePageLayoutView="70" workbookViewId="0">
      <selection activeCell="A3" sqref="A3"/>
    </sheetView>
  </sheetViews>
  <sheetFormatPr defaultRowHeight="11.25"/>
  <cols>
    <col min="1" max="1" width="27.33203125" style="139" customWidth="1"/>
    <col min="2" max="5" width="9.83203125" style="139" customWidth="1"/>
    <col min="6" max="8" width="8.5" style="139" customWidth="1"/>
    <col min="9" max="9" width="12" style="139" customWidth="1"/>
    <col min="10" max="10" width="11.5" style="139" customWidth="1"/>
    <col min="11" max="11" width="12.1640625" style="139" customWidth="1"/>
    <col min="12" max="12" width="7.5" style="612" customWidth="1"/>
    <col min="13" max="13" width="7.5" style="428" customWidth="1"/>
    <col min="14" max="14" width="14" style="428" bestFit="1" customWidth="1"/>
    <col min="15" max="15" width="9.83203125" style="428" customWidth="1"/>
    <col min="16" max="16" width="9.5" style="428" customWidth="1"/>
    <col min="17" max="17" width="12.1640625" style="428" bestFit="1" customWidth="1"/>
    <col min="18" max="18" width="10.83203125" style="428" customWidth="1"/>
    <col min="19" max="21" width="10.6640625" style="428" customWidth="1"/>
    <col min="22" max="23" width="7.5" style="428" customWidth="1"/>
    <col min="24" max="24" width="7.5" style="691" customWidth="1"/>
    <col min="25" max="25" width="9.5" style="692" bestFit="1" customWidth="1"/>
    <col min="26" max="26" width="8.6640625" style="692" bestFit="1" customWidth="1"/>
    <col min="27" max="27" width="6.83203125" style="692" bestFit="1" customWidth="1"/>
    <col min="28" max="28" width="7.1640625" style="692" bestFit="1" customWidth="1"/>
    <col min="29" max="29" width="14" style="692" bestFit="1" customWidth="1"/>
    <col min="30" max="30" width="12.83203125" style="692" bestFit="1" customWidth="1"/>
    <col min="31" max="31" width="13.5" style="692" bestFit="1" customWidth="1"/>
    <col min="32" max="32" width="11.33203125" style="692" bestFit="1" customWidth="1"/>
    <col min="33" max="33" width="10.5" style="692" bestFit="1" customWidth="1"/>
    <col min="34" max="34" width="6" style="692" bestFit="1" customWidth="1"/>
    <col min="35" max="35" width="6.5" style="692" bestFit="1" customWidth="1"/>
    <col min="36" max="36" width="7.83203125" style="692" bestFit="1" customWidth="1"/>
    <col min="37" max="37" width="8.33203125" style="692" bestFit="1" customWidth="1"/>
    <col min="38" max="38" width="6.83203125" style="692" bestFit="1" customWidth="1"/>
    <col min="39" max="39" width="6" style="692" bestFit="1" customWidth="1"/>
    <col min="40" max="40" width="11.33203125" style="692" bestFit="1" customWidth="1"/>
    <col min="41" max="41" width="12.83203125" style="692" bestFit="1" customWidth="1"/>
    <col min="42" max="42" width="13" style="692" bestFit="1" customWidth="1"/>
    <col min="43" max="44" width="9.33203125" style="428"/>
    <col min="45" max="16384" width="9.33203125" style="139"/>
  </cols>
  <sheetData>
    <row r="1" spans="1:45" ht="14.1" customHeight="1">
      <c r="A1" s="192"/>
      <c r="B1" s="193"/>
      <c r="C1" s="193"/>
      <c r="D1" s="193"/>
      <c r="E1" s="193"/>
      <c r="F1" s="193"/>
      <c r="G1" s="193"/>
      <c r="H1" s="193"/>
      <c r="I1" s="194"/>
      <c r="J1" s="194"/>
      <c r="K1" s="195"/>
      <c r="L1" s="595"/>
      <c r="M1" s="690"/>
    </row>
    <row r="2" spans="1:45" ht="6" customHeight="1">
      <c r="A2" s="196"/>
      <c r="B2" s="197"/>
      <c r="C2" s="197"/>
      <c r="D2" s="197"/>
      <c r="E2" s="197"/>
      <c r="F2" s="197"/>
      <c r="G2" s="197"/>
      <c r="H2" s="197"/>
      <c r="I2" s="198"/>
      <c r="J2" s="198"/>
      <c r="K2" s="198"/>
      <c r="L2" s="596"/>
      <c r="M2" s="693"/>
    </row>
    <row r="3" spans="1:45" ht="7.5" customHeight="1">
      <c r="A3" s="196"/>
      <c r="B3" s="197"/>
      <c r="C3" s="197"/>
      <c r="D3" s="197"/>
      <c r="E3" s="197"/>
      <c r="F3" s="197"/>
      <c r="G3" s="197"/>
      <c r="H3" s="197"/>
      <c r="I3" s="198"/>
      <c r="J3" s="198"/>
      <c r="K3" s="198"/>
      <c r="L3" s="596"/>
      <c r="M3" s="693"/>
    </row>
    <row r="4" spans="1:45" ht="24" customHeight="1">
      <c r="A4" s="1205" t="s">
        <v>75</v>
      </c>
      <c r="B4" s="1205"/>
      <c r="C4" s="1205"/>
      <c r="D4" s="1205"/>
      <c r="E4" s="1205"/>
      <c r="F4" s="1205"/>
      <c r="G4" s="1205"/>
      <c r="H4" s="1205"/>
      <c r="I4" s="1205"/>
      <c r="J4" s="1205"/>
      <c r="K4" s="1205"/>
      <c r="L4" s="597"/>
      <c r="M4" s="694"/>
    </row>
    <row r="5" spans="1:45" ht="15.95" customHeight="1">
      <c r="A5" s="199"/>
      <c r="B5" s="200"/>
      <c r="C5" s="202"/>
      <c r="D5" s="203"/>
      <c r="E5" s="203"/>
      <c r="F5" s="203"/>
      <c r="G5" s="203"/>
      <c r="H5" s="201"/>
      <c r="I5" s="204"/>
      <c r="J5" s="204"/>
      <c r="K5" s="205"/>
      <c r="L5" s="597"/>
      <c r="M5" s="694"/>
      <c r="N5" s="423"/>
      <c r="O5" s="423"/>
      <c r="P5" s="423"/>
      <c r="Q5" s="423"/>
      <c r="R5" s="423"/>
      <c r="S5" s="423"/>
      <c r="T5" s="423"/>
      <c r="U5" s="423"/>
      <c r="V5" s="423"/>
    </row>
    <row r="6" spans="1:45" ht="36" customHeight="1">
      <c r="A6" s="1220" t="str">
        <f>+"PRODUCCIÓN DE ENERGÍA ELÉCTRICA POR TIPO DE GENERACIÓN EN EL SEIN ACUMULADA DE ENERO A "&amp;UPPER('3. Resumen_Relevante'!U2)&amp;" (GWh)"</f>
        <v>PRODUCCIÓN DE ENERGÍA ELÉCTRICA POR TIPO DE GENERACIÓN EN EL SEIN ACUMULADA DE ENERO A MARZO (GWh)</v>
      </c>
      <c r="B6" s="1220"/>
      <c r="C6" s="1220"/>
      <c r="D6" s="1220"/>
      <c r="E6" s="1220"/>
      <c r="F6" s="1220"/>
      <c r="G6" s="1220"/>
      <c r="H6" s="1220"/>
      <c r="I6" s="1220"/>
      <c r="J6" s="1220"/>
      <c r="K6" s="1220"/>
      <c r="L6" s="597"/>
      <c r="M6" s="694"/>
      <c r="N6" s="423"/>
      <c r="O6" s="423"/>
      <c r="P6" s="423"/>
      <c r="Q6" s="423"/>
      <c r="R6" s="423"/>
      <c r="S6" s="423"/>
      <c r="T6" s="423"/>
      <c r="U6" s="423"/>
      <c r="V6" s="423"/>
    </row>
    <row r="7" spans="1:45" ht="15.95" customHeight="1">
      <c r="A7" s="199"/>
      <c r="B7" s="200"/>
      <c r="C7" s="202"/>
      <c r="D7" s="203"/>
      <c r="E7" s="203"/>
      <c r="F7" s="203"/>
      <c r="G7" s="203"/>
      <c r="H7" s="201"/>
      <c r="I7" s="204"/>
      <c r="J7" s="204"/>
      <c r="K7" s="205"/>
      <c r="L7" s="597"/>
      <c r="M7" s="694"/>
      <c r="N7" s="423"/>
      <c r="O7" s="423"/>
      <c r="P7" s="423"/>
      <c r="Q7" s="423"/>
      <c r="R7" s="423"/>
      <c r="S7" s="423"/>
      <c r="T7" s="423"/>
      <c r="U7" s="423"/>
      <c r="V7" s="423"/>
    </row>
    <row r="8" spans="1:45" ht="3.75" customHeight="1">
      <c r="A8" s="283"/>
      <c r="B8" s="284"/>
      <c r="C8" s="285"/>
      <c r="D8" s="286"/>
      <c r="E8" s="584"/>
      <c r="F8" s="585"/>
      <c r="G8" s="589"/>
      <c r="H8" s="288"/>
      <c r="I8" s="288"/>
      <c r="J8" s="283"/>
      <c r="K8" s="283"/>
      <c r="L8" s="598"/>
      <c r="M8" s="880"/>
      <c r="N8" s="695"/>
      <c r="O8" s="695"/>
      <c r="P8" s="695"/>
      <c r="Q8" s="695"/>
      <c r="R8" s="695"/>
      <c r="S8" s="695"/>
      <c r="T8" s="695"/>
      <c r="U8" s="695"/>
      <c r="V8" s="423"/>
    </row>
    <row r="9" spans="1:45" ht="16.5" customHeight="1">
      <c r="A9" s="915" t="s">
        <v>4</v>
      </c>
      <c r="B9" s="1213" t="s">
        <v>61</v>
      </c>
      <c r="C9" s="1214"/>
      <c r="D9" s="1214"/>
      <c r="E9" s="1215" t="s">
        <v>525</v>
      </c>
      <c r="F9" s="1216"/>
      <c r="G9" s="1217" t="s">
        <v>906</v>
      </c>
      <c r="H9" s="1218"/>
      <c r="I9" s="1218"/>
      <c r="J9" s="1218"/>
      <c r="K9" s="1219"/>
      <c r="L9" s="599"/>
      <c r="M9" s="696"/>
      <c r="N9" s="695"/>
      <c r="O9" s="695"/>
      <c r="P9" s="695"/>
      <c r="Q9" s="695"/>
      <c r="R9" s="695"/>
      <c r="S9" s="697" t="str">
        <f>+"&lt;"&amp;'3. Resumen_Relevante'!U3+26</f>
        <v>&lt;29</v>
      </c>
      <c r="T9" s="697" t="str">
        <f>+"&lt;"&amp;'3. Resumen_Relevante'!U3+14</f>
        <v>&lt;17</v>
      </c>
      <c r="U9" s="697" t="str">
        <f>+"&lt;"&amp;'3. Resumen_Relevante'!U3+2</f>
        <v>&lt;5</v>
      </c>
      <c r="V9" s="423"/>
    </row>
    <row r="10" spans="1:45" ht="33" customHeight="1">
      <c r="A10" s="289"/>
      <c r="B10" s="1048">
        <f>+C10-30</f>
        <v>42737</v>
      </c>
      <c r="C10" s="1049">
        <f>+D10-28</f>
        <v>42767</v>
      </c>
      <c r="D10" s="1049">
        <f>+'3. Resumen_Relevante'!U1</f>
        <v>42795</v>
      </c>
      <c r="E10" s="1050">
        <f>+D10-365</f>
        <v>42430</v>
      </c>
      <c r="F10" s="1047" t="s">
        <v>62</v>
      </c>
      <c r="G10" s="1051">
        <v>2017</v>
      </c>
      <c r="H10" s="1052">
        <f>+G10-1</f>
        <v>2016</v>
      </c>
      <c r="I10" s="1053" t="s">
        <v>895</v>
      </c>
      <c r="J10" s="1051">
        <f>+H10-1</f>
        <v>2015</v>
      </c>
      <c r="K10" s="1054" t="s">
        <v>896</v>
      </c>
      <c r="L10" s="600"/>
      <c r="M10" s="881"/>
      <c r="N10" s="695"/>
      <c r="O10" s="698">
        <f>+B10</f>
        <v>42737</v>
      </c>
      <c r="P10" s="698">
        <f t="shared" ref="P10:R10" si="0">+C10</f>
        <v>42767</v>
      </c>
      <c r="Q10" s="698">
        <f t="shared" si="0"/>
        <v>42795</v>
      </c>
      <c r="R10" s="698">
        <f t="shared" si="0"/>
        <v>42430</v>
      </c>
      <c r="S10" s="695">
        <f>+G10</f>
        <v>2017</v>
      </c>
      <c r="T10" s="695">
        <f>+H10</f>
        <v>2016</v>
      </c>
      <c r="U10" s="695">
        <f>+J10</f>
        <v>2015</v>
      </c>
      <c r="V10" s="423"/>
    </row>
    <row r="11" spans="1:45" ht="4.5" customHeight="1">
      <c r="A11" s="249"/>
      <c r="B11" s="294"/>
      <c r="C11" s="295"/>
      <c r="D11" s="295"/>
      <c r="E11" s="573"/>
      <c r="F11" s="574"/>
      <c r="G11" s="573"/>
      <c r="H11" s="295"/>
      <c r="I11" s="904"/>
      <c r="J11" s="905"/>
      <c r="K11" s="906"/>
      <c r="L11" s="601"/>
      <c r="M11" s="882"/>
      <c r="N11" s="695"/>
      <c r="O11" s="695"/>
      <c r="P11" s="695"/>
      <c r="Q11" s="695"/>
      <c r="R11" s="695"/>
      <c r="S11" s="695"/>
      <c r="T11" s="695"/>
      <c r="U11" s="695"/>
      <c r="V11" s="423"/>
    </row>
    <row r="12" spans="1:45" ht="15.95" customHeight="1">
      <c r="A12" s="147" t="s">
        <v>40</v>
      </c>
      <c r="B12" s="148">
        <f>+O12+O19</f>
        <v>2868.5575095339582</v>
      </c>
      <c r="C12" s="148">
        <f t="shared" ref="C12:E12" si="1">+P12+P19</f>
        <v>2591.7975482355669</v>
      </c>
      <c r="D12" s="148">
        <f t="shared" si="1"/>
        <v>2500.0956348</v>
      </c>
      <c r="E12" s="586">
        <f t="shared" si="1"/>
        <v>2406.9923202354321</v>
      </c>
      <c r="F12" s="576">
        <f>IF(E12=0,"",D12/E12-1)</f>
        <v>3.8680353809962043E-2</v>
      </c>
      <c r="G12" s="575">
        <f>+S12+S19</f>
        <v>7960.450692569525</v>
      </c>
      <c r="H12" s="590">
        <f>+T12+T19</f>
        <v>6780.3851395725333</v>
      </c>
      <c r="I12" s="576">
        <f>IF(H12=0,"",G12/H12-1)</f>
        <v>0.17404108007224339</v>
      </c>
      <c r="J12" s="586">
        <f>+U12+U19</f>
        <v>5979.6628927859256</v>
      </c>
      <c r="K12" s="576">
        <f>IF(J12=0,"",H12/J12-1)</f>
        <v>0.13390758996675656</v>
      </c>
      <c r="L12" s="602"/>
      <c r="N12" s="699" t="s">
        <v>510</v>
      </c>
      <c r="O12" s="695">
        <f>+HLOOKUP(N12,$Z$14:$AP$50,'3. Resumen_Relevante'!$U$3+23,0)/1000</f>
        <v>2743.65345216167</v>
      </c>
      <c r="P12" s="695">
        <f>+HLOOKUP(N12,$Z$14:$AP$50,'3. Resumen_Relevante'!$U$3+24,0)/1000</f>
        <v>2476.7401616797897</v>
      </c>
      <c r="Q12" s="695">
        <f>+HLOOKUP(N12,$Z$14:$AP$50,'3. Resumen_Relevante'!$U$3+25,0)/1000</f>
        <v>2397.093738</v>
      </c>
      <c r="R12" s="695">
        <f>+HLOOKUP(N12,$Z$14:$AP$50,'3. Resumen_Relevante'!$U$3+13,0)/1000</f>
        <v>2306.4708553166902</v>
      </c>
      <c r="S12" s="700">
        <f>+SUMIFS(Z39:Z50,$W$39:$W$50,+$S$9)/1000</f>
        <v>7617.4873518414597</v>
      </c>
      <c r="T12" s="700">
        <f>+SUMIFS(Z27:Z38,$W$27:$W$38,+$T$9)/1000</f>
        <v>6498.8292646425598</v>
      </c>
      <c r="U12" s="700">
        <f>+SUMIFS(Z15:Z26,$W$15:$W$26,+$U$9)/1000</f>
        <v>5674.9470971092496</v>
      </c>
      <c r="V12" s="423"/>
    </row>
    <row r="13" spans="1:45" ht="12" customHeight="1">
      <c r="A13" s="250" t="s">
        <v>41</v>
      </c>
      <c r="B13" s="252">
        <f>+SUM(O13:O18,O20:O21,O24:O25)</f>
        <v>1325.35004082105</v>
      </c>
      <c r="C13" s="252">
        <f t="shared" ref="C13:E13" si="2">+SUM(P13:P18,P20:P21,P24:P25)</f>
        <v>1185.539730522949</v>
      </c>
      <c r="D13" s="252">
        <f t="shared" si="2"/>
        <v>1573.4712619704399</v>
      </c>
      <c r="E13" s="583">
        <f t="shared" si="2"/>
        <v>1626.4852871478877</v>
      </c>
      <c r="F13" s="578">
        <f t="shared" ref="F13:F19" si="3">IF(E13=0,"",D13/E13-1)</f>
        <v>-3.2594223628305996E-2</v>
      </c>
      <c r="G13" s="577">
        <f>+SUM(S13:S18,S20:S21,S24:S25)</f>
        <v>4084.3610333144384</v>
      </c>
      <c r="H13" s="252">
        <f>+SUM(T13:T18,T20:T21,T24:T25)</f>
        <v>5076.7762766633732</v>
      </c>
      <c r="I13" s="578">
        <f t="shared" ref="I13:I19" si="4">IF(H13=0,"",G13/H13-1)</f>
        <v>-0.19548138213433019</v>
      </c>
      <c r="J13" s="583">
        <f>+SUM(U13:U18,U20:U21,U24:U25)</f>
        <v>4659.1667016002257</v>
      </c>
      <c r="K13" s="578">
        <f t="shared" ref="K13:K19" si="5">IF(J13=0,"",H13/J13-1)</f>
        <v>8.9631816547735221E-2</v>
      </c>
      <c r="L13" s="602"/>
      <c r="N13" s="699" t="s">
        <v>511</v>
      </c>
      <c r="O13" s="695">
        <f>+HLOOKUP(N13,$Z$14:$AP$50,'3. Resumen_Relevante'!$U$3+23,0)/1000</f>
        <v>68.854987456054801</v>
      </c>
      <c r="P13" s="695">
        <f>+HLOOKUP(N13,$Z$14:$AP$50,'3. Resumen_Relevante'!$U$3+24,0)/1000</f>
        <v>80.772747453247092</v>
      </c>
      <c r="Q13" s="695">
        <f>+HLOOKUP(N13,$Z$14:$AP$50,'3. Resumen_Relevante'!$U$3+25,0)/1000</f>
        <v>77.553984839999998</v>
      </c>
      <c r="R13" s="695">
        <f>+HLOOKUP(N13,$Z$14:$AP$50,'3. Resumen_Relevante'!$U$3+13,0)/1000</f>
        <v>42.714058611852906</v>
      </c>
      <c r="S13" s="700">
        <f>+SUMIFS(AA39:AA50,$W$39:$W$50,+$S$9)/1000</f>
        <v>227.18171974930189</v>
      </c>
      <c r="T13" s="700">
        <f>+SUMIFS(AA27:AA38,$W$27:$W$38,+$T$9)/1000</f>
        <v>131.76837457777441</v>
      </c>
      <c r="U13" s="700">
        <f>+SUMIFS(AA15:AA26,$W$15:$W$26,+$U$9)/1000</f>
        <v>15.433512651337031</v>
      </c>
      <c r="V13" s="423"/>
      <c r="X13" s="701"/>
      <c r="Y13" s="702"/>
      <c r="Z13" s="702"/>
      <c r="AA13" s="702"/>
      <c r="AB13" s="702"/>
      <c r="AC13" s="702"/>
      <c r="AD13" s="702"/>
      <c r="AE13" s="702"/>
      <c r="AF13" s="702"/>
      <c r="AG13" s="702"/>
      <c r="AH13" s="702"/>
      <c r="AI13" s="702"/>
      <c r="AJ13" s="702"/>
      <c r="AK13" s="702"/>
      <c r="AL13" s="702"/>
      <c r="AM13" s="702"/>
      <c r="AN13" s="702"/>
      <c r="AO13" s="702"/>
      <c r="AP13" s="702"/>
      <c r="AQ13" s="426"/>
      <c r="AR13" s="426"/>
    </row>
    <row r="14" spans="1:45" ht="12" customHeight="1">
      <c r="A14" s="150" t="s">
        <v>797</v>
      </c>
      <c r="B14" s="152">
        <f>+O23</f>
        <v>60.372802024048397</v>
      </c>
      <c r="C14" s="152">
        <f>+P23</f>
        <v>56.178714554427096</v>
      </c>
      <c r="D14" s="152">
        <f>+Q23</f>
        <v>72.430997319999989</v>
      </c>
      <c r="E14" s="587">
        <f>+R23</f>
        <v>74.861371089548797</v>
      </c>
      <c r="F14" s="580">
        <f t="shared" si="3"/>
        <v>-3.2464991412481714E-2</v>
      </c>
      <c r="G14" s="579">
        <f>+S23</f>
        <v>188.9825138984755</v>
      </c>
      <c r="H14" s="152">
        <f>+T23</f>
        <v>166.59094900977152</v>
      </c>
      <c r="I14" s="580">
        <f t="shared" si="4"/>
        <v>0.13441045279951314</v>
      </c>
      <c r="J14" s="587">
        <f>+U23</f>
        <v>124.78771897799621</v>
      </c>
      <c r="K14" s="580">
        <f t="shared" si="5"/>
        <v>0.33499474446797506</v>
      </c>
      <c r="L14" s="602"/>
      <c r="N14" s="699" t="s">
        <v>512</v>
      </c>
      <c r="O14" s="695">
        <f>+HLOOKUP(N14,$Z$14:$AP$50,'3. Resumen_Relevante'!$U$3+23,0)/1000</f>
        <v>9.1621370531399009</v>
      </c>
      <c r="P14" s="695">
        <f>+HLOOKUP(N14,$Z$14:$AP$50,'3. Resumen_Relevante'!$U$3+24,0)/1000</f>
        <v>97.605430591429212</v>
      </c>
      <c r="Q14" s="695">
        <f>+HLOOKUP(N14,$Z$14:$AP$50,'3. Resumen_Relevante'!$U$3+25,0)/1000</f>
        <v>38.220634609999998</v>
      </c>
      <c r="R14" s="695">
        <f>+HLOOKUP(N14,$Z$14:$AP$50,'3. Resumen_Relevante'!$U$3+13,0)/1000</f>
        <v>32.114253003933896</v>
      </c>
      <c r="S14" s="700">
        <f>+SUMIFS(AB39:AB50,$W$39:$W$50,+$S$9)/1000</f>
        <v>144.9882022545691</v>
      </c>
      <c r="T14" s="700">
        <f>+SUMIFS(AB27:AB38,$W$27:$W$38,+$T$9)/1000</f>
        <v>204.31893848054074</v>
      </c>
      <c r="U14" s="700">
        <f>+SUMIFS(AB15:AB26,$W$15:$W$26,+$U$9)/1000</f>
        <v>7.0195051631264196</v>
      </c>
      <c r="V14" s="423"/>
      <c r="W14" s="692">
        <v>1</v>
      </c>
      <c r="X14" s="703" t="s">
        <v>179</v>
      </c>
      <c r="Y14" s="704" t="s">
        <v>113</v>
      </c>
      <c r="Z14" s="704" t="s">
        <v>510</v>
      </c>
      <c r="AA14" s="705" t="s">
        <v>511</v>
      </c>
      <c r="AB14" s="705" t="s">
        <v>512</v>
      </c>
      <c r="AC14" s="705" t="s">
        <v>513</v>
      </c>
      <c r="AD14" s="705" t="s">
        <v>514</v>
      </c>
      <c r="AE14" s="705" t="s">
        <v>515</v>
      </c>
      <c r="AF14" s="705" t="s">
        <v>516</v>
      </c>
      <c r="AG14" s="705" t="s">
        <v>517</v>
      </c>
      <c r="AH14" s="705" t="s">
        <v>518</v>
      </c>
      <c r="AI14" s="705" t="s">
        <v>519</v>
      </c>
      <c r="AJ14" s="705" t="s">
        <v>520</v>
      </c>
      <c r="AK14" s="705" t="s">
        <v>521</v>
      </c>
      <c r="AL14" s="705" t="s">
        <v>522</v>
      </c>
      <c r="AM14" s="705" t="s">
        <v>523</v>
      </c>
      <c r="AN14" s="705" t="s">
        <v>524</v>
      </c>
      <c r="AO14" s="705" t="s">
        <v>443</v>
      </c>
      <c r="AP14" s="705" t="s">
        <v>442</v>
      </c>
      <c r="AQ14" s="426"/>
      <c r="AR14" s="426"/>
    </row>
    <row r="15" spans="1:45" ht="12" customHeight="1">
      <c r="A15" s="250" t="s">
        <v>51</v>
      </c>
      <c r="B15" s="252">
        <f>+O22</f>
        <v>17.646586911442999</v>
      </c>
      <c r="C15" s="252">
        <f>+P22</f>
        <v>18.18949984</v>
      </c>
      <c r="D15" s="252">
        <f>+Q22</f>
        <v>18.513546030000001</v>
      </c>
      <c r="E15" s="583">
        <f>+R22</f>
        <v>21.846210269</v>
      </c>
      <c r="F15" s="578">
        <f t="shared" si="3"/>
        <v>-0.15255113806759812</v>
      </c>
      <c r="G15" s="577">
        <f>+S22</f>
        <v>54.349632781442999</v>
      </c>
      <c r="H15" s="591">
        <f>+T22</f>
        <v>63.241948153999893</v>
      </c>
      <c r="I15" s="578">
        <f t="shared" si="4"/>
        <v>-0.14060786601486874</v>
      </c>
      <c r="J15" s="583">
        <f>+U22</f>
        <v>56.725463187999999</v>
      </c>
      <c r="K15" s="578">
        <f t="shared" si="5"/>
        <v>0.11487759816791465</v>
      </c>
      <c r="L15" s="602"/>
      <c r="N15" s="699" t="s">
        <v>513</v>
      </c>
      <c r="O15" s="695">
        <f>+HLOOKUP(N15,$Z$14:$AP$50,'3. Resumen_Relevante'!$U$3+23,0)/1000</f>
        <v>0</v>
      </c>
      <c r="P15" s="695">
        <f>+HLOOKUP(N15,$Z$14:$AP$50,'3. Resumen_Relevante'!$U$3+24,0)/1000</f>
        <v>2.090280714151</v>
      </c>
      <c r="Q15" s="695">
        <f>+HLOOKUP(N15,$Z$14:$AP$50,'3. Resumen_Relevante'!$U$3+25,0)/1000</f>
        <v>37.734066859999999</v>
      </c>
      <c r="R15" s="695">
        <f>+HLOOKUP(N15,$Z$14:$AP$50,'3. Resumen_Relevante'!$U$3+13,0)/1000</f>
        <v>32.4528228702574</v>
      </c>
      <c r="S15" s="700">
        <f>+SUMIFS(AC39:AC50,$W$39:$W$50,+$S$9)/1000</f>
        <v>39.824347574150998</v>
      </c>
      <c r="T15" s="700">
        <f>+SUMIFS(AC27:AC38,$W$27:$W$38,+$T$9)/1000</f>
        <v>150.11062743303961</v>
      </c>
      <c r="U15" s="700">
        <f>+SUMIFS(AC15:AC26,$W$15:$W$26,+$U$9)/1000</f>
        <v>82.401938057144093</v>
      </c>
      <c r="V15" s="423"/>
      <c r="W15" s="692">
        <v>2</v>
      </c>
      <c r="X15" s="701">
        <v>2015</v>
      </c>
      <c r="Y15" s="702" t="s">
        <v>498</v>
      </c>
      <c r="Z15" s="706">
        <v>2005922.0249062199</v>
      </c>
      <c r="AA15" s="707">
        <v>5781.0915497440001</v>
      </c>
      <c r="AB15" s="707">
        <v>2134.7963168709998</v>
      </c>
      <c r="AC15" s="707">
        <v>27364.577306135001</v>
      </c>
      <c r="AD15" s="707">
        <v>1379464.52336301</v>
      </c>
      <c r="AE15" s="707">
        <v>40273.25</v>
      </c>
      <c r="AF15" s="707">
        <v>16185.651681081999</v>
      </c>
      <c r="AG15" s="707">
        <v>100071.91948284399</v>
      </c>
      <c r="AH15" s="707">
        <v>2714.5179499999999</v>
      </c>
      <c r="AI15" s="707">
        <v>7993.2935925069996</v>
      </c>
      <c r="AJ15" s="707">
        <v>21570.98299</v>
      </c>
      <c r="AK15" s="707">
        <v>52919.981231787002</v>
      </c>
      <c r="AL15" s="707">
        <v>4.2381626890000001</v>
      </c>
      <c r="AM15" s="707">
        <v>397.56876807200001</v>
      </c>
      <c r="AN15" s="708">
        <f t="shared" ref="AN15:AN50" si="6">+SUM(Z15:AM15)</f>
        <v>3662798.41730096</v>
      </c>
      <c r="AO15" s="707">
        <v>458.98246</v>
      </c>
      <c r="AP15" s="707">
        <v>3067.82818</v>
      </c>
      <c r="AQ15" s="426"/>
      <c r="AR15" s="426"/>
    </row>
    <row r="16" spans="1:45" ht="15.95" customHeight="1">
      <c r="A16" s="154" t="s">
        <v>65</v>
      </c>
      <c r="B16" s="156">
        <f>+B12+B13+B14+B15</f>
        <v>4271.9269392904998</v>
      </c>
      <c r="C16" s="156">
        <f t="shared" ref="C16:D16" si="7">+C12+C13+C14+C15</f>
        <v>3851.7054931529428</v>
      </c>
      <c r="D16" s="535">
        <f t="shared" si="7"/>
        <v>4164.5114401204391</v>
      </c>
      <c r="E16" s="588">
        <f>+E12+E13+E14+E15</f>
        <v>4130.1851887418688</v>
      </c>
      <c r="F16" s="582">
        <f t="shared" si="3"/>
        <v>8.3110683443776701E-3</v>
      </c>
      <c r="G16" s="581">
        <f>+G12+G13+G14+G15</f>
        <v>12288.143872563882</v>
      </c>
      <c r="H16" s="156">
        <f>+H12+H13+H14+H15</f>
        <v>12086.994313399679</v>
      </c>
      <c r="I16" s="582">
        <f t="shared" si="4"/>
        <v>1.6641817969684114E-2</v>
      </c>
      <c r="J16" s="581">
        <f>+J12+J13+J14+J15</f>
        <v>10820.342776552148</v>
      </c>
      <c r="K16" s="582">
        <f t="shared" si="5"/>
        <v>0.11706205274683024</v>
      </c>
      <c r="L16" s="603"/>
      <c r="N16" s="699" t="s">
        <v>514</v>
      </c>
      <c r="O16" s="695">
        <f>+HLOOKUP(N16,$Z$14:$AP$50,'3. Resumen_Relevante'!$U$3+23,0)/1000</f>
        <v>1200.2094914464499</v>
      </c>
      <c r="P16" s="695">
        <f>+HLOOKUP(N16,$Z$14:$AP$50,'3. Resumen_Relevante'!$U$3+24,0)/1000</f>
        <v>950.03958396332393</v>
      </c>
      <c r="Q16" s="695">
        <f>+HLOOKUP(N16,$Z$14:$AP$50,'3. Resumen_Relevante'!$U$3+25,0)/1000</f>
        <v>1376.2697209999999</v>
      </c>
      <c r="R16" s="695">
        <f>+HLOOKUP(N16,$Z$14:$AP$50,'3. Resumen_Relevante'!$U$3+13,0)/1000</f>
        <v>1444.8211907675002</v>
      </c>
      <c r="S16" s="700">
        <f>+SUMIFS(AD39:AD50,$W$39:$W$50,+$S$9)/1000</f>
        <v>3526.5187964097736</v>
      </c>
      <c r="T16" s="700">
        <f>+SUMIFS(AD27:AD38,$W$27:$W$38,+$T$9)/1000</f>
        <v>4323.5387766609301</v>
      </c>
      <c r="U16" s="700">
        <f>+SUMIFS(AD15:AD26,$W$15:$W$26,+$U$9)/1000</f>
        <v>4367.6350023430396</v>
      </c>
      <c r="V16" s="423"/>
      <c r="W16" s="692">
        <v>3</v>
      </c>
      <c r="X16" s="701">
        <v>2015</v>
      </c>
      <c r="Y16" s="702" t="s">
        <v>499</v>
      </c>
      <c r="Z16" s="706">
        <v>1818715.0560492701</v>
      </c>
      <c r="AA16" s="707">
        <v>0</v>
      </c>
      <c r="AB16" s="707">
        <v>2972.9127485240001</v>
      </c>
      <c r="AC16" s="707">
        <v>24946.713801303998</v>
      </c>
      <c r="AD16" s="707">
        <v>1325998.19016221</v>
      </c>
      <c r="AE16" s="707">
        <v>32839.000000000102</v>
      </c>
      <c r="AF16" s="707">
        <v>15545.797650840001</v>
      </c>
      <c r="AG16" s="707">
        <v>98647.560801822707</v>
      </c>
      <c r="AH16" s="707">
        <v>2508.507775</v>
      </c>
      <c r="AI16" s="707">
        <v>7029.6794605810001</v>
      </c>
      <c r="AJ16" s="707">
        <v>15823.412627</v>
      </c>
      <c r="AK16" s="707">
        <v>37674.022954693501</v>
      </c>
      <c r="AL16" s="707">
        <v>422.98392695849998</v>
      </c>
      <c r="AM16" s="707">
        <v>0</v>
      </c>
      <c r="AN16" s="708">
        <f t="shared" si="6"/>
        <v>3383123.8379582036</v>
      </c>
      <c r="AO16" s="707">
        <v>0</v>
      </c>
      <c r="AP16" s="707">
        <v>0</v>
      </c>
      <c r="AQ16" s="689"/>
      <c r="AR16" s="689"/>
      <c r="AS16" s="164"/>
    </row>
    <row r="17" spans="1:45" ht="15.95" customHeight="1">
      <c r="A17" s="275"/>
      <c r="B17" s="275"/>
      <c r="C17" s="275"/>
      <c r="D17" s="669"/>
      <c r="E17" s="275"/>
      <c r="F17" s="673"/>
      <c r="G17" s="275"/>
      <c r="H17" s="275"/>
      <c r="I17" s="673"/>
      <c r="J17" s="277"/>
      <c r="K17" s="278" t="str">
        <f t="shared" si="5"/>
        <v/>
      </c>
      <c r="L17" s="603"/>
      <c r="N17" s="699" t="s">
        <v>515</v>
      </c>
      <c r="O17" s="883">
        <f>+HLOOKUP(N17,$Z$14:$AP$50,'3. Resumen_Relevante'!$U$3+23,0)/1000</f>
        <v>29.8110426914028</v>
      </c>
      <c r="P17" s="695">
        <f>+HLOOKUP(N17,$Z$14:$AP$50,'3. Resumen_Relevante'!$U$3+24,0)/1000</f>
        <v>22.322919697546897</v>
      </c>
      <c r="Q17" s="695">
        <f>+HLOOKUP(N17,$Z$14:$AP$50,'3. Resumen_Relevante'!$U$3+25,0)/1000</f>
        <v>31.8835649</v>
      </c>
      <c r="R17" s="695">
        <f>+HLOOKUP(N17,$Z$14:$AP$50,'3. Resumen_Relevante'!$U$3+13,0)/1000</f>
        <v>42.689125000000296</v>
      </c>
      <c r="S17" s="700">
        <f>+SUMIFS(AE39:AE50,$W$39:$W$50,+$S$9)/1000</f>
        <v>84.017527288949694</v>
      </c>
      <c r="T17" s="700">
        <f>+SUMIFS(AE27:AE38,$W$27:$W$38,+$T$9)/1000</f>
        <v>134.17372411099427</v>
      </c>
      <c r="U17" s="700">
        <f>+SUMIFS(AE15:AE26,$W$15:$W$26,+$U$9)/1000</f>
        <v>112.22136467327509</v>
      </c>
      <c r="V17" s="423"/>
      <c r="W17" s="692">
        <v>4</v>
      </c>
      <c r="X17" s="701">
        <v>2015</v>
      </c>
      <c r="Y17" s="702" t="s">
        <v>500</v>
      </c>
      <c r="Z17" s="706">
        <v>1850310.01615376</v>
      </c>
      <c r="AA17" s="707">
        <v>9652.4211015930305</v>
      </c>
      <c r="AB17" s="707">
        <v>1911.7960977314201</v>
      </c>
      <c r="AC17" s="707">
        <v>30090.6469497051</v>
      </c>
      <c r="AD17" s="707">
        <v>1662172.2888178199</v>
      </c>
      <c r="AE17" s="707">
        <v>39109.114673274998</v>
      </c>
      <c r="AF17" s="707">
        <v>12456.419592666</v>
      </c>
      <c r="AG17" s="707">
        <v>105996.315392009</v>
      </c>
      <c r="AH17" s="707">
        <v>2768.0849499999999</v>
      </c>
      <c r="AI17" s="707">
        <v>5477.0413882339999</v>
      </c>
      <c r="AJ17" s="707">
        <v>19331.067571</v>
      </c>
      <c r="AK17" s="707">
        <v>34193.714791515697</v>
      </c>
      <c r="AL17" s="707">
        <v>951.5938136748</v>
      </c>
      <c r="AM17" s="707">
        <v>0</v>
      </c>
      <c r="AN17" s="708">
        <f t="shared" si="6"/>
        <v>3774420.521292985</v>
      </c>
      <c r="AO17" s="707">
        <v>0</v>
      </c>
      <c r="AP17" s="707">
        <v>0</v>
      </c>
      <c r="AQ17" s="689"/>
      <c r="AR17" s="689"/>
      <c r="AS17" s="164"/>
    </row>
    <row r="18" spans="1:45" ht="12" customHeight="1">
      <c r="A18" s="250" t="s">
        <v>67</v>
      </c>
      <c r="B18" s="251">
        <f>+O27</f>
        <v>0</v>
      </c>
      <c r="C18" s="252">
        <f t="shared" ref="C18:E18" si="8">+P27</f>
        <v>0.40202100000000002</v>
      </c>
      <c r="D18" s="670">
        <f t="shared" si="8"/>
        <v>10.252088000000001</v>
      </c>
      <c r="E18" s="252">
        <f t="shared" si="8"/>
        <v>0</v>
      </c>
      <c r="F18" s="674" t="str">
        <f t="shared" si="3"/>
        <v/>
      </c>
      <c r="G18" s="252">
        <f>+S27</f>
        <v>10.654109</v>
      </c>
      <c r="H18" s="252">
        <f>+T27</f>
        <v>0</v>
      </c>
      <c r="I18" s="300" t="str">
        <f t="shared" si="4"/>
        <v/>
      </c>
      <c r="J18" s="677">
        <f>+U27</f>
        <v>0.45898245999999998</v>
      </c>
      <c r="K18" s="627">
        <f t="shared" si="5"/>
        <v>-1</v>
      </c>
      <c r="L18" s="602"/>
      <c r="N18" s="699" t="s">
        <v>516</v>
      </c>
      <c r="O18" s="695">
        <f>+HLOOKUP(N18,$Z$14:$AP$50,'3. Resumen_Relevante'!$U$3+23,0)/1000</f>
        <v>5.954966995356</v>
      </c>
      <c r="P18" s="695">
        <f>+HLOOKUP(N18,$Z$14:$AP$50,'3. Resumen_Relevante'!$U$3+24,0)/1000</f>
        <v>3.7484421875240002</v>
      </c>
      <c r="Q18" s="695">
        <f>+HLOOKUP(N18,$Z$14:$AP$50,'3. Resumen_Relevante'!$U$3+25,0)/1000</f>
        <v>0</v>
      </c>
      <c r="R18" s="695">
        <f>+HLOOKUP(N18,$Z$14:$AP$50,'3. Resumen_Relevante'!$U$3+13,0)/1000</f>
        <v>11.111576598326002</v>
      </c>
      <c r="S18" s="700">
        <f>+SUMIFS(AF39:AF50,$W$39:$W$50,+$S$9)/1000</f>
        <v>9.7034091828799998</v>
      </c>
      <c r="T18" s="700">
        <f>+SUMIFS(AF27:AF38,$W$27:$W$38,+$T$9)/1000</f>
        <v>27.803593414463002</v>
      </c>
      <c r="U18" s="700">
        <f>+SUMIFS(AF15:AF26,$W$15:$W$26,+$U$9)/1000</f>
        <v>44.187868924587995</v>
      </c>
      <c r="V18" s="423"/>
      <c r="W18" s="692">
        <v>5</v>
      </c>
      <c r="X18" s="701">
        <v>2015</v>
      </c>
      <c r="Y18" s="702" t="s">
        <v>501</v>
      </c>
      <c r="Z18" s="706">
        <v>1985879.75520714</v>
      </c>
      <c r="AA18" s="707">
        <v>0</v>
      </c>
      <c r="AB18" s="707">
        <v>3630.3723865951301</v>
      </c>
      <c r="AC18" s="707">
        <v>28183.798316375101</v>
      </c>
      <c r="AD18" s="707">
        <v>1344722.3918052099</v>
      </c>
      <c r="AE18" s="707">
        <v>30589.750000000098</v>
      </c>
      <c r="AF18" s="707">
        <v>13465.87495992</v>
      </c>
      <c r="AG18" s="707">
        <v>102979.98905525199</v>
      </c>
      <c r="AH18" s="707">
        <v>2253.4848999999999</v>
      </c>
      <c r="AI18" s="707">
        <v>8630.8875857330004</v>
      </c>
      <c r="AJ18" s="707">
        <v>18171.568314</v>
      </c>
      <c r="AK18" s="707">
        <v>53476.854242364701</v>
      </c>
      <c r="AL18" s="707">
        <v>482.74347461892501</v>
      </c>
      <c r="AM18" s="707">
        <v>0</v>
      </c>
      <c r="AN18" s="708">
        <f t="shared" si="6"/>
        <v>3592467.4702472095</v>
      </c>
      <c r="AO18" s="707">
        <v>0</v>
      </c>
      <c r="AP18" s="707">
        <v>0</v>
      </c>
      <c r="AQ18" s="689"/>
      <c r="AR18" s="689"/>
      <c r="AS18" s="164"/>
    </row>
    <row r="19" spans="1:45" ht="17.25" customHeight="1">
      <c r="A19" s="150" t="s">
        <v>8</v>
      </c>
      <c r="B19" s="151">
        <f>+O28</f>
        <v>0</v>
      </c>
      <c r="C19" s="152">
        <f t="shared" ref="C19:E19" si="9">+P28</f>
        <v>0</v>
      </c>
      <c r="D19" s="671">
        <f t="shared" si="9"/>
        <v>0</v>
      </c>
      <c r="E19" s="152">
        <f t="shared" si="9"/>
        <v>2.9703230899999999</v>
      </c>
      <c r="F19" s="675">
        <f t="shared" si="3"/>
        <v>-1</v>
      </c>
      <c r="G19" s="152">
        <f>+S28</f>
        <v>0</v>
      </c>
      <c r="H19" s="152">
        <f>+T28</f>
        <v>37.881596950000002</v>
      </c>
      <c r="I19" s="675">
        <f t="shared" si="4"/>
        <v>-1</v>
      </c>
      <c r="J19" s="678">
        <f>+U28</f>
        <v>3.0678281799999998</v>
      </c>
      <c r="K19" s="153">
        <f t="shared" si="5"/>
        <v>11.348017792182874</v>
      </c>
      <c r="L19" s="602"/>
      <c r="N19" s="699" t="s">
        <v>517</v>
      </c>
      <c r="O19" s="695">
        <f>+HLOOKUP(N19,$Z$14:$AP$50,'3. Resumen_Relevante'!$U$3+23,0)/1000</f>
        <v>124.90405737228801</v>
      </c>
      <c r="P19" s="695">
        <f>+HLOOKUP(N19,$Z$14:$AP$50,'3. Resumen_Relevante'!$U$3+24,0)/1000</f>
        <v>115.057386555777</v>
      </c>
      <c r="Q19" s="695">
        <f>+HLOOKUP(N19,$Z$14:$AP$50,'3. Resumen_Relevante'!$U$3+25,0)/1000</f>
        <v>103.0018968</v>
      </c>
      <c r="R19" s="695">
        <f>+HLOOKUP(N19,$Z$14:$AP$50,'3. Resumen_Relevante'!$U$3+13,0)/1000</f>
        <v>100.521464918742</v>
      </c>
      <c r="S19" s="700">
        <f>+SUMIFS(AG39:AG50,$W$39:$W$50,+$S$9)/1000</f>
        <v>342.96334072806502</v>
      </c>
      <c r="T19" s="700">
        <f>+SUMIFS(AG27:AG38,$W$27:$W$38,+$T$9)/1000</f>
        <v>281.55587492997336</v>
      </c>
      <c r="U19" s="700">
        <f>+SUMIFS(AG15:AG26,$W$15:$W$26,+$U$9)/1000</f>
        <v>304.71579567667567</v>
      </c>
      <c r="V19" s="423"/>
      <c r="W19" s="692">
        <v>6</v>
      </c>
      <c r="X19" s="701">
        <v>2015</v>
      </c>
      <c r="Y19" s="702" t="s">
        <v>502</v>
      </c>
      <c r="Z19" s="706">
        <v>1988937.49603271</v>
      </c>
      <c r="AA19" s="707">
        <v>8138.2173806152496</v>
      </c>
      <c r="AB19" s="707">
        <v>3920.5274162212299</v>
      </c>
      <c r="AC19" s="707">
        <v>32882.011021405699</v>
      </c>
      <c r="AD19" s="707">
        <v>1463795.9010862899</v>
      </c>
      <c r="AE19" s="707">
        <v>42879.250000000196</v>
      </c>
      <c r="AF19" s="707">
        <v>6137.3573609929999</v>
      </c>
      <c r="AG19" s="707">
        <v>96937.876709792297</v>
      </c>
      <c r="AH19" s="707">
        <v>1606.260225</v>
      </c>
      <c r="AI19" s="707">
        <v>6399.6672566360003</v>
      </c>
      <c r="AJ19" s="707">
        <v>17439.972709000001</v>
      </c>
      <c r="AK19" s="707">
        <v>55583.7596307731</v>
      </c>
      <c r="AL19" s="707">
        <v>5021.7097956790803</v>
      </c>
      <c r="AM19" s="707">
        <v>41.964296378</v>
      </c>
      <c r="AN19" s="708">
        <f t="shared" si="6"/>
        <v>3729721.9709214936</v>
      </c>
      <c r="AO19" s="707">
        <v>0</v>
      </c>
      <c r="AP19" s="707">
        <v>0</v>
      </c>
      <c r="AQ19" s="689"/>
      <c r="AR19" s="689"/>
      <c r="AS19" s="164"/>
    </row>
    <row r="20" spans="1:45" ht="17.25" customHeight="1">
      <c r="A20" s="291" t="s">
        <v>66</v>
      </c>
      <c r="B20" s="292">
        <f>+B18-B19</f>
        <v>0</v>
      </c>
      <c r="C20" s="293">
        <f t="shared" ref="C20:E20" si="10">+C18-C19</f>
        <v>0.40202100000000002</v>
      </c>
      <c r="D20" s="672">
        <f>+D18-D19</f>
        <v>10.252088000000001</v>
      </c>
      <c r="E20" s="293">
        <f t="shared" si="10"/>
        <v>-2.9703230899999999</v>
      </c>
      <c r="F20" s="676"/>
      <c r="G20" s="293">
        <f t="shared" ref="G20" si="11">+G18-G19</f>
        <v>10.654109</v>
      </c>
      <c r="H20" s="293">
        <f t="shared" ref="H20" si="12">+H18-H19</f>
        <v>-37.881596950000002</v>
      </c>
      <c r="I20" s="676"/>
      <c r="J20" s="293">
        <f t="shared" ref="J20" si="13">+J18-J19</f>
        <v>-2.6088457199999997</v>
      </c>
      <c r="K20" s="592"/>
      <c r="L20" s="603"/>
      <c r="N20" s="699" t="s">
        <v>518</v>
      </c>
      <c r="O20" s="695">
        <f>+HLOOKUP(N20,$Z$14:$AP$50,'3. Resumen_Relevante'!$U$3+23,0)/1000</f>
        <v>3.5038573999999998</v>
      </c>
      <c r="P20" s="695">
        <f>+HLOOKUP(N20,$Z$14:$AP$50,'3. Resumen_Relevante'!$U$3+24,0)/1000</f>
        <v>2.8745927249999998</v>
      </c>
      <c r="Q20" s="695">
        <f>+HLOOKUP(N20,$Z$14:$AP$50,'3. Resumen_Relevante'!$U$3+25,0)/1000</f>
        <v>3.2537027849999998</v>
      </c>
      <c r="R20" s="695">
        <f>+HLOOKUP(N20,$Z$14:$AP$50,'3. Resumen_Relevante'!$U$3+13,0)/1000</f>
        <v>4.8859560484000006</v>
      </c>
      <c r="S20" s="700">
        <f>+SUMIFS(AH39:AH50,$W$39:$W$50,+$S$9)/1000</f>
        <v>9.6321529099999985</v>
      </c>
      <c r="T20" s="700">
        <f>+SUMIFS(AH27:AH38,$W$27:$W$38,+$T$9)/1000</f>
        <v>13.561652631900001</v>
      </c>
      <c r="U20" s="700">
        <f>+SUMIFS(AH15:AH26,$W$15:$W$26,+$U$9)/1000</f>
        <v>7.9911106749999998</v>
      </c>
      <c r="V20" s="423"/>
      <c r="W20" s="692">
        <v>7</v>
      </c>
      <c r="X20" s="701">
        <v>2015</v>
      </c>
      <c r="Y20" s="702" t="s">
        <v>503</v>
      </c>
      <c r="Z20" s="706">
        <v>1625441.5542773099</v>
      </c>
      <c r="AA20" s="707">
        <v>0</v>
      </c>
      <c r="AB20" s="707">
        <v>5148.7778035094498</v>
      </c>
      <c r="AC20" s="707">
        <v>27499.806616713598</v>
      </c>
      <c r="AD20" s="707">
        <v>1758685.8457559301</v>
      </c>
      <c r="AE20" s="707">
        <v>56288.877</v>
      </c>
      <c r="AF20" s="707">
        <v>9036.7561624490008</v>
      </c>
      <c r="AG20" s="707">
        <v>68250.047459156398</v>
      </c>
      <c r="AH20" s="707">
        <v>1752.2823174145501</v>
      </c>
      <c r="AI20" s="707">
        <v>8682.015565361</v>
      </c>
      <c r="AJ20" s="707">
        <v>17101.439794999998</v>
      </c>
      <c r="AK20" s="707">
        <v>41817.920713350497</v>
      </c>
      <c r="AL20" s="707">
        <v>517.6620075971</v>
      </c>
      <c r="AM20" s="707">
        <v>83.453954311000004</v>
      </c>
      <c r="AN20" s="708">
        <f t="shared" si="6"/>
        <v>3620306.4394281022</v>
      </c>
      <c r="AO20" s="707">
        <v>0</v>
      </c>
      <c r="AP20" s="707">
        <v>0</v>
      </c>
      <c r="AQ20" s="689"/>
      <c r="AR20" s="689"/>
      <c r="AS20" s="164"/>
    </row>
    <row r="21" spans="1:45" s="164" customFormat="1" ht="10.5" customHeight="1">
      <c r="A21" s="207"/>
      <c r="B21" s="208"/>
      <c r="C21" s="208"/>
      <c r="D21" s="208"/>
      <c r="E21" s="208"/>
      <c r="F21" s="208"/>
      <c r="G21" s="208"/>
      <c r="H21" s="208"/>
      <c r="I21" s="208"/>
      <c r="J21" s="208"/>
      <c r="K21" s="208"/>
      <c r="L21" s="604"/>
      <c r="M21" s="423"/>
      <c r="N21" s="699" t="s">
        <v>519</v>
      </c>
      <c r="O21" s="695">
        <f>+HLOOKUP(N21,$Z$14:$AP$50,'3. Resumen_Relevante'!$U$3+23,0)/1000</f>
        <v>7.1225864350709998</v>
      </c>
      <c r="P21" s="695">
        <f>+HLOOKUP(N21,$Z$14:$AP$50,'3. Resumen_Relevante'!$U$3+24,0)/1000</f>
        <v>5.7077746261290008</v>
      </c>
      <c r="Q21" s="695">
        <f>+HLOOKUP(N21,$Z$14:$AP$50,'3. Resumen_Relevante'!$U$3+25,0)/1000</f>
        <v>5.2430928640000003</v>
      </c>
      <c r="R21" s="695">
        <f>+HLOOKUP(N21,$Z$14:$AP$50,'3. Resumen_Relevante'!$U$3+13,0)/1000</f>
        <v>7.1915498977260004</v>
      </c>
      <c r="S21" s="700">
        <f>+SUMIFS(AI39:AI50,$W$39:$W$50,+$S$9)/1000</f>
        <v>18.073453925200003</v>
      </c>
      <c r="T21" s="700">
        <f>+SUMIFS(AI27:AI38,$W$27:$W$38,+$T$9)/1000</f>
        <v>22.2957760208424</v>
      </c>
      <c r="U21" s="700">
        <f>+SUMIFS(AI15:AI26,$W$15:$W$26,+$U$9)/1000</f>
        <v>20.500014441322001</v>
      </c>
      <c r="V21" s="423"/>
      <c r="W21" s="692">
        <v>8</v>
      </c>
      <c r="X21" s="701">
        <v>2015</v>
      </c>
      <c r="Y21" s="702" t="s">
        <v>504</v>
      </c>
      <c r="Z21" s="706">
        <v>1591281.0391336801</v>
      </c>
      <c r="AA21" s="707">
        <v>3397.5901447753999</v>
      </c>
      <c r="AB21" s="707">
        <v>15803.430852973001</v>
      </c>
      <c r="AC21" s="707">
        <v>24749.570588501902</v>
      </c>
      <c r="AD21" s="707">
        <v>1888100.54760804</v>
      </c>
      <c r="AE21" s="707">
        <v>37903.750000000196</v>
      </c>
      <c r="AF21" s="707">
        <v>10952.120470465999</v>
      </c>
      <c r="AG21" s="707">
        <v>50346.491366150804</v>
      </c>
      <c r="AH21" s="707">
        <v>1921.2064949999999</v>
      </c>
      <c r="AI21" s="707">
        <v>7167.3941882480003</v>
      </c>
      <c r="AJ21" s="707">
        <v>17564.488092</v>
      </c>
      <c r="AK21" s="707">
        <v>46088.026303844301</v>
      </c>
      <c r="AL21" s="707">
        <v>2788.9935480021099</v>
      </c>
      <c r="AM21" s="707">
        <v>0</v>
      </c>
      <c r="AN21" s="708">
        <f t="shared" si="6"/>
        <v>3698064.648791682</v>
      </c>
      <c r="AO21" s="707">
        <v>0</v>
      </c>
      <c r="AP21" s="707">
        <v>0</v>
      </c>
      <c r="AQ21" s="689"/>
      <c r="AR21" s="689"/>
    </row>
    <row r="22" spans="1:45" s="164" customFormat="1" ht="12.75">
      <c r="A22" s="207"/>
      <c r="B22" s="220"/>
      <c r="C22" s="220"/>
      <c r="D22" s="220"/>
      <c r="E22" s="220"/>
      <c r="F22" s="220"/>
      <c r="G22" s="220"/>
      <c r="H22" s="220"/>
      <c r="I22" s="220"/>
      <c r="J22" s="220"/>
      <c r="K22" s="220"/>
      <c r="L22" s="604"/>
      <c r="M22" s="423"/>
      <c r="N22" s="699" t="s">
        <v>520</v>
      </c>
      <c r="O22" s="695">
        <f>+HLOOKUP(N22,$Z$14:$AP$50,'3. Resumen_Relevante'!$U$3+23,0)/1000</f>
        <v>17.646586911442999</v>
      </c>
      <c r="P22" s="695">
        <f>+HLOOKUP(N22,$Z$14:$AP$50,'3. Resumen_Relevante'!$U$3+24,0)/1000</f>
        <v>18.18949984</v>
      </c>
      <c r="Q22" s="695">
        <f>+HLOOKUP(N22,$Z$14:$AP$50,'3. Resumen_Relevante'!$U$3+25,0)/1000</f>
        <v>18.513546030000001</v>
      </c>
      <c r="R22" s="695">
        <f>+HLOOKUP(N22,$Z$14:$AP$50,'3. Resumen_Relevante'!$U$3+13,0)/1000</f>
        <v>21.846210269</v>
      </c>
      <c r="S22" s="700">
        <f>+SUMIFS(AJ39:AJ50,$W$39:$W$50,+$S$9)/1000</f>
        <v>54.349632781442999</v>
      </c>
      <c r="T22" s="700">
        <f>+SUMIFS(AJ27:AJ38,$W$27:$W$38,+$T$9)/1000</f>
        <v>63.241948153999893</v>
      </c>
      <c r="U22" s="700">
        <f>+SUMIFS(AJ15:AJ26,$W$15:$W$26,+$U$9)/1000</f>
        <v>56.725463187999999</v>
      </c>
      <c r="V22" s="423"/>
      <c r="W22" s="692">
        <v>9</v>
      </c>
      <c r="X22" s="701">
        <v>2015</v>
      </c>
      <c r="Y22" s="702" t="s">
        <v>505</v>
      </c>
      <c r="Z22" s="706">
        <v>1575851.3490244099</v>
      </c>
      <c r="AA22" s="707">
        <v>0</v>
      </c>
      <c r="AB22" s="707">
        <v>5648.67854531785</v>
      </c>
      <c r="AC22" s="707">
        <v>67145.6803558799</v>
      </c>
      <c r="AD22" s="707">
        <v>1893873.4102630699</v>
      </c>
      <c r="AE22" s="707">
        <v>61801.000000000298</v>
      </c>
      <c r="AF22" s="707">
        <v>10762.837149571</v>
      </c>
      <c r="AG22" s="707">
        <v>41646.935797929102</v>
      </c>
      <c r="AH22" s="707">
        <v>2659.1864636666701</v>
      </c>
      <c r="AI22" s="707">
        <v>8755.9674513409991</v>
      </c>
      <c r="AJ22" s="707">
        <v>19114.052913</v>
      </c>
      <c r="AK22" s="707">
        <v>47574.759639759199</v>
      </c>
      <c r="AL22" s="707">
        <v>1657.6519899844</v>
      </c>
      <c r="AM22" s="707">
        <v>476.50230759599998</v>
      </c>
      <c r="AN22" s="708">
        <f t="shared" si="6"/>
        <v>3736968.0119015253</v>
      </c>
      <c r="AO22" s="707">
        <v>0</v>
      </c>
      <c r="AP22" s="707">
        <v>11399.548000000001</v>
      </c>
      <c r="AQ22" s="689"/>
      <c r="AR22" s="689"/>
    </row>
    <row r="23" spans="1:45" s="164" customFormat="1" ht="12.75">
      <c r="A23" s="207"/>
      <c r="B23" s="220"/>
      <c r="C23" s="220"/>
      <c r="D23" s="220"/>
      <c r="E23" s="220"/>
      <c r="F23" s="220"/>
      <c r="G23" s="220"/>
      <c r="H23" s="220"/>
      <c r="I23" s="220"/>
      <c r="J23" s="220"/>
      <c r="K23" s="220"/>
      <c r="L23" s="604"/>
      <c r="M23" s="423"/>
      <c r="N23" s="699" t="s">
        <v>521</v>
      </c>
      <c r="O23" s="695">
        <f>+HLOOKUP(N23,$Z$14:$AP$50,'3. Resumen_Relevante'!$U$3+23,0)/1000</f>
        <v>60.372802024048397</v>
      </c>
      <c r="P23" s="695">
        <f>+HLOOKUP(N23,$Z$14:$AP$50,'3. Resumen_Relevante'!$U$3+24,0)/1000</f>
        <v>56.178714554427096</v>
      </c>
      <c r="Q23" s="695">
        <f>+HLOOKUP(N23,$Z$14:$AP$50,'3. Resumen_Relevante'!$U$3+25,0)/1000</f>
        <v>72.430997319999989</v>
      </c>
      <c r="R23" s="695">
        <f>+HLOOKUP(N23,$Z$14:$AP$50,'3. Resumen_Relevante'!$U$3+13,0)/1000</f>
        <v>74.861371089548797</v>
      </c>
      <c r="S23" s="700">
        <f>+SUMIFS(AK39:AK50,$W$39:$W$50,+$S$9)/1000</f>
        <v>188.9825138984755</v>
      </c>
      <c r="T23" s="700">
        <f>+SUMIFS(AK27:AK38,$W$27:$W$38,+$T$9)/1000</f>
        <v>166.59094900977152</v>
      </c>
      <c r="U23" s="700">
        <f>+SUMIFS(AK15:AK26,$W$15:$W$26,+$U$9)/1000</f>
        <v>124.78771897799621</v>
      </c>
      <c r="V23" s="423"/>
      <c r="W23" s="692">
        <v>10</v>
      </c>
      <c r="X23" s="701">
        <v>2015</v>
      </c>
      <c r="Y23" s="702" t="s">
        <v>506</v>
      </c>
      <c r="Z23" s="706">
        <v>1541181.59253098</v>
      </c>
      <c r="AA23" s="707">
        <v>19380.8567459927</v>
      </c>
      <c r="AB23" s="707">
        <v>84091.057148564098</v>
      </c>
      <c r="AC23" s="707">
        <v>47674.800595311201</v>
      </c>
      <c r="AD23" s="707">
        <v>1771590.19580909</v>
      </c>
      <c r="AE23" s="707">
        <v>57986.205823889999</v>
      </c>
      <c r="AF23" s="707">
        <v>13317.820069948</v>
      </c>
      <c r="AG23" s="707">
        <v>38591.9826059068</v>
      </c>
      <c r="AH23" s="707">
        <v>4549.2335000000003</v>
      </c>
      <c r="AI23" s="707">
        <v>2340.50150837</v>
      </c>
      <c r="AJ23" s="707">
        <v>21031.325349999999</v>
      </c>
      <c r="AK23" s="707">
        <v>47870.259690491497</v>
      </c>
      <c r="AL23" s="707">
        <v>8086.2063159490599</v>
      </c>
      <c r="AM23" s="707">
        <v>639.38176482599999</v>
      </c>
      <c r="AN23" s="708">
        <f t="shared" si="6"/>
        <v>3658331.4194593197</v>
      </c>
      <c r="AO23" s="707">
        <v>0</v>
      </c>
      <c r="AP23" s="707">
        <v>0</v>
      </c>
      <c r="AQ23" s="689"/>
      <c r="AR23" s="689"/>
    </row>
    <row r="24" spans="1:45" s="164" customFormat="1" ht="12.75">
      <c r="A24" s="207"/>
      <c r="B24" s="220"/>
      <c r="C24" s="220"/>
      <c r="D24" s="220"/>
      <c r="E24" s="220"/>
      <c r="F24" s="220"/>
      <c r="G24" s="220"/>
      <c r="H24" s="220"/>
      <c r="I24" s="220"/>
      <c r="J24" s="220"/>
      <c r="K24" s="220"/>
      <c r="L24" s="604"/>
      <c r="M24" s="423"/>
      <c r="N24" s="699" t="s">
        <v>522</v>
      </c>
      <c r="O24" s="695">
        <f>+HLOOKUP(N24,$Z$14:$AP$50,'3. Resumen_Relevante'!$U$3+23,0)/1000</f>
        <v>0.70138252152367497</v>
      </c>
      <c r="P24" s="695">
        <f>+HLOOKUP(N24,$Z$14:$AP$50,'3. Resumen_Relevante'!$U$3+24,0)/1000</f>
        <v>20.246016348468899</v>
      </c>
      <c r="Q24" s="695">
        <f>+HLOOKUP(N24,$Z$14:$AP$50,'3. Resumen_Relevante'!$U$3+25,0)/1000</f>
        <v>3.2243898570000002</v>
      </c>
      <c r="R24" s="695">
        <f>+HLOOKUP(N24,$Z$14:$AP$50,'3. Resumen_Relevante'!$U$3+13,0)/1000</f>
        <v>8.3358860697082005</v>
      </c>
      <c r="S24" s="700">
        <f>+SUMIFS(AL39:AL50,$W$39:$W$50,+$S$9)/1000</f>
        <v>24.171788726992578</v>
      </c>
      <c r="T24" s="700">
        <f>+SUMIFS(AL27:AL38,$W$27:$W$38,+$T$9)/1000</f>
        <v>66.587686518098508</v>
      </c>
      <c r="U24" s="700">
        <f>+SUMIFS(AL15:AL26,$W$15:$W$26,+$U$9)/1000</f>
        <v>1.3788159033223</v>
      </c>
      <c r="V24" s="423"/>
      <c r="W24" s="692">
        <v>11</v>
      </c>
      <c r="X24" s="701">
        <v>2015</v>
      </c>
      <c r="Y24" s="702" t="s">
        <v>507</v>
      </c>
      <c r="Z24" s="706">
        <v>1634201.5370678001</v>
      </c>
      <c r="AA24" s="707">
        <v>54564.6894044992</v>
      </c>
      <c r="AB24" s="707">
        <v>12055.889076848</v>
      </c>
      <c r="AC24" s="707">
        <v>46519.047302403902</v>
      </c>
      <c r="AD24" s="707">
        <v>1888274.0610298601</v>
      </c>
      <c r="AE24" s="707">
        <v>61096.625000000196</v>
      </c>
      <c r="AF24" s="707">
        <v>12975.754832115001</v>
      </c>
      <c r="AG24" s="707">
        <v>45113.674804142604</v>
      </c>
      <c r="AH24" s="707">
        <v>4857.8990224999998</v>
      </c>
      <c r="AI24" s="707">
        <v>12639.424762248</v>
      </c>
      <c r="AJ24" s="707">
        <v>21478.180233999999</v>
      </c>
      <c r="AK24" s="707">
        <v>60445.273884766597</v>
      </c>
      <c r="AL24" s="707">
        <v>8312.5518229547997</v>
      </c>
      <c r="AM24" s="707">
        <v>19.311968213</v>
      </c>
      <c r="AN24" s="708">
        <f t="shared" si="6"/>
        <v>3862553.9202123517</v>
      </c>
      <c r="AO24" s="707">
        <v>0</v>
      </c>
      <c r="AP24" s="707">
        <v>0</v>
      </c>
      <c r="AQ24" s="689"/>
      <c r="AR24" s="689"/>
    </row>
    <row r="25" spans="1:45" s="164" customFormat="1">
      <c r="L25" s="604"/>
      <c r="M25" s="423"/>
      <c r="N25" s="699" t="s">
        <v>523</v>
      </c>
      <c r="O25" s="695">
        <f>+HLOOKUP(N25,$Z$14:$AP$50,'3. Resumen_Relevante'!$U$3+23,0)/1000</f>
        <v>2.9588822052000002E-2</v>
      </c>
      <c r="P25" s="695">
        <f>+HLOOKUP(N25,$Z$14:$AP$50,'3. Resumen_Relevante'!$U$3+24,0)/1000</f>
        <v>0.13194221612900001</v>
      </c>
      <c r="Q25" s="695">
        <f>+HLOOKUP(N25,$Z$14:$AP$50,'3. Resumen_Relevante'!$U$3+25,0)/1000</f>
        <v>8.8104254440000002E-2</v>
      </c>
      <c r="R25" s="695">
        <f>+HLOOKUP(N25,$Z$14:$AP$50,'3. Resumen_Relevante'!$U$3+13,0)/1000</f>
        <v>0.1688682801826</v>
      </c>
      <c r="S25" s="700">
        <f>+SUMIFS(AM39:AM50,$W$39:$W$50,+$S$9)/1000</f>
        <v>0.24963529262100001</v>
      </c>
      <c r="T25" s="700">
        <f>+SUMIFS(AM27:AM38,$W$27:$W$38,+$T$9)/1000</f>
        <v>2.6171268147903697</v>
      </c>
      <c r="U25" s="700">
        <f>+SUMIFS(AM15:AM26,$W$15:$W$26,+$U$9)/1000</f>
        <v>0.39756876807200003</v>
      </c>
      <c r="V25" s="423"/>
      <c r="W25" s="692">
        <v>12</v>
      </c>
      <c r="X25" s="701">
        <v>2015</v>
      </c>
      <c r="Y25" s="702" t="s">
        <v>508</v>
      </c>
      <c r="Z25" s="706">
        <v>1812520.76902498</v>
      </c>
      <c r="AA25" s="707">
        <v>63417.388447128396</v>
      </c>
      <c r="AB25" s="707">
        <v>16303.6471484551</v>
      </c>
      <c r="AC25" s="707">
        <v>36042.486022422403</v>
      </c>
      <c r="AD25" s="707">
        <v>1633872.87589576</v>
      </c>
      <c r="AE25" s="707">
        <v>55039.8750000004</v>
      </c>
      <c r="AF25" s="707">
        <v>12829.431758245501</v>
      </c>
      <c r="AG25" s="707">
        <v>65265.533169925802</v>
      </c>
      <c r="AH25" s="707">
        <v>4793.0876099999996</v>
      </c>
      <c r="AI25" s="707">
        <v>8569.8684259239999</v>
      </c>
      <c r="AJ25" s="707">
        <v>20729.248441</v>
      </c>
      <c r="AK25" s="707">
        <v>60551.572237632201</v>
      </c>
      <c r="AL25" s="707">
        <v>2911.6005316107498</v>
      </c>
      <c r="AM25" s="707">
        <v>145.976084036</v>
      </c>
      <c r="AN25" s="708">
        <f t="shared" si="6"/>
        <v>3792993.3597971201</v>
      </c>
      <c r="AO25" s="707">
        <v>0</v>
      </c>
      <c r="AP25" s="707">
        <v>12657.603580000001</v>
      </c>
      <c r="AQ25" s="689"/>
      <c r="AR25" s="689"/>
    </row>
    <row r="26" spans="1:45" s="164" customFormat="1" ht="12.75">
      <c r="A26" s="207"/>
      <c r="B26" s="220"/>
      <c r="C26" s="220"/>
      <c r="D26" s="220"/>
      <c r="E26" s="220"/>
      <c r="F26" s="220"/>
      <c r="G26" s="220"/>
      <c r="H26" s="220"/>
      <c r="I26" s="220"/>
      <c r="J26" s="220"/>
      <c r="K26" s="220"/>
      <c r="L26" s="604"/>
      <c r="M26" s="709"/>
      <c r="N26" s="695"/>
      <c r="O26" s="699">
        <f>+SUM(O12:O25)</f>
        <v>4271.926939290498</v>
      </c>
      <c r="P26" s="699">
        <f t="shared" ref="P26" si="14">+SUM(P12:P25)</f>
        <v>3851.7054931529424</v>
      </c>
      <c r="Q26" s="699">
        <f>+SUM(Q12:Q25)</f>
        <v>4164.5114401204382</v>
      </c>
      <c r="R26" s="699">
        <f>+SUM(R12:R25)</f>
        <v>4130.1851887418679</v>
      </c>
      <c r="S26" s="699">
        <f>+SUM(S12:S25)</f>
        <v>12288.143872563884</v>
      </c>
      <c r="T26" s="710">
        <f>+SUM(T12:T25)</f>
        <v>12086.994313399677</v>
      </c>
      <c r="U26" s="710">
        <f>+SUM(U12:U25)</f>
        <v>10820.342776552148</v>
      </c>
      <c r="V26" s="423"/>
      <c r="W26" s="692">
        <v>13</v>
      </c>
      <c r="X26" s="701">
        <v>2015</v>
      </c>
      <c r="Y26" s="702" t="s">
        <v>509</v>
      </c>
      <c r="Z26" s="706">
        <v>2127744.45292175</v>
      </c>
      <c r="AA26" s="707">
        <v>83755.716213470499</v>
      </c>
      <c r="AB26" s="707">
        <v>19720.448552994199</v>
      </c>
      <c r="AC26" s="707">
        <v>47640.493122711399</v>
      </c>
      <c r="AD26" s="707">
        <v>1509995.03911598</v>
      </c>
      <c r="AE26" s="707">
        <v>49859.000000000102</v>
      </c>
      <c r="AF26" s="707">
        <v>9545.2393068879992</v>
      </c>
      <c r="AG26" s="707">
        <v>84373.320124704507</v>
      </c>
      <c r="AH26" s="707">
        <v>4339.2605249999997</v>
      </c>
      <c r="AI26" s="707">
        <v>6853.9395800479997</v>
      </c>
      <c r="AJ26" s="707">
        <v>21597.568493279501</v>
      </c>
      <c r="AK26" s="707">
        <v>52526.258073134501</v>
      </c>
      <c r="AL26" s="707">
        <v>10208.306578367899</v>
      </c>
      <c r="AM26" s="707">
        <v>133.37251633312499</v>
      </c>
      <c r="AN26" s="708">
        <f t="shared" si="6"/>
        <v>4028292.4151246608</v>
      </c>
      <c r="AO26" s="707">
        <v>0</v>
      </c>
      <c r="AP26" s="707">
        <v>27596.56076</v>
      </c>
      <c r="AQ26" s="689"/>
      <c r="AR26" s="689"/>
    </row>
    <row r="27" spans="1:45" s="164" customFormat="1" ht="12.75">
      <c r="A27" s="207"/>
      <c r="B27" s="220"/>
      <c r="C27" s="220"/>
      <c r="D27" s="220"/>
      <c r="E27" s="220"/>
      <c r="F27" s="220"/>
      <c r="G27" s="220"/>
      <c r="H27" s="220"/>
      <c r="I27" s="220"/>
      <c r="J27" s="220"/>
      <c r="K27" s="220"/>
      <c r="L27" s="604"/>
      <c r="M27" s="709"/>
      <c r="N27" s="699" t="s">
        <v>443</v>
      </c>
      <c r="O27" s="711">
        <f>+HLOOKUP(N27,$Z$14:$AP$50,'3. Resumen_Relevante'!$U$3+23,0)/1000</f>
        <v>0</v>
      </c>
      <c r="P27" s="711">
        <f>+HLOOKUP(N27,$Z$14:$AP$50,'3. Resumen_Relevante'!$U$3+24,0)/1000</f>
        <v>0.40202100000000002</v>
      </c>
      <c r="Q27" s="711">
        <f>+HLOOKUP(N27,$Z$14:$AP$50,'3. Resumen_Relevante'!$U$3+25,0)/1000</f>
        <v>10.252088000000001</v>
      </c>
      <c r="R27" s="711">
        <f>+HLOOKUP(N27,$Z$14:$AP$50,'3. Resumen_Relevante'!$U$3+13,0)/1000</f>
        <v>0</v>
      </c>
      <c r="S27" s="884">
        <f>+SUMIFS(AO39:AO50,$W$39:$W$50,+$S$9)/1000</f>
        <v>10.654109</v>
      </c>
      <c r="T27" s="700">
        <f>+SUMIFS(AO27:AO38,$W$27:$W$38,+$T$9)/1000</f>
        <v>0</v>
      </c>
      <c r="U27" s="700">
        <f>+SUMIFS(AO15:AO26,$W$15:$W$26,+$U$9)/1000</f>
        <v>0.45898245999999998</v>
      </c>
      <c r="V27" s="423"/>
      <c r="W27" s="702">
        <v>14</v>
      </c>
      <c r="X27" s="712">
        <v>2016</v>
      </c>
      <c r="Y27" s="713" t="s">
        <v>498</v>
      </c>
      <c r="Z27" s="707">
        <v>2095342.3209403099</v>
      </c>
      <c r="AA27" s="707">
        <v>84165.848422210707</v>
      </c>
      <c r="AB27" s="707">
        <v>134984.73010253001</v>
      </c>
      <c r="AC27" s="707">
        <v>74935.131558763605</v>
      </c>
      <c r="AD27" s="707">
        <v>1374912.5649341501</v>
      </c>
      <c r="AE27" s="707">
        <v>48921.849110994001</v>
      </c>
      <c r="AF27" s="707">
        <v>11057.720076239</v>
      </c>
      <c r="AG27" s="707">
        <v>85830.448235015705</v>
      </c>
      <c r="AH27" s="707">
        <v>4149.5938084999998</v>
      </c>
      <c r="AI27" s="707">
        <v>7677.7918425010002</v>
      </c>
      <c r="AJ27" s="707">
        <v>22625.865153999901</v>
      </c>
      <c r="AK27" s="707">
        <v>47238.110219424801</v>
      </c>
      <c r="AL27" s="707">
        <v>29564.586522111498</v>
      </c>
      <c r="AM27" s="707">
        <v>2089.6173232507699</v>
      </c>
      <c r="AN27" s="708">
        <f t="shared" si="6"/>
        <v>4023496.1782500022</v>
      </c>
      <c r="AO27" s="707">
        <v>0</v>
      </c>
      <c r="AP27" s="707">
        <v>15023.16993</v>
      </c>
      <c r="AQ27" s="689"/>
      <c r="AR27" s="689"/>
    </row>
    <row r="28" spans="1:45" s="164" customFormat="1" ht="12.75">
      <c r="A28" s="207"/>
      <c r="B28" s="220"/>
      <c r="C28" s="220"/>
      <c r="D28" s="220"/>
      <c r="E28" s="220"/>
      <c r="F28" s="220"/>
      <c r="G28" s="220"/>
      <c r="H28" s="220"/>
      <c r="I28" s="220"/>
      <c r="J28" s="220"/>
      <c r="K28" s="220"/>
      <c r="L28" s="604"/>
      <c r="M28" s="709"/>
      <c r="N28" s="699" t="s">
        <v>442</v>
      </c>
      <c r="O28" s="711">
        <f>+HLOOKUP(N28,$Z$14:$AP$50,'3. Resumen_Relevante'!$U$3+23,0)/1000</f>
        <v>0</v>
      </c>
      <c r="P28" s="711">
        <f>+HLOOKUP(N28,$Z$14:$AP$50,'3. Resumen_Relevante'!$U$3+24,0)/1000</f>
        <v>0</v>
      </c>
      <c r="Q28" s="711">
        <f>+HLOOKUP(N28,$Z$14:$AP$50,'3. Resumen_Relevante'!$U$3+25,0)/1000</f>
        <v>0</v>
      </c>
      <c r="R28" s="711">
        <f>+HLOOKUP(N28,$Z$14:$AP$50,'3. Resumen_Relevante'!$U$3+13,0)/1000</f>
        <v>2.9703230899999999</v>
      </c>
      <c r="S28" s="700">
        <f>+SUMIFS(AP39:AP50,$W$39:$W$50,+$S$9)/1000</f>
        <v>0</v>
      </c>
      <c r="T28" s="700">
        <f>+SUMIFS(AP27:AP38,$W$27:$W$38,+$T$9)/1000</f>
        <v>37.881596950000002</v>
      </c>
      <c r="U28" s="700">
        <f>+SUMIFS(AP15:AP26,$W$15:$W$26,+$U$9)/1000</f>
        <v>3.0678281799999998</v>
      </c>
      <c r="V28" s="423"/>
      <c r="W28" s="702">
        <v>15</v>
      </c>
      <c r="X28" s="712">
        <v>2016</v>
      </c>
      <c r="Y28" s="713" t="s">
        <v>499</v>
      </c>
      <c r="Z28" s="707">
        <v>2097016.0883855601</v>
      </c>
      <c r="AA28" s="707">
        <v>4888.4675437107999</v>
      </c>
      <c r="AB28" s="707">
        <v>37219.955374076802</v>
      </c>
      <c r="AC28" s="707">
        <v>42722.673004018601</v>
      </c>
      <c r="AD28" s="707">
        <v>1503805.02095928</v>
      </c>
      <c r="AE28" s="707">
        <v>42562.75</v>
      </c>
      <c r="AF28" s="707">
        <v>5634.2967398979999</v>
      </c>
      <c r="AG28" s="707">
        <v>95203.961776215598</v>
      </c>
      <c r="AH28" s="707">
        <v>4526.1027750000003</v>
      </c>
      <c r="AI28" s="707">
        <v>7426.4342806154</v>
      </c>
      <c r="AJ28" s="707">
        <v>18769.872730999999</v>
      </c>
      <c r="AK28" s="707">
        <v>44491.467700797897</v>
      </c>
      <c r="AL28" s="707">
        <v>28687.2139262788</v>
      </c>
      <c r="AM28" s="707">
        <v>358.64121135699997</v>
      </c>
      <c r="AN28" s="708">
        <f t="shared" si="6"/>
        <v>3933312.9464078099</v>
      </c>
      <c r="AO28" s="707">
        <v>0</v>
      </c>
      <c r="AP28" s="707">
        <v>19888.103930000001</v>
      </c>
      <c r="AQ28" s="689"/>
      <c r="AR28" s="689"/>
    </row>
    <row r="29" spans="1:45" s="164" customFormat="1" ht="12.75">
      <c r="A29" s="207"/>
      <c r="B29" s="220"/>
      <c r="C29" s="220"/>
      <c r="D29" s="220"/>
      <c r="E29" s="220"/>
      <c r="F29" s="220"/>
      <c r="G29" s="220"/>
      <c r="H29" s="220"/>
      <c r="I29" s="220"/>
      <c r="J29" s="220"/>
      <c r="K29" s="220"/>
      <c r="L29" s="604"/>
      <c r="M29" s="709"/>
      <c r="N29" s="695"/>
      <c r="O29" s="695"/>
      <c r="P29" s="695"/>
      <c r="Q29" s="695"/>
      <c r="R29" s="695"/>
      <c r="S29" s="695"/>
      <c r="T29" s="695"/>
      <c r="U29" s="695"/>
      <c r="V29" s="423"/>
      <c r="W29" s="702">
        <v>16</v>
      </c>
      <c r="X29" s="712">
        <v>2016</v>
      </c>
      <c r="Y29" s="713" t="s">
        <v>500</v>
      </c>
      <c r="Z29" s="707">
        <v>2306470.8553166902</v>
      </c>
      <c r="AA29" s="707">
        <v>42714.058611852903</v>
      </c>
      <c r="AB29" s="707">
        <v>32114.2530039339</v>
      </c>
      <c r="AC29" s="707">
        <v>32452.822870257402</v>
      </c>
      <c r="AD29" s="707">
        <v>1444821.1907675001</v>
      </c>
      <c r="AE29" s="707">
        <v>42689.125000000298</v>
      </c>
      <c r="AF29" s="707">
        <v>11111.576598326001</v>
      </c>
      <c r="AG29" s="707">
        <v>100521.464918742</v>
      </c>
      <c r="AH29" s="707">
        <v>4885.9560484000003</v>
      </c>
      <c r="AI29" s="707">
        <v>7191.5498977260004</v>
      </c>
      <c r="AJ29" s="707">
        <v>21846.210268999999</v>
      </c>
      <c r="AK29" s="707">
        <v>74861.371089548804</v>
      </c>
      <c r="AL29" s="707">
        <v>8335.8860697082</v>
      </c>
      <c r="AM29" s="707">
        <v>168.86828018259999</v>
      </c>
      <c r="AN29" s="708">
        <f t="shared" si="6"/>
        <v>4130185.1887418688</v>
      </c>
      <c r="AO29" s="707">
        <v>0</v>
      </c>
      <c r="AP29" s="707">
        <v>2970.3230899999999</v>
      </c>
      <c r="AQ29" s="689"/>
      <c r="AR29" s="689"/>
    </row>
    <row r="30" spans="1:45" s="164" customFormat="1" ht="12.75">
      <c r="A30" s="207"/>
      <c r="B30" s="220"/>
      <c r="C30" s="220"/>
      <c r="D30" s="220"/>
      <c r="E30" s="220"/>
      <c r="F30" s="220"/>
      <c r="G30" s="220"/>
      <c r="H30" s="220"/>
      <c r="I30" s="220"/>
      <c r="J30" s="220"/>
      <c r="K30" s="220"/>
      <c r="L30" s="604"/>
      <c r="M30" s="709"/>
      <c r="N30" s="695"/>
      <c r="O30" s="695"/>
      <c r="P30" s="695"/>
      <c r="Q30" s="695"/>
      <c r="R30" s="695"/>
      <c r="S30" s="695"/>
      <c r="T30" s="695"/>
      <c r="U30" s="695"/>
      <c r="V30" s="423"/>
      <c r="W30" s="702">
        <v>17</v>
      </c>
      <c r="X30" s="712">
        <v>2016</v>
      </c>
      <c r="Y30" s="713" t="s">
        <v>501</v>
      </c>
      <c r="Z30" s="707">
        <v>2163592.9697507401</v>
      </c>
      <c r="AA30" s="707">
        <v>54162.945502429</v>
      </c>
      <c r="AB30" s="707">
        <v>52848.764168330898</v>
      </c>
      <c r="AC30" s="707">
        <v>35343.477929522101</v>
      </c>
      <c r="AD30" s="707">
        <v>1398872.34204915</v>
      </c>
      <c r="AE30" s="707">
        <v>43435.625000000196</v>
      </c>
      <c r="AF30" s="707">
        <v>11193.531667134999</v>
      </c>
      <c r="AG30" s="707">
        <v>92816.1595289533</v>
      </c>
      <c r="AH30" s="707">
        <v>4135.2569750000002</v>
      </c>
      <c r="AI30" s="707">
        <v>7982.0864646310001</v>
      </c>
      <c r="AJ30" s="707">
        <v>17707.449033749999</v>
      </c>
      <c r="AK30" s="707">
        <v>93460.267550878503</v>
      </c>
      <c r="AL30" s="707">
        <v>4294.7015938884497</v>
      </c>
      <c r="AM30" s="707">
        <v>0</v>
      </c>
      <c r="AN30" s="708">
        <f t="shared" si="6"/>
        <v>3979845.5772144091</v>
      </c>
      <c r="AO30" s="707">
        <v>2594.4566300000001</v>
      </c>
      <c r="AP30" s="707">
        <v>0</v>
      </c>
      <c r="AQ30" s="689"/>
      <c r="AR30" s="689"/>
    </row>
    <row r="31" spans="1:45" s="164" customFormat="1" ht="12.75">
      <c r="A31" s="207"/>
      <c r="B31" s="220"/>
      <c r="C31" s="220"/>
      <c r="D31" s="220"/>
      <c r="E31" s="220"/>
      <c r="F31" s="220"/>
      <c r="G31" s="220"/>
      <c r="H31" s="220"/>
      <c r="I31" s="220"/>
      <c r="J31" s="220"/>
      <c r="K31" s="220"/>
      <c r="L31" s="604"/>
      <c r="M31" s="709"/>
      <c r="N31" s="423"/>
      <c r="O31" s="423"/>
      <c r="P31" s="423"/>
      <c r="Q31" s="423"/>
      <c r="R31" s="423"/>
      <c r="S31" s="423"/>
      <c r="T31" s="423"/>
      <c r="U31" s="423"/>
      <c r="V31" s="423"/>
      <c r="W31" s="702">
        <v>18</v>
      </c>
      <c r="X31" s="712">
        <v>2016</v>
      </c>
      <c r="Y31" s="713" t="s">
        <v>502</v>
      </c>
      <c r="Z31" s="707">
        <v>1732916.00777915</v>
      </c>
      <c r="AA31" s="707">
        <v>63371.474278732399</v>
      </c>
      <c r="AB31" s="707">
        <v>61528.989929405201</v>
      </c>
      <c r="AC31" s="707">
        <v>30611.501462476699</v>
      </c>
      <c r="AD31" s="707">
        <v>1868442.3897625301</v>
      </c>
      <c r="AE31" s="707">
        <v>46107.25</v>
      </c>
      <c r="AF31" s="707">
        <v>12546.918021470001</v>
      </c>
      <c r="AG31" s="707">
        <v>68668.230344546202</v>
      </c>
      <c r="AH31" s="707">
        <v>3379.3380801500002</v>
      </c>
      <c r="AI31" s="707">
        <v>7887.7363482930004</v>
      </c>
      <c r="AJ31" s="707">
        <v>19064.031273249999</v>
      </c>
      <c r="AK31" s="707">
        <v>107568.67426127801</v>
      </c>
      <c r="AL31" s="707">
        <v>7447.3941815641301</v>
      </c>
      <c r="AM31" s="707">
        <v>0</v>
      </c>
      <c r="AN31" s="708">
        <f t="shared" si="6"/>
        <v>4029539.9357228456</v>
      </c>
      <c r="AO31" s="707">
        <v>0</v>
      </c>
      <c r="AP31" s="707">
        <v>0</v>
      </c>
      <c r="AQ31" s="689"/>
      <c r="AR31" s="689"/>
    </row>
    <row r="32" spans="1:45" s="164" customFormat="1" ht="12.75">
      <c r="A32" s="207"/>
      <c r="B32" s="220"/>
      <c r="C32" s="220"/>
      <c r="D32" s="220"/>
      <c r="E32" s="220"/>
      <c r="F32" s="220"/>
      <c r="G32" s="220"/>
      <c r="H32" s="220"/>
      <c r="I32" s="220"/>
      <c r="J32" s="220"/>
      <c r="K32" s="220"/>
      <c r="L32" s="604"/>
      <c r="M32" s="709"/>
      <c r="N32" s="423"/>
      <c r="O32" s="423"/>
      <c r="P32" s="423"/>
      <c r="Q32" s="423"/>
      <c r="R32" s="423"/>
      <c r="S32" s="423"/>
      <c r="T32" s="423"/>
      <c r="U32" s="423"/>
      <c r="V32" s="423"/>
      <c r="W32" s="702">
        <v>19</v>
      </c>
      <c r="X32" s="712">
        <v>2016</v>
      </c>
      <c r="Y32" s="713" t="s">
        <v>503</v>
      </c>
      <c r="Z32" s="707">
        <v>1526439.8405758699</v>
      </c>
      <c r="AA32" s="707">
        <v>67156.265958838005</v>
      </c>
      <c r="AB32" s="707">
        <v>26854.919519357602</v>
      </c>
      <c r="AC32" s="707">
        <v>60231.161440874603</v>
      </c>
      <c r="AD32" s="707">
        <v>1903386.7890343301</v>
      </c>
      <c r="AE32" s="707">
        <v>61747.25</v>
      </c>
      <c r="AF32" s="707">
        <v>11792.755197081</v>
      </c>
      <c r="AG32" s="707">
        <v>49732.152013631901</v>
      </c>
      <c r="AH32" s="707">
        <v>4087.8800420500002</v>
      </c>
      <c r="AI32" s="707">
        <v>8938.8155252710003</v>
      </c>
      <c r="AJ32" s="707">
        <v>15968.770957500001</v>
      </c>
      <c r="AK32" s="707">
        <v>95414.071852372203</v>
      </c>
      <c r="AL32" s="707">
        <v>30338.427450181</v>
      </c>
      <c r="AM32" s="707">
        <v>79.852450451999999</v>
      </c>
      <c r="AN32" s="708">
        <f t="shared" si="6"/>
        <v>3862168.9520178093</v>
      </c>
      <c r="AO32" s="707">
        <v>10233.45707</v>
      </c>
      <c r="AP32" s="707">
        <v>0</v>
      </c>
      <c r="AQ32" s="689"/>
      <c r="AR32" s="423"/>
    </row>
    <row r="33" spans="1:44" s="164" customFormat="1" ht="12.75">
      <c r="A33" s="207"/>
      <c r="B33" s="220"/>
      <c r="C33" s="220"/>
      <c r="D33" s="220"/>
      <c r="E33" s="220"/>
      <c r="F33" s="220"/>
      <c r="G33" s="220"/>
      <c r="H33" s="220"/>
      <c r="I33" s="220"/>
      <c r="J33" s="220"/>
      <c r="K33" s="220"/>
      <c r="L33" s="604"/>
      <c r="M33" s="709"/>
      <c r="N33" s="423"/>
      <c r="O33" s="423"/>
      <c r="P33" s="423"/>
      <c r="Q33" s="423"/>
      <c r="R33" s="423"/>
      <c r="S33" s="423"/>
      <c r="T33" s="423"/>
      <c r="U33" s="423"/>
      <c r="V33" s="423"/>
      <c r="W33" s="702">
        <v>20</v>
      </c>
      <c r="X33" s="712">
        <v>2016</v>
      </c>
      <c r="Y33" s="713" t="s">
        <v>504</v>
      </c>
      <c r="Z33" s="707">
        <v>1548484.48939572</v>
      </c>
      <c r="AA33" s="707">
        <v>88142.944002929798</v>
      </c>
      <c r="AB33" s="707">
        <v>40791.127236936802</v>
      </c>
      <c r="AC33" s="707">
        <v>23115.839186384299</v>
      </c>
      <c r="AD33" s="707">
        <v>2037481.6558578799</v>
      </c>
      <c r="AE33" s="707">
        <v>64152.500000000298</v>
      </c>
      <c r="AF33" s="707">
        <v>10941.87977526</v>
      </c>
      <c r="AG33" s="707">
        <v>39288.685565917702</v>
      </c>
      <c r="AH33" s="707">
        <v>3519.5670679250002</v>
      </c>
      <c r="AI33" s="707">
        <v>7912.8254491090001</v>
      </c>
      <c r="AJ33" s="707">
        <v>16814.251898999999</v>
      </c>
      <c r="AK33" s="707">
        <v>91137.483648971494</v>
      </c>
      <c r="AL33" s="707">
        <v>23018.979479194299</v>
      </c>
      <c r="AM33" s="707">
        <v>498.21468171700002</v>
      </c>
      <c r="AN33" s="708">
        <f t="shared" si="6"/>
        <v>3995300.4432469457</v>
      </c>
      <c r="AO33" s="707">
        <v>3025.90526</v>
      </c>
      <c r="AP33" s="707">
        <v>0</v>
      </c>
      <c r="AQ33" s="689"/>
      <c r="AR33" s="423"/>
    </row>
    <row r="34" spans="1:44" s="164" customFormat="1" ht="12.75">
      <c r="A34" s="207"/>
      <c r="B34" s="220"/>
      <c r="C34" s="220"/>
      <c r="D34" s="220"/>
      <c r="E34" s="220"/>
      <c r="F34" s="220"/>
      <c r="G34" s="220"/>
      <c r="H34" s="220"/>
      <c r="I34" s="220"/>
      <c r="J34" s="220"/>
      <c r="K34" s="220"/>
      <c r="L34" s="604"/>
      <c r="M34" s="709"/>
      <c r="N34" s="423"/>
      <c r="O34" s="423"/>
      <c r="P34" s="423"/>
      <c r="Q34" s="423"/>
      <c r="R34" s="423"/>
      <c r="S34" s="423"/>
      <c r="T34" s="423"/>
      <c r="U34" s="423"/>
      <c r="V34" s="423"/>
      <c r="W34" s="702">
        <v>21</v>
      </c>
      <c r="X34" s="712">
        <v>2016</v>
      </c>
      <c r="Y34" s="713" t="s">
        <v>505</v>
      </c>
      <c r="Z34" s="707">
        <v>1609136.9275259899</v>
      </c>
      <c r="AA34" s="707">
        <v>90867.948790039096</v>
      </c>
      <c r="AB34" s="707">
        <v>40589.562030463298</v>
      </c>
      <c r="AC34" s="707">
        <v>15555.9858957948</v>
      </c>
      <c r="AD34" s="707">
        <v>2004717.922643</v>
      </c>
      <c r="AE34" s="707">
        <v>62213.250000000102</v>
      </c>
      <c r="AF34" s="707">
        <v>9245.9827966899993</v>
      </c>
      <c r="AG34" s="707">
        <v>48597.4708026058</v>
      </c>
      <c r="AH34" s="707">
        <v>3385.6437000000001</v>
      </c>
      <c r="AI34" s="707">
        <v>8034.4831165249998</v>
      </c>
      <c r="AJ34" s="707">
        <v>19807.788145250001</v>
      </c>
      <c r="AK34" s="707">
        <v>102532.59961020701</v>
      </c>
      <c r="AL34" s="707">
        <v>22881.648362497101</v>
      </c>
      <c r="AM34" s="707">
        <v>0</v>
      </c>
      <c r="AN34" s="708">
        <f t="shared" si="6"/>
        <v>4037567.2134190621</v>
      </c>
      <c r="AO34" s="707">
        <v>5393.5307700000003</v>
      </c>
      <c r="AP34" s="707">
        <v>0</v>
      </c>
      <c r="AQ34" s="689"/>
      <c r="AR34" s="423"/>
    </row>
    <row r="35" spans="1:44" s="164" customFormat="1" ht="12.75">
      <c r="A35" s="207"/>
      <c r="B35" s="220"/>
      <c r="C35" s="220"/>
      <c r="D35" s="220"/>
      <c r="E35" s="220"/>
      <c r="F35" s="220"/>
      <c r="G35" s="220"/>
      <c r="H35" s="220"/>
      <c r="I35" s="220"/>
      <c r="J35" s="220"/>
      <c r="K35" s="220"/>
      <c r="L35" s="604"/>
      <c r="M35" s="709"/>
      <c r="N35" s="423"/>
      <c r="O35" s="423"/>
      <c r="P35" s="423"/>
      <c r="Q35" s="423"/>
      <c r="R35" s="423"/>
      <c r="S35" s="423"/>
      <c r="T35" s="423"/>
      <c r="U35" s="423"/>
      <c r="V35" s="423"/>
      <c r="W35" s="702">
        <v>22</v>
      </c>
      <c r="X35" s="712">
        <v>2016</v>
      </c>
      <c r="Y35" s="713" t="s">
        <v>506</v>
      </c>
      <c r="Z35" s="707">
        <v>1600387.9520967701</v>
      </c>
      <c r="AA35" s="707">
        <v>86557.892049804694</v>
      </c>
      <c r="AB35" s="707">
        <v>45019.1130950281</v>
      </c>
      <c r="AC35" s="707">
        <v>10319.9669872086</v>
      </c>
      <c r="AD35" s="707">
        <v>1950826.7187469299</v>
      </c>
      <c r="AE35" s="707">
        <v>59760.500000000298</v>
      </c>
      <c r="AF35" s="707">
        <v>7112.8751333541504</v>
      </c>
      <c r="AG35" s="707">
        <v>46551.6335110855</v>
      </c>
      <c r="AH35" s="707">
        <v>4506.9195380499996</v>
      </c>
      <c r="AI35" s="707">
        <v>5617.6979046590004</v>
      </c>
      <c r="AJ35" s="707">
        <v>21579.5473467917</v>
      </c>
      <c r="AK35" s="707">
        <v>95187.651112488296</v>
      </c>
      <c r="AL35" s="707">
        <v>17110.7802527932</v>
      </c>
      <c r="AM35" s="707">
        <v>0</v>
      </c>
      <c r="AN35" s="708">
        <f t="shared" si="6"/>
        <v>3950539.2477749642</v>
      </c>
      <c r="AO35" s="707">
        <v>1153.1198899999999</v>
      </c>
      <c r="AP35" s="707">
        <v>0</v>
      </c>
      <c r="AQ35" s="689"/>
      <c r="AR35" s="423"/>
    </row>
    <row r="36" spans="1:44" s="164" customFormat="1" ht="12.75">
      <c r="A36" s="207"/>
      <c r="B36" s="220"/>
      <c r="C36" s="220"/>
      <c r="D36" s="220"/>
      <c r="E36" s="220"/>
      <c r="F36" s="220"/>
      <c r="G36" s="220"/>
      <c r="H36" s="220"/>
      <c r="I36" s="220"/>
      <c r="J36" s="220"/>
      <c r="K36" s="220"/>
      <c r="L36" s="604"/>
      <c r="M36" s="709"/>
      <c r="N36" s="423"/>
      <c r="O36" s="423"/>
      <c r="P36" s="423"/>
      <c r="Q36" s="423"/>
      <c r="R36" s="423"/>
      <c r="S36" s="423"/>
      <c r="T36" s="423"/>
      <c r="U36" s="423"/>
      <c r="V36" s="423"/>
      <c r="W36" s="702">
        <v>23</v>
      </c>
      <c r="X36" s="712">
        <v>2016</v>
      </c>
      <c r="Y36" s="713" t="s">
        <v>507</v>
      </c>
      <c r="Z36" s="707">
        <v>1885254.45838401</v>
      </c>
      <c r="AA36" s="707">
        <v>66462.837291275093</v>
      </c>
      <c r="AB36" s="707">
        <v>27661.374851624601</v>
      </c>
      <c r="AC36" s="707">
        <v>26968.949516655401</v>
      </c>
      <c r="AD36" s="707">
        <v>1804554.8584205799</v>
      </c>
      <c r="AE36" s="707">
        <v>65911.990000000296</v>
      </c>
      <c r="AF36" s="707">
        <v>7502.4891541360003</v>
      </c>
      <c r="AG36" s="707">
        <v>73996.526987035002</v>
      </c>
      <c r="AH36" s="707">
        <v>5022.5371750000004</v>
      </c>
      <c r="AI36" s="707">
        <v>8029.2267466889998</v>
      </c>
      <c r="AJ36" s="707">
        <v>22082.690838750001</v>
      </c>
      <c r="AK36" s="707">
        <v>102271.995247741</v>
      </c>
      <c r="AL36" s="707">
        <v>5660.6732154448</v>
      </c>
      <c r="AM36" s="707">
        <v>0.22645136299999999</v>
      </c>
      <c r="AN36" s="708">
        <f t="shared" si="6"/>
        <v>4101380.8342803037</v>
      </c>
      <c r="AO36" s="707">
        <v>0</v>
      </c>
      <c r="AP36" s="707">
        <v>0</v>
      </c>
      <c r="AQ36" s="689"/>
      <c r="AR36" s="423"/>
    </row>
    <row r="37" spans="1:44" s="164" customFormat="1" ht="12.75">
      <c r="A37" s="207"/>
      <c r="B37" s="220"/>
      <c r="C37" s="220"/>
      <c r="D37" s="220"/>
      <c r="E37" s="220"/>
      <c r="F37" s="220"/>
      <c r="G37" s="220"/>
      <c r="H37" s="220"/>
      <c r="I37" s="220"/>
      <c r="J37" s="220"/>
      <c r="K37" s="220"/>
      <c r="L37" s="604"/>
      <c r="M37" s="709"/>
      <c r="N37" s="423"/>
      <c r="O37" s="423"/>
      <c r="P37" s="423"/>
      <c r="Q37" s="423"/>
      <c r="R37" s="423"/>
      <c r="S37" s="423"/>
      <c r="T37" s="423"/>
      <c r="U37" s="423"/>
      <c r="V37" s="423"/>
      <c r="W37" s="702">
        <v>24</v>
      </c>
      <c r="X37" s="712">
        <v>2016</v>
      </c>
      <c r="Y37" s="713" t="s">
        <v>508</v>
      </c>
      <c r="Z37" s="707">
        <v>1600648.60517623</v>
      </c>
      <c r="AA37" s="707">
        <v>69072.101765752202</v>
      </c>
      <c r="AB37" s="707">
        <v>26144.2871893095</v>
      </c>
      <c r="AC37" s="707">
        <v>16219.070097768899</v>
      </c>
      <c r="AD37" s="707">
        <v>2071052.5101999999</v>
      </c>
      <c r="AE37" s="707">
        <v>55562.0000000004</v>
      </c>
      <c r="AF37" s="707">
        <v>7817.4400304179999</v>
      </c>
      <c r="AG37" s="707">
        <v>59204.5049921135</v>
      </c>
      <c r="AH37" s="707">
        <v>4805.5095499999998</v>
      </c>
      <c r="AI37" s="707">
        <v>6599.2548428549999</v>
      </c>
      <c r="AJ37" s="707">
        <v>23065.574925000001</v>
      </c>
      <c r="AK37" s="707">
        <v>96422.342473016906</v>
      </c>
      <c r="AL37" s="707">
        <v>10583.325705777301</v>
      </c>
      <c r="AM37" s="707">
        <v>15.015150527999999</v>
      </c>
      <c r="AN37" s="708">
        <f t="shared" si="6"/>
        <v>4047211.5420987695</v>
      </c>
      <c r="AO37" s="707">
        <v>0</v>
      </c>
      <c r="AP37" s="707">
        <v>0</v>
      </c>
      <c r="AQ37" s="689"/>
      <c r="AR37" s="423"/>
    </row>
    <row r="38" spans="1:44" s="164" customFormat="1" ht="12.75">
      <c r="A38" s="207"/>
      <c r="B38" s="220"/>
      <c r="C38" s="220"/>
      <c r="D38" s="220"/>
      <c r="E38" s="220"/>
      <c r="F38" s="220"/>
      <c r="G38" s="220"/>
      <c r="H38" s="220"/>
      <c r="I38" s="220"/>
      <c r="J38" s="220"/>
      <c r="K38" s="220"/>
      <c r="L38" s="604"/>
      <c r="M38" s="709"/>
      <c r="N38" s="423"/>
      <c r="O38" s="423"/>
      <c r="P38" s="423"/>
      <c r="Q38" s="423"/>
      <c r="R38" s="423"/>
      <c r="S38" s="423"/>
      <c r="T38" s="423"/>
      <c r="U38" s="423"/>
      <c r="V38" s="423"/>
      <c r="W38" s="702">
        <v>25</v>
      </c>
      <c r="X38" s="712">
        <v>2016</v>
      </c>
      <c r="Y38" s="713" t="s">
        <v>509</v>
      </c>
      <c r="Z38" s="707">
        <v>1993626.11918169</v>
      </c>
      <c r="AA38" s="707">
        <v>55322.935768723</v>
      </c>
      <c r="AB38" s="707">
        <v>18425.637549008399</v>
      </c>
      <c r="AC38" s="707">
        <v>3.9480000000000001E-7</v>
      </c>
      <c r="AD38" s="707">
        <v>1876354.66026272</v>
      </c>
      <c r="AE38" s="707">
        <v>58620.250000000298</v>
      </c>
      <c r="AF38" s="707">
        <v>6514.8642714090001</v>
      </c>
      <c r="AG38" s="707">
        <v>89911.522741471694</v>
      </c>
      <c r="AH38" s="707">
        <v>4770.7169000000004</v>
      </c>
      <c r="AI38" s="707">
        <v>3208.9371568470001</v>
      </c>
      <c r="AJ38" s="707">
        <v>22486.728287811002</v>
      </c>
      <c r="AK38" s="707">
        <v>103528.591530379</v>
      </c>
      <c r="AL38" s="707">
        <v>3096.7738607863498</v>
      </c>
      <c r="AM38" s="707">
        <v>0</v>
      </c>
      <c r="AN38" s="708">
        <f t="shared" si="6"/>
        <v>4235867.7375112409</v>
      </c>
      <c r="AO38" s="707">
        <v>0</v>
      </c>
      <c r="AP38" s="707">
        <v>0</v>
      </c>
      <c r="AQ38" s="689"/>
      <c r="AR38" s="423"/>
    </row>
    <row r="39" spans="1:44" s="164" customFormat="1" ht="12.75">
      <c r="A39" s="207"/>
      <c r="B39" s="220"/>
      <c r="C39" s="220"/>
      <c r="D39" s="220"/>
      <c r="E39" s="220"/>
      <c r="F39" s="220"/>
      <c r="G39" s="220"/>
      <c r="H39" s="220"/>
      <c r="I39" s="220"/>
      <c r="J39" s="220"/>
      <c r="K39" s="220"/>
      <c r="L39" s="604"/>
      <c r="M39" s="709"/>
      <c r="N39" s="423"/>
      <c r="O39" s="423"/>
      <c r="P39" s="423"/>
      <c r="Q39" s="423"/>
      <c r="R39" s="423"/>
      <c r="S39" s="423"/>
      <c r="T39" s="423"/>
      <c r="U39" s="423"/>
      <c r="V39" s="423"/>
      <c r="W39" s="692">
        <v>26</v>
      </c>
      <c r="X39" s="697">
        <v>2017</v>
      </c>
      <c r="Y39" s="695" t="s">
        <v>498</v>
      </c>
      <c r="Z39" s="700">
        <v>2743653.4521616702</v>
      </c>
      <c r="AA39" s="700">
        <v>68854.987456054805</v>
      </c>
      <c r="AB39" s="700">
        <v>9162.1370531399007</v>
      </c>
      <c r="AC39" s="700">
        <v>0</v>
      </c>
      <c r="AD39" s="700">
        <v>1200209.4914464499</v>
      </c>
      <c r="AE39" s="700">
        <v>29811.042691402799</v>
      </c>
      <c r="AF39" s="700">
        <v>5954.9669953559996</v>
      </c>
      <c r="AG39" s="700">
        <v>124904.05737228801</v>
      </c>
      <c r="AH39" s="700">
        <v>3503.8573999999999</v>
      </c>
      <c r="AI39" s="700">
        <v>7122.5864350709999</v>
      </c>
      <c r="AJ39" s="700">
        <v>17646.586911442999</v>
      </c>
      <c r="AK39" s="700">
        <v>60372.802024048397</v>
      </c>
      <c r="AL39" s="700">
        <v>701.382521523675</v>
      </c>
      <c r="AM39" s="700">
        <v>29.588822052000001</v>
      </c>
      <c r="AN39" s="714">
        <f t="shared" si="6"/>
        <v>4271926.9392905002</v>
      </c>
      <c r="AO39" s="700">
        <v>0</v>
      </c>
      <c r="AP39" s="700">
        <v>0</v>
      </c>
      <c r="AQ39" s="423"/>
      <c r="AR39" s="423"/>
    </row>
    <row r="40" spans="1:44" s="164" customFormat="1" ht="12.75">
      <c r="A40" s="207"/>
      <c r="B40" s="220"/>
      <c r="C40" s="220"/>
      <c r="D40" s="220"/>
      <c r="E40" s="220"/>
      <c r="F40" s="220"/>
      <c r="G40" s="220"/>
      <c r="H40" s="220"/>
      <c r="I40" s="220"/>
      <c r="J40" s="220"/>
      <c r="K40" s="220"/>
      <c r="L40" s="604"/>
      <c r="M40" s="709"/>
      <c r="N40" s="423"/>
      <c r="O40" s="423"/>
      <c r="P40" s="423"/>
      <c r="Q40" s="423"/>
      <c r="R40" s="423"/>
      <c r="S40" s="423"/>
      <c r="T40" s="423"/>
      <c r="U40" s="423"/>
      <c r="V40" s="423"/>
      <c r="W40" s="692">
        <v>27</v>
      </c>
      <c r="X40" s="697">
        <v>2017</v>
      </c>
      <c r="Y40" s="695" t="s">
        <v>499</v>
      </c>
      <c r="Z40" s="700">
        <v>2476740.1616797899</v>
      </c>
      <c r="AA40" s="700">
        <v>80772.747453247095</v>
      </c>
      <c r="AB40" s="700">
        <v>97605.430591429205</v>
      </c>
      <c r="AC40" s="700">
        <v>2090.2807141510002</v>
      </c>
      <c r="AD40" s="700">
        <v>950039.58396332397</v>
      </c>
      <c r="AE40" s="700">
        <v>22322.919697546899</v>
      </c>
      <c r="AF40" s="700">
        <v>3748.442187524</v>
      </c>
      <c r="AG40" s="700">
        <v>115057.386555777</v>
      </c>
      <c r="AH40" s="700">
        <v>2874.592725</v>
      </c>
      <c r="AI40" s="700">
        <v>5707.7746261290004</v>
      </c>
      <c r="AJ40" s="700">
        <v>18189.49984</v>
      </c>
      <c r="AK40" s="700">
        <v>56178.714554427097</v>
      </c>
      <c r="AL40" s="700">
        <v>20246.0163484689</v>
      </c>
      <c r="AM40" s="700">
        <v>131.942216129</v>
      </c>
      <c r="AN40" s="714">
        <f t="shared" si="6"/>
        <v>3851705.493152943</v>
      </c>
      <c r="AO40" s="700">
        <v>402.02100000000002</v>
      </c>
      <c r="AP40" s="700">
        <v>0</v>
      </c>
      <c r="AQ40" s="423"/>
      <c r="AR40" s="423"/>
    </row>
    <row r="41" spans="1:44" s="164" customFormat="1" ht="12.75">
      <c r="A41" s="207"/>
      <c r="B41" s="220"/>
      <c r="C41" s="220"/>
      <c r="D41" s="220"/>
      <c r="E41" s="220"/>
      <c r="F41" s="220"/>
      <c r="G41" s="220"/>
      <c r="H41" s="220"/>
      <c r="I41" s="220"/>
      <c r="J41" s="220"/>
      <c r="K41" s="220"/>
      <c r="L41" s="604"/>
      <c r="M41" s="709"/>
      <c r="N41" s="423"/>
      <c r="O41" s="423"/>
      <c r="P41" s="423"/>
      <c r="Q41" s="423"/>
      <c r="R41" s="423"/>
      <c r="S41" s="423"/>
      <c r="T41" s="423"/>
      <c r="U41" s="423"/>
      <c r="V41" s="423"/>
      <c r="W41" s="692">
        <v>28</v>
      </c>
      <c r="X41" s="697">
        <v>2017</v>
      </c>
      <c r="Y41" s="695" t="s">
        <v>500</v>
      </c>
      <c r="Z41" s="700">
        <v>2397093.7379999999</v>
      </c>
      <c r="AA41" s="700">
        <v>77553.984840000005</v>
      </c>
      <c r="AB41" s="700">
        <v>38220.634610000001</v>
      </c>
      <c r="AC41" s="700">
        <v>37734.066859999999</v>
      </c>
      <c r="AD41" s="700">
        <v>1376269.7209999999</v>
      </c>
      <c r="AE41" s="700">
        <v>31883.564900000001</v>
      </c>
      <c r="AF41" s="700">
        <v>0</v>
      </c>
      <c r="AG41" s="700">
        <v>103001.8968</v>
      </c>
      <c r="AH41" s="700">
        <v>3253.7027849999999</v>
      </c>
      <c r="AI41" s="700">
        <v>5243.0928640000002</v>
      </c>
      <c r="AJ41" s="700">
        <v>18513.546030000001</v>
      </c>
      <c r="AK41" s="700">
        <v>72430.997319999995</v>
      </c>
      <c r="AL41" s="700">
        <v>3224.3898570000001</v>
      </c>
      <c r="AM41" s="700">
        <v>88.104254440000005</v>
      </c>
      <c r="AN41" s="714">
        <f t="shared" si="6"/>
        <v>4164511.4401204404</v>
      </c>
      <c r="AO41" s="700">
        <v>10252.088</v>
      </c>
      <c r="AP41" s="700">
        <v>0</v>
      </c>
      <c r="AQ41" s="423"/>
      <c r="AR41" s="423"/>
    </row>
    <row r="42" spans="1:44" s="164" customFormat="1" ht="12.75">
      <c r="A42" s="207"/>
      <c r="B42" s="220"/>
      <c r="C42" s="220"/>
      <c r="D42" s="220"/>
      <c r="E42" s="220"/>
      <c r="F42" s="220"/>
      <c r="G42" s="220"/>
      <c r="H42" s="220"/>
      <c r="I42" s="220"/>
      <c r="J42" s="220"/>
      <c r="K42" s="220"/>
      <c r="L42" s="604"/>
      <c r="M42" s="709"/>
      <c r="N42" s="423"/>
      <c r="O42" s="423"/>
      <c r="P42" s="423"/>
      <c r="Q42" s="423"/>
      <c r="R42" s="423"/>
      <c r="S42" s="423"/>
      <c r="T42" s="423"/>
      <c r="U42" s="423"/>
      <c r="V42" s="423"/>
      <c r="W42" s="692">
        <v>29</v>
      </c>
      <c r="X42" s="697">
        <v>2017</v>
      </c>
      <c r="Y42" s="695" t="s">
        <v>501</v>
      </c>
      <c r="Z42" s="700"/>
      <c r="AA42" s="700"/>
      <c r="AB42" s="700"/>
      <c r="AC42" s="700"/>
      <c r="AD42" s="700"/>
      <c r="AE42" s="700"/>
      <c r="AF42" s="700"/>
      <c r="AG42" s="700"/>
      <c r="AH42" s="700"/>
      <c r="AI42" s="700"/>
      <c r="AJ42" s="700"/>
      <c r="AK42" s="700"/>
      <c r="AL42" s="700"/>
      <c r="AM42" s="700"/>
      <c r="AN42" s="714">
        <f t="shared" si="6"/>
        <v>0</v>
      </c>
      <c r="AO42" s="700"/>
      <c r="AP42" s="700"/>
      <c r="AQ42" s="423"/>
      <c r="AR42" s="423"/>
    </row>
    <row r="43" spans="1:44" s="164" customFormat="1" ht="12.75">
      <c r="A43" s="207"/>
      <c r="B43" s="220"/>
      <c r="C43" s="220"/>
      <c r="D43" s="220"/>
      <c r="E43" s="220"/>
      <c r="F43" s="220"/>
      <c r="G43" s="220"/>
      <c r="H43" s="220"/>
      <c r="I43" s="220"/>
      <c r="J43" s="220"/>
      <c r="K43" s="220"/>
      <c r="L43" s="604"/>
      <c r="M43" s="709"/>
      <c r="N43" s="423"/>
      <c r="O43" s="423"/>
      <c r="P43" s="423"/>
      <c r="Q43" s="423"/>
      <c r="R43" s="423"/>
      <c r="S43" s="423"/>
      <c r="T43" s="423"/>
      <c r="U43" s="423"/>
      <c r="V43" s="423"/>
      <c r="W43" s="692">
        <v>30</v>
      </c>
      <c r="X43" s="697">
        <v>2017</v>
      </c>
      <c r="Y43" s="695" t="s">
        <v>502</v>
      </c>
      <c r="Z43" s="700"/>
      <c r="AA43" s="700"/>
      <c r="AB43" s="700"/>
      <c r="AC43" s="700"/>
      <c r="AD43" s="700"/>
      <c r="AE43" s="700"/>
      <c r="AF43" s="700"/>
      <c r="AG43" s="700"/>
      <c r="AH43" s="700"/>
      <c r="AI43" s="700"/>
      <c r="AJ43" s="700"/>
      <c r="AK43" s="700"/>
      <c r="AL43" s="700"/>
      <c r="AM43" s="700"/>
      <c r="AN43" s="714">
        <f t="shared" si="6"/>
        <v>0</v>
      </c>
      <c r="AO43" s="700"/>
      <c r="AP43" s="700"/>
      <c r="AQ43" s="423"/>
      <c r="AR43" s="423"/>
    </row>
    <row r="44" spans="1:44" s="164" customFormat="1" ht="12.75">
      <c r="A44" s="207"/>
      <c r="B44" s="220"/>
      <c r="C44" s="220"/>
      <c r="D44" s="220"/>
      <c r="E44" s="220"/>
      <c r="F44" s="220"/>
      <c r="G44" s="220"/>
      <c r="H44" s="220"/>
      <c r="I44" s="220"/>
      <c r="J44" s="220"/>
      <c r="K44" s="220"/>
      <c r="L44" s="604"/>
      <c r="M44" s="709"/>
      <c r="N44" s="423"/>
      <c r="O44" s="423"/>
      <c r="P44" s="423"/>
      <c r="Q44" s="423"/>
      <c r="R44" s="423"/>
      <c r="S44" s="423"/>
      <c r="T44" s="423"/>
      <c r="U44" s="423"/>
      <c r="V44" s="423"/>
      <c r="W44" s="692">
        <v>31</v>
      </c>
      <c r="X44" s="697">
        <v>2017</v>
      </c>
      <c r="Y44" s="695" t="s">
        <v>503</v>
      </c>
      <c r="Z44" s="700"/>
      <c r="AA44" s="700"/>
      <c r="AB44" s="700"/>
      <c r="AC44" s="700"/>
      <c r="AD44" s="700"/>
      <c r="AE44" s="700"/>
      <c r="AF44" s="700"/>
      <c r="AG44" s="700"/>
      <c r="AH44" s="700"/>
      <c r="AI44" s="700"/>
      <c r="AJ44" s="700"/>
      <c r="AK44" s="700"/>
      <c r="AL44" s="700"/>
      <c r="AM44" s="700"/>
      <c r="AN44" s="714">
        <f t="shared" si="6"/>
        <v>0</v>
      </c>
      <c r="AO44" s="700"/>
      <c r="AP44" s="700"/>
      <c r="AQ44" s="423"/>
      <c r="AR44" s="423"/>
    </row>
    <row r="45" spans="1:44" s="164" customFormat="1" ht="12.75">
      <c r="A45" s="207"/>
      <c r="B45" s="220"/>
      <c r="C45" s="220"/>
      <c r="D45" s="220"/>
      <c r="E45" s="220"/>
      <c r="F45" s="220"/>
      <c r="G45" s="220"/>
      <c r="H45" s="220"/>
      <c r="I45" s="220"/>
      <c r="J45" s="220"/>
      <c r="K45" s="220"/>
      <c r="L45" s="604"/>
      <c r="M45" s="709"/>
      <c r="N45" s="423"/>
      <c r="O45" s="423"/>
      <c r="P45" s="423"/>
      <c r="Q45" s="423"/>
      <c r="R45" s="423"/>
      <c r="S45" s="423"/>
      <c r="T45" s="423"/>
      <c r="U45" s="423"/>
      <c r="V45" s="423"/>
      <c r="W45" s="692">
        <v>32</v>
      </c>
      <c r="X45" s="697">
        <v>2017</v>
      </c>
      <c r="Y45" s="695" t="s">
        <v>504</v>
      </c>
      <c r="Z45" s="700"/>
      <c r="AA45" s="700"/>
      <c r="AB45" s="700"/>
      <c r="AC45" s="700"/>
      <c r="AD45" s="700"/>
      <c r="AE45" s="700"/>
      <c r="AF45" s="700"/>
      <c r="AG45" s="700"/>
      <c r="AH45" s="700"/>
      <c r="AI45" s="700"/>
      <c r="AJ45" s="700"/>
      <c r="AK45" s="700"/>
      <c r="AL45" s="700"/>
      <c r="AM45" s="700"/>
      <c r="AN45" s="714">
        <f t="shared" si="6"/>
        <v>0</v>
      </c>
      <c r="AO45" s="700"/>
      <c r="AP45" s="700"/>
      <c r="AQ45" s="423"/>
      <c r="AR45" s="423"/>
    </row>
    <row r="46" spans="1:44" s="164" customFormat="1" ht="12.75">
      <c r="A46" s="496"/>
      <c r="B46" s="1211"/>
      <c r="C46" s="1211"/>
      <c r="D46" s="1211"/>
      <c r="E46" s="571"/>
      <c r="F46" s="571"/>
      <c r="G46" s="1212"/>
      <c r="H46" s="1212"/>
      <c r="I46" s="1212"/>
      <c r="J46" s="1212"/>
      <c r="K46" s="1212"/>
      <c r="L46" s="604"/>
      <c r="M46" s="709"/>
      <c r="N46" s="423"/>
      <c r="O46" s="423"/>
      <c r="P46" s="423"/>
      <c r="Q46" s="423"/>
      <c r="R46" s="423"/>
      <c r="S46" s="423"/>
      <c r="T46" s="423"/>
      <c r="U46" s="423"/>
      <c r="V46" s="423"/>
      <c r="W46" s="692">
        <v>33</v>
      </c>
      <c r="X46" s="697">
        <v>2017</v>
      </c>
      <c r="Y46" s="695" t="s">
        <v>505</v>
      </c>
      <c r="Z46" s="700"/>
      <c r="AA46" s="700"/>
      <c r="AB46" s="700"/>
      <c r="AC46" s="700"/>
      <c r="AD46" s="700"/>
      <c r="AE46" s="700"/>
      <c r="AF46" s="700"/>
      <c r="AG46" s="700"/>
      <c r="AH46" s="700"/>
      <c r="AI46" s="700"/>
      <c r="AJ46" s="700"/>
      <c r="AK46" s="700"/>
      <c r="AL46" s="700"/>
      <c r="AM46" s="700"/>
      <c r="AN46" s="714">
        <f t="shared" si="6"/>
        <v>0</v>
      </c>
      <c r="AO46" s="700"/>
      <c r="AP46" s="700"/>
      <c r="AQ46" s="423"/>
      <c r="AR46" s="423"/>
    </row>
    <row r="47" spans="1:44" s="164" customFormat="1" ht="12">
      <c r="A47" s="475"/>
      <c r="B47" s="476"/>
      <c r="C47" s="476"/>
      <c r="D47" s="476"/>
      <c r="E47" s="476"/>
      <c r="F47" s="476"/>
      <c r="G47" s="477"/>
      <c r="H47" s="477"/>
      <c r="I47" s="489"/>
      <c r="J47" s="477"/>
      <c r="K47" s="477"/>
      <c r="L47" s="604"/>
      <c r="M47" s="709"/>
      <c r="N47" s="423"/>
      <c r="O47" s="423"/>
      <c r="P47" s="423"/>
      <c r="Q47" s="423"/>
      <c r="R47" s="423"/>
      <c r="S47" s="423"/>
      <c r="T47" s="423"/>
      <c r="U47" s="423"/>
      <c r="V47" s="423"/>
      <c r="W47" s="692">
        <v>34</v>
      </c>
      <c r="X47" s="697">
        <v>2017</v>
      </c>
      <c r="Y47" s="695" t="s">
        <v>506</v>
      </c>
      <c r="Z47" s="700"/>
      <c r="AA47" s="700"/>
      <c r="AB47" s="700"/>
      <c r="AC47" s="700"/>
      <c r="AD47" s="700"/>
      <c r="AE47" s="700"/>
      <c r="AF47" s="700"/>
      <c r="AG47" s="700"/>
      <c r="AH47" s="700"/>
      <c r="AI47" s="700"/>
      <c r="AJ47" s="700"/>
      <c r="AK47" s="700"/>
      <c r="AL47" s="700"/>
      <c r="AM47" s="700"/>
      <c r="AN47" s="714">
        <f t="shared" si="6"/>
        <v>0</v>
      </c>
      <c r="AO47" s="700"/>
      <c r="AP47" s="700"/>
      <c r="AQ47" s="423"/>
      <c r="AR47" s="423"/>
    </row>
    <row r="48" spans="1:44" s="164" customFormat="1" ht="12.75">
      <c r="A48" s="490"/>
      <c r="B48" s="491"/>
      <c r="C48" s="492"/>
      <c r="D48" s="492"/>
      <c r="E48" s="492"/>
      <c r="F48" s="492"/>
      <c r="G48" s="492"/>
      <c r="H48" s="492"/>
      <c r="I48" s="492"/>
      <c r="J48" s="492"/>
      <c r="K48" s="492"/>
      <c r="L48" s="604"/>
      <c r="M48" s="709"/>
      <c r="N48" s="423"/>
      <c r="O48" s="423"/>
      <c r="P48" s="423"/>
      <c r="Q48" s="423"/>
      <c r="R48" s="423"/>
      <c r="S48" s="423"/>
      <c r="T48" s="423"/>
      <c r="U48" s="423"/>
      <c r="V48" s="423"/>
      <c r="W48" s="692">
        <v>35</v>
      </c>
      <c r="X48" s="697">
        <v>2017</v>
      </c>
      <c r="Y48" s="695" t="s">
        <v>507</v>
      </c>
      <c r="Z48" s="700"/>
      <c r="AA48" s="700"/>
      <c r="AB48" s="700"/>
      <c r="AC48" s="700"/>
      <c r="AD48" s="700"/>
      <c r="AE48" s="700"/>
      <c r="AF48" s="700"/>
      <c r="AG48" s="700"/>
      <c r="AH48" s="700"/>
      <c r="AI48" s="700"/>
      <c r="AJ48" s="700"/>
      <c r="AK48" s="700"/>
      <c r="AL48" s="700"/>
      <c r="AM48" s="700"/>
      <c r="AN48" s="714">
        <f t="shared" si="6"/>
        <v>0</v>
      </c>
      <c r="AO48" s="700"/>
      <c r="AP48" s="700"/>
      <c r="AQ48" s="423"/>
      <c r="AR48" s="423"/>
    </row>
    <row r="49" spans="1:44" s="164" customFormat="1" ht="12.75">
      <c r="A49" s="478"/>
      <c r="B49" s="479"/>
      <c r="C49" s="479"/>
      <c r="D49" s="479"/>
      <c r="E49" s="479"/>
      <c r="F49" s="479"/>
      <c r="G49" s="479"/>
      <c r="H49" s="479"/>
      <c r="I49" s="493"/>
      <c r="J49" s="479"/>
      <c r="K49" s="480"/>
      <c r="L49" s="604"/>
      <c r="M49" s="709"/>
      <c r="N49" s="423"/>
      <c r="O49" s="423"/>
      <c r="P49" s="423"/>
      <c r="Q49" s="423"/>
      <c r="R49" s="423"/>
      <c r="S49" s="423"/>
      <c r="T49" s="423"/>
      <c r="U49" s="423"/>
      <c r="V49" s="423"/>
      <c r="W49" s="692">
        <v>36</v>
      </c>
      <c r="X49" s="697">
        <v>2017</v>
      </c>
      <c r="Y49" s="695" t="s">
        <v>508</v>
      </c>
      <c r="Z49" s="700"/>
      <c r="AA49" s="700"/>
      <c r="AB49" s="700"/>
      <c r="AC49" s="700"/>
      <c r="AD49" s="700"/>
      <c r="AE49" s="700"/>
      <c r="AF49" s="700"/>
      <c r="AG49" s="700"/>
      <c r="AH49" s="700"/>
      <c r="AI49" s="700"/>
      <c r="AJ49" s="700"/>
      <c r="AK49" s="700"/>
      <c r="AL49" s="700"/>
      <c r="AM49" s="700"/>
      <c r="AN49" s="714">
        <f t="shared" si="6"/>
        <v>0</v>
      </c>
      <c r="AO49" s="700"/>
      <c r="AP49" s="700"/>
      <c r="AQ49" s="423"/>
      <c r="AR49" s="423"/>
    </row>
    <row r="50" spans="1:44" s="164" customFormat="1" ht="12.75">
      <c r="A50" s="481"/>
      <c r="B50" s="482"/>
      <c r="C50" s="482"/>
      <c r="D50" s="482"/>
      <c r="E50" s="482"/>
      <c r="F50" s="482"/>
      <c r="G50" s="482"/>
      <c r="H50" s="482"/>
      <c r="I50" s="494"/>
      <c r="J50" s="482"/>
      <c r="K50" s="483"/>
      <c r="L50" s="604"/>
      <c r="M50" s="709"/>
      <c r="N50" s="423"/>
      <c r="O50" s="423"/>
      <c r="P50" s="423"/>
      <c r="Q50" s="423"/>
      <c r="R50" s="423"/>
      <c r="S50" s="423"/>
      <c r="T50" s="423"/>
      <c r="U50" s="423"/>
      <c r="V50" s="423"/>
      <c r="W50" s="692">
        <v>37</v>
      </c>
      <c r="X50" s="697">
        <v>2017</v>
      </c>
      <c r="Y50" s="695" t="s">
        <v>509</v>
      </c>
      <c r="Z50" s="700"/>
      <c r="AA50" s="700"/>
      <c r="AB50" s="700"/>
      <c r="AC50" s="700"/>
      <c r="AD50" s="700"/>
      <c r="AE50" s="700"/>
      <c r="AF50" s="700"/>
      <c r="AG50" s="700"/>
      <c r="AH50" s="700"/>
      <c r="AI50" s="700"/>
      <c r="AJ50" s="700"/>
      <c r="AK50" s="700"/>
      <c r="AL50" s="700"/>
      <c r="AM50" s="700"/>
      <c r="AN50" s="714">
        <f t="shared" si="6"/>
        <v>0</v>
      </c>
      <c r="AO50" s="700"/>
      <c r="AP50" s="700"/>
      <c r="AQ50" s="423"/>
      <c r="AR50" s="423"/>
    </row>
    <row r="51" spans="1:44" s="164" customFormat="1" ht="12.75">
      <c r="A51" s="481"/>
      <c r="B51" s="482"/>
      <c r="C51" s="482"/>
      <c r="D51" s="482"/>
      <c r="E51" s="482"/>
      <c r="F51" s="482"/>
      <c r="G51" s="482"/>
      <c r="H51" s="482"/>
      <c r="I51" s="494"/>
      <c r="J51" s="482"/>
      <c r="K51" s="483"/>
      <c r="L51" s="604"/>
      <c r="M51" s="709"/>
      <c r="N51" s="423"/>
      <c r="O51" s="423"/>
      <c r="P51" s="423"/>
      <c r="Q51" s="423"/>
      <c r="R51" s="423"/>
      <c r="S51" s="423"/>
      <c r="T51" s="423"/>
      <c r="U51" s="423"/>
      <c r="V51" s="423"/>
      <c r="W51" s="423"/>
      <c r="X51" s="697"/>
      <c r="Y51" s="695"/>
      <c r="Z51" s="695"/>
      <c r="AA51" s="695"/>
      <c r="AB51" s="695"/>
      <c r="AC51" s="695"/>
      <c r="AD51" s="695"/>
      <c r="AE51" s="695"/>
      <c r="AF51" s="695"/>
      <c r="AG51" s="695"/>
      <c r="AH51" s="695"/>
      <c r="AI51" s="695"/>
      <c r="AJ51" s="695"/>
      <c r="AK51" s="695"/>
      <c r="AL51" s="695"/>
      <c r="AM51" s="695"/>
      <c r="AN51" s="695"/>
      <c r="AO51" s="695"/>
      <c r="AP51" s="695"/>
      <c r="AQ51" s="423"/>
      <c r="AR51" s="423"/>
    </row>
    <row r="52" spans="1:44" s="164" customFormat="1" ht="12.75">
      <c r="A52" s="481"/>
      <c r="B52" s="482"/>
      <c r="C52" s="482"/>
      <c r="D52" s="482"/>
      <c r="E52" s="482"/>
      <c r="F52" s="482"/>
      <c r="G52" s="482"/>
      <c r="H52" s="482"/>
      <c r="I52" s="494"/>
      <c r="J52" s="482"/>
      <c r="K52" s="483"/>
      <c r="L52" s="604"/>
      <c r="M52" s="709"/>
      <c r="N52" s="423"/>
      <c r="O52" s="423"/>
      <c r="P52" s="423"/>
      <c r="Q52" s="423"/>
      <c r="R52" s="423"/>
      <c r="S52" s="423"/>
      <c r="T52" s="423"/>
      <c r="U52" s="423"/>
      <c r="V52" s="423"/>
      <c r="W52" s="423"/>
      <c r="X52" s="697"/>
      <c r="Y52" s="695"/>
      <c r="Z52" s="695"/>
      <c r="AA52" s="695"/>
      <c r="AB52" s="695"/>
      <c r="AC52" s="695"/>
      <c r="AD52" s="695"/>
      <c r="AE52" s="695"/>
      <c r="AF52" s="695"/>
      <c r="AG52" s="695"/>
      <c r="AH52" s="695"/>
      <c r="AI52" s="695"/>
      <c r="AJ52" s="695"/>
      <c r="AK52" s="695"/>
      <c r="AL52" s="695"/>
      <c r="AM52" s="695"/>
      <c r="AN52" s="695"/>
      <c r="AO52" s="695"/>
      <c r="AP52" s="695"/>
      <c r="AQ52" s="423"/>
      <c r="AR52" s="423"/>
    </row>
    <row r="53" spans="1:44" s="164" customFormat="1" ht="12.75">
      <c r="A53" s="481"/>
      <c r="B53" s="482"/>
      <c r="C53" s="482"/>
      <c r="D53" s="482"/>
      <c r="E53" s="482"/>
      <c r="F53" s="482"/>
      <c r="G53" s="482"/>
      <c r="H53" s="482"/>
      <c r="I53" s="494"/>
      <c r="J53" s="482"/>
      <c r="K53" s="483"/>
      <c r="L53" s="604"/>
      <c r="M53" s="709"/>
      <c r="N53" s="423"/>
      <c r="O53" s="423"/>
      <c r="P53" s="423"/>
      <c r="Q53" s="423"/>
      <c r="R53" s="423"/>
      <c r="S53" s="423"/>
      <c r="T53" s="423"/>
      <c r="U53" s="423"/>
      <c r="V53" s="423"/>
      <c r="W53" s="423"/>
      <c r="X53" s="697"/>
      <c r="Y53" s="695"/>
      <c r="Z53" s="695"/>
      <c r="AA53" s="695"/>
      <c r="AB53" s="695"/>
      <c r="AC53" s="695"/>
      <c r="AD53" s="695"/>
      <c r="AE53" s="695"/>
      <c r="AF53" s="695"/>
      <c r="AG53" s="695"/>
      <c r="AH53" s="695"/>
      <c r="AI53" s="695"/>
      <c r="AJ53" s="695"/>
      <c r="AK53" s="695"/>
      <c r="AL53" s="695"/>
      <c r="AM53" s="695"/>
      <c r="AN53" s="695"/>
      <c r="AO53" s="695"/>
      <c r="AP53" s="695"/>
      <c r="AQ53" s="423"/>
      <c r="AR53" s="423"/>
    </row>
    <row r="54" spans="1:44" s="164" customFormat="1" ht="12.75">
      <c r="A54" s="481"/>
      <c r="B54" s="482"/>
      <c r="C54" s="482"/>
      <c r="D54" s="482"/>
      <c r="E54" s="482"/>
      <c r="F54" s="482"/>
      <c r="G54" s="482"/>
      <c r="H54" s="482"/>
      <c r="I54" s="494"/>
      <c r="J54" s="482"/>
      <c r="K54" s="483"/>
      <c r="L54" s="604"/>
      <c r="M54" s="709"/>
      <c r="N54" s="423"/>
      <c r="O54" s="423"/>
      <c r="P54" s="423"/>
      <c r="Q54" s="423"/>
      <c r="R54" s="423"/>
      <c r="S54" s="423"/>
      <c r="T54" s="423"/>
      <c r="U54" s="423"/>
      <c r="V54" s="423"/>
      <c r="W54" s="423"/>
      <c r="X54" s="697"/>
      <c r="Y54" s="695"/>
      <c r="Z54" s="695"/>
      <c r="AA54" s="695"/>
      <c r="AB54" s="695"/>
      <c r="AC54" s="695"/>
      <c r="AD54" s="695"/>
      <c r="AE54" s="695"/>
      <c r="AF54" s="695"/>
      <c r="AG54" s="695"/>
      <c r="AH54" s="695"/>
      <c r="AI54" s="695"/>
      <c r="AJ54" s="695"/>
      <c r="AK54" s="695"/>
      <c r="AL54" s="695"/>
      <c r="AM54" s="695"/>
      <c r="AN54" s="695"/>
      <c r="AO54" s="695"/>
      <c r="AP54" s="695"/>
      <c r="AQ54" s="423"/>
      <c r="AR54" s="423"/>
    </row>
    <row r="55" spans="1:44" s="164" customFormat="1" ht="12.75">
      <c r="A55" s="481"/>
      <c r="B55" s="482"/>
      <c r="C55" s="482"/>
      <c r="D55" s="482"/>
      <c r="E55" s="482"/>
      <c r="F55" s="482"/>
      <c r="G55" s="482"/>
      <c r="H55" s="482"/>
      <c r="I55" s="494"/>
      <c r="J55" s="482"/>
      <c r="K55" s="483"/>
      <c r="L55" s="604"/>
      <c r="M55" s="709"/>
      <c r="N55" s="423"/>
      <c r="O55" s="423"/>
      <c r="P55" s="423"/>
      <c r="Q55" s="423"/>
      <c r="R55" s="423"/>
      <c r="S55" s="423"/>
      <c r="T55" s="423"/>
      <c r="U55" s="423"/>
      <c r="V55" s="423"/>
      <c r="W55" s="423"/>
      <c r="X55" s="697"/>
      <c r="Y55" s="695"/>
      <c r="Z55" s="695"/>
      <c r="AA55" s="695"/>
      <c r="AB55" s="695"/>
      <c r="AC55" s="695"/>
      <c r="AD55" s="695"/>
      <c r="AE55" s="695"/>
      <c r="AF55" s="695"/>
      <c r="AG55" s="695"/>
      <c r="AH55" s="695"/>
      <c r="AI55" s="695"/>
      <c r="AJ55" s="695"/>
      <c r="AK55" s="695"/>
      <c r="AL55" s="695"/>
      <c r="AM55" s="695"/>
      <c r="AN55" s="695"/>
      <c r="AO55" s="695"/>
      <c r="AP55" s="695"/>
      <c r="AQ55" s="423"/>
      <c r="AR55" s="423"/>
    </row>
    <row r="56" spans="1:44" s="164" customFormat="1" ht="12.75">
      <c r="A56" s="481"/>
      <c r="B56" s="482"/>
      <c r="C56" s="482"/>
      <c r="D56" s="482"/>
      <c r="E56" s="482"/>
      <c r="F56" s="482"/>
      <c r="G56" s="482"/>
      <c r="H56" s="482"/>
      <c r="I56" s="494"/>
      <c r="J56" s="482"/>
      <c r="K56" s="483"/>
      <c r="L56" s="604"/>
      <c r="M56" s="709"/>
      <c r="N56" s="423"/>
      <c r="O56" s="423"/>
      <c r="P56" s="423"/>
      <c r="Q56" s="423"/>
      <c r="R56" s="423"/>
      <c r="S56" s="423"/>
      <c r="T56" s="423"/>
      <c r="U56" s="423"/>
      <c r="V56" s="423"/>
      <c r="W56" s="423"/>
      <c r="X56" s="697"/>
      <c r="Y56" s="695"/>
      <c r="Z56" s="695"/>
      <c r="AA56" s="695"/>
      <c r="AB56" s="695"/>
      <c r="AC56" s="695"/>
      <c r="AD56" s="695"/>
      <c r="AE56" s="695"/>
      <c r="AF56" s="695"/>
      <c r="AG56" s="695"/>
      <c r="AH56" s="695"/>
      <c r="AI56" s="695"/>
      <c r="AJ56" s="695"/>
      <c r="AK56" s="695"/>
      <c r="AL56" s="695"/>
      <c r="AM56" s="695"/>
      <c r="AN56" s="695"/>
      <c r="AO56" s="695"/>
      <c r="AP56" s="695"/>
      <c r="AQ56" s="423"/>
      <c r="AR56" s="423"/>
    </row>
    <row r="57" spans="1:44" s="164" customFormat="1" ht="12.75">
      <c r="A57" s="481"/>
      <c r="B57" s="482"/>
      <c r="C57" s="482"/>
      <c r="D57" s="482"/>
      <c r="E57" s="482"/>
      <c r="F57" s="482"/>
      <c r="G57" s="482"/>
      <c r="H57" s="482"/>
      <c r="I57" s="494"/>
      <c r="J57" s="482"/>
      <c r="K57" s="483"/>
      <c r="L57" s="604"/>
      <c r="M57" s="709"/>
      <c r="N57" s="423"/>
      <c r="O57" s="423"/>
      <c r="P57" s="423"/>
      <c r="Q57" s="423"/>
      <c r="R57" s="423"/>
      <c r="S57" s="423"/>
      <c r="T57" s="423"/>
      <c r="U57" s="423"/>
      <c r="V57" s="423"/>
      <c r="W57" s="423"/>
      <c r="X57" s="697"/>
      <c r="Y57" s="695"/>
      <c r="Z57" s="695"/>
      <c r="AA57" s="695"/>
      <c r="AB57" s="695"/>
      <c r="AC57" s="695"/>
      <c r="AD57" s="695"/>
      <c r="AE57" s="695"/>
      <c r="AF57" s="695"/>
      <c r="AG57" s="695"/>
      <c r="AH57" s="695"/>
      <c r="AI57" s="695"/>
      <c r="AJ57" s="695"/>
      <c r="AK57" s="695"/>
      <c r="AL57" s="695"/>
      <c r="AM57" s="695"/>
      <c r="AN57" s="695"/>
      <c r="AO57" s="695"/>
      <c r="AP57" s="695"/>
      <c r="AQ57" s="423"/>
      <c r="AR57" s="423"/>
    </row>
    <row r="58" spans="1:44" s="164" customFormat="1" ht="12.75">
      <c r="A58" s="481"/>
      <c r="B58" s="482"/>
      <c r="C58" s="482"/>
      <c r="D58" s="482"/>
      <c r="E58" s="482"/>
      <c r="F58" s="482"/>
      <c r="G58" s="482"/>
      <c r="H58" s="482"/>
      <c r="I58" s="494"/>
      <c r="J58" s="482"/>
      <c r="K58" s="483"/>
      <c r="L58" s="604"/>
      <c r="M58" s="709"/>
      <c r="N58" s="423"/>
      <c r="O58" s="423"/>
      <c r="P58" s="423"/>
      <c r="Q58" s="423"/>
      <c r="R58" s="423"/>
      <c r="S58" s="423"/>
      <c r="T58" s="423"/>
      <c r="U58" s="423"/>
      <c r="V58" s="423"/>
      <c r="W58" s="423"/>
      <c r="X58" s="697"/>
      <c r="Y58" s="695"/>
      <c r="Z58" s="695"/>
      <c r="AA58" s="695"/>
      <c r="AB58" s="695"/>
      <c r="AC58" s="695"/>
      <c r="AD58" s="695"/>
      <c r="AE58" s="695"/>
      <c r="AF58" s="695"/>
      <c r="AG58" s="695"/>
      <c r="AH58" s="695"/>
      <c r="AI58" s="695"/>
      <c r="AJ58" s="695"/>
      <c r="AK58" s="695"/>
      <c r="AL58" s="695"/>
      <c r="AM58" s="695"/>
      <c r="AN58" s="695"/>
      <c r="AO58" s="695"/>
      <c r="AP58" s="695"/>
      <c r="AQ58" s="423"/>
      <c r="AR58" s="423"/>
    </row>
    <row r="59" spans="1:44" s="164" customFormat="1" ht="12.75">
      <c r="A59" s="481"/>
      <c r="B59" s="482"/>
      <c r="C59" s="482"/>
      <c r="D59" s="482"/>
      <c r="E59" s="482"/>
      <c r="F59" s="482"/>
      <c r="G59" s="482"/>
      <c r="H59" s="482"/>
      <c r="I59" s="494"/>
      <c r="J59" s="482"/>
      <c r="K59" s="483"/>
      <c r="L59" s="604"/>
      <c r="M59" s="709"/>
      <c r="N59" s="423"/>
      <c r="O59" s="423"/>
      <c r="P59" s="423"/>
      <c r="Q59" s="423"/>
      <c r="R59" s="423"/>
      <c r="S59" s="423"/>
      <c r="T59" s="423"/>
      <c r="U59" s="423"/>
      <c r="V59" s="423"/>
      <c r="W59" s="423"/>
      <c r="X59" s="697"/>
      <c r="Y59" s="695"/>
      <c r="Z59" s="695"/>
      <c r="AA59" s="695"/>
      <c r="AB59" s="695"/>
      <c r="AC59" s="695"/>
      <c r="AD59" s="695"/>
      <c r="AE59" s="695"/>
      <c r="AF59" s="695"/>
      <c r="AG59" s="695"/>
      <c r="AH59" s="695"/>
      <c r="AI59" s="695"/>
      <c r="AJ59" s="695"/>
      <c r="AK59" s="695"/>
      <c r="AL59" s="695"/>
      <c r="AM59" s="695"/>
      <c r="AN59" s="695"/>
      <c r="AO59" s="695"/>
      <c r="AP59" s="695"/>
      <c r="AQ59" s="423"/>
      <c r="AR59" s="423"/>
    </row>
    <row r="60" spans="1:44" s="164" customFormat="1" ht="12.75">
      <c r="A60" s="481"/>
      <c r="B60" s="482"/>
      <c r="C60" s="482"/>
      <c r="D60" s="482"/>
      <c r="E60" s="482"/>
      <c r="F60" s="482"/>
      <c r="G60" s="482"/>
      <c r="H60" s="482"/>
      <c r="I60" s="494"/>
      <c r="J60" s="482"/>
      <c r="K60" s="483"/>
      <c r="L60" s="604"/>
      <c r="M60" s="709"/>
      <c r="N60" s="423"/>
      <c r="O60" s="423"/>
      <c r="P60" s="423"/>
      <c r="Q60" s="423"/>
      <c r="R60" s="423"/>
      <c r="S60" s="423"/>
      <c r="T60" s="423"/>
      <c r="U60" s="423"/>
      <c r="V60" s="423"/>
      <c r="W60" s="423"/>
      <c r="X60" s="697"/>
      <c r="Y60" s="695"/>
      <c r="Z60" s="695"/>
      <c r="AA60" s="695"/>
      <c r="AB60" s="695"/>
      <c r="AC60" s="695"/>
      <c r="AD60" s="695"/>
      <c r="AE60" s="695"/>
      <c r="AF60" s="695"/>
      <c r="AG60" s="695"/>
      <c r="AH60" s="695"/>
      <c r="AI60" s="695"/>
      <c r="AJ60" s="695"/>
      <c r="AK60" s="695"/>
      <c r="AL60" s="695"/>
      <c r="AM60" s="695"/>
      <c r="AN60" s="695"/>
      <c r="AO60" s="695"/>
      <c r="AP60" s="695"/>
      <c r="AQ60" s="423"/>
      <c r="AR60" s="423"/>
    </row>
    <row r="61" spans="1:44" s="164" customFormat="1" ht="12.75">
      <c r="A61" s="481"/>
      <c r="B61" s="482"/>
      <c r="C61" s="482"/>
      <c r="D61" s="482"/>
      <c r="E61" s="482"/>
      <c r="F61" s="482"/>
      <c r="G61" s="482"/>
      <c r="H61" s="482"/>
      <c r="I61" s="494"/>
      <c r="J61" s="482"/>
      <c r="K61" s="483"/>
      <c r="L61" s="604"/>
      <c r="M61" s="709"/>
      <c r="N61" s="423"/>
      <c r="O61" s="423"/>
      <c r="P61" s="423"/>
      <c r="Q61" s="423"/>
      <c r="R61" s="423"/>
      <c r="S61" s="423"/>
      <c r="T61" s="423"/>
      <c r="U61" s="423"/>
      <c r="V61" s="423"/>
      <c r="W61" s="423"/>
      <c r="X61" s="697"/>
      <c r="Y61" s="695"/>
      <c r="Z61" s="695"/>
      <c r="AA61" s="695"/>
      <c r="AB61" s="695"/>
      <c r="AC61" s="695"/>
      <c r="AD61" s="695"/>
      <c r="AE61" s="695"/>
      <c r="AF61" s="695"/>
      <c r="AG61" s="695"/>
      <c r="AH61" s="695"/>
      <c r="AI61" s="695"/>
      <c r="AJ61" s="695"/>
      <c r="AK61" s="695"/>
      <c r="AL61" s="695"/>
      <c r="AM61" s="695"/>
      <c r="AN61" s="695"/>
      <c r="AO61" s="695"/>
      <c r="AP61" s="695"/>
      <c r="AQ61" s="423"/>
      <c r="AR61" s="423"/>
    </row>
    <row r="62" spans="1:44" s="164" customFormat="1" ht="12.75">
      <c r="A62" s="305"/>
      <c r="B62" s="306"/>
      <c r="C62" s="306"/>
      <c r="D62" s="306"/>
      <c r="E62" s="306"/>
      <c r="F62" s="306"/>
      <c r="G62" s="306"/>
      <c r="H62" s="306"/>
      <c r="I62" s="307"/>
      <c r="J62" s="306"/>
      <c r="K62" s="308"/>
      <c r="L62" s="604"/>
      <c r="M62" s="709"/>
      <c r="N62" s="423"/>
      <c r="O62" s="423"/>
      <c r="P62" s="423"/>
      <c r="Q62" s="423"/>
      <c r="R62" s="423"/>
      <c r="S62" s="423"/>
      <c r="T62" s="423"/>
      <c r="U62" s="423"/>
      <c r="V62" s="423"/>
      <c r="W62" s="423"/>
      <c r="X62" s="697"/>
      <c r="Y62" s="695"/>
      <c r="Z62" s="695"/>
      <c r="AA62" s="695"/>
      <c r="AB62" s="695"/>
      <c r="AC62" s="695"/>
      <c r="AD62" s="695"/>
      <c r="AE62" s="695"/>
      <c r="AF62" s="695"/>
      <c r="AG62" s="695"/>
      <c r="AH62" s="695"/>
      <c r="AI62" s="695"/>
      <c r="AJ62" s="695"/>
      <c r="AK62" s="695"/>
      <c r="AL62" s="695"/>
      <c r="AM62" s="695"/>
      <c r="AN62" s="695"/>
      <c r="AO62" s="695"/>
      <c r="AP62" s="695"/>
      <c r="AQ62" s="423"/>
      <c r="AR62" s="423"/>
    </row>
    <row r="63" spans="1:44" s="164" customFormat="1" ht="12.75">
      <c r="A63" s="305"/>
      <c r="B63" s="306"/>
      <c r="C63" s="306"/>
      <c r="D63" s="306"/>
      <c r="E63" s="306"/>
      <c r="F63" s="306"/>
      <c r="G63" s="306"/>
      <c r="H63" s="307"/>
      <c r="I63" s="307"/>
      <c r="J63" s="306"/>
      <c r="K63" s="308"/>
      <c r="L63" s="604"/>
      <c r="M63" s="709"/>
      <c r="N63" s="423"/>
      <c r="O63" s="423"/>
      <c r="P63" s="423"/>
      <c r="Q63" s="423"/>
      <c r="R63" s="423"/>
      <c r="S63" s="423"/>
      <c r="T63" s="423"/>
      <c r="U63" s="423"/>
      <c r="V63" s="423"/>
      <c r="W63" s="423"/>
      <c r="X63" s="697"/>
      <c r="Y63" s="695"/>
      <c r="Z63" s="695"/>
      <c r="AA63" s="695"/>
      <c r="AB63" s="695"/>
      <c r="AC63" s="695"/>
      <c r="AD63" s="695"/>
      <c r="AE63" s="695"/>
      <c r="AF63" s="695"/>
      <c r="AG63" s="695"/>
      <c r="AH63" s="695"/>
      <c r="AI63" s="695"/>
      <c r="AJ63" s="695"/>
      <c r="AK63" s="695"/>
      <c r="AL63" s="695"/>
      <c r="AM63" s="695"/>
      <c r="AN63" s="695"/>
      <c r="AO63" s="695"/>
      <c r="AP63" s="695"/>
      <c r="AQ63" s="423"/>
      <c r="AR63" s="423"/>
    </row>
    <row r="64" spans="1:44" s="164" customFormat="1" ht="12.75">
      <c r="A64" s="481"/>
      <c r="B64" s="482"/>
      <c r="C64" s="482"/>
      <c r="D64" s="482"/>
      <c r="E64" s="482"/>
      <c r="F64" s="482"/>
      <c r="G64" s="482"/>
      <c r="H64" s="482"/>
      <c r="I64" s="494"/>
      <c r="J64" s="482"/>
      <c r="K64" s="497"/>
      <c r="L64" s="604"/>
      <c r="M64" s="709"/>
      <c r="N64" s="423"/>
      <c r="O64" s="423"/>
      <c r="P64" s="423"/>
      <c r="Q64" s="423"/>
      <c r="R64" s="423"/>
      <c r="S64" s="423"/>
      <c r="T64" s="423"/>
      <c r="U64" s="423"/>
      <c r="V64" s="423"/>
      <c r="W64" s="423"/>
      <c r="X64" s="697"/>
      <c r="Y64" s="695"/>
      <c r="Z64" s="695"/>
      <c r="AA64" s="695"/>
      <c r="AB64" s="695"/>
      <c r="AC64" s="695"/>
      <c r="AD64" s="695"/>
      <c r="AE64" s="695"/>
      <c r="AF64" s="695"/>
      <c r="AG64" s="695"/>
      <c r="AH64" s="695"/>
      <c r="AI64" s="695"/>
      <c r="AJ64" s="695"/>
      <c r="AK64" s="695"/>
      <c r="AL64" s="695"/>
      <c r="AM64" s="695"/>
      <c r="AN64" s="695"/>
      <c r="AO64" s="695"/>
      <c r="AP64" s="695"/>
      <c r="AQ64" s="423"/>
      <c r="AR64" s="423"/>
    </row>
    <row r="65" spans="1:44" s="164" customFormat="1" ht="12.75">
      <c r="A65" s="481"/>
      <c r="B65" s="482"/>
      <c r="C65" s="482"/>
      <c r="D65" s="482"/>
      <c r="E65" s="482"/>
      <c r="F65" s="482"/>
      <c r="G65" s="482"/>
      <c r="H65" s="482"/>
      <c r="I65" s="498"/>
      <c r="J65" s="482"/>
      <c r="K65" s="497"/>
      <c r="L65" s="604"/>
      <c r="M65" s="709"/>
      <c r="N65" s="423"/>
      <c r="O65" s="423"/>
      <c r="P65" s="423"/>
      <c r="Q65" s="423"/>
      <c r="R65" s="423"/>
      <c r="S65" s="423"/>
      <c r="T65" s="423"/>
      <c r="U65" s="423"/>
      <c r="V65" s="423"/>
      <c r="W65" s="423"/>
      <c r="X65" s="697"/>
      <c r="Y65" s="695"/>
      <c r="Z65" s="695"/>
      <c r="AA65" s="695"/>
      <c r="AB65" s="695"/>
      <c r="AC65" s="695"/>
      <c r="AD65" s="695"/>
      <c r="AE65" s="695"/>
      <c r="AF65" s="695"/>
      <c r="AG65" s="695"/>
      <c r="AH65" s="695"/>
      <c r="AI65" s="695"/>
      <c r="AJ65" s="695"/>
      <c r="AK65" s="695"/>
      <c r="AL65" s="695"/>
      <c r="AM65" s="695"/>
      <c r="AN65" s="695"/>
      <c r="AO65" s="695"/>
      <c r="AP65" s="695"/>
      <c r="AQ65" s="423"/>
      <c r="AR65" s="423"/>
    </row>
    <row r="66" spans="1:44" s="164" customFormat="1" ht="10.5" customHeight="1">
      <c r="A66" s="235"/>
      <c r="B66" s="482"/>
      <c r="C66" s="482"/>
      <c r="D66" s="482"/>
      <c r="E66" s="482"/>
      <c r="F66" s="482"/>
      <c r="G66" s="482"/>
      <c r="H66" s="499"/>
      <c r="I66" s="499"/>
      <c r="J66" s="482"/>
      <c r="K66" s="497"/>
      <c r="L66" s="604"/>
      <c r="M66" s="709"/>
      <c r="N66" s="423"/>
      <c r="O66" s="423"/>
      <c r="P66" s="423"/>
      <c r="Q66" s="423"/>
      <c r="R66" s="423"/>
      <c r="S66" s="423"/>
      <c r="T66" s="423"/>
      <c r="U66" s="423"/>
      <c r="V66" s="423"/>
      <c r="W66" s="423"/>
      <c r="X66" s="697"/>
      <c r="Y66" s="695"/>
      <c r="Z66" s="695"/>
      <c r="AA66" s="695"/>
      <c r="AB66" s="695"/>
      <c r="AC66" s="695"/>
      <c r="AD66" s="695"/>
      <c r="AE66" s="695"/>
      <c r="AF66" s="695"/>
      <c r="AG66" s="695"/>
      <c r="AH66" s="695"/>
      <c r="AI66" s="695"/>
      <c r="AJ66" s="695"/>
      <c r="AK66" s="695"/>
      <c r="AL66" s="695"/>
      <c r="AM66" s="695"/>
      <c r="AN66" s="695"/>
      <c r="AO66" s="695"/>
      <c r="AP66" s="695"/>
      <c r="AQ66" s="423"/>
      <c r="AR66" s="423"/>
    </row>
    <row r="67" spans="1:44" s="164" customFormat="1" ht="9.75" customHeight="1">
      <c r="A67" s="235"/>
      <c r="B67" s="482"/>
      <c r="C67" s="482"/>
      <c r="D67" s="482"/>
      <c r="E67" s="482"/>
      <c r="F67" s="482"/>
      <c r="G67" s="482"/>
      <c r="H67" s="499"/>
      <c r="I67" s="499"/>
      <c r="J67" s="482"/>
      <c r="K67" s="497"/>
      <c r="L67" s="604"/>
      <c r="M67" s="709"/>
      <c r="N67" s="423"/>
      <c r="O67" s="423"/>
      <c r="P67" s="423"/>
      <c r="Q67" s="423"/>
      <c r="R67" s="423"/>
      <c r="S67" s="423"/>
      <c r="T67" s="423"/>
      <c r="U67" s="423"/>
      <c r="V67" s="423"/>
      <c r="W67" s="423"/>
      <c r="X67" s="697"/>
      <c r="Y67" s="695"/>
      <c r="Z67" s="695"/>
      <c r="AA67" s="695"/>
      <c r="AB67" s="695"/>
      <c r="AC67" s="695"/>
      <c r="AD67" s="695"/>
      <c r="AE67" s="695"/>
      <c r="AF67" s="695"/>
      <c r="AG67" s="695"/>
      <c r="AH67" s="695"/>
      <c r="AI67" s="695"/>
      <c r="AJ67" s="695"/>
      <c r="AK67" s="695"/>
      <c r="AL67" s="695"/>
      <c r="AM67" s="695"/>
      <c r="AN67" s="695"/>
      <c r="AO67" s="695"/>
      <c r="AP67" s="695"/>
      <c r="AQ67" s="423"/>
      <c r="AR67" s="423"/>
    </row>
    <row r="68" spans="1:44" s="164" customFormat="1" ht="13.5" customHeight="1">
      <c r="A68" s="305"/>
      <c r="B68" s="306"/>
      <c r="C68" s="306"/>
      <c r="D68" s="306"/>
      <c r="E68" s="306"/>
      <c r="F68" s="306"/>
      <c r="G68" s="306"/>
      <c r="H68" s="500"/>
      <c r="I68" s="307"/>
      <c r="J68" s="306"/>
      <c r="K68" s="308"/>
      <c r="L68" s="604"/>
      <c r="M68" s="709"/>
      <c r="N68" s="423"/>
      <c r="O68" s="423"/>
      <c r="P68" s="423"/>
      <c r="Q68" s="423"/>
      <c r="R68" s="423"/>
      <c r="S68" s="423"/>
      <c r="T68" s="423"/>
      <c r="U68" s="423"/>
      <c r="V68" s="423"/>
      <c r="W68" s="423"/>
      <c r="X68" s="697"/>
      <c r="Y68" s="695"/>
      <c r="Z68" s="695"/>
      <c r="AA68" s="695"/>
      <c r="AB68" s="695"/>
      <c r="AC68" s="695"/>
      <c r="AD68" s="695"/>
      <c r="AE68" s="695"/>
      <c r="AF68" s="695"/>
      <c r="AG68" s="695"/>
      <c r="AH68" s="695"/>
      <c r="AI68" s="695"/>
      <c r="AJ68" s="695"/>
      <c r="AK68" s="695"/>
      <c r="AL68" s="695"/>
      <c r="AM68" s="695"/>
      <c r="AN68" s="695"/>
      <c r="AO68" s="695"/>
      <c r="AP68" s="695"/>
      <c r="AQ68" s="423"/>
      <c r="AR68" s="423"/>
    </row>
    <row r="69" spans="1:44" s="164" customFormat="1" ht="12.75">
      <c r="A69" s="305"/>
      <c r="B69" s="306"/>
      <c r="C69" s="306"/>
      <c r="D69" s="306"/>
      <c r="E69" s="306"/>
      <c r="F69" s="306"/>
      <c r="G69" s="306"/>
      <c r="H69" s="307"/>
      <c r="I69" s="307"/>
      <c r="J69" s="306"/>
      <c r="K69" s="308"/>
      <c r="L69" s="604"/>
      <c r="M69" s="709"/>
      <c r="N69" s="423"/>
      <c r="O69" s="423"/>
      <c r="P69" s="423"/>
      <c r="Q69" s="423"/>
      <c r="R69" s="423"/>
      <c r="S69" s="423"/>
      <c r="T69" s="423"/>
      <c r="U69" s="423"/>
      <c r="V69" s="423"/>
      <c r="W69" s="423"/>
      <c r="X69" s="697"/>
      <c r="Y69" s="695"/>
      <c r="Z69" s="695"/>
      <c r="AA69" s="695"/>
      <c r="AB69" s="695"/>
      <c r="AC69" s="695"/>
      <c r="AD69" s="695"/>
      <c r="AE69" s="695"/>
      <c r="AF69" s="695"/>
      <c r="AG69" s="695"/>
      <c r="AH69" s="695"/>
      <c r="AI69" s="695"/>
      <c r="AJ69" s="695"/>
      <c r="AK69" s="695"/>
      <c r="AL69" s="695"/>
      <c r="AM69" s="695"/>
      <c r="AN69" s="695"/>
      <c r="AO69" s="695"/>
      <c r="AP69" s="695"/>
      <c r="AQ69" s="423"/>
      <c r="AR69" s="423"/>
    </row>
    <row r="70" spans="1:44" s="164" customFormat="1" ht="12.75">
      <c r="A70" s="305"/>
      <c r="B70" s="306"/>
      <c r="C70" s="306"/>
      <c r="D70" s="306"/>
      <c r="E70" s="306"/>
      <c r="F70" s="306"/>
      <c r="G70" s="306"/>
      <c r="H70" s="307"/>
      <c r="I70" s="307"/>
      <c r="J70" s="306"/>
      <c r="K70" s="308"/>
      <c r="L70" s="604"/>
      <c r="M70" s="709"/>
      <c r="N70" s="423"/>
      <c r="O70" s="423"/>
      <c r="P70" s="423"/>
      <c r="Q70" s="423"/>
      <c r="R70" s="423"/>
      <c r="S70" s="423"/>
      <c r="T70" s="423"/>
      <c r="U70" s="423"/>
      <c r="V70" s="423"/>
      <c r="W70" s="423"/>
      <c r="X70" s="697"/>
      <c r="Y70" s="695"/>
      <c r="Z70" s="695"/>
      <c r="AA70" s="695"/>
      <c r="AB70" s="695"/>
      <c r="AC70" s="695"/>
      <c r="AD70" s="695"/>
      <c r="AE70" s="695"/>
      <c r="AF70" s="695"/>
      <c r="AG70" s="695"/>
      <c r="AH70" s="695"/>
      <c r="AI70" s="695"/>
      <c r="AJ70" s="695"/>
      <c r="AK70" s="695"/>
      <c r="AL70" s="695"/>
      <c r="AM70" s="695"/>
      <c r="AN70" s="695"/>
      <c r="AO70" s="695"/>
      <c r="AP70" s="695"/>
      <c r="AQ70" s="423"/>
      <c r="AR70" s="423"/>
    </row>
    <row r="71" spans="1:44" s="164" customFormat="1" ht="12.75">
      <c r="A71" s="1221"/>
      <c r="B71" s="1221"/>
      <c r="C71" s="1221"/>
      <c r="D71" s="1221"/>
      <c r="E71" s="1221"/>
      <c r="F71" s="1221"/>
      <c r="G71" s="1221"/>
      <c r="H71" s="1221"/>
      <c r="I71" s="1221"/>
      <c r="J71" s="1221"/>
      <c r="K71" s="1221"/>
      <c r="L71" s="604"/>
      <c r="M71" s="709"/>
      <c r="N71" s="423"/>
      <c r="O71" s="423"/>
      <c r="P71" s="423"/>
      <c r="Q71" s="423"/>
      <c r="R71" s="423"/>
      <c r="S71" s="423"/>
      <c r="T71" s="423"/>
      <c r="U71" s="423"/>
      <c r="V71" s="423"/>
      <c r="W71" s="423"/>
      <c r="X71" s="697"/>
      <c r="Y71" s="695"/>
      <c r="Z71" s="695"/>
      <c r="AA71" s="695"/>
      <c r="AB71" s="695"/>
      <c r="AC71" s="695"/>
      <c r="AD71" s="695"/>
      <c r="AE71" s="695"/>
      <c r="AF71" s="695"/>
      <c r="AG71" s="695"/>
      <c r="AH71" s="695"/>
      <c r="AI71" s="695"/>
      <c r="AJ71" s="695"/>
      <c r="AK71" s="695"/>
      <c r="AL71" s="695"/>
      <c r="AM71" s="695"/>
      <c r="AN71" s="695"/>
      <c r="AO71" s="695"/>
      <c r="AP71" s="695"/>
      <c r="AQ71" s="423"/>
      <c r="AR71" s="423"/>
    </row>
    <row r="72" spans="1:44" s="164" customFormat="1" ht="12.75">
      <c r="A72" s="207"/>
      <c r="B72" s="220"/>
      <c r="C72" s="220"/>
      <c r="D72" s="220"/>
      <c r="E72" s="220"/>
      <c r="F72" s="220"/>
      <c r="G72" s="220"/>
      <c r="H72" s="220"/>
      <c r="I72" s="220"/>
      <c r="J72" s="220"/>
      <c r="K72" s="220"/>
      <c r="L72" s="604"/>
      <c r="M72" s="709"/>
      <c r="N72" s="423"/>
      <c r="O72" s="423"/>
      <c r="P72" s="423"/>
      <c r="Q72" s="423"/>
      <c r="R72" s="423"/>
      <c r="S72" s="423"/>
      <c r="T72" s="423"/>
      <c r="U72" s="423"/>
      <c r="V72" s="423"/>
      <c r="W72" s="423"/>
      <c r="X72" s="697"/>
      <c r="Y72" s="695"/>
      <c r="Z72" s="695"/>
      <c r="AA72" s="695"/>
      <c r="AB72" s="695"/>
      <c r="AC72" s="695"/>
      <c r="AD72" s="695"/>
      <c r="AE72" s="695"/>
      <c r="AF72" s="695"/>
      <c r="AG72" s="695"/>
      <c r="AH72" s="695"/>
      <c r="AI72" s="695"/>
      <c r="AJ72" s="695"/>
      <c r="AK72" s="695"/>
      <c r="AL72" s="695"/>
      <c r="AM72" s="695"/>
      <c r="AN72" s="695"/>
      <c r="AO72" s="695"/>
      <c r="AP72" s="695"/>
      <c r="AQ72" s="423"/>
      <c r="AR72" s="423"/>
    </row>
    <row r="73" spans="1:44" s="164" customFormat="1" ht="12.75">
      <c r="A73" s="207"/>
      <c r="B73" s="220"/>
      <c r="C73" s="220"/>
      <c r="D73" s="220"/>
      <c r="E73" s="220"/>
      <c r="F73" s="220"/>
      <c r="G73" s="220"/>
      <c r="H73" s="220"/>
      <c r="I73" s="220"/>
      <c r="J73" s="220"/>
      <c r="K73" s="220"/>
      <c r="L73" s="604"/>
      <c r="M73" s="709"/>
      <c r="N73" s="423"/>
      <c r="O73" s="423"/>
      <c r="P73" s="423"/>
      <c r="Q73" s="423"/>
      <c r="R73" s="423"/>
      <c r="S73" s="423"/>
      <c r="T73" s="423"/>
      <c r="U73" s="423"/>
      <c r="V73" s="423"/>
      <c r="W73" s="423"/>
      <c r="X73" s="697"/>
      <c r="Y73" s="695"/>
      <c r="Z73" s="695"/>
      <c r="AA73" s="695"/>
      <c r="AB73" s="695"/>
      <c r="AC73" s="695"/>
      <c r="AD73" s="695"/>
      <c r="AE73" s="695"/>
      <c r="AF73" s="695"/>
      <c r="AG73" s="695"/>
      <c r="AH73" s="695"/>
      <c r="AI73" s="695"/>
      <c r="AJ73" s="695"/>
      <c r="AK73" s="695"/>
      <c r="AL73" s="695"/>
      <c r="AM73" s="695"/>
      <c r="AN73" s="695"/>
      <c r="AO73" s="695"/>
      <c r="AP73" s="695"/>
      <c r="AQ73" s="423"/>
      <c r="AR73" s="423"/>
    </row>
    <row r="74" spans="1:44" s="164" customFormat="1" ht="12.75">
      <c r="A74" s="207"/>
      <c r="B74" s="220"/>
      <c r="C74" s="220"/>
      <c r="D74" s="220"/>
      <c r="E74" s="220"/>
      <c r="F74" s="220"/>
      <c r="G74" s="220"/>
      <c r="H74" s="220"/>
      <c r="I74" s="220"/>
      <c r="J74" s="220"/>
      <c r="K74" s="220"/>
      <c r="L74" s="604"/>
      <c r="M74" s="709"/>
      <c r="N74" s="423"/>
      <c r="O74" s="423"/>
      <c r="P74" s="423"/>
      <c r="Q74" s="423"/>
      <c r="R74" s="423"/>
      <c r="S74" s="423"/>
      <c r="T74" s="423"/>
      <c r="U74" s="423"/>
      <c r="V74" s="423"/>
      <c r="W74" s="423"/>
      <c r="X74" s="697"/>
      <c r="Y74" s="695"/>
      <c r="Z74" s="695"/>
      <c r="AA74" s="695"/>
      <c r="AB74" s="695"/>
      <c r="AC74" s="695"/>
      <c r="AD74" s="695"/>
      <c r="AE74" s="695"/>
      <c r="AF74" s="695"/>
      <c r="AG74" s="695"/>
      <c r="AH74" s="695"/>
      <c r="AI74" s="695"/>
      <c r="AJ74" s="695"/>
      <c r="AK74" s="695"/>
      <c r="AL74" s="695"/>
      <c r="AM74" s="695"/>
      <c r="AN74" s="695"/>
      <c r="AO74" s="695"/>
      <c r="AP74" s="695"/>
      <c r="AQ74" s="423"/>
      <c r="AR74" s="423"/>
    </row>
    <row r="75" spans="1:44" s="164" customFormat="1" ht="12.75">
      <c r="A75" s="207"/>
      <c r="B75" s="220"/>
      <c r="C75" s="220"/>
      <c r="D75" s="220"/>
      <c r="E75" s="220"/>
      <c r="F75" s="220"/>
      <c r="G75" s="220"/>
      <c r="H75" s="220"/>
      <c r="I75" s="220"/>
      <c r="J75" s="220"/>
      <c r="K75" s="220"/>
      <c r="L75" s="604"/>
      <c r="M75" s="709"/>
      <c r="N75" s="423"/>
      <c r="O75" s="423"/>
      <c r="P75" s="423"/>
      <c r="Q75" s="423"/>
      <c r="R75" s="423"/>
      <c r="S75" s="423"/>
      <c r="T75" s="423"/>
      <c r="U75" s="423"/>
      <c r="V75" s="423"/>
      <c r="W75" s="423"/>
      <c r="X75" s="697"/>
      <c r="Y75" s="695"/>
      <c r="Z75" s="695"/>
      <c r="AA75" s="695"/>
      <c r="AB75" s="695"/>
      <c r="AC75" s="695"/>
      <c r="AD75" s="695"/>
      <c r="AE75" s="695"/>
      <c r="AF75" s="695"/>
      <c r="AG75" s="695"/>
      <c r="AH75" s="695"/>
      <c r="AI75" s="695"/>
      <c r="AJ75" s="695"/>
      <c r="AK75" s="695"/>
      <c r="AL75" s="695"/>
      <c r="AM75" s="695"/>
      <c r="AN75" s="695"/>
      <c r="AO75" s="695"/>
      <c r="AP75" s="695"/>
      <c r="AQ75" s="423"/>
      <c r="AR75" s="423"/>
    </row>
    <row r="76" spans="1:44" s="164" customFormat="1" ht="12.75">
      <c r="A76" s="207"/>
      <c r="B76" s="220"/>
      <c r="C76" s="220"/>
      <c r="D76" s="220"/>
      <c r="E76" s="220"/>
      <c r="F76" s="220"/>
      <c r="G76" s="220"/>
      <c r="H76" s="220"/>
      <c r="I76" s="220"/>
      <c r="J76" s="220"/>
      <c r="K76" s="220"/>
      <c r="L76" s="604"/>
      <c r="M76" s="709"/>
      <c r="N76" s="423"/>
      <c r="O76" s="423"/>
      <c r="P76" s="423"/>
      <c r="Q76" s="423"/>
      <c r="R76" s="423"/>
      <c r="S76" s="423"/>
      <c r="T76" s="423"/>
      <c r="U76" s="423"/>
      <c r="V76" s="423"/>
      <c r="W76" s="423"/>
      <c r="X76" s="697"/>
      <c r="Y76" s="695"/>
      <c r="Z76" s="695"/>
      <c r="AA76" s="695"/>
      <c r="AB76" s="695"/>
      <c r="AC76" s="695"/>
      <c r="AD76" s="695"/>
      <c r="AE76" s="695"/>
      <c r="AF76" s="695"/>
      <c r="AG76" s="695"/>
      <c r="AH76" s="695"/>
      <c r="AI76" s="695"/>
      <c r="AJ76" s="695"/>
      <c r="AK76" s="695"/>
      <c r="AL76" s="695"/>
      <c r="AM76" s="695"/>
      <c r="AN76" s="695"/>
      <c r="AO76" s="695"/>
      <c r="AP76" s="695"/>
      <c r="AQ76" s="423"/>
      <c r="AR76" s="423"/>
    </row>
    <row r="77" spans="1:44" s="164" customFormat="1" ht="12.75">
      <c r="A77" s="207"/>
      <c r="B77" s="220"/>
      <c r="C77" s="220"/>
      <c r="D77" s="220"/>
      <c r="E77" s="220"/>
      <c r="F77" s="220"/>
      <c r="G77" s="220"/>
      <c r="H77" s="220"/>
      <c r="I77" s="220"/>
      <c r="J77" s="220"/>
      <c r="K77" s="220"/>
      <c r="L77" s="604"/>
      <c r="M77" s="709"/>
      <c r="N77" s="423"/>
      <c r="O77" s="423"/>
      <c r="P77" s="423"/>
      <c r="Q77" s="423"/>
      <c r="R77" s="423"/>
      <c r="S77" s="423"/>
      <c r="T77" s="423"/>
      <c r="U77" s="423"/>
      <c r="V77" s="423"/>
      <c r="W77" s="423"/>
      <c r="X77" s="697"/>
      <c r="Y77" s="695"/>
      <c r="Z77" s="695"/>
      <c r="AA77" s="695"/>
      <c r="AB77" s="695"/>
      <c r="AC77" s="695"/>
      <c r="AD77" s="695"/>
      <c r="AE77" s="695"/>
      <c r="AF77" s="695"/>
      <c r="AG77" s="695"/>
      <c r="AH77" s="695"/>
      <c r="AI77" s="695"/>
      <c r="AJ77" s="695"/>
      <c r="AK77" s="695"/>
      <c r="AL77" s="695"/>
      <c r="AM77" s="695"/>
      <c r="AN77" s="695"/>
      <c r="AO77" s="695"/>
      <c r="AP77" s="695"/>
      <c r="AQ77" s="423"/>
      <c r="AR77" s="423"/>
    </row>
    <row r="78" spans="1:44" s="164" customFormat="1" ht="12.75">
      <c r="A78" s="207"/>
      <c r="B78" s="220"/>
      <c r="C78" s="220"/>
      <c r="D78" s="220"/>
      <c r="E78" s="220"/>
      <c r="F78" s="220"/>
      <c r="G78" s="220"/>
      <c r="H78" s="220"/>
      <c r="I78" s="220"/>
      <c r="J78" s="220"/>
      <c r="K78" s="220"/>
      <c r="L78" s="604"/>
      <c r="M78" s="709"/>
      <c r="N78" s="423"/>
      <c r="O78" s="423"/>
      <c r="P78" s="423"/>
      <c r="Q78" s="423"/>
      <c r="R78" s="423"/>
      <c r="S78" s="423"/>
      <c r="T78" s="423"/>
      <c r="U78" s="423"/>
      <c r="V78" s="423"/>
      <c r="W78" s="423"/>
      <c r="X78" s="697"/>
      <c r="Y78" s="695"/>
      <c r="Z78" s="695"/>
      <c r="AA78" s="695"/>
      <c r="AB78" s="695"/>
      <c r="AC78" s="695"/>
      <c r="AD78" s="695"/>
      <c r="AE78" s="695"/>
      <c r="AF78" s="695"/>
      <c r="AG78" s="695"/>
      <c r="AH78" s="695"/>
      <c r="AI78" s="695"/>
      <c r="AJ78" s="695"/>
      <c r="AK78" s="695"/>
      <c r="AL78" s="695"/>
      <c r="AM78" s="695"/>
      <c r="AN78" s="695"/>
      <c r="AO78" s="695"/>
      <c r="AP78" s="695"/>
      <c r="AQ78" s="423"/>
      <c r="AR78" s="423"/>
    </row>
    <row r="79" spans="1:44" s="164" customFormat="1" ht="12.75">
      <c r="A79" s="207"/>
      <c r="B79" s="220"/>
      <c r="C79" s="220"/>
      <c r="D79" s="220"/>
      <c r="E79" s="220"/>
      <c r="F79" s="220"/>
      <c r="G79" s="220"/>
      <c r="H79" s="220"/>
      <c r="I79" s="220"/>
      <c r="J79" s="220"/>
      <c r="K79" s="220"/>
      <c r="L79" s="604"/>
      <c r="M79" s="709"/>
      <c r="N79" s="423"/>
      <c r="O79" s="423"/>
      <c r="P79" s="423"/>
      <c r="Q79" s="423"/>
      <c r="R79" s="423"/>
      <c r="S79" s="423"/>
      <c r="T79" s="423"/>
      <c r="U79" s="423"/>
      <c r="V79" s="423"/>
      <c r="W79" s="423"/>
      <c r="X79" s="697"/>
      <c r="Y79" s="695"/>
      <c r="Z79" s="695"/>
      <c r="AA79" s="695"/>
      <c r="AB79" s="695"/>
      <c r="AC79" s="695"/>
      <c r="AD79" s="695"/>
      <c r="AE79" s="695"/>
      <c r="AF79" s="695"/>
      <c r="AG79" s="695"/>
      <c r="AH79" s="695"/>
      <c r="AI79" s="695"/>
      <c r="AJ79" s="695"/>
      <c r="AK79" s="695"/>
      <c r="AL79" s="695"/>
      <c r="AM79" s="695"/>
      <c r="AN79" s="695"/>
      <c r="AO79" s="695"/>
      <c r="AP79" s="695"/>
      <c r="AQ79" s="423"/>
      <c r="AR79" s="423"/>
    </row>
    <row r="80" spans="1:44" s="164" customFormat="1" ht="12.75">
      <c r="A80" s="207"/>
      <c r="B80" s="220"/>
      <c r="C80" s="220"/>
      <c r="D80" s="220"/>
      <c r="E80" s="220"/>
      <c r="F80" s="220"/>
      <c r="G80" s="220"/>
      <c r="H80" s="220"/>
      <c r="I80" s="220"/>
      <c r="J80" s="220"/>
      <c r="K80" s="220"/>
      <c r="L80" s="604"/>
      <c r="M80" s="709"/>
      <c r="N80" s="423"/>
      <c r="O80" s="423"/>
      <c r="P80" s="423"/>
      <c r="Q80" s="423"/>
      <c r="R80" s="423"/>
      <c r="S80" s="423"/>
      <c r="T80" s="423"/>
      <c r="U80" s="423"/>
      <c r="V80" s="423"/>
      <c r="W80" s="423"/>
      <c r="X80" s="697"/>
      <c r="Y80" s="695"/>
      <c r="Z80" s="695"/>
      <c r="AA80" s="695"/>
      <c r="AB80" s="695"/>
      <c r="AC80" s="695"/>
      <c r="AD80" s="695"/>
      <c r="AE80" s="695"/>
      <c r="AF80" s="695"/>
      <c r="AG80" s="695"/>
      <c r="AH80" s="695"/>
      <c r="AI80" s="695"/>
      <c r="AJ80" s="695"/>
      <c r="AK80" s="695"/>
      <c r="AL80" s="695"/>
      <c r="AM80" s="695"/>
      <c r="AN80" s="695"/>
      <c r="AO80" s="695"/>
      <c r="AP80" s="695"/>
      <c r="AQ80" s="423"/>
      <c r="AR80" s="423"/>
    </row>
    <row r="81" spans="1:44" s="164" customFormat="1" ht="12.75">
      <c r="A81" s="207"/>
      <c r="B81" s="220"/>
      <c r="C81" s="220"/>
      <c r="D81" s="220"/>
      <c r="E81" s="220"/>
      <c r="F81" s="220"/>
      <c r="G81" s="220"/>
      <c r="H81" s="220"/>
      <c r="I81" s="220"/>
      <c r="J81" s="220"/>
      <c r="K81" s="220"/>
      <c r="L81" s="604"/>
      <c r="M81" s="709"/>
      <c r="N81" s="423"/>
      <c r="O81" s="423"/>
      <c r="P81" s="423"/>
      <c r="Q81" s="423"/>
      <c r="R81" s="423"/>
      <c r="S81" s="423"/>
      <c r="T81" s="423"/>
      <c r="U81" s="423"/>
      <c r="V81" s="423"/>
      <c r="W81" s="423"/>
      <c r="X81" s="697"/>
      <c r="Y81" s="695"/>
      <c r="Z81" s="695"/>
      <c r="AA81" s="695"/>
      <c r="AB81" s="695"/>
      <c r="AC81" s="695"/>
      <c r="AD81" s="695"/>
      <c r="AE81" s="695"/>
      <c r="AF81" s="695"/>
      <c r="AG81" s="695"/>
      <c r="AH81" s="695"/>
      <c r="AI81" s="695"/>
      <c r="AJ81" s="695"/>
      <c r="AK81" s="695"/>
      <c r="AL81" s="695"/>
      <c r="AM81" s="695"/>
      <c r="AN81" s="695"/>
      <c r="AO81" s="695"/>
      <c r="AP81" s="695"/>
      <c r="AQ81" s="423"/>
      <c r="AR81" s="423"/>
    </row>
    <row r="82" spans="1:44" s="164" customFormat="1" ht="12.75">
      <c r="A82" s="207"/>
      <c r="B82" s="220"/>
      <c r="C82" s="220"/>
      <c r="D82" s="220"/>
      <c r="E82" s="220"/>
      <c r="F82" s="220"/>
      <c r="G82" s="220"/>
      <c r="H82" s="220"/>
      <c r="I82" s="220"/>
      <c r="J82" s="220"/>
      <c r="K82" s="220"/>
      <c r="L82" s="604"/>
      <c r="M82" s="709"/>
      <c r="N82" s="423"/>
      <c r="O82" s="423"/>
      <c r="P82" s="423"/>
      <c r="Q82" s="423"/>
      <c r="R82" s="423"/>
      <c r="S82" s="423"/>
      <c r="T82" s="423"/>
      <c r="U82" s="423"/>
      <c r="V82" s="423"/>
      <c r="W82" s="423"/>
      <c r="X82" s="697"/>
      <c r="Y82" s="695"/>
      <c r="Z82" s="695"/>
      <c r="AA82" s="695"/>
      <c r="AB82" s="695"/>
      <c r="AC82" s="695"/>
      <c r="AD82" s="695"/>
      <c r="AE82" s="695"/>
      <c r="AF82" s="695"/>
      <c r="AG82" s="695"/>
      <c r="AH82" s="695"/>
      <c r="AI82" s="695"/>
      <c r="AJ82" s="695"/>
      <c r="AK82" s="695"/>
      <c r="AL82" s="695"/>
      <c r="AM82" s="695"/>
      <c r="AN82" s="695"/>
      <c r="AO82" s="695"/>
      <c r="AP82" s="695"/>
      <c r="AQ82" s="423"/>
      <c r="AR82" s="423"/>
    </row>
    <row r="83" spans="1:44" s="164" customFormat="1" ht="12.75">
      <c r="A83" s="207"/>
      <c r="B83" s="220"/>
      <c r="C83" s="220"/>
      <c r="D83" s="220"/>
      <c r="E83" s="220"/>
      <c r="F83" s="220"/>
      <c r="G83" s="220"/>
      <c r="H83" s="220"/>
      <c r="I83" s="220"/>
      <c r="J83" s="220"/>
      <c r="K83" s="220"/>
      <c r="L83" s="604"/>
      <c r="M83" s="709"/>
      <c r="N83" s="423"/>
      <c r="O83" s="423"/>
      <c r="P83" s="423"/>
      <c r="Q83" s="423"/>
      <c r="R83" s="423"/>
      <c r="S83" s="423"/>
      <c r="T83" s="423"/>
      <c r="U83" s="423"/>
      <c r="V83" s="423"/>
      <c r="W83" s="423"/>
      <c r="X83" s="697"/>
      <c r="Y83" s="695"/>
      <c r="Z83" s="695"/>
      <c r="AA83" s="695"/>
      <c r="AB83" s="695"/>
      <c r="AC83" s="695"/>
      <c r="AD83" s="695"/>
      <c r="AE83" s="695"/>
      <c r="AF83" s="695"/>
      <c r="AG83" s="695"/>
      <c r="AH83" s="695"/>
      <c r="AI83" s="695"/>
      <c r="AJ83" s="695"/>
      <c r="AK83" s="695"/>
      <c r="AL83" s="695"/>
      <c r="AM83" s="695"/>
      <c r="AN83" s="695"/>
      <c r="AO83" s="695"/>
      <c r="AP83" s="695"/>
      <c r="AQ83" s="423"/>
      <c r="AR83" s="423"/>
    </row>
    <row r="84" spans="1:44" s="164" customFormat="1" ht="12.75">
      <c r="A84" s="207"/>
      <c r="B84" s="220"/>
      <c r="C84" s="220"/>
      <c r="D84" s="220"/>
      <c r="E84" s="220"/>
      <c r="F84" s="220"/>
      <c r="G84" s="220"/>
      <c r="H84" s="220"/>
      <c r="I84" s="220"/>
      <c r="J84" s="220"/>
      <c r="K84" s="220"/>
      <c r="L84" s="604"/>
      <c r="M84" s="709"/>
      <c r="N84" s="423"/>
      <c r="O84" s="423"/>
      <c r="P84" s="423"/>
      <c r="Q84" s="423"/>
      <c r="R84" s="423"/>
      <c r="S84" s="423"/>
      <c r="T84" s="423"/>
      <c r="U84" s="423"/>
      <c r="V84" s="423"/>
      <c r="W84" s="423"/>
      <c r="X84" s="697"/>
      <c r="Y84" s="695"/>
      <c r="Z84" s="695"/>
      <c r="AA84" s="695"/>
      <c r="AB84" s="695"/>
      <c r="AC84" s="695"/>
      <c r="AD84" s="695"/>
      <c r="AE84" s="695"/>
      <c r="AF84" s="695"/>
      <c r="AG84" s="695"/>
      <c r="AH84" s="695"/>
      <c r="AI84" s="695"/>
      <c r="AJ84" s="695"/>
      <c r="AK84" s="695"/>
      <c r="AL84" s="695"/>
      <c r="AM84" s="695"/>
      <c r="AN84" s="695"/>
      <c r="AO84" s="695"/>
      <c r="AP84" s="695"/>
      <c r="AQ84" s="423"/>
      <c r="AR84" s="423"/>
    </row>
    <row r="85" spans="1:44" s="164" customFormat="1" ht="12.75">
      <c r="A85" s="207"/>
      <c r="B85" s="220"/>
      <c r="C85" s="220"/>
      <c r="D85" s="220"/>
      <c r="E85" s="220"/>
      <c r="F85" s="220"/>
      <c r="G85" s="220"/>
      <c r="H85" s="220"/>
      <c r="I85" s="220"/>
      <c r="J85" s="220"/>
      <c r="K85" s="220"/>
      <c r="L85" s="604"/>
      <c r="M85" s="709"/>
      <c r="N85" s="423"/>
      <c r="O85" s="423"/>
      <c r="P85" s="423"/>
      <c r="Q85" s="423"/>
      <c r="R85" s="423"/>
      <c r="S85" s="423"/>
      <c r="T85" s="423"/>
      <c r="U85" s="423"/>
      <c r="V85" s="423"/>
      <c r="W85" s="423"/>
      <c r="X85" s="697"/>
      <c r="Y85" s="695"/>
      <c r="Z85" s="695"/>
      <c r="AA85" s="695"/>
      <c r="AB85" s="695"/>
      <c r="AC85" s="695"/>
      <c r="AD85" s="695"/>
      <c r="AE85" s="695"/>
      <c r="AF85" s="695"/>
      <c r="AG85" s="695"/>
      <c r="AH85" s="695"/>
      <c r="AI85" s="695"/>
      <c r="AJ85" s="695"/>
      <c r="AK85" s="695"/>
      <c r="AL85" s="695"/>
      <c r="AM85" s="695"/>
      <c r="AN85" s="695"/>
      <c r="AO85" s="695"/>
      <c r="AP85" s="695"/>
      <c r="AQ85" s="423"/>
      <c r="AR85" s="423"/>
    </row>
    <row r="86" spans="1:44" s="164" customFormat="1" ht="12.75">
      <c r="A86" s="207"/>
      <c r="B86" s="220"/>
      <c r="C86" s="220"/>
      <c r="D86" s="220"/>
      <c r="E86" s="220"/>
      <c r="F86" s="220"/>
      <c r="G86" s="220"/>
      <c r="H86" s="220"/>
      <c r="I86" s="220"/>
      <c r="J86" s="220"/>
      <c r="K86" s="220"/>
      <c r="L86" s="604"/>
      <c r="M86" s="709"/>
      <c r="N86" s="423"/>
      <c r="O86" s="423"/>
      <c r="P86" s="423"/>
      <c r="Q86" s="423"/>
      <c r="R86" s="423"/>
      <c r="S86" s="423"/>
      <c r="T86" s="423"/>
      <c r="U86" s="423"/>
      <c r="V86" s="423"/>
      <c r="W86" s="423"/>
      <c r="X86" s="697"/>
      <c r="Y86" s="695"/>
      <c r="Z86" s="695"/>
      <c r="AA86" s="695"/>
      <c r="AB86" s="695"/>
      <c r="AC86" s="695"/>
      <c r="AD86" s="695"/>
      <c r="AE86" s="695"/>
      <c r="AF86" s="695"/>
      <c r="AG86" s="695"/>
      <c r="AH86" s="695"/>
      <c r="AI86" s="695"/>
      <c r="AJ86" s="695"/>
      <c r="AK86" s="695"/>
      <c r="AL86" s="695"/>
      <c r="AM86" s="695"/>
      <c r="AN86" s="695"/>
      <c r="AO86" s="695"/>
      <c r="AP86" s="695"/>
      <c r="AQ86" s="423"/>
      <c r="AR86" s="423"/>
    </row>
    <row r="87" spans="1:44" s="164" customFormat="1" ht="12.75">
      <c r="A87" s="207"/>
      <c r="B87" s="220"/>
      <c r="C87" s="220"/>
      <c r="D87" s="220"/>
      <c r="E87" s="220"/>
      <c r="F87" s="220"/>
      <c r="G87" s="220"/>
      <c r="H87" s="220"/>
      <c r="I87" s="220"/>
      <c r="J87" s="220"/>
      <c r="K87" s="220"/>
      <c r="L87" s="604"/>
      <c r="M87" s="709"/>
      <c r="N87" s="423"/>
      <c r="O87" s="423"/>
      <c r="P87" s="423"/>
      <c r="Q87" s="423"/>
      <c r="R87" s="423"/>
      <c r="S87" s="423"/>
      <c r="T87" s="423"/>
      <c r="U87" s="423"/>
      <c r="V87" s="423"/>
      <c r="W87" s="423"/>
      <c r="X87" s="697"/>
      <c r="Y87" s="695"/>
      <c r="Z87" s="695"/>
      <c r="AA87" s="695"/>
      <c r="AB87" s="695"/>
      <c r="AC87" s="695"/>
      <c r="AD87" s="695"/>
      <c r="AE87" s="695"/>
      <c r="AF87" s="695"/>
      <c r="AG87" s="695"/>
      <c r="AH87" s="695"/>
      <c r="AI87" s="695"/>
      <c r="AJ87" s="695"/>
      <c r="AK87" s="695"/>
      <c r="AL87" s="695"/>
      <c r="AM87" s="695"/>
      <c r="AN87" s="695"/>
      <c r="AO87" s="695"/>
      <c r="AP87" s="695"/>
      <c r="AQ87" s="423"/>
      <c r="AR87" s="423"/>
    </row>
    <row r="88" spans="1:44" s="164" customFormat="1" ht="12.75">
      <c r="A88" s="207"/>
      <c r="B88" s="220"/>
      <c r="C88" s="220"/>
      <c r="D88" s="220"/>
      <c r="E88" s="220"/>
      <c r="F88" s="220"/>
      <c r="G88" s="220"/>
      <c r="H88" s="220"/>
      <c r="I88" s="220"/>
      <c r="J88" s="220"/>
      <c r="K88" s="220"/>
      <c r="L88" s="604"/>
      <c r="M88" s="709"/>
      <c r="N88" s="423"/>
      <c r="O88" s="423"/>
      <c r="P88" s="423"/>
      <c r="Q88" s="423"/>
      <c r="R88" s="423"/>
      <c r="S88" s="423"/>
      <c r="T88" s="423"/>
      <c r="U88" s="423"/>
      <c r="V88" s="423"/>
      <c r="W88" s="423"/>
      <c r="X88" s="697"/>
      <c r="Y88" s="695"/>
      <c r="Z88" s="695"/>
      <c r="AA88" s="695"/>
      <c r="AB88" s="695"/>
      <c r="AC88" s="695"/>
      <c r="AD88" s="695"/>
      <c r="AE88" s="695"/>
      <c r="AF88" s="695"/>
      <c r="AG88" s="695"/>
      <c r="AH88" s="695"/>
      <c r="AI88" s="695"/>
      <c r="AJ88" s="695"/>
      <c r="AK88" s="695"/>
      <c r="AL88" s="695"/>
      <c r="AM88" s="695"/>
      <c r="AN88" s="695"/>
      <c r="AO88" s="695"/>
      <c r="AP88" s="695"/>
      <c r="AQ88" s="423"/>
      <c r="AR88" s="423"/>
    </row>
    <row r="89" spans="1:44" s="164" customFormat="1" ht="12.75">
      <c r="A89" s="207"/>
      <c r="B89" s="220"/>
      <c r="C89" s="220"/>
      <c r="D89" s="220"/>
      <c r="E89" s="220"/>
      <c r="F89" s="220"/>
      <c r="G89" s="220"/>
      <c r="H89" s="220"/>
      <c r="I89" s="220"/>
      <c r="J89" s="220"/>
      <c r="K89" s="220"/>
      <c r="L89" s="604"/>
      <c r="M89" s="709"/>
      <c r="N89" s="423"/>
      <c r="O89" s="423"/>
      <c r="P89" s="423"/>
      <c r="Q89" s="423"/>
      <c r="R89" s="423"/>
      <c r="S89" s="423"/>
      <c r="T89" s="423"/>
      <c r="U89" s="423"/>
      <c r="V89" s="423"/>
      <c r="W89" s="423"/>
      <c r="X89" s="697"/>
      <c r="Y89" s="695"/>
      <c r="Z89" s="695"/>
      <c r="AA89" s="695"/>
      <c r="AB89" s="695"/>
      <c r="AC89" s="695"/>
      <c r="AD89" s="695"/>
      <c r="AE89" s="695"/>
      <c r="AF89" s="695"/>
      <c r="AG89" s="695"/>
      <c r="AH89" s="695"/>
      <c r="AI89" s="695"/>
      <c r="AJ89" s="695"/>
      <c r="AK89" s="695"/>
      <c r="AL89" s="695"/>
      <c r="AM89" s="695"/>
      <c r="AN89" s="695"/>
      <c r="AO89" s="695"/>
      <c r="AP89" s="695"/>
      <c r="AQ89" s="423"/>
      <c r="AR89" s="423"/>
    </row>
    <row r="90" spans="1:44" s="164" customFormat="1" ht="12.75">
      <c r="A90" s="207"/>
      <c r="B90" s="220"/>
      <c r="C90" s="220"/>
      <c r="D90" s="220"/>
      <c r="E90" s="220"/>
      <c r="F90" s="220"/>
      <c r="G90" s="220"/>
      <c r="H90" s="220"/>
      <c r="I90" s="220"/>
      <c r="J90" s="220"/>
      <c r="K90" s="220"/>
      <c r="L90" s="604"/>
      <c r="M90" s="709"/>
      <c r="N90" s="423"/>
      <c r="O90" s="423"/>
      <c r="P90" s="423"/>
      <c r="Q90" s="423"/>
      <c r="R90" s="423"/>
      <c r="S90" s="423"/>
      <c r="T90" s="423"/>
      <c r="U90" s="423"/>
      <c r="V90" s="423"/>
      <c r="W90" s="423"/>
      <c r="X90" s="697"/>
      <c r="Y90" s="695"/>
      <c r="Z90" s="695"/>
      <c r="AA90" s="695"/>
      <c r="AB90" s="695"/>
      <c r="AC90" s="695"/>
      <c r="AD90" s="695"/>
      <c r="AE90" s="695"/>
      <c r="AF90" s="695"/>
      <c r="AG90" s="695"/>
      <c r="AH90" s="695"/>
      <c r="AI90" s="695"/>
      <c r="AJ90" s="695"/>
      <c r="AK90" s="695"/>
      <c r="AL90" s="695"/>
      <c r="AM90" s="695"/>
      <c r="AN90" s="695"/>
      <c r="AO90" s="695"/>
      <c r="AP90" s="695"/>
      <c r="AQ90" s="423"/>
      <c r="AR90" s="423"/>
    </row>
    <row r="91" spans="1:44" s="164" customFormat="1" ht="12.75">
      <c r="A91" s="207"/>
      <c r="B91" s="220"/>
      <c r="C91" s="220"/>
      <c r="D91" s="220"/>
      <c r="E91" s="220"/>
      <c r="F91" s="220"/>
      <c r="G91" s="220"/>
      <c r="H91" s="220"/>
      <c r="I91" s="220"/>
      <c r="J91" s="220"/>
      <c r="K91" s="220"/>
      <c r="L91" s="604"/>
      <c r="M91" s="709"/>
      <c r="N91" s="423"/>
      <c r="O91" s="423"/>
      <c r="P91" s="423"/>
      <c r="Q91" s="423"/>
      <c r="R91" s="423"/>
      <c r="S91" s="423"/>
      <c r="T91" s="423"/>
      <c r="U91" s="423"/>
      <c r="V91" s="423"/>
      <c r="W91" s="423"/>
      <c r="X91" s="697"/>
      <c r="Y91" s="695"/>
      <c r="Z91" s="695"/>
      <c r="AA91" s="695"/>
      <c r="AB91" s="695"/>
      <c r="AC91" s="695"/>
      <c r="AD91" s="695"/>
      <c r="AE91" s="695"/>
      <c r="AF91" s="695"/>
      <c r="AG91" s="695"/>
      <c r="AH91" s="695"/>
      <c r="AI91" s="695"/>
      <c r="AJ91" s="695"/>
      <c r="AK91" s="695"/>
      <c r="AL91" s="695"/>
      <c r="AM91" s="695"/>
      <c r="AN91" s="695"/>
      <c r="AO91" s="695"/>
      <c r="AP91" s="695"/>
      <c r="AQ91" s="423"/>
      <c r="AR91" s="423"/>
    </row>
    <row r="92" spans="1:44" s="164" customFormat="1" ht="12.75">
      <c r="A92" s="207"/>
      <c r="B92" s="220"/>
      <c r="C92" s="220"/>
      <c r="D92" s="220"/>
      <c r="E92" s="220"/>
      <c r="F92" s="220"/>
      <c r="G92" s="220"/>
      <c r="H92" s="220"/>
      <c r="I92" s="220"/>
      <c r="J92" s="220"/>
      <c r="K92" s="220"/>
      <c r="L92" s="604"/>
      <c r="M92" s="709"/>
      <c r="N92" s="423"/>
      <c r="O92" s="423"/>
      <c r="P92" s="423"/>
      <c r="Q92" s="423"/>
      <c r="R92" s="423"/>
      <c r="S92" s="423"/>
      <c r="T92" s="423"/>
      <c r="U92" s="423"/>
      <c r="V92" s="423"/>
      <c r="W92" s="423"/>
      <c r="X92" s="697"/>
      <c r="Y92" s="695"/>
      <c r="Z92" s="695"/>
      <c r="AA92" s="695"/>
      <c r="AB92" s="695"/>
      <c r="AC92" s="695"/>
      <c r="AD92" s="695"/>
      <c r="AE92" s="695"/>
      <c r="AF92" s="695"/>
      <c r="AG92" s="695"/>
      <c r="AH92" s="695"/>
      <c r="AI92" s="695"/>
      <c r="AJ92" s="695"/>
      <c r="AK92" s="695"/>
      <c r="AL92" s="695"/>
      <c r="AM92" s="695"/>
      <c r="AN92" s="695"/>
      <c r="AO92" s="695"/>
      <c r="AP92" s="695"/>
      <c r="AQ92" s="423"/>
      <c r="AR92" s="423"/>
    </row>
    <row r="93" spans="1:44" s="164" customFormat="1" ht="12.75">
      <c r="A93" s="207"/>
      <c r="B93" s="220"/>
      <c r="C93" s="220"/>
      <c r="D93" s="220"/>
      <c r="E93" s="220"/>
      <c r="F93" s="220"/>
      <c r="G93" s="220"/>
      <c r="H93" s="220"/>
      <c r="I93" s="220"/>
      <c r="J93" s="220"/>
      <c r="K93" s="220"/>
      <c r="L93" s="604"/>
      <c r="M93" s="709"/>
      <c r="N93" s="423"/>
      <c r="O93" s="423"/>
      <c r="P93" s="423"/>
      <c r="Q93" s="423"/>
      <c r="R93" s="423"/>
      <c r="S93" s="423"/>
      <c r="T93" s="423"/>
      <c r="U93" s="423"/>
      <c r="V93" s="423"/>
      <c r="W93" s="423"/>
      <c r="X93" s="697"/>
      <c r="Y93" s="695"/>
      <c r="Z93" s="695"/>
      <c r="AA93" s="695"/>
      <c r="AB93" s="695"/>
      <c r="AC93" s="695"/>
      <c r="AD93" s="695"/>
      <c r="AE93" s="695"/>
      <c r="AF93" s="695"/>
      <c r="AG93" s="695"/>
      <c r="AH93" s="695"/>
      <c r="AI93" s="695"/>
      <c r="AJ93" s="695"/>
      <c r="AK93" s="695"/>
      <c r="AL93" s="695"/>
      <c r="AM93" s="695"/>
      <c r="AN93" s="695"/>
      <c r="AO93" s="695"/>
      <c r="AP93" s="695"/>
      <c r="AQ93" s="423"/>
      <c r="AR93" s="423"/>
    </row>
    <row r="94" spans="1:44" s="164" customFormat="1" ht="12.75">
      <c r="A94" s="207"/>
      <c r="B94" s="220"/>
      <c r="C94" s="220"/>
      <c r="D94" s="220"/>
      <c r="E94" s="220"/>
      <c r="F94" s="220"/>
      <c r="G94" s="220"/>
      <c r="H94" s="220"/>
      <c r="I94" s="220"/>
      <c r="J94" s="220"/>
      <c r="K94" s="220"/>
      <c r="L94" s="604"/>
      <c r="M94" s="709"/>
      <c r="N94" s="423"/>
      <c r="O94" s="423"/>
      <c r="P94" s="423"/>
      <c r="Q94" s="423"/>
      <c r="R94" s="423"/>
      <c r="S94" s="423"/>
      <c r="T94" s="423"/>
      <c r="U94" s="423"/>
      <c r="V94" s="423"/>
      <c r="W94" s="423"/>
      <c r="X94" s="697"/>
      <c r="Y94" s="695"/>
      <c r="Z94" s="695"/>
      <c r="AA94" s="695"/>
      <c r="AB94" s="695"/>
      <c r="AC94" s="695"/>
      <c r="AD94" s="695"/>
      <c r="AE94" s="695"/>
      <c r="AF94" s="695"/>
      <c r="AG94" s="695"/>
      <c r="AH94" s="695"/>
      <c r="AI94" s="695"/>
      <c r="AJ94" s="695"/>
      <c r="AK94" s="695"/>
      <c r="AL94" s="695"/>
      <c r="AM94" s="695"/>
      <c r="AN94" s="695"/>
      <c r="AO94" s="695"/>
      <c r="AP94" s="695"/>
      <c r="AQ94" s="423"/>
      <c r="AR94" s="423"/>
    </row>
    <row r="95" spans="1:44" s="164" customFormat="1" ht="12.75">
      <c r="A95" s="207"/>
      <c r="B95" s="220"/>
      <c r="C95" s="220"/>
      <c r="D95" s="220"/>
      <c r="E95" s="220"/>
      <c r="F95" s="220"/>
      <c r="G95" s="220"/>
      <c r="H95" s="220"/>
      <c r="I95" s="220"/>
      <c r="J95" s="220"/>
      <c r="K95" s="220"/>
      <c r="L95" s="604"/>
      <c r="M95" s="709"/>
      <c r="N95" s="423"/>
      <c r="O95" s="423"/>
      <c r="P95" s="423"/>
      <c r="Q95" s="423"/>
      <c r="R95" s="423"/>
      <c r="S95" s="423"/>
      <c r="T95" s="423"/>
      <c r="U95" s="423"/>
      <c r="V95" s="423"/>
      <c r="W95" s="423"/>
      <c r="X95" s="697"/>
      <c r="Y95" s="695"/>
      <c r="Z95" s="695"/>
      <c r="AA95" s="695"/>
      <c r="AB95" s="695"/>
      <c r="AC95" s="695"/>
      <c r="AD95" s="695"/>
      <c r="AE95" s="695"/>
      <c r="AF95" s="695"/>
      <c r="AG95" s="695"/>
      <c r="AH95" s="695"/>
      <c r="AI95" s="695"/>
      <c r="AJ95" s="695"/>
      <c r="AK95" s="695"/>
      <c r="AL95" s="695"/>
      <c r="AM95" s="695"/>
      <c r="AN95" s="695"/>
      <c r="AO95" s="695"/>
      <c r="AP95" s="695"/>
      <c r="AQ95" s="423"/>
      <c r="AR95" s="423"/>
    </row>
    <row r="96" spans="1:44" s="164" customFormat="1" ht="12.75">
      <c r="A96" s="207"/>
      <c r="B96" s="220"/>
      <c r="C96" s="220"/>
      <c r="D96" s="220"/>
      <c r="E96" s="220"/>
      <c r="F96" s="220"/>
      <c r="G96" s="220"/>
      <c r="H96" s="220"/>
      <c r="I96" s="220"/>
      <c r="J96" s="220"/>
      <c r="K96" s="220"/>
      <c r="L96" s="604"/>
      <c r="M96" s="709"/>
      <c r="N96" s="423"/>
      <c r="O96" s="423"/>
      <c r="P96" s="423"/>
      <c r="Q96" s="423"/>
      <c r="R96" s="423"/>
      <c r="S96" s="423"/>
      <c r="T96" s="423"/>
      <c r="U96" s="423"/>
      <c r="V96" s="423"/>
      <c r="W96" s="423"/>
      <c r="X96" s="697"/>
      <c r="Y96" s="695"/>
      <c r="Z96" s="695"/>
      <c r="AA96" s="695"/>
      <c r="AB96" s="695"/>
      <c r="AC96" s="695"/>
      <c r="AD96" s="695"/>
      <c r="AE96" s="695"/>
      <c r="AF96" s="695"/>
      <c r="AG96" s="695"/>
      <c r="AH96" s="695"/>
      <c r="AI96" s="695"/>
      <c r="AJ96" s="695"/>
      <c r="AK96" s="695"/>
      <c r="AL96" s="695"/>
      <c r="AM96" s="695"/>
      <c r="AN96" s="695"/>
      <c r="AO96" s="695"/>
      <c r="AP96" s="695"/>
      <c r="AQ96" s="423"/>
      <c r="AR96" s="423"/>
    </row>
    <row r="97" spans="1:44" s="164" customFormat="1" ht="12.75">
      <c r="A97" s="207"/>
      <c r="B97" s="220"/>
      <c r="C97" s="220"/>
      <c r="D97" s="220"/>
      <c r="E97" s="220"/>
      <c r="F97" s="220"/>
      <c r="G97" s="220"/>
      <c r="H97" s="220"/>
      <c r="I97" s="220"/>
      <c r="J97" s="220"/>
      <c r="K97" s="220"/>
      <c r="L97" s="604"/>
      <c r="M97" s="709"/>
      <c r="N97" s="423"/>
      <c r="O97" s="423"/>
      <c r="P97" s="423"/>
      <c r="Q97" s="423"/>
      <c r="R97" s="423"/>
      <c r="S97" s="423"/>
      <c r="T97" s="423"/>
      <c r="U97" s="423"/>
      <c r="V97" s="423"/>
      <c r="W97" s="423"/>
      <c r="X97" s="697"/>
      <c r="Y97" s="695"/>
      <c r="Z97" s="695"/>
      <c r="AA97" s="695"/>
      <c r="AB97" s="695"/>
      <c r="AC97" s="695"/>
      <c r="AD97" s="695"/>
      <c r="AE97" s="695"/>
      <c r="AF97" s="695"/>
      <c r="AG97" s="695"/>
      <c r="AH97" s="695"/>
      <c r="AI97" s="695"/>
      <c r="AJ97" s="695"/>
      <c r="AK97" s="695"/>
      <c r="AL97" s="695"/>
      <c r="AM97" s="695"/>
      <c r="AN97" s="695"/>
      <c r="AO97" s="695"/>
      <c r="AP97" s="695"/>
      <c r="AQ97" s="423"/>
      <c r="AR97" s="423"/>
    </row>
    <row r="98" spans="1:44" s="164" customFormat="1" ht="12.75">
      <c r="A98" s="207"/>
      <c r="B98" s="220"/>
      <c r="C98" s="220"/>
      <c r="D98" s="220"/>
      <c r="E98" s="220"/>
      <c r="F98" s="220"/>
      <c r="G98" s="220"/>
      <c r="H98" s="220"/>
      <c r="I98" s="220"/>
      <c r="J98" s="220"/>
      <c r="K98" s="220"/>
      <c r="L98" s="604"/>
      <c r="M98" s="709"/>
      <c r="N98" s="423"/>
      <c r="O98" s="423"/>
      <c r="P98" s="423"/>
      <c r="Q98" s="423"/>
      <c r="R98" s="423"/>
      <c r="S98" s="423"/>
      <c r="T98" s="423"/>
      <c r="U98" s="423"/>
      <c r="V98" s="423"/>
      <c r="W98" s="423"/>
      <c r="X98" s="697"/>
      <c r="Y98" s="695"/>
      <c r="Z98" s="695"/>
      <c r="AA98" s="695"/>
      <c r="AB98" s="695"/>
      <c r="AC98" s="695"/>
      <c r="AD98" s="695"/>
      <c r="AE98" s="695"/>
      <c r="AF98" s="695"/>
      <c r="AG98" s="695"/>
      <c r="AH98" s="695"/>
      <c r="AI98" s="695"/>
      <c r="AJ98" s="695"/>
      <c r="AK98" s="695"/>
      <c r="AL98" s="695"/>
      <c r="AM98" s="695"/>
      <c r="AN98" s="695"/>
      <c r="AO98" s="695"/>
      <c r="AP98" s="695"/>
      <c r="AQ98" s="423"/>
      <c r="AR98" s="423"/>
    </row>
    <row r="99" spans="1:44" s="164" customFormat="1" ht="12.75">
      <c r="A99" s="207"/>
      <c r="B99" s="220"/>
      <c r="C99" s="220"/>
      <c r="D99" s="220"/>
      <c r="E99" s="220"/>
      <c r="F99" s="220"/>
      <c r="G99" s="220"/>
      <c r="H99" s="220"/>
      <c r="I99" s="220"/>
      <c r="J99" s="220"/>
      <c r="K99" s="220"/>
      <c r="L99" s="604"/>
      <c r="M99" s="709"/>
      <c r="N99" s="423"/>
      <c r="O99" s="423"/>
      <c r="P99" s="423"/>
      <c r="Q99" s="423"/>
      <c r="R99" s="423"/>
      <c r="S99" s="423"/>
      <c r="T99" s="423"/>
      <c r="U99" s="423"/>
      <c r="V99" s="423"/>
      <c r="W99" s="423"/>
      <c r="X99" s="697"/>
      <c r="Y99" s="695"/>
      <c r="Z99" s="695"/>
      <c r="AA99" s="695"/>
      <c r="AB99" s="695"/>
      <c r="AC99" s="695"/>
      <c r="AD99" s="695"/>
      <c r="AE99" s="695"/>
      <c r="AF99" s="695"/>
      <c r="AG99" s="695"/>
      <c r="AH99" s="695"/>
      <c r="AI99" s="695"/>
      <c r="AJ99" s="695"/>
      <c r="AK99" s="695"/>
      <c r="AL99" s="695"/>
      <c r="AM99" s="695"/>
      <c r="AN99" s="695"/>
      <c r="AO99" s="695"/>
      <c r="AP99" s="695"/>
      <c r="AQ99" s="423"/>
      <c r="AR99" s="423"/>
    </row>
    <row r="100" spans="1:44" s="164" customFormat="1" ht="12.75">
      <c r="A100" s="207"/>
      <c r="B100" s="220"/>
      <c r="C100" s="220"/>
      <c r="D100" s="220"/>
      <c r="E100" s="220"/>
      <c r="F100" s="220"/>
      <c r="G100" s="220"/>
      <c r="H100" s="220"/>
      <c r="I100" s="220"/>
      <c r="J100" s="220"/>
      <c r="K100" s="220"/>
      <c r="L100" s="604"/>
      <c r="M100" s="709"/>
      <c r="N100" s="423"/>
      <c r="O100" s="423"/>
      <c r="P100" s="423"/>
      <c r="Q100" s="423"/>
      <c r="R100" s="423"/>
      <c r="S100" s="423"/>
      <c r="T100" s="423"/>
      <c r="U100" s="423"/>
      <c r="V100" s="423"/>
      <c r="W100" s="423"/>
      <c r="X100" s="697"/>
      <c r="Y100" s="695"/>
      <c r="Z100" s="695"/>
      <c r="AA100" s="695"/>
      <c r="AB100" s="695"/>
      <c r="AC100" s="695"/>
      <c r="AD100" s="695"/>
      <c r="AE100" s="695"/>
      <c r="AF100" s="695"/>
      <c r="AG100" s="695"/>
      <c r="AH100" s="695"/>
      <c r="AI100" s="695"/>
      <c r="AJ100" s="695"/>
      <c r="AK100" s="695"/>
      <c r="AL100" s="695"/>
      <c r="AM100" s="695"/>
      <c r="AN100" s="695"/>
      <c r="AO100" s="695"/>
      <c r="AP100" s="695"/>
      <c r="AQ100" s="423"/>
      <c r="AR100" s="423"/>
    </row>
    <row r="101" spans="1:44" s="164" customFormat="1" ht="12.75">
      <c r="A101" s="207"/>
      <c r="B101" s="220"/>
      <c r="C101" s="220"/>
      <c r="D101" s="220"/>
      <c r="E101" s="220"/>
      <c r="F101" s="220"/>
      <c r="G101" s="220"/>
      <c r="H101" s="220"/>
      <c r="I101" s="220"/>
      <c r="J101" s="220"/>
      <c r="K101" s="220"/>
      <c r="L101" s="604"/>
      <c r="M101" s="709"/>
      <c r="N101" s="423"/>
      <c r="O101" s="423"/>
      <c r="P101" s="423"/>
      <c r="Q101" s="423"/>
      <c r="R101" s="423"/>
      <c r="S101" s="423"/>
      <c r="T101" s="423"/>
      <c r="U101" s="423"/>
      <c r="V101" s="423"/>
      <c r="W101" s="423"/>
      <c r="X101" s="697"/>
      <c r="Y101" s="695"/>
      <c r="Z101" s="695"/>
      <c r="AA101" s="695"/>
      <c r="AB101" s="695"/>
      <c r="AC101" s="695"/>
      <c r="AD101" s="695"/>
      <c r="AE101" s="695"/>
      <c r="AF101" s="695"/>
      <c r="AG101" s="695"/>
      <c r="AH101" s="695"/>
      <c r="AI101" s="695"/>
      <c r="AJ101" s="695"/>
      <c r="AK101" s="695"/>
      <c r="AL101" s="695"/>
      <c r="AM101" s="695"/>
      <c r="AN101" s="695"/>
      <c r="AO101" s="695"/>
      <c r="AP101" s="695"/>
      <c r="AQ101" s="423"/>
      <c r="AR101" s="423"/>
    </row>
    <row r="102" spans="1:44" s="164" customFormat="1" ht="12.75">
      <c r="A102" s="207"/>
      <c r="B102" s="220"/>
      <c r="C102" s="220"/>
      <c r="D102" s="220"/>
      <c r="E102" s="220"/>
      <c r="F102" s="220"/>
      <c r="G102" s="220"/>
      <c r="H102" s="220"/>
      <c r="I102" s="220"/>
      <c r="J102" s="220"/>
      <c r="K102" s="220"/>
      <c r="L102" s="604"/>
      <c r="M102" s="709"/>
      <c r="N102" s="423"/>
      <c r="O102" s="423"/>
      <c r="P102" s="423"/>
      <c r="Q102" s="423"/>
      <c r="R102" s="423"/>
      <c r="S102" s="423"/>
      <c r="T102" s="423"/>
      <c r="U102" s="423"/>
      <c r="V102" s="423"/>
      <c r="W102" s="423"/>
      <c r="X102" s="697"/>
      <c r="Y102" s="695"/>
      <c r="Z102" s="695"/>
      <c r="AA102" s="695"/>
      <c r="AB102" s="695"/>
      <c r="AC102" s="695"/>
      <c r="AD102" s="695"/>
      <c r="AE102" s="695"/>
      <c r="AF102" s="695"/>
      <c r="AG102" s="695"/>
      <c r="AH102" s="695"/>
      <c r="AI102" s="695"/>
      <c r="AJ102" s="695"/>
      <c r="AK102" s="695"/>
      <c r="AL102" s="695"/>
      <c r="AM102" s="695"/>
      <c r="AN102" s="695"/>
      <c r="AO102" s="695"/>
      <c r="AP102" s="695"/>
      <c r="AQ102" s="423"/>
      <c r="AR102" s="423"/>
    </row>
    <row r="103" spans="1:44" s="164" customFormat="1" ht="12.75">
      <c r="A103" s="207"/>
      <c r="B103" s="220"/>
      <c r="C103" s="220"/>
      <c r="D103" s="220"/>
      <c r="E103" s="220"/>
      <c r="F103" s="220"/>
      <c r="G103" s="220"/>
      <c r="H103" s="220"/>
      <c r="I103" s="220"/>
      <c r="J103" s="220"/>
      <c r="K103" s="220"/>
      <c r="L103" s="604"/>
      <c r="M103" s="709"/>
      <c r="N103" s="423"/>
      <c r="O103" s="423"/>
      <c r="P103" s="423"/>
      <c r="Q103" s="423"/>
      <c r="R103" s="423"/>
      <c r="S103" s="423"/>
      <c r="T103" s="423"/>
      <c r="U103" s="423"/>
      <c r="V103" s="423"/>
      <c r="W103" s="423"/>
      <c r="X103" s="697"/>
      <c r="Y103" s="695"/>
      <c r="Z103" s="695"/>
      <c r="AA103" s="695"/>
      <c r="AB103" s="695"/>
      <c r="AC103" s="695"/>
      <c r="AD103" s="695"/>
      <c r="AE103" s="695"/>
      <c r="AF103" s="695"/>
      <c r="AG103" s="695"/>
      <c r="AH103" s="695"/>
      <c r="AI103" s="695"/>
      <c r="AJ103" s="695"/>
      <c r="AK103" s="695"/>
      <c r="AL103" s="695"/>
      <c r="AM103" s="695"/>
      <c r="AN103" s="695"/>
      <c r="AO103" s="695"/>
      <c r="AP103" s="695"/>
      <c r="AQ103" s="423"/>
      <c r="AR103" s="423"/>
    </row>
    <row r="104" spans="1:44" s="164" customFormat="1" ht="12.75">
      <c r="A104" s="207"/>
      <c r="B104" s="220"/>
      <c r="C104" s="220"/>
      <c r="D104" s="220"/>
      <c r="E104" s="220"/>
      <c r="F104" s="220"/>
      <c r="G104" s="220"/>
      <c r="H104" s="220"/>
      <c r="I104" s="220"/>
      <c r="J104" s="220"/>
      <c r="K104" s="220"/>
      <c r="L104" s="604"/>
      <c r="M104" s="709"/>
      <c r="N104" s="423"/>
      <c r="O104" s="423"/>
      <c r="P104" s="423"/>
      <c r="Q104" s="423"/>
      <c r="R104" s="423"/>
      <c r="S104" s="423"/>
      <c r="T104" s="423"/>
      <c r="U104" s="423"/>
      <c r="V104" s="423"/>
      <c r="W104" s="423"/>
      <c r="X104" s="697"/>
      <c r="Y104" s="695"/>
      <c r="Z104" s="695"/>
      <c r="AA104" s="695"/>
      <c r="AB104" s="695"/>
      <c r="AC104" s="695"/>
      <c r="AD104" s="695"/>
      <c r="AE104" s="695"/>
      <c r="AF104" s="695"/>
      <c r="AG104" s="695"/>
      <c r="AH104" s="695"/>
      <c r="AI104" s="695"/>
      <c r="AJ104" s="695"/>
      <c r="AK104" s="695"/>
      <c r="AL104" s="695"/>
      <c r="AM104" s="695"/>
      <c r="AN104" s="695"/>
      <c r="AO104" s="695"/>
      <c r="AP104" s="695"/>
      <c r="AQ104" s="423"/>
      <c r="AR104" s="423"/>
    </row>
    <row r="105" spans="1:44" s="164" customFormat="1" ht="12.75">
      <c r="A105" s="207"/>
      <c r="B105" s="220"/>
      <c r="C105" s="220"/>
      <c r="D105" s="220"/>
      <c r="E105" s="220"/>
      <c r="F105" s="220"/>
      <c r="G105" s="220"/>
      <c r="H105" s="220"/>
      <c r="I105" s="220"/>
      <c r="J105" s="220"/>
      <c r="K105" s="220"/>
      <c r="L105" s="604"/>
      <c r="M105" s="709"/>
      <c r="N105" s="423"/>
      <c r="O105" s="423"/>
      <c r="P105" s="423"/>
      <c r="Q105" s="423"/>
      <c r="R105" s="423"/>
      <c r="S105" s="423"/>
      <c r="T105" s="423"/>
      <c r="U105" s="423"/>
      <c r="V105" s="423"/>
      <c r="W105" s="423"/>
      <c r="X105" s="697"/>
      <c r="Y105" s="695"/>
      <c r="Z105" s="695"/>
      <c r="AA105" s="695"/>
      <c r="AB105" s="695"/>
      <c r="AC105" s="695"/>
      <c r="AD105" s="695"/>
      <c r="AE105" s="695"/>
      <c r="AF105" s="695"/>
      <c r="AG105" s="695"/>
      <c r="AH105" s="695"/>
      <c r="AI105" s="695"/>
      <c r="AJ105" s="695"/>
      <c r="AK105" s="695"/>
      <c r="AL105" s="695"/>
      <c r="AM105" s="695"/>
      <c r="AN105" s="695"/>
      <c r="AO105" s="695"/>
      <c r="AP105" s="695"/>
      <c r="AQ105" s="423"/>
      <c r="AR105" s="423"/>
    </row>
    <row r="106" spans="1:44" s="164" customFormat="1" ht="12.75">
      <c r="A106" s="207"/>
      <c r="B106" s="220"/>
      <c r="C106" s="220"/>
      <c r="D106" s="220"/>
      <c r="E106" s="220"/>
      <c r="F106" s="220"/>
      <c r="G106" s="220"/>
      <c r="H106" s="220"/>
      <c r="I106" s="220"/>
      <c r="J106" s="220"/>
      <c r="K106" s="220"/>
      <c r="L106" s="604"/>
      <c r="M106" s="709"/>
      <c r="N106" s="423"/>
      <c r="O106" s="423"/>
      <c r="P106" s="423"/>
      <c r="Q106" s="423"/>
      <c r="R106" s="423"/>
      <c r="S106" s="423"/>
      <c r="T106" s="423"/>
      <c r="U106" s="423"/>
      <c r="V106" s="423"/>
      <c r="W106" s="423"/>
      <c r="X106" s="697"/>
      <c r="Y106" s="695"/>
      <c r="Z106" s="695"/>
      <c r="AA106" s="695"/>
      <c r="AB106" s="695"/>
      <c r="AC106" s="695"/>
      <c r="AD106" s="695"/>
      <c r="AE106" s="695"/>
      <c r="AF106" s="695"/>
      <c r="AG106" s="695"/>
      <c r="AH106" s="695"/>
      <c r="AI106" s="695"/>
      <c r="AJ106" s="695"/>
      <c r="AK106" s="695"/>
      <c r="AL106" s="695"/>
      <c r="AM106" s="695"/>
      <c r="AN106" s="695"/>
      <c r="AO106" s="695"/>
      <c r="AP106" s="695"/>
      <c r="AQ106" s="423"/>
      <c r="AR106" s="423"/>
    </row>
    <row r="107" spans="1:44" s="164" customFormat="1" ht="7.5" customHeight="1">
      <c r="A107" s="484"/>
      <c r="B107" s="485"/>
      <c r="C107" s="486"/>
      <c r="D107" s="487"/>
      <c r="E107" s="487"/>
      <c r="F107" s="487"/>
      <c r="G107" s="488"/>
      <c r="H107" s="488"/>
      <c r="I107" s="488"/>
      <c r="J107" s="484"/>
      <c r="K107" s="484"/>
      <c r="L107" s="604"/>
      <c r="M107" s="709"/>
      <c r="N107" s="423"/>
      <c r="O107" s="423"/>
      <c r="P107" s="423"/>
      <c r="Q107" s="423"/>
      <c r="R107" s="423"/>
      <c r="S107" s="423"/>
      <c r="T107" s="423"/>
      <c r="U107" s="423"/>
      <c r="V107" s="423"/>
      <c r="W107" s="423"/>
      <c r="X107" s="697"/>
      <c r="Y107" s="695"/>
      <c r="Z107" s="695"/>
      <c r="AA107" s="695"/>
      <c r="AB107" s="695"/>
      <c r="AC107" s="695"/>
      <c r="AD107" s="695"/>
      <c r="AE107" s="695"/>
      <c r="AF107" s="695"/>
      <c r="AG107" s="695"/>
      <c r="AH107" s="695"/>
      <c r="AI107" s="695"/>
      <c r="AJ107" s="695"/>
      <c r="AK107" s="695"/>
      <c r="AL107" s="695"/>
      <c r="AM107" s="695"/>
      <c r="AN107" s="695"/>
      <c r="AO107" s="695"/>
      <c r="AP107" s="695"/>
      <c r="AQ107" s="423"/>
      <c r="AR107" s="423"/>
    </row>
    <row r="108" spans="1:44" s="164" customFormat="1" ht="12.75">
      <c r="A108" s="474"/>
      <c r="B108" s="1222"/>
      <c r="C108" s="1222"/>
      <c r="D108" s="1222"/>
      <c r="E108" s="570"/>
      <c r="F108" s="570"/>
      <c r="G108" s="1223"/>
      <c r="H108" s="1223"/>
      <c r="I108" s="1223"/>
      <c r="J108" s="1223"/>
      <c r="K108" s="1223"/>
      <c r="L108" s="604"/>
      <c r="M108" s="709"/>
      <c r="N108" s="423"/>
      <c r="O108" s="423"/>
      <c r="P108" s="423"/>
      <c r="Q108" s="423"/>
      <c r="R108" s="423"/>
      <c r="S108" s="423"/>
      <c r="T108" s="423"/>
      <c r="U108" s="423"/>
      <c r="V108" s="423"/>
      <c r="W108" s="423"/>
      <c r="X108" s="697"/>
      <c r="Y108" s="695"/>
      <c r="Z108" s="695"/>
      <c r="AA108" s="695"/>
      <c r="AB108" s="695"/>
      <c r="AC108" s="695"/>
      <c r="AD108" s="695"/>
      <c r="AE108" s="695"/>
      <c r="AF108" s="695"/>
      <c r="AG108" s="695"/>
      <c r="AH108" s="695"/>
      <c r="AI108" s="695"/>
      <c r="AJ108" s="695"/>
      <c r="AK108" s="695"/>
      <c r="AL108" s="695"/>
      <c r="AM108" s="695"/>
      <c r="AN108" s="695"/>
      <c r="AO108" s="695"/>
      <c r="AP108" s="695"/>
      <c r="AQ108" s="423"/>
      <c r="AR108" s="423"/>
    </row>
    <row r="109" spans="1:44" s="164" customFormat="1" ht="12">
      <c r="A109" s="475"/>
      <c r="B109" s="476"/>
      <c r="C109" s="476"/>
      <c r="D109" s="476"/>
      <c r="E109" s="476"/>
      <c r="F109" s="476"/>
      <c r="G109" s="477"/>
      <c r="H109" s="477"/>
      <c r="I109" s="489"/>
      <c r="J109" s="477"/>
      <c r="K109" s="477"/>
      <c r="L109" s="604"/>
      <c r="M109" s="709"/>
      <c r="N109" s="423"/>
      <c r="O109" s="423"/>
      <c r="P109" s="423"/>
      <c r="Q109" s="423"/>
      <c r="R109" s="423"/>
      <c r="S109" s="423"/>
      <c r="T109" s="423"/>
      <c r="U109" s="423"/>
      <c r="V109" s="423"/>
      <c r="W109" s="423"/>
      <c r="X109" s="697"/>
      <c r="Y109" s="695"/>
      <c r="Z109" s="695"/>
      <c r="AA109" s="695"/>
      <c r="AB109" s="695"/>
      <c r="AC109" s="695"/>
      <c r="AD109" s="695"/>
      <c r="AE109" s="695"/>
      <c r="AF109" s="695"/>
      <c r="AG109" s="695"/>
      <c r="AH109" s="695"/>
      <c r="AI109" s="695"/>
      <c r="AJ109" s="695"/>
      <c r="AK109" s="695"/>
      <c r="AL109" s="695"/>
      <c r="AM109" s="695"/>
      <c r="AN109" s="695"/>
      <c r="AO109" s="695"/>
      <c r="AP109" s="695"/>
      <c r="AQ109" s="423"/>
      <c r="AR109" s="423"/>
    </row>
    <row r="110" spans="1:44" s="164" customFormat="1" ht="8.25" customHeight="1">
      <c r="A110" s="490"/>
      <c r="B110" s="491"/>
      <c r="C110" s="492"/>
      <c r="D110" s="492"/>
      <c r="E110" s="492"/>
      <c r="F110" s="492"/>
      <c r="G110" s="492"/>
      <c r="H110" s="492"/>
      <c r="I110" s="492"/>
      <c r="J110" s="492"/>
      <c r="K110" s="492"/>
      <c r="L110" s="604"/>
      <c r="M110" s="709"/>
      <c r="N110" s="423"/>
      <c r="O110" s="423"/>
      <c r="P110" s="423"/>
      <c r="Q110" s="423"/>
      <c r="R110" s="423"/>
      <c r="S110" s="423"/>
      <c r="T110" s="423"/>
      <c r="U110" s="423"/>
      <c r="V110" s="423"/>
      <c r="W110" s="423"/>
      <c r="X110" s="697"/>
      <c r="Y110" s="695"/>
      <c r="Z110" s="695"/>
      <c r="AA110" s="695"/>
      <c r="AB110" s="695"/>
      <c r="AC110" s="695"/>
      <c r="AD110" s="695"/>
      <c r="AE110" s="695"/>
      <c r="AF110" s="695"/>
      <c r="AG110" s="695"/>
      <c r="AH110" s="695"/>
      <c r="AI110" s="695"/>
      <c r="AJ110" s="695"/>
      <c r="AK110" s="695"/>
      <c r="AL110" s="695"/>
      <c r="AM110" s="695"/>
      <c r="AN110" s="695"/>
      <c r="AO110" s="695"/>
      <c r="AP110" s="695"/>
      <c r="AQ110" s="423"/>
      <c r="AR110" s="423"/>
    </row>
    <row r="111" spans="1:44" s="164" customFormat="1" ht="12.75">
      <c r="A111" s="478"/>
      <c r="B111" s="479"/>
      <c r="C111" s="479"/>
      <c r="D111" s="479"/>
      <c r="E111" s="479"/>
      <c r="F111" s="479"/>
      <c r="G111" s="479"/>
      <c r="H111" s="479"/>
      <c r="I111" s="493"/>
      <c r="J111" s="479"/>
      <c r="K111" s="480"/>
      <c r="L111" s="605"/>
      <c r="M111" s="709"/>
      <c r="N111" s="423"/>
      <c r="O111" s="423"/>
      <c r="P111" s="423"/>
      <c r="Q111" s="423"/>
      <c r="R111" s="423"/>
      <c r="S111" s="423"/>
      <c r="T111" s="423"/>
      <c r="U111" s="423"/>
      <c r="V111" s="423"/>
      <c r="W111" s="423"/>
      <c r="X111" s="697"/>
      <c r="Y111" s="695"/>
      <c r="Z111" s="695"/>
      <c r="AA111" s="695"/>
      <c r="AB111" s="695"/>
      <c r="AC111" s="695"/>
      <c r="AD111" s="695"/>
      <c r="AE111" s="695"/>
      <c r="AF111" s="695"/>
      <c r="AG111" s="695"/>
      <c r="AH111" s="695"/>
      <c r="AI111" s="695"/>
      <c r="AJ111" s="695"/>
      <c r="AK111" s="695"/>
      <c r="AL111" s="695"/>
      <c r="AM111" s="695"/>
      <c r="AN111" s="695"/>
      <c r="AO111" s="695"/>
      <c r="AP111" s="695"/>
      <c r="AQ111" s="423"/>
      <c r="AR111" s="423"/>
    </row>
    <row r="112" spans="1:44" s="164" customFormat="1" ht="12.75">
      <c r="A112" s="481"/>
      <c r="B112" s="482"/>
      <c r="C112" s="482"/>
      <c r="D112" s="482"/>
      <c r="E112" s="482"/>
      <c r="F112" s="482"/>
      <c r="G112" s="482"/>
      <c r="H112" s="482"/>
      <c r="I112" s="494"/>
      <c r="J112" s="482"/>
      <c r="K112" s="483"/>
      <c r="L112" s="604"/>
      <c r="M112" s="709"/>
      <c r="N112" s="423"/>
      <c r="O112" s="423"/>
      <c r="P112" s="423"/>
      <c r="Q112" s="423"/>
      <c r="R112" s="423"/>
      <c r="S112" s="423"/>
      <c r="T112" s="423"/>
      <c r="U112" s="423"/>
      <c r="V112" s="423"/>
      <c r="W112" s="423"/>
      <c r="X112" s="697"/>
      <c r="Y112" s="695"/>
      <c r="Z112" s="695"/>
      <c r="AA112" s="695"/>
      <c r="AB112" s="695"/>
      <c r="AC112" s="695"/>
      <c r="AD112" s="695"/>
      <c r="AE112" s="695"/>
      <c r="AF112" s="695"/>
      <c r="AG112" s="695"/>
      <c r="AH112" s="695"/>
      <c r="AI112" s="695"/>
      <c r="AJ112" s="695"/>
      <c r="AK112" s="695"/>
      <c r="AL112" s="695"/>
      <c r="AM112" s="695"/>
      <c r="AN112" s="695"/>
      <c r="AO112" s="695"/>
      <c r="AP112" s="695"/>
      <c r="AQ112" s="423"/>
      <c r="AR112" s="423"/>
    </row>
    <row r="113" spans="1:44" s="164" customFormat="1" ht="12.75">
      <c r="A113" s="478"/>
      <c r="B113" s="479"/>
      <c r="C113" s="479"/>
      <c r="D113" s="479"/>
      <c r="E113" s="479"/>
      <c r="F113" s="479"/>
      <c r="G113" s="479"/>
      <c r="H113" s="479"/>
      <c r="I113" s="493"/>
      <c r="J113" s="479"/>
      <c r="K113" s="480"/>
      <c r="L113" s="604"/>
      <c r="M113" s="709"/>
      <c r="N113" s="423"/>
      <c r="O113" s="423"/>
      <c r="P113" s="423"/>
      <c r="Q113" s="423"/>
      <c r="R113" s="423"/>
      <c r="S113" s="423"/>
      <c r="T113" s="423"/>
      <c r="U113" s="423"/>
      <c r="V113" s="423"/>
      <c r="W113" s="423"/>
      <c r="X113" s="697"/>
      <c r="Y113" s="695"/>
      <c r="Z113" s="695"/>
      <c r="AA113" s="695"/>
      <c r="AB113" s="695"/>
      <c r="AC113" s="695"/>
      <c r="AD113" s="695"/>
      <c r="AE113" s="695"/>
      <c r="AF113" s="695"/>
      <c r="AG113" s="695"/>
      <c r="AH113" s="695"/>
      <c r="AI113" s="695"/>
      <c r="AJ113" s="695"/>
      <c r="AK113" s="695"/>
      <c r="AL113" s="695"/>
      <c r="AM113" s="695"/>
      <c r="AN113" s="695"/>
      <c r="AO113" s="695"/>
      <c r="AP113" s="695"/>
      <c r="AQ113" s="423"/>
      <c r="AR113" s="423"/>
    </row>
    <row r="114" spans="1:44" s="164" customFormat="1" ht="12.75">
      <c r="A114" s="481"/>
      <c r="B114" s="482"/>
      <c r="C114" s="482"/>
      <c r="D114" s="482"/>
      <c r="E114" s="482"/>
      <c r="F114" s="482"/>
      <c r="G114" s="482"/>
      <c r="H114" s="482"/>
      <c r="I114" s="494"/>
      <c r="J114" s="482"/>
      <c r="K114" s="483"/>
      <c r="L114" s="604"/>
      <c r="M114" s="709"/>
      <c r="N114" s="423"/>
      <c r="O114" s="423"/>
      <c r="P114" s="423"/>
      <c r="Q114" s="423"/>
      <c r="R114" s="423"/>
      <c r="S114" s="423"/>
      <c r="T114" s="423"/>
      <c r="U114" s="423"/>
      <c r="V114" s="423"/>
      <c r="W114" s="423"/>
      <c r="X114" s="697"/>
      <c r="Y114" s="695"/>
      <c r="Z114" s="695"/>
      <c r="AA114" s="695"/>
      <c r="AB114" s="695"/>
      <c r="AC114" s="695"/>
      <c r="AD114" s="695"/>
      <c r="AE114" s="695"/>
      <c r="AF114" s="695"/>
      <c r="AG114" s="695"/>
      <c r="AH114" s="695"/>
      <c r="AI114" s="695"/>
      <c r="AJ114" s="695"/>
      <c r="AK114" s="695"/>
      <c r="AL114" s="695"/>
      <c r="AM114" s="695"/>
      <c r="AN114" s="695"/>
      <c r="AO114" s="695"/>
      <c r="AP114" s="695"/>
      <c r="AQ114" s="423"/>
      <c r="AR114" s="423"/>
    </row>
    <row r="115" spans="1:44" s="164" customFormat="1" ht="12.75">
      <c r="A115" s="478"/>
      <c r="B115" s="479"/>
      <c r="C115" s="479"/>
      <c r="D115" s="479"/>
      <c r="E115" s="479"/>
      <c r="F115" s="479"/>
      <c r="G115" s="479"/>
      <c r="H115" s="479"/>
      <c r="I115" s="493"/>
      <c r="J115" s="479"/>
      <c r="K115" s="480"/>
      <c r="L115" s="604"/>
      <c r="M115" s="709"/>
      <c r="N115" s="715"/>
      <c r="O115" s="423"/>
      <c r="P115" s="423"/>
      <c r="Q115" s="423"/>
      <c r="R115" s="423"/>
      <c r="S115" s="423"/>
      <c r="T115" s="423"/>
      <c r="U115" s="423"/>
      <c r="V115" s="423"/>
      <c r="W115" s="423"/>
      <c r="X115" s="697"/>
      <c r="Y115" s="695"/>
      <c r="Z115" s="695"/>
      <c r="AA115" s="695"/>
      <c r="AB115" s="695"/>
      <c r="AC115" s="695"/>
      <c r="AD115" s="695"/>
      <c r="AE115" s="695"/>
      <c r="AF115" s="695"/>
      <c r="AG115" s="695"/>
      <c r="AH115" s="695"/>
      <c r="AI115" s="695"/>
      <c r="AJ115" s="695"/>
      <c r="AK115" s="695"/>
      <c r="AL115" s="695"/>
      <c r="AM115" s="695"/>
      <c r="AN115" s="695"/>
      <c r="AO115" s="695"/>
      <c r="AP115" s="695"/>
      <c r="AQ115" s="423"/>
      <c r="AR115" s="423"/>
    </row>
    <row r="116" spans="1:44" s="164" customFormat="1" ht="12.75">
      <c r="A116" s="305"/>
      <c r="B116" s="306"/>
      <c r="C116" s="306"/>
      <c r="D116" s="306"/>
      <c r="E116" s="306"/>
      <c r="F116" s="306"/>
      <c r="G116" s="306"/>
      <c r="H116" s="306"/>
      <c r="I116" s="307"/>
      <c r="J116" s="306"/>
      <c r="K116" s="308"/>
      <c r="L116" s="604"/>
      <c r="M116" s="709"/>
      <c r="N116" s="715"/>
      <c r="O116" s="423"/>
      <c r="P116" s="423"/>
      <c r="Q116" s="423"/>
      <c r="R116" s="423"/>
      <c r="S116" s="423"/>
      <c r="T116" s="423"/>
      <c r="U116" s="423"/>
      <c r="V116" s="423"/>
      <c r="W116" s="423"/>
      <c r="X116" s="697"/>
      <c r="Y116" s="695"/>
      <c r="Z116" s="695"/>
      <c r="AA116" s="695"/>
      <c r="AB116" s="695"/>
      <c r="AC116" s="695"/>
      <c r="AD116" s="695"/>
      <c r="AE116" s="695"/>
      <c r="AF116" s="695"/>
      <c r="AG116" s="695"/>
      <c r="AH116" s="695"/>
      <c r="AI116" s="695"/>
      <c r="AJ116" s="695"/>
      <c r="AK116" s="695"/>
      <c r="AL116" s="695"/>
      <c r="AM116" s="695"/>
      <c r="AN116" s="695"/>
      <c r="AO116" s="695"/>
      <c r="AP116" s="695"/>
      <c r="AQ116" s="423"/>
      <c r="AR116" s="423"/>
    </row>
    <row r="117" spans="1:44" s="164" customFormat="1" ht="12.75">
      <c r="A117" s="305"/>
      <c r="B117" s="495"/>
      <c r="C117" s="495"/>
      <c r="D117" s="495"/>
      <c r="E117" s="495"/>
      <c r="F117" s="495"/>
      <c r="G117" s="495"/>
      <c r="H117" s="495"/>
      <c r="I117" s="307"/>
      <c r="J117" s="495"/>
      <c r="K117" s="308"/>
      <c r="L117" s="604"/>
      <c r="M117" s="709"/>
      <c r="N117" s="715"/>
      <c r="O117" s="423"/>
      <c r="P117" s="423"/>
      <c r="Q117" s="423"/>
      <c r="R117" s="423"/>
      <c r="S117" s="423"/>
      <c r="T117" s="423"/>
      <c r="U117" s="423"/>
      <c r="V117" s="423"/>
      <c r="W117" s="423"/>
      <c r="X117" s="697"/>
      <c r="Y117" s="695"/>
      <c r="Z117" s="695"/>
      <c r="AA117" s="695"/>
      <c r="AB117" s="695"/>
      <c r="AC117" s="695"/>
      <c r="AD117" s="695"/>
      <c r="AE117" s="695"/>
      <c r="AF117" s="695"/>
      <c r="AG117" s="695"/>
      <c r="AH117" s="695"/>
      <c r="AI117" s="695"/>
      <c r="AJ117" s="695"/>
      <c r="AK117" s="695"/>
      <c r="AL117" s="695"/>
      <c r="AM117" s="695"/>
      <c r="AN117" s="695"/>
      <c r="AO117" s="695"/>
      <c r="AP117" s="695"/>
      <c r="AQ117" s="423"/>
      <c r="AR117" s="423"/>
    </row>
    <row r="118" spans="1:44" s="164" customFormat="1" ht="12.75">
      <c r="A118" s="207"/>
      <c r="B118" s="220"/>
      <c r="C118" s="220"/>
      <c r="D118" s="220"/>
      <c r="E118" s="220"/>
      <c r="F118" s="220"/>
      <c r="G118" s="220"/>
      <c r="H118" s="220"/>
      <c r="I118" s="220"/>
      <c r="J118" s="220"/>
      <c r="K118" s="220"/>
      <c r="L118" s="604"/>
      <c r="M118" s="709"/>
      <c r="N118" s="715"/>
      <c r="O118" s="423"/>
      <c r="P118" s="423"/>
      <c r="Q118" s="423"/>
      <c r="R118" s="423"/>
      <c r="S118" s="423"/>
      <c r="T118" s="423"/>
      <c r="U118" s="423"/>
      <c r="V118" s="423"/>
      <c r="W118" s="423"/>
      <c r="X118" s="697"/>
      <c r="Y118" s="695"/>
      <c r="Z118" s="695"/>
      <c r="AA118" s="695"/>
      <c r="AB118" s="695"/>
      <c r="AC118" s="695"/>
      <c r="AD118" s="695"/>
      <c r="AE118" s="695"/>
      <c r="AF118" s="695"/>
      <c r="AG118" s="695"/>
      <c r="AH118" s="695"/>
      <c r="AI118" s="695"/>
      <c r="AJ118" s="695"/>
      <c r="AK118" s="695"/>
      <c r="AL118" s="695"/>
      <c r="AM118" s="695"/>
      <c r="AN118" s="695"/>
      <c r="AO118" s="695"/>
      <c r="AP118" s="695"/>
      <c r="AQ118" s="423"/>
      <c r="AR118" s="423"/>
    </row>
    <row r="119" spans="1:44" s="164" customFormat="1" ht="12.75">
      <c r="A119" s="207"/>
      <c r="B119" s="220"/>
      <c r="C119" s="220"/>
      <c r="D119" s="220"/>
      <c r="E119" s="220"/>
      <c r="F119" s="220"/>
      <c r="G119" s="220"/>
      <c r="H119" s="220"/>
      <c r="I119" s="220"/>
      <c r="J119" s="220"/>
      <c r="K119" s="220"/>
      <c r="L119" s="606"/>
      <c r="M119" s="709"/>
      <c r="N119" s="715"/>
      <c r="O119" s="423"/>
      <c r="P119" s="423"/>
      <c r="Q119" s="423"/>
      <c r="R119" s="423"/>
      <c r="S119" s="423"/>
      <c r="T119" s="423"/>
      <c r="U119" s="423"/>
      <c r="V119" s="423"/>
      <c r="W119" s="423"/>
      <c r="X119" s="697"/>
      <c r="Y119" s="695"/>
      <c r="Z119" s="695"/>
      <c r="AA119" s="695"/>
      <c r="AB119" s="695"/>
      <c r="AC119" s="695"/>
      <c r="AD119" s="695"/>
      <c r="AE119" s="695"/>
      <c r="AF119" s="695"/>
      <c r="AG119" s="695"/>
      <c r="AH119" s="695"/>
      <c r="AI119" s="695"/>
      <c r="AJ119" s="695"/>
      <c r="AK119" s="695"/>
      <c r="AL119" s="695"/>
      <c r="AM119" s="695"/>
      <c r="AN119" s="695"/>
      <c r="AO119" s="695"/>
      <c r="AP119" s="695"/>
      <c r="AQ119" s="423"/>
      <c r="AR119" s="423"/>
    </row>
    <row r="120" spans="1:44" s="164" customFormat="1" ht="12.75">
      <c r="A120" s="207"/>
      <c r="B120" s="220"/>
      <c r="C120" s="220"/>
      <c r="D120" s="220"/>
      <c r="E120" s="220"/>
      <c r="F120" s="220"/>
      <c r="G120" s="220"/>
      <c r="H120" s="220"/>
      <c r="I120" s="220"/>
      <c r="J120" s="220"/>
      <c r="K120" s="220"/>
      <c r="L120" s="604"/>
      <c r="M120" s="709"/>
      <c r="N120" s="423"/>
      <c r="O120" s="423"/>
      <c r="P120" s="423"/>
      <c r="Q120" s="423"/>
      <c r="R120" s="423"/>
      <c r="S120" s="423"/>
      <c r="T120" s="423"/>
      <c r="U120" s="423"/>
      <c r="V120" s="423"/>
      <c r="W120" s="423"/>
      <c r="X120" s="697"/>
      <c r="Y120" s="695"/>
      <c r="Z120" s="695"/>
      <c r="AA120" s="695"/>
      <c r="AB120" s="695"/>
      <c r="AC120" s="695"/>
      <c r="AD120" s="695"/>
      <c r="AE120" s="695"/>
      <c r="AF120" s="695"/>
      <c r="AG120" s="695"/>
      <c r="AH120" s="695"/>
      <c r="AI120" s="695"/>
      <c r="AJ120" s="695"/>
      <c r="AK120" s="695"/>
      <c r="AL120" s="695"/>
      <c r="AM120" s="695"/>
      <c r="AN120" s="695"/>
      <c r="AO120" s="695"/>
      <c r="AP120" s="695"/>
      <c r="AQ120" s="423"/>
      <c r="AR120" s="423"/>
    </row>
    <row r="121" spans="1:44" s="164" customFormat="1" ht="12.75">
      <c r="A121" s="207"/>
      <c r="B121" s="220"/>
      <c r="C121" s="220"/>
      <c r="D121" s="220"/>
      <c r="E121" s="220"/>
      <c r="F121" s="220"/>
      <c r="G121" s="220"/>
      <c r="H121" s="220"/>
      <c r="I121" s="220"/>
      <c r="J121" s="220"/>
      <c r="K121" s="220"/>
      <c r="L121" s="604"/>
      <c r="M121" s="709"/>
      <c r="N121" s="423"/>
      <c r="O121" s="423"/>
      <c r="P121" s="423"/>
      <c r="Q121" s="423"/>
      <c r="R121" s="423"/>
      <c r="S121" s="423"/>
      <c r="T121" s="423"/>
      <c r="U121" s="423"/>
      <c r="V121" s="423"/>
      <c r="W121" s="423"/>
      <c r="X121" s="697"/>
      <c r="Y121" s="695"/>
      <c r="Z121" s="695"/>
      <c r="AA121" s="695"/>
      <c r="AB121" s="695"/>
      <c r="AC121" s="695"/>
      <c r="AD121" s="695"/>
      <c r="AE121" s="695"/>
      <c r="AF121" s="695"/>
      <c r="AG121" s="695"/>
      <c r="AH121" s="695"/>
      <c r="AI121" s="695"/>
      <c r="AJ121" s="695"/>
      <c r="AK121" s="695"/>
      <c r="AL121" s="695"/>
      <c r="AM121" s="695"/>
      <c r="AN121" s="695"/>
      <c r="AO121" s="695"/>
      <c r="AP121" s="695"/>
      <c r="AQ121" s="423"/>
      <c r="AR121" s="423"/>
    </row>
    <row r="122" spans="1:44" s="164" customFormat="1" ht="12.75">
      <c r="A122" s="207"/>
      <c r="B122" s="220"/>
      <c r="C122" s="220"/>
      <c r="D122" s="220"/>
      <c r="E122" s="220"/>
      <c r="F122" s="220"/>
      <c r="G122" s="220"/>
      <c r="H122" s="220"/>
      <c r="I122" s="220"/>
      <c r="J122" s="220"/>
      <c r="K122" s="220"/>
      <c r="L122" s="604"/>
      <c r="M122" s="709"/>
      <c r="N122" s="423"/>
      <c r="O122" s="423"/>
      <c r="P122" s="423"/>
      <c r="Q122" s="423"/>
      <c r="R122" s="423"/>
      <c r="S122" s="423"/>
      <c r="T122" s="423"/>
      <c r="U122" s="423"/>
      <c r="V122" s="423"/>
      <c r="W122" s="423"/>
      <c r="X122" s="697"/>
      <c r="Y122" s="695"/>
      <c r="Z122" s="695"/>
      <c r="AA122" s="695"/>
      <c r="AB122" s="695"/>
      <c r="AC122" s="695"/>
      <c r="AD122" s="695"/>
      <c r="AE122" s="695"/>
      <c r="AF122" s="695"/>
      <c r="AG122" s="695"/>
      <c r="AH122" s="695"/>
      <c r="AI122" s="695"/>
      <c r="AJ122" s="695"/>
      <c r="AK122" s="695"/>
      <c r="AL122" s="695"/>
      <c r="AM122" s="695"/>
      <c r="AN122" s="695"/>
      <c r="AO122" s="695"/>
      <c r="AP122" s="695"/>
      <c r="AQ122" s="423"/>
      <c r="AR122" s="423"/>
    </row>
    <row r="123" spans="1:44" s="164" customFormat="1" ht="12.75">
      <c r="A123" s="207"/>
      <c r="B123" s="220"/>
      <c r="C123" s="220"/>
      <c r="D123" s="220"/>
      <c r="E123" s="220"/>
      <c r="F123" s="220"/>
      <c r="G123" s="220"/>
      <c r="H123" s="220"/>
      <c r="I123" s="220"/>
      <c r="J123" s="220"/>
      <c r="K123" s="220"/>
      <c r="L123" s="604"/>
      <c r="M123" s="709"/>
      <c r="N123" s="423"/>
      <c r="O123" s="423"/>
      <c r="P123" s="423"/>
      <c r="Q123" s="423"/>
      <c r="R123" s="423"/>
      <c r="S123" s="423"/>
      <c r="T123" s="423"/>
      <c r="U123" s="423"/>
      <c r="V123" s="423"/>
      <c r="W123" s="423"/>
      <c r="X123" s="697"/>
      <c r="Y123" s="695"/>
      <c r="Z123" s="695"/>
      <c r="AA123" s="695"/>
      <c r="AB123" s="695"/>
      <c r="AC123" s="695"/>
      <c r="AD123" s="695"/>
      <c r="AE123" s="695"/>
      <c r="AF123" s="695"/>
      <c r="AG123" s="695"/>
      <c r="AH123" s="695"/>
      <c r="AI123" s="695"/>
      <c r="AJ123" s="695"/>
      <c r="AK123" s="695"/>
      <c r="AL123" s="695"/>
      <c r="AM123" s="695"/>
      <c r="AN123" s="695"/>
      <c r="AO123" s="695"/>
      <c r="AP123" s="695"/>
      <c r="AQ123" s="423"/>
      <c r="AR123" s="423"/>
    </row>
    <row r="124" spans="1:44" s="164" customFormat="1" ht="12.75">
      <c r="A124" s="207"/>
      <c r="B124" s="220"/>
      <c r="C124" s="220"/>
      <c r="D124" s="220"/>
      <c r="E124" s="220"/>
      <c r="F124" s="220"/>
      <c r="G124" s="220"/>
      <c r="H124" s="220"/>
      <c r="I124" s="220"/>
      <c r="J124" s="220"/>
      <c r="K124" s="220"/>
      <c r="L124" s="604"/>
      <c r="M124" s="709"/>
      <c r="N124" s="423"/>
      <c r="O124" s="423"/>
      <c r="P124" s="423"/>
      <c r="Q124" s="423"/>
      <c r="R124" s="423"/>
      <c r="S124" s="423"/>
      <c r="T124" s="423"/>
      <c r="U124" s="423"/>
      <c r="V124" s="423"/>
      <c r="W124" s="423"/>
      <c r="X124" s="697"/>
      <c r="Y124" s="695"/>
      <c r="Z124" s="695"/>
      <c r="AA124" s="695"/>
      <c r="AB124" s="695"/>
      <c r="AC124" s="695"/>
      <c r="AD124" s="695"/>
      <c r="AE124" s="695"/>
      <c r="AF124" s="695"/>
      <c r="AG124" s="695"/>
      <c r="AH124" s="695"/>
      <c r="AI124" s="695"/>
      <c r="AJ124" s="695"/>
      <c r="AK124" s="695"/>
      <c r="AL124" s="695"/>
      <c r="AM124" s="695"/>
      <c r="AN124" s="695"/>
      <c r="AO124" s="695"/>
      <c r="AP124" s="695"/>
      <c r="AQ124" s="423"/>
      <c r="AR124" s="423"/>
    </row>
    <row r="125" spans="1:44" s="164" customFormat="1" ht="12.75">
      <c r="A125" s="207"/>
      <c r="B125" s="220"/>
      <c r="C125" s="220"/>
      <c r="D125" s="220"/>
      <c r="E125" s="220"/>
      <c r="F125" s="220"/>
      <c r="G125" s="220"/>
      <c r="H125" s="220"/>
      <c r="I125" s="220"/>
      <c r="J125" s="220"/>
      <c r="K125" s="220"/>
      <c r="L125" s="604"/>
      <c r="M125" s="709"/>
      <c r="N125" s="423"/>
      <c r="O125" s="423"/>
      <c r="P125" s="423"/>
      <c r="Q125" s="423"/>
      <c r="R125" s="423"/>
      <c r="S125" s="423"/>
      <c r="T125" s="423"/>
      <c r="U125" s="423"/>
      <c r="V125" s="423"/>
      <c r="W125" s="423"/>
      <c r="X125" s="697"/>
      <c r="Y125" s="695"/>
      <c r="Z125" s="695"/>
      <c r="AA125" s="695"/>
      <c r="AB125" s="695"/>
      <c r="AC125" s="695"/>
      <c r="AD125" s="695"/>
      <c r="AE125" s="695"/>
      <c r="AF125" s="695"/>
      <c r="AG125" s="695"/>
      <c r="AH125" s="695"/>
      <c r="AI125" s="695"/>
      <c r="AJ125" s="695"/>
      <c r="AK125" s="695"/>
      <c r="AL125" s="695"/>
      <c r="AM125" s="695"/>
      <c r="AN125" s="695"/>
      <c r="AO125" s="695"/>
      <c r="AP125" s="695"/>
      <c r="AQ125" s="423"/>
      <c r="AR125" s="423"/>
    </row>
    <row r="126" spans="1:44" s="164" customFormat="1" ht="12.75">
      <c r="A126" s="207"/>
      <c r="B126" s="220"/>
      <c r="C126" s="220"/>
      <c r="D126" s="220"/>
      <c r="E126" s="220"/>
      <c r="F126" s="220"/>
      <c r="G126" s="220"/>
      <c r="H126" s="220"/>
      <c r="I126" s="220"/>
      <c r="J126" s="220"/>
      <c r="K126" s="220"/>
      <c r="L126" s="604"/>
      <c r="M126" s="709"/>
      <c r="N126" s="423"/>
      <c r="O126" s="423"/>
      <c r="P126" s="423"/>
      <c r="Q126" s="423"/>
      <c r="R126" s="423"/>
      <c r="S126" s="423"/>
      <c r="T126" s="423"/>
      <c r="U126" s="423"/>
      <c r="V126" s="423"/>
      <c r="W126" s="423"/>
      <c r="X126" s="697"/>
      <c r="Y126" s="695"/>
      <c r="Z126" s="695"/>
      <c r="AA126" s="695"/>
      <c r="AB126" s="695"/>
      <c r="AC126" s="695"/>
      <c r="AD126" s="695"/>
      <c r="AE126" s="695"/>
      <c r="AF126" s="695"/>
      <c r="AG126" s="695"/>
      <c r="AH126" s="695"/>
      <c r="AI126" s="695"/>
      <c r="AJ126" s="695"/>
      <c r="AK126" s="695"/>
      <c r="AL126" s="695"/>
      <c r="AM126" s="695"/>
      <c r="AN126" s="695"/>
      <c r="AO126" s="695"/>
      <c r="AP126" s="695"/>
      <c r="AQ126" s="423"/>
      <c r="AR126" s="423"/>
    </row>
    <row r="127" spans="1:44" s="164" customFormat="1" ht="12.75">
      <c r="A127" s="207"/>
      <c r="B127" s="220"/>
      <c r="C127" s="220"/>
      <c r="D127" s="220"/>
      <c r="E127" s="220"/>
      <c r="F127" s="220"/>
      <c r="G127" s="220"/>
      <c r="H127" s="220"/>
      <c r="I127" s="220"/>
      <c r="J127" s="220"/>
      <c r="K127" s="220"/>
      <c r="L127" s="604"/>
      <c r="M127" s="709"/>
      <c r="N127" s="423"/>
      <c r="O127" s="423"/>
      <c r="P127" s="423"/>
      <c r="Q127" s="423"/>
      <c r="R127" s="423"/>
      <c r="S127" s="423"/>
      <c r="T127" s="423"/>
      <c r="U127" s="423"/>
      <c r="V127" s="423"/>
      <c r="W127" s="423"/>
      <c r="X127" s="697"/>
      <c r="Y127" s="695"/>
      <c r="Z127" s="695"/>
      <c r="AA127" s="695"/>
      <c r="AB127" s="695"/>
      <c r="AC127" s="695"/>
      <c r="AD127" s="695"/>
      <c r="AE127" s="695"/>
      <c r="AF127" s="695"/>
      <c r="AG127" s="695"/>
      <c r="AH127" s="695"/>
      <c r="AI127" s="695"/>
      <c r="AJ127" s="695"/>
      <c r="AK127" s="695"/>
      <c r="AL127" s="695"/>
      <c r="AM127" s="695"/>
      <c r="AN127" s="695"/>
      <c r="AO127" s="695"/>
      <c r="AP127" s="695"/>
      <c r="AQ127" s="423"/>
      <c r="AR127" s="423"/>
    </row>
    <row r="128" spans="1:44" s="164" customFormat="1" ht="12.75">
      <c r="A128" s="207"/>
      <c r="B128" s="220"/>
      <c r="C128" s="220"/>
      <c r="D128" s="220"/>
      <c r="E128" s="220"/>
      <c r="F128" s="220"/>
      <c r="G128" s="220"/>
      <c r="H128" s="220"/>
      <c r="I128" s="220"/>
      <c r="J128" s="220"/>
      <c r="K128" s="220"/>
      <c r="L128" s="604"/>
      <c r="M128" s="709"/>
      <c r="N128" s="423"/>
      <c r="O128" s="423"/>
      <c r="P128" s="423"/>
      <c r="Q128" s="423"/>
      <c r="R128" s="423"/>
      <c r="S128" s="423"/>
      <c r="T128" s="423"/>
      <c r="U128" s="423"/>
      <c r="V128" s="423"/>
      <c r="W128" s="423"/>
      <c r="X128" s="697"/>
      <c r="Y128" s="695"/>
      <c r="Z128" s="695"/>
      <c r="AA128" s="695"/>
      <c r="AB128" s="695"/>
      <c r="AC128" s="695"/>
      <c r="AD128" s="695"/>
      <c r="AE128" s="695"/>
      <c r="AF128" s="695"/>
      <c r="AG128" s="695"/>
      <c r="AH128" s="695"/>
      <c r="AI128" s="695"/>
      <c r="AJ128" s="695"/>
      <c r="AK128" s="695"/>
      <c r="AL128" s="695"/>
      <c r="AM128" s="695"/>
      <c r="AN128" s="695"/>
      <c r="AO128" s="695"/>
      <c r="AP128" s="695"/>
      <c r="AQ128" s="423"/>
      <c r="AR128" s="423"/>
    </row>
    <row r="129" spans="1:44" s="164" customFormat="1" ht="12.75">
      <c r="A129" s="207"/>
      <c r="B129" s="220"/>
      <c r="C129" s="220"/>
      <c r="D129" s="220"/>
      <c r="E129" s="220"/>
      <c r="F129" s="220"/>
      <c r="G129" s="220"/>
      <c r="H129" s="220"/>
      <c r="I129" s="220"/>
      <c r="J129" s="220"/>
      <c r="K129" s="220"/>
      <c r="L129" s="604"/>
      <c r="M129" s="709"/>
      <c r="N129" s="423"/>
      <c r="O129" s="423"/>
      <c r="P129" s="423"/>
      <c r="Q129" s="423"/>
      <c r="R129" s="423"/>
      <c r="S129" s="423"/>
      <c r="T129" s="423"/>
      <c r="U129" s="423"/>
      <c r="V129" s="423"/>
      <c r="W129" s="423"/>
      <c r="X129" s="697"/>
      <c r="Y129" s="695"/>
      <c r="Z129" s="695"/>
      <c r="AA129" s="695"/>
      <c r="AB129" s="695"/>
      <c r="AC129" s="695"/>
      <c r="AD129" s="695"/>
      <c r="AE129" s="695"/>
      <c r="AF129" s="695"/>
      <c r="AG129" s="695"/>
      <c r="AH129" s="695"/>
      <c r="AI129" s="695"/>
      <c r="AJ129" s="695"/>
      <c r="AK129" s="695"/>
      <c r="AL129" s="695"/>
      <c r="AM129" s="695"/>
      <c r="AN129" s="695"/>
      <c r="AO129" s="695"/>
      <c r="AP129" s="695"/>
      <c r="AQ129" s="423"/>
      <c r="AR129" s="423"/>
    </row>
    <row r="130" spans="1:44" s="164" customFormat="1" ht="12.75">
      <c r="A130" s="207"/>
      <c r="B130" s="220"/>
      <c r="C130" s="220"/>
      <c r="D130" s="220"/>
      <c r="E130" s="220"/>
      <c r="F130" s="220"/>
      <c r="G130" s="220"/>
      <c r="H130" s="220"/>
      <c r="I130" s="220"/>
      <c r="J130" s="220"/>
      <c r="K130" s="220"/>
      <c r="L130" s="604"/>
      <c r="M130" s="709"/>
      <c r="N130" s="423"/>
      <c r="O130" s="423"/>
      <c r="P130" s="423"/>
      <c r="Q130" s="423"/>
      <c r="R130" s="423"/>
      <c r="S130" s="423"/>
      <c r="T130" s="423"/>
      <c r="U130" s="423"/>
      <c r="V130" s="423"/>
      <c r="W130" s="423"/>
      <c r="X130" s="697"/>
      <c r="Y130" s="695"/>
      <c r="Z130" s="695"/>
      <c r="AA130" s="695"/>
      <c r="AB130" s="695"/>
      <c r="AC130" s="695"/>
      <c r="AD130" s="695"/>
      <c r="AE130" s="695"/>
      <c r="AF130" s="695"/>
      <c r="AG130" s="695"/>
      <c r="AH130" s="695"/>
      <c r="AI130" s="695"/>
      <c r="AJ130" s="695"/>
      <c r="AK130" s="695"/>
      <c r="AL130" s="695"/>
      <c r="AM130" s="695"/>
      <c r="AN130" s="695"/>
      <c r="AO130" s="695"/>
      <c r="AP130" s="695"/>
      <c r="AQ130" s="423"/>
      <c r="AR130" s="423"/>
    </row>
    <row r="131" spans="1:44" s="164" customFormat="1" ht="12.75">
      <c r="A131" s="207"/>
      <c r="B131" s="220"/>
      <c r="C131" s="220"/>
      <c r="D131" s="220"/>
      <c r="E131" s="220"/>
      <c r="F131" s="220"/>
      <c r="G131" s="220"/>
      <c r="H131" s="220"/>
      <c r="I131" s="220"/>
      <c r="J131" s="220"/>
      <c r="K131" s="220"/>
      <c r="L131" s="604"/>
      <c r="M131" s="709"/>
      <c r="N131" s="423"/>
      <c r="O131" s="423"/>
      <c r="P131" s="423"/>
      <c r="Q131" s="423"/>
      <c r="R131" s="423"/>
      <c r="S131" s="423"/>
      <c r="T131" s="423"/>
      <c r="U131" s="423"/>
      <c r="V131" s="423"/>
      <c r="W131" s="423"/>
      <c r="X131" s="697"/>
      <c r="Y131" s="695"/>
      <c r="Z131" s="695"/>
      <c r="AA131" s="695"/>
      <c r="AB131" s="695"/>
      <c r="AC131" s="695"/>
      <c r="AD131" s="695"/>
      <c r="AE131" s="695"/>
      <c r="AF131" s="695"/>
      <c r="AG131" s="695"/>
      <c r="AH131" s="695"/>
      <c r="AI131" s="695"/>
      <c r="AJ131" s="695"/>
      <c r="AK131" s="695"/>
      <c r="AL131" s="695"/>
      <c r="AM131" s="695"/>
      <c r="AN131" s="695"/>
      <c r="AO131" s="695"/>
      <c r="AP131" s="695"/>
      <c r="AQ131" s="423"/>
      <c r="AR131" s="423"/>
    </row>
    <row r="132" spans="1:44" s="164" customFormat="1" ht="12.75">
      <c r="A132" s="207"/>
      <c r="B132" s="220"/>
      <c r="C132" s="220"/>
      <c r="D132" s="220"/>
      <c r="E132" s="220"/>
      <c r="F132" s="220"/>
      <c r="G132" s="220"/>
      <c r="H132" s="220"/>
      <c r="I132" s="220"/>
      <c r="J132" s="220"/>
      <c r="K132" s="220"/>
      <c r="L132" s="604"/>
      <c r="M132" s="709"/>
      <c r="N132" s="423"/>
      <c r="O132" s="423"/>
      <c r="P132" s="423"/>
      <c r="Q132" s="423"/>
      <c r="R132" s="423"/>
      <c r="S132" s="423"/>
      <c r="T132" s="423"/>
      <c r="U132" s="423"/>
      <c r="V132" s="423"/>
      <c r="W132" s="423"/>
      <c r="X132" s="697"/>
      <c r="Y132" s="695"/>
      <c r="Z132" s="695"/>
      <c r="AA132" s="695"/>
      <c r="AB132" s="695"/>
      <c r="AC132" s="695"/>
      <c r="AD132" s="695"/>
      <c r="AE132" s="695"/>
      <c r="AF132" s="695"/>
      <c r="AG132" s="695"/>
      <c r="AH132" s="695"/>
      <c r="AI132" s="695"/>
      <c r="AJ132" s="695"/>
      <c r="AK132" s="695"/>
      <c r="AL132" s="695"/>
      <c r="AM132" s="695"/>
      <c r="AN132" s="695"/>
      <c r="AO132" s="695"/>
      <c r="AP132" s="695"/>
      <c r="AQ132" s="423"/>
      <c r="AR132" s="423"/>
    </row>
    <row r="133" spans="1:44" s="164" customFormat="1" ht="12.75">
      <c r="A133" s="207"/>
      <c r="B133" s="220"/>
      <c r="C133" s="220"/>
      <c r="D133" s="220"/>
      <c r="E133" s="220"/>
      <c r="F133" s="220"/>
      <c r="G133" s="220"/>
      <c r="H133" s="220"/>
      <c r="I133" s="220"/>
      <c r="J133" s="220"/>
      <c r="K133" s="220"/>
      <c r="L133" s="604"/>
      <c r="M133" s="709"/>
      <c r="N133" s="423"/>
      <c r="O133" s="423"/>
      <c r="P133" s="423"/>
      <c r="Q133" s="423"/>
      <c r="R133" s="423"/>
      <c r="S133" s="423"/>
      <c r="T133" s="423"/>
      <c r="U133" s="423"/>
      <c r="V133" s="423"/>
      <c r="W133" s="423"/>
      <c r="X133" s="697"/>
      <c r="Y133" s="695"/>
      <c r="Z133" s="695"/>
      <c r="AA133" s="695"/>
      <c r="AB133" s="695"/>
      <c r="AC133" s="695"/>
      <c r="AD133" s="695"/>
      <c r="AE133" s="695"/>
      <c r="AF133" s="695"/>
      <c r="AG133" s="695"/>
      <c r="AH133" s="695"/>
      <c r="AI133" s="695"/>
      <c r="AJ133" s="695"/>
      <c r="AK133" s="695"/>
      <c r="AL133" s="695"/>
      <c r="AM133" s="695"/>
      <c r="AN133" s="695"/>
      <c r="AO133" s="695"/>
      <c r="AP133" s="695"/>
      <c r="AQ133" s="423"/>
      <c r="AR133" s="423"/>
    </row>
    <row r="134" spans="1:44" s="164" customFormat="1" ht="12.75">
      <c r="A134" s="207"/>
      <c r="B134" s="220"/>
      <c r="C134" s="220"/>
      <c r="D134" s="220"/>
      <c r="E134" s="220"/>
      <c r="F134" s="220"/>
      <c r="G134" s="220"/>
      <c r="H134" s="220"/>
      <c r="I134" s="220"/>
      <c r="J134" s="220"/>
      <c r="K134" s="220"/>
      <c r="L134" s="604"/>
      <c r="M134" s="709"/>
      <c r="N134" s="423"/>
      <c r="O134" s="423"/>
      <c r="P134" s="423"/>
      <c r="Q134" s="423"/>
      <c r="R134" s="423"/>
      <c r="S134" s="423"/>
      <c r="T134" s="423"/>
      <c r="U134" s="423"/>
      <c r="V134" s="423"/>
      <c r="W134" s="423"/>
      <c r="X134" s="697"/>
      <c r="Y134" s="695"/>
      <c r="Z134" s="695"/>
      <c r="AA134" s="695"/>
      <c r="AB134" s="695"/>
      <c r="AC134" s="695"/>
      <c r="AD134" s="695"/>
      <c r="AE134" s="695"/>
      <c r="AF134" s="695"/>
      <c r="AG134" s="695"/>
      <c r="AH134" s="695"/>
      <c r="AI134" s="695"/>
      <c r="AJ134" s="695"/>
      <c r="AK134" s="695"/>
      <c r="AL134" s="695"/>
      <c r="AM134" s="695"/>
      <c r="AN134" s="695"/>
      <c r="AO134" s="695"/>
      <c r="AP134" s="695"/>
      <c r="AQ134" s="423"/>
      <c r="AR134" s="423"/>
    </row>
    <row r="135" spans="1:44" s="164" customFormat="1" ht="12.75">
      <c r="A135" s="207"/>
      <c r="B135" s="220"/>
      <c r="C135" s="220"/>
      <c r="D135" s="220"/>
      <c r="E135" s="220"/>
      <c r="F135" s="220"/>
      <c r="G135" s="220"/>
      <c r="H135" s="220"/>
      <c r="I135" s="220"/>
      <c r="J135" s="220"/>
      <c r="K135" s="220"/>
      <c r="L135" s="604"/>
      <c r="M135" s="709"/>
      <c r="N135" s="423"/>
      <c r="O135" s="423"/>
      <c r="P135" s="423"/>
      <c r="Q135" s="423"/>
      <c r="R135" s="423"/>
      <c r="S135" s="423"/>
      <c r="T135" s="423"/>
      <c r="U135" s="423"/>
      <c r="V135" s="423"/>
      <c r="W135" s="423"/>
      <c r="X135" s="697"/>
      <c r="Y135" s="695"/>
      <c r="Z135" s="695"/>
      <c r="AA135" s="695"/>
      <c r="AB135" s="695"/>
      <c r="AC135" s="695"/>
      <c r="AD135" s="695"/>
      <c r="AE135" s="695"/>
      <c r="AF135" s="695"/>
      <c r="AG135" s="695"/>
      <c r="AH135" s="695"/>
      <c r="AI135" s="695"/>
      <c r="AJ135" s="695"/>
      <c r="AK135" s="695"/>
      <c r="AL135" s="695"/>
      <c r="AM135" s="695"/>
      <c r="AN135" s="695"/>
      <c r="AO135" s="695"/>
      <c r="AP135" s="695"/>
      <c r="AQ135" s="423"/>
      <c r="AR135" s="423"/>
    </row>
    <row r="136" spans="1:44" s="164" customFormat="1" ht="12.75">
      <c r="A136" s="207"/>
      <c r="B136" s="220"/>
      <c r="C136" s="220"/>
      <c r="D136" s="220"/>
      <c r="E136" s="220"/>
      <c r="F136" s="220"/>
      <c r="G136" s="220"/>
      <c r="H136" s="220"/>
      <c r="I136" s="220"/>
      <c r="J136" s="220"/>
      <c r="K136" s="220"/>
      <c r="L136" s="604"/>
      <c r="M136" s="709"/>
      <c r="N136" s="423"/>
      <c r="O136" s="423"/>
      <c r="P136" s="423"/>
      <c r="Q136" s="423"/>
      <c r="R136" s="423"/>
      <c r="S136" s="423"/>
      <c r="T136" s="423"/>
      <c r="U136" s="423"/>
      <c r="V136" s="423"/>
      <c r="W136" s="423"/>
      <c r="X136" s="697"/>
      <c r="Y136" s="695"/>
      <c r="Z136" s="695"/>
      <c r="AA136" s="695"/>
      <c r="AB136" s="695"/>
      <c r="AC136" s="695"/>
      <c r="AD136" s="695"/>
      <c r="AE136" s="695"/>
      <c r="AF136" s="695"/>
      <c r="AG136" s="695"/>
      <c r="AH136" s="695"/>
      <c r="AI136" s="695"/>
      <c r="AJ136" s="695"/>
      <c r="AK136" s="695"/>
      <c r="AL136" s="695"/>
      <c r="AM136" s="695"/>
      <c r="AN136" s="695"/>
      <c r="AO136" s="695"/>
      <c r="AP136" s="695"/>
      <c r="AQ136" s="423"/>
      <c r="AR136" s="423"/>
    </row>
    <row r="137" spans="1:44" s="164" customFormat="1" ht="12.75">
      <c r="A137" s="207"/>
      <c r="B137" s="220"/>
      <c r="C137" s="220"/>
      <c r="D137" s="220"/>
      <c r="E137" s="220"/>
      <c r="F137" s="220"/>
      <c r="G137" s="220"/>
      <c r="H137" s="220"/>
      <c r="I137" s="220"/>
      <c r="J137" s="220"/>
      <c r="K137" s="220"/>
      <c r="L137" s="604"/>
      <c r="M137" s="709"/>
      <c r="N137" s="423"/>
      <c r="O137" s="423"/>
      <c r="P137" s="423"/>
      <c r="Q137" s="423"/>
      <c r="R137" s="423"/>
      <c r="S137" s="423"/>
      <c r="T137" s="423"/>
      <c r="U137" s="423"/>
      <c r="V137" s="423"/>
      <c r="W137" s="423"/>
      <c r="X137" s="697"/>
      <c r="Y137" s="695"/>
      <c r="Z137" s="695"/>
      <c r="AA137" s="695"/>
      <c r="AB137" s="695"/>
      <c r="AC137" s="695"/>
      <c r="AD137" s="695"/>
      <c r="AE137" s="695"/>
      <c r="AF137" s="695"/>
      <c r="AG137" s="695"/>
      <c r="AH137" s="695"/>
      <c r="AI137" s="695"/>
      <c r="AJ137" s="695"/>
      <c r="AK137" s="695"/>
      <c r="AL137" s="695"/>
      <c r="AM137" s="695"/>
      <c r="AN137" s="695"/>
      <c r="AO137" s="695"/>
      <c r="AP137" s="695"/>
      <c r="AQ137" s="423"/>
      <c r="AR137" s="423"/>
    </row>
    <row r="138" spans="1:44" s="164" customFormat="1" ht="12.75">
      <c r="A138" s="207"/>
      <c r="B138" s="220"/>
      <c r="C138" s="220"/>
      <c r="D138" s="220"/>
      <c r="E138" s="220"/>
      <c r="F138" s="220"/>
      <c r="G138" s="220"/>
      <c r="H138" s="220"/>
      <c r="I138" s="220"/>
      <c r="J138" s="220"/>
      <c r="K138" s="220"/>
      <c r="L138" s="604"/>
      <c r="M138" s="709"/>
      <c r="N138" s="423"/>
      <c r="O138" s="423"/>
      <c r="P138" s="423"/>
      <c r="Q138" s="423"/>
      <c r="R138" s="423"/>
      <c r="S138" s="423"/>
      <c r="T138" s="423"/>
      <c r="U138" s="423"/>
      <c r="V138" s="423"/>
      <c r="W138" s="423"/>
      <c r="X138" s="697"/>
      <c r="Y138" s="695"/>
      <c r="Z138" s="695"/>
      <c r="AA138" s="695"/>
      <c r="AB138" s="695"/>
      <c r="AC138" s="695"/>
      <c r="AD138" s="695"/>
      <c r="AE138" s="695"/>
      <c r="AF138" s="695"/>
      <c r="AG138" s="695"/>
      <c r="AH138" s="695"/>
      <c r="AI138" s="695"/>
      <c r="AJ138" s="695"/>
      <c r="AK138" s="695"/>
      <c r="AL138" s="695"/>
      <c r="AM138" s="695"/>
      <c r="AN138" s="695"/>
      <c r="AO138" s="695"/>
      <c r="AP138" s="695"/>
      <c r="AQ138" s="423"/>
      <c r="AR138" s="423"/>
    </row>
    <row r="139" spans="1:44" s="164" customFormat="1" ht="12.75">
      <c r="A139" s="207"/>
      <c r="B139" s="220"/>
      <c r="C139" s="220"/>
      <c r="D139" s="220"/>
      <c r="E139" s="220"/>
      <c r="F139" s="220"/>
      <c r="G139" s="220"/>
      <c r="H139" s="220"/>
      <c r="I139" s="220"/>
      <c r="J139" s="220"/>
      <c r="K139" s="220"/>
      <c r="L139" s="604"/>
      <c r="M139" s="709"/>
      <c r="N139" s="423"/>
      <c r="O139" s="423"/>
      <c r="P139" s="423"/>
      <c r="Q139" s="423"/>
      <c r="R139" s="423"/>
      <c r="S139" s="423"/>
      <c r="T139" s="423"/>
      <c r="U139" s="423"/>
      <c r="V139" s="423"/>
      <c r="W139" s="423"/>
      <c r="X139" s="697"/>
      <c r="Y139" s="695"/>
      <c r="Z139" s="695"/>
      <c r="AA139" s="695"/>
      <c r="AB139" s="695"/>
      <c r="AC139" s="695"/>
      <c r="AD139" s="695"/>
      <c r="AE139" s="695"/>
      <c r="AF139" s="695"/>
      <c r="AG139" s="695"/>
      <c r="AH139" s="695"/>
      <c r="AI139" s="695"/>
      <c r="AJ139" s="695"/>
      <c r="AK139" s="695"/>
      <c r="AL139" s="695"/>
      <c r="AM139" s="695"/>
      <c r="AN139" s="695"/>
      <c r="AO139" s="695"/>
      <c r="AP139" s="695"/>
      <c r="AQ139" s="423"/>
      <c r="AR139" s="423"/>
    </row>
    <row r="140" spans="1:44" s="164" customFormat="1" ht="12.75">
      <c r="A140" s="207"/>
      <c r="B140" s="220"/>
      <c r="C140" s="220"/>
      <c r="D140" s="220"/>
      <c r="E140" s="220"/>
      <c r="F140" s="220"/>
      <c r="G140" s="220"/>
      <c r="H140" s="220"/>
      <c r="I140" s="220"/>
      <c r="J140" s="220"/>
      <c r="K140" s="220"/>
      <c r="L140" s="604"/>
      <c r="M140" s="709"/>
      <c r="N140" s="423"/>
      <c r="O140" s="423"/>
      <c r="P140" s="423"/>
      <c r="Q140" s="423"/>
      <c r="R140" s="423"/>
      <c r="S140" s="423"/>
      <c r="T140" s="423"/>
      <c r="U140" s="423"/>
      <c r="V140" s="423"/>
      <c r="W140" s="423"/>
      <c r="X140" s="697"/>
      <c r="Y140" s="695"/>
      <c r="Z140" s="695"/>
      <c r="AA140" s="695"/>
      <c r="AB140" s="695"/>
      <c r="AC140" s="695"/>
      <c r="AD140" s="695"/>
      <c r="AE140" s="695"/>
      <c r="AF140" s="695"/>
      <c r="AG140" s="695"/>
      <c r="AH140" s="695"/>
      <c r="AI140" s="695"/>
      <c r="AJ140" s="695"/>
      <c r="AK140" s="695"/>
      <c r="AL140" s="695"/>
      <c r="AM140" s="695"/>
      <c r="AN140" s="695"/>
      <c r="AO140" s="695"/>
      <c r="AP140" s="695"/>
      <c r="AQ140" s="423"/>
      <c r="AR140" s="423"/>
    </row>
    <row r="141" spans="1:44" s="164" customFormat="1" ht="12.75">
      <c r="A141" s="207"/>
      <c r="B141" s="220"/>
      <c r="C141" s="220"/>
      <c r="D141" s="220"/>
      <c r="E141" s="220"/>
      <c r="F141" s="220"/>
      <c r="G141" s="220"/>
      <c r="H141" s="220"/>
      <c r="I141" s="220"/>
      <c r="J141" s="220"/>
      <c r="K141" s="220"/>
      <c r="L141" s="604"/>
      <c r="M141" s="709"/>
      <c r="N141" s="423"/>
      <c r="O141" s="423"/>
      <c r="P141" s="423"/>
      <c r="Q141" s="423"/>
      <c r="R141" s="423"/>
      <c r="S141" s="423"/>
      <c r="T141" s="423"/>
      <c r="U141" s="423"/>
      <c r="V141" s="423"/>
      <c r="W141" s="423"/>
      <c r="X141" s="697"/>
      <c r="Y141" s="695"/>
      <c r="Z141" s="695"/>
      <c r="AA141" s="695"/>
      <c r="AB141" s="695"/>
      <c r="AC141" s="695"/>
      <c r="AD141" s="695"/>
      <c r="AE141" s="695"/>
      <c r="AF141" s="695"/>
      <c r="AG141" s="695"/>
      <c r="AH141" s="695"/>
      <c r="AI141" s="695"/>
      <c r="AJ141" s="695"/>
      <c r="AK141" s="695"/>
      <c r="AL141" s="695"/>
      <c r="AM141" s="695"/>
      <c r="AN141" s="695"/>
      <c r="AO141" s="695"/>
      <c r="AP141" s="695"/>
      <c r="AQ141" s="423"/>
      <c r="AR141" s="423"/>
    </row>
    <row r="142" spans="1:44" s="164" customFormat="1" ht="12.75">
      <c r="A142" s="207"/>
      <c r="B142" s="220"/>
      <c r="C142" s="220"/>
      <c r="D142" s="220"/>
      <c r="E142" s="220"/>
      <c r="F142" s="220"/>
      <c r="G142" s="220"/>
      <c r="H142" s="220"/>
      <c r="I142" s="220"/>
      <c r="J142" s="220"/>
      <c r="K142" s="220"/>
      <c r="L142" s="604"/>
      <c r="M142" s="709"/>
      <c r="N142" s="423"/>
      <c r="O142" s="423"/>
      <c r="P142" s="423"/>
      <c r="Q142" s="423"/>
      <c r="R142" s="423"/>
      <c r="S142" s="423"/>
      <c r="T142" s="423"/>
      <c r="U142" s="423"/>
      <c r="V142" s="423"/>
      <c r="W142" s="423"/>
      <c r="X142" s="697"/>
      <c r="Y142" s="695"/>
      <c r="Z142" s="695"/>
      <c r="AA142" s="695"/>
      <c r="AB142" s="695"/>
      <c r="AC142" s="695"/>
      <c r="AD142" s="695"/>
      <c r="AE142" s="695"/>
      <c r="AF142" s="695"/>
      <c r="AG142" s="695"/>
      <c r="AH142" s="695"/>
      <c r="AI142" s="695"/>
      <c r="AJ142" s="695"/>
      <c r="AK142" s="695"/>
      <c r="AL142" s="695"/>
      <c r="AM142" s="695"/>
      <c r="AN142" s="695"/>
      <c r="AO142" s="695"/>
      <c r="AP142" s="695"/>
      <c r="AQ142" s="423"/>
      <c r="AR142" s="423"/>
    </row>
    <row r="143" spans="1:44" s="164" customFormat="1" ht="12.75">
      <c r="A143" s="207"/>
      <c r="B143" s="220"/>
      <c r="C143" s="220"/>
      <c r="D143" s="220"/>
      <c r="E143" s="220"/>
      <c r="F143" s="220"/>
      <c r="G143" s="220"/>
      <c r="H143" s="220"/>
      <c r="I143" s="220"/>
      <c r="J143" s="220"/>
      <c r="K143" s="220"/>
      <c r="L143" s="604"/>
      <c r="M143" s="709"/>
      <c r="N143" s="423"/>
      <c r="O143" s="423"/>
      <c r="P143" s="423"/>
      <c r="Q143" s="423"/>
      <c r="R143" s="423"/>
      <c r="S143" s="423"/>
      <c r="T143" s="423"/>
      <c r="U143" s="423"/>
      <c r="V143" s="423"/>
      <c r="W143" s="423"/>
      <c r="X143" s="697"/>
      <c r="Y143" s="695"/>
      <c r="Z143" s="695"/>
      <c r="AA143" s="695"/>
      <c r="AB143" s="695"/>
      <c r="AC143" s="695"/>
      <c r="AD143" s="695"/>
      <c r="AE143" s="695"/>
      <c r="AF143" s="695"/>
      <c r="AG143" s="695"/>
      <c r="AH143" s="695"/>
      <c r="AI143" s="695"/>
      <c r="AJ143" s="695"/>
      <c r="AK143" s="695"/>
      <c r="AL143" s="695"/>
      <c r="AM143" s="695"/>
      <c r="AN143" s="695"/>
      <c r="AO143" s="695"/>
      <c r="AP143" s="695"/>
      <c r="AQ143" s="423"/>
      <c r="AR143" s="423"/>
    </row>
    <row r="144" spans="1:44" s="164" customFormat="1" ht="12.75">
      <c r="A144" s="207"/>
      <c r="B144" s="220"/>
      <c r="C144" s="220"/>
      <c r="D144" s="220"/>
      <c r="E144" s="220"/>
      <c r="F144" s="220"/>
      <c r="G144" s="220"/>
      <c r="H144" s="220"/>
      <c r="I144" s="220"/>
      <c r="J144" s="220"/>
      <c r="K144" s="220"/>
      <c r="L144" s="604"/>
      <c r="M144" s="709"/>
      <c r="N144" s="423"/>
      <c r="O144" s="423"/>
      <c r="P144" s="423"/>
      <c r="Q144" s="423"/>
      <c r="R144" s="423"/>
      <c r="S144" s="423"/>
      <c r="T144" s="423"/>
      <c r="U144" s="423"/>
      <c r="V144" s="423"/>
      <c r="W144" s="423"/>
      <c r="X144" s="697"/>
      <c r="Y144" s="695"/>
      <c r="Z144" s="695"/>
      <c r="AA144" s="695"/>
      <c r="AB144" s="695"/>
      <c r="AC144" s="695"/>
      <c r="AD144" s="695"/>
      <c r="AE144" s="695"/>
      <c r="AF144" s="695"/>
      <c r="AG144" s="695"/>
      <c r="AH144" s="695"/>
      <c r="AI144" s="695"/>
      <c r="AJ144" s="695"/>
      <c r="AK144" s="695"/>
      <c r="AL144" s="695"/>
      <c r="AM144" s="695"/>
      <c r="AN144" s="695"/>
      <c r="AO144" s="695"/>
      <c r="AP144" s="695"/>
      <c r="AQ144" s="423"/>
      <c r="AR144" s="423"/>
    </row>
    <row r="145" spans="1:44" s="164" customFormat="1" ht="12.75">
      <c r="A145" s="207"/>
      <c r="B145" s="220"/>
      <c r="C145" s="220"/>
      <c r="D145" s="220"/>
      <c r="E145" s="220"/>
      <c r="F145" s="220"/>
      <c r="G145" s="220"/>
      <c r="H145" s="220"/>
      <c r="I145" s="220"/>
      <c r="J145" s="220"/>
      <c r="K145" s="220"/>
      <c r="L145" s="604"/>
      <c r="M145" s="709"/>
      <c r="N145" s="423"/>
      <c r="O145" s="423"/>
      <c r="P145" s="423"/>
      <c r="Q145" s="423"/>
      <c r="R145" s="423"/>
      <c r="S145" s="423"/>
      <c r="T145" s="423"/>
      <c r="U145" s="423"/>
      <c r="V145" s="423"/>
      <c r="W145" s="423"/>
      <c r="X145" s="697"/>
      <c r="Y145" s="695"/>
      <c r="Z145" s="695"/>
      <c r="AA145" s="695"/>
      <c r="AB145" s="695"/>
      <c r="AC145" s="695"/>
      <c r="AD145" s="695"/>
      <c r="AE145" s="695"/>
      <c r="AF145" s="695"/>
      <c r="AG145" s="695"/>
      <c r="AH145" s="695"/>
      <c r="AI145" s="695"/>
      <c r="AJ145" s="695"/>
      <c r="AK145" s="695"/>
      <c r="AL145" s="695"/>
      <c r="AM145" s="695"/>
      <c r="AN145" s="695"/>
      <c r="AO145" s="695"/>
      <c r="AP145" s="695"/>
      <c r="AQ145" s="423"/>
      <c r="AR145" s="423"/>
    </row>
    <row r="146" spans="1:44" s="164" customFormat="1" ht="12.75">
      <c r="A146" s="207"/>
      <c r="B146" s="220"/>
      <c r="C146" s="220"/>
      <c r="D146" s="220"/>
      <c r="E146" s="220"/>
      <c r="F146" s="220"/>
      <c r="G146" s="220"/>
      <c r="H146" s="220"/>
      <c r="I146" s="220"/>
      <c r="J146" s="220"/>
      <c r="K146" s="220"/>
      <c r="L146" s="604"/>
      <c r="M146" s="709"/>
      <c r="N146" s="423"/>
      <c r="O146" s="423"/>
      <c r="P146" s="423"/>
      <c r="Q146" s="423"/>
      <c r="R146" s="423"/>
      <c r="S146" s="423"/>
      <c r="T146" s="423"/>
      <c r="U146" s="423"/>
      <c r="V146" s="423"/>
      <c r="W146" s="423"/>
      <c r="X146" s="697"/>
      <c r="Y146" s="695"/>
      <c r="Z146" s="695"/>
      <c r="AA146" s="695"/>
      <c r="AB146" s="695"/>
      <c r="AC146" s="695"/>
      <c r="AD146" s="695"/>
      <c r="AE146" s="695"/>
      <c r="AF146" s="695"/>
      <c r="AG146" s="695"/>
      <c r="AH146" s="695"/>
      <c r="AI146" s="695"/>
      <c r="AJ146" s="695"/>
      <c r="AK146" s="695"/>
      <c r="AL146" s="695"/>
      <c r="AM146" s="695"/>
      <c r="AN146" s="695"/>
      <c r="AO146" s="695"/>
      <c r="AP146" s="695"/>
      <c r="AQ146" s="423"/>
      <c r="AR146" s="423"/>
    </row>
    <row r="147" spans="1:44" s="164" customFormat="1" ht="12.75">
      <c r="A147" s="207"/>
      <c r="B147" s="220"/>
      <c r="C147" s="220"/>
      <c r="D147" s="220"/>
      <c r="E147" s="220"/>
      <c r="F147" s="220"/>
      <c r="G147" s="220"/>
      <c r="H147" s="220"/>
      <c r="I147" s="220"/>
      <c r="J147" s="220"/>
      <c r="K147" s="220"/>
      <c r="L147" s="604"/>
      <c r="M147" s="709"/>
      <c r="N147" s="423"/>
      <c r="O147" s="423"/>
      <c r="P147" s="423"/>
      <c r="Q147" s="423"/>
      <c r="R147" s="423"/>
      <c r="S147" s="423"/>
      <c r="T147" s="423"/>
      <c r="U147" s="423"/>
      <c r="V147" s="423"/>
      <c r="W147" s="423"/>
      <c r="X147" s="697"/>
      <c r="Y147" s="695"/>
      <c r="Z147" s="695"/>
      <c r="AA147" s="695"/>
      <c r="AB147" s="695"/>
      <c r="AC147" s="695"/>
      <c r="AD147" s="695"/>
      <c r="AE147" s="695"/>
      <c r="AF147" s="695"/>
      <c r="AG147" s="695"/>
      <c r="AH147" s="695"/>
      <c r="AI147" s="695"/>
      <c r="AJ147" s="695"/>
      <c r="AK147" s="695"/>
      <c r="AL147" s="695"/>
      <c r="AM147" s="695"/>
      <c r="AN147" s="695"/>
      <c r="AO147" s="695"/>
      <c r="AP147" s="695"/>
      <c r="AQ147" s="423"/>
      <c r="AR147" s="423"/>
    </row>
    <row r="148" spans="1:44" s="164" customFormat="1" ht="12.75">
      <c r="A148" s="207"/>
      <c r="B148" s="220"/>
      <c r="C148" s="220"/>
      <c r="D148" s="220"/>
      <c r="E148" s="220"/>
      <c r="F148" s="220"/>
      <c r="G148" s="220"/>
      <c r="H148" s="220"/>
      <c r="I148" s="220"/>
      <c r="J148" s="220"/>
      <c r="K148" s="220"/>
      <c r="L148" s="604"/>
      <c r="M148" s="709"/>
      <c r="N148" s="423"/>
      <c r="O148" s="423"/>
      <c r="P148" s="423"/>
      <c r="Q148" s="423"/>
      <c r="R148" s="423"/>
      <c r="S148" s="423"/>
      <c r="T148" s="423"/>
      <c r="U148" s="423"/>
      <c r="V148" s="423"/>
      <c r="W148" s="423"/>
      <c r="X148" s="697"/>
      <c r="Y148" s="695"/>
      <c r="Z148" s="695"/>
      <c r="AA148" s="695"/>
      <c r="AB148" s="695"/>
      <c r="AC148" s="695"/>
      <c r="AD148" s="695"/>
      <c r="AE148" s="695"/>
      <c r="AF148" s="695"/>
      <c r="AG148" s="695"/>
      <c r="AH148" s="695"/>
      <c r="AI148" s="695"/>
      <c r="AJ148" s="695"/>
      <c r="AK148" s="695"/>
      <c r="AL148" s="695"/>
      <c r="AM148" s="695"/>
      <c r="AN148" s="695"/>
      <c r="AO148" s="695"/>
      <c r="AP148" s="695"/>
      <c r="AQ148" s="423"/>
      <c r="AR148" s="423"/>
    </row>
    <row r="149" spans="1:44" s="164" customFormat="1" ht="12.75">
      <c r="A149" s="207"/>
      <c r="B149" s="220"/>
      <c r="C149" s="220"/>
      <c r="D149" s="220"/>
      <c r="E149" s="220"/>
      <c r="F149" s="220"/>
      <c r="G149" s="220"/>
      <c r="H149" s="220"/>
      <c r="I149" s="220"/>
      <c r="J149" s="220"/>
      <c r="K149" s="220"/>
      <c r="L149" s="604"/>
      <c r="M149" s="709"/>
      <c r="N149" s="423"/>
      <c r="O149" s="423"/>
      <c r="P149" s="423"/>
      <c r="Q149" s="423"/>
      <c r="R149" s="423"/>
      <c r="S149" s="423"/>
      <c r="T149" s="423"/>
      <c r="U149" s="423"/>
      <c r="V149" s="423"/>
      <c r="W149" s="423"/>
      <c r="X149" s="697"/>
      <c r="Y149" s="695"/>
      <c r="Z149" s="695"/>
      <c r="AA149" s="695"/>
      <c r="AB149" s="695"/>
      <c r="AC149" s="695"/>
      <c r="AD149" s="695"/>
      <c r="AE149" s="695"/>
      <c r="AF149" s="695"/>
      <c r="AG149" s="695"/>
      <c r="AH149" s="695"/>
      <c r="AI149" s="695"/>
      <c r="AJ149" s="695"/>
      <c r="AK149" s="695"/>
      <c r="AL149" s="695"/>
      <c r="AM149" s="695"/>
      <c r="AN149" s="695"/>
      <c r="AO149" s="695"/>
      <c r="AP149" s="695"/>
      <c r="AQ149" s="423"/>
      <c r="AR149" s="423"/>
    </row>
    <row r="150" spans="1:44" s="164" customFormat="1" ht="12.75">
      <c r="A150" s="207"/>
      <c r="B150" s="220"/>
      <c r="C150" s="220"/>
      <c r="D150" s="220"/>
      <c r="E150" s="220"/>
      <c r="F150" s="220"/>
      <c r="G150" s="220"/>
      <c r="H150" s="220"/>
      <c r="I150" s="220"/>
      <c r="J150" s="220"/>
      <c r="K150" s="220"/>
      <c r="L150" s="604"/>
      <c r="M150" s="709"/>
      <c r="N150" s="423"/>
      <c r="O150" s="423"/>
      <c r="P150" s="423"/>
      <c r="Q150" s="423"/>
      <c r="R150" s="423"/>
      <c r="S150" s="423"/>
      <c r="T150" s="423"/>
      <c r="U150" s="423"/>
      <c r="V150" s="423"/>
      <c r="W150" s="423"/>
      <c r="X150" s="697"/>
      <c r="Y150" s="695"/>
      <c r="Z150" s="695"/>
      <c r="AA150" s="695"/>
      <c r="AB150" s="695"/>
      <c r="AC150" s="695"/>
      <c r="AD150" s="695"/>
      <c r="AE150" s="695"/>
      <c r="AF150" s="695"/>
      <c r="AG150" s="695"/>
      <c r="AH150" s="695"/>
      <c r="AI150" s="695"/>
      <c r="AJ150" s="695"/>
      <c r="AK150" s="695"/>
      <c r="AL150" s="695"/>
      <c r="AM150" s="695"/>
      <c r="AN150" s="695"/>
      <c r="AO150" s="695"/>
      <c r="AP150" s="695"/>
      <c r="AQ150" s="423"/>
      <c r="AR150" s="423"/>
    </row>
    <row r="151" spans="1:44" s="164" customFormat="1" ht="12.75">
      <c r="A151" s="207"/>
      <c r="B151" s="220"/>
      <c r="C151" s="220"/>
      <c r="D151" s="220"/>
      <c r="E151" s="220"/>
      <c r="F151" s="220"/>
      <c r="G151" s="220"/>
      <c r="H151" s="220"/>
      <c r="I151" s="220"/>
      <c r="J151" s="220"/>
      <c r="K151" s="220"/>
      <c r="L151" s="604"/>
      <c r="M151" s="709"/>
      <c r="N151" s="423"/>
      <c r="O151" s="423"/>
      <c r="P151" s="423"/>
      <c r="Q151" s="423"/>
      <c r="R151" s="423"/>
      <c r="S151" s="423"/>
      <c r="T151" s="423"/>
      <c r="U151" s="423"/>
      <c r="V151" s="423"/>
      <c r="W151" s="423"/>
      <c r="X151" s="697"/>
      <c r="Y151" s="695"/>
      <c r="Z151" s="695"/>
      <c r="AA151" s="695"/>
      <c r="AB151" s="695"/>
      <c r="AC151" s="695"/>
      <c r="AD151" s="695"/>
      <c r="AE151" s="695"/>
      <c r="AF151" s="695"/>
      <c r="AG151" s="695"/>
      <c r="AH151" s="695"/>
      <c r="AI151" s="695"/>
      <c r="AJ151" s="695"/>
      <c r="AK151" s="695"/>
      <c r="AL151" s="695"/>
      <c r="AM151" s="695"/>
      <c r="AN151" s="695"/>
      <c r="AO151" s="695"/>
      <c r="AP151" s="695"/>
      <c r="AQ151" s="423"/>
      <c r="AR151" s="423"/>
    </row>
    <row r="152" spans="1:44" s="164" customFormat="1" ht="12.75">
      <c r="A152" s="207"/>
      <c r="B152" s="220"/>
      <c r="C152" s="220"/>
      <c r="D152" s="220"/>
      <c r="E152" s="220"/>
      <c r="F152" s="220"/>
      <c r="G152" s="220"/>
      <c r="H152" s="220"/>
      <c r="I152" s="220"/>
      <c r="J152" s="220"/>
      <c r="K152" s="220"/>
      <c r="L152" s="604"/>
      <c r="M152" s="709"/>
      <c r="N152" s="423"/>
      <c r="O152" s="423"/>
      <c r="P152" s="423"/>
      <c r="Q152" s="423"/>
      <c r="R152" s="423"/>
      <c r="S152" s="423"/>
      <c r="T152" s="423"/>
      <c r="U152" s="423"/>
      <c r="V152" s="423"/>
      <c r="W152" s="423"/>
      <c r="X152" s="697"/>
      <c r="Y152" s="695"/>
      <c r="Z152" s="695"/>
      <c r="AA152" s="695"/>
      <c r="AB152" s="695"/>
      <c r="AC152" s="695"/>
      <c r="AD152" s="695"/>
      <c r="AE152" s="695"/>
      <c r="AF152" s="695"/>
      <c r="AG152" s="695"/>
      <c r="AH152" s="695"/>
      <c r="AI152" s="695"/>
      <c r="AJ152" s="695"/>
      <c r="AK152" s="695"/>
      <c r="AL152" s="695"/>
      <c r="AM152" s="695"/>
      <c r="AN152" s="695"/>
      <c r="AO152" s="695"/>
      <c r="AP152" s="695"/>
      <c r="AQ152" s="423"/>
      <c r="AR152" s="423"/>
    </row>
    <row r="153" spans="1:44" s="164" customFormat="1" ht="12.75">
      <c r="A153" s="207"/>
      <c r="B153" s="220"/>
      <c r="C153" s="220"/>
      <c r="D153" s="220"/>
      <c r="E153" s="220"/>
      <c r="F153" s="220"/>
      <c r="G153" s="220"/>
      <c r="H153" s="220"/>
      <c r="I153" s="220"/>
      <c r="J153" s="220"/>
      <c r="K153" s="220"/>
      <c r="L153" s="604"/>
      <c r="M153" s="709"/>
      <c r="N153" s="423"/>
      <c r="O153" s="423"/>
      <c r="P153" s="423"/>
      <c r="Q153" s="423"/>
      <c r="R153" s="423"/>
      <c r="S153" s="423"/>
      <c r="T153" s="423"/>
      <c r="U153" s="423"/>
      <c r="V153" s="423"/>
      <c r="W153" s="423"/>
      <c r="X153" s="697"/>
      <c r="Y153" s="695"/>
      <c r="Z153" s="695"/>
      <c r="AA153" s="695"/>
      <c r="AB153" s="695"/>
      <c r="AC153" s="695"/>
      <c r="AD153" s="695"/>
      <c r="AE153" s="695"/>
      <c r="AF153" s="695"/>
      <c r="AG153" s="695"/>
      <c r="AH153" s="695"/>
      <c r="AI153" s="695"/>
      <c r="AJ153" s="695"/>
      <c r="AK153" s="695"/>
      <c r="AL153" s="695"/>
      <c r="AM153" s="695"/>
      <c r="AN153" s="695"/>
      <c r="AO153" s="695"/>
      <c r="AP153" s="695"/>
      <c r="AQ153" s="423"/>
      <c r="AR153" s="423"/>
    </row>
    <row r="154" spans="1:44" s="164" customFormat="1" ht="12.75">
      <c r="A154" s="207"/>
      <c r="B154" s="220"/>
      <c r="C154" s="220"/>
      <c r="D154" s="220"/>
      <c r="E154" s="220"/>
      <c r="F154" s="220"/>
      <c r="G154" s="220"/>
      <c r="H154" s="220"/>
      <c r="I154" s="220"/>
      <c r="J154" s="220"/>
      <c r="K154" s="220"/>
      <c r="L154" s="604"/>
      <c r="M154" s="709"/>
      <c r="N154" s="423"/>
      <c r="O154" s="423"/>
      <c r="P154" s="423"/>
      <c r="Q154" s="423"/>
      <c r="R154" s="423"/>
      <c r="S154" s="423"/>
      <c r="T154" s="423"/>
      <c r="U154" s="423"/>
      <c r="V154" s="423"/>
      <c r="W154" s="423"/>
      <c r="X154" s="697"/>
      <c r="Y154" s="695"/>
      <c r="Z154" s="695"/>
      <c r="AA154" s="695"/>
      <c r="AB154" s="695"/>
      <c r="AC154" s="695"/>
      <c r="AD154" s="695"/>
      <c r="AE154" s="695"/>
      <c r="AF154" s="695"/>
      <c r="AG154" s="695"/>
      <c r="AH154" s="695"/>
      <c r="AI154" s="695"/>
      <c r="AJ154" s="695"/>
      <c r="AK154" s="695"/>
      <c r="AL154" s="695"/>
      <c r="AM154" s="695"/>
      <c r="AN154" s="695"/>
      <c r="AO154" s="695"/>
      <c r="AP154" s="695"/>
      <c r="AQ154" s="423"/>
      <c r="AR154" s="423"/>
    </row>
    <row r="155" spans="1:44" s="164" customFormat="1" ht="12.75">
      <c r="A155" s="207"/>
      <c r="B155" s="220"/>
      <c r="C155" s="220"/>
      <c r="D155" s="220"/>
      <c r="E155" s="220"/>
      <c r="F155" s="220"/>
      <c r="G155" s="220"/>
      <c r="H155" s="220"/>
      <c r="I155" s="220"/>
      <c r="J155" s="220"/>
      <c r="K155" s="220"/>
      <c r="L155" s="604"/>
      <c r="M155" s="709"/>
      <c r="N155" s="423"/>
      <c r="O155" s="423"/>
      <c r="P155" s="423"/>
      <c r="Q155" s="423"/>
      <c r="R155" s="423"/>
      <c r="S155" s="423"/>
      <c r="T155" s="423"/>
      <c r="U155" s="423"/>
      <c r="V155" s="423"/>
      <c r="W155" s="423"/>
      <c r="X155" s="697"/>
      <c r="Y155" s="695"/>
      <c r="Z155" s="695"/>
      <c r="AA155" s="695"/>
      <c r="AB155" s="695"/>
      <c r="AC155" s="695"/>
      <c r="AD155" s="695"/>
      <c r="AE155" s="695"/>
      <c r="AF155" s="695"/>
      <c r="AG155" s="695"/>
      <c r="AH155" s="695"/>
      <c r="AI155" s="695"/>
      <c r="AJ155" s="695"/>
      <c r="AK155" s="695"/>
      <c r="AL155" s="695"/>
      <c r="AM155" s="695"/>
      <c r="AN155" s="695"/>
      <c r="AO155" s="695"/>
      <c r="AP155" s="695"/>
      <c r="AQ155" s="423"/>
      <c r="AR155" s="423"/>
    </row>
    <row r="156" spans="1:44" s="164" customFormat="1" ht="12.75">
      <c r="A156" s="207"/>
      <c r="B156" s="220"/>
      <c r="C156" s="220"/>
      <c r="D156" s="220"/>
      <c r="E156" s="220"/>
      <c r="F156" s="220"/>
      <c r="G156" s="220"/>
      <c r="H156" s="220"/>
      <c r="I156" s="220"/>
      <c r="J156" s="220"/>
      <c r="K156" s="220"/>
      <c r="L156" s="604"/>
      <c r="M156" s="709"/>
      <c r="N156" s="423"/>
      <c r="O156" s="423"/>
      <c r="P156" s="423"/>
      <c r="Q156" s="423"/>
      <c r="R156" s="423"/>
      <c r="S156" s="423"/>
      <c r="T156" s="423"/>
      <c r="U156" s="423"/>
      <c r="V156" s="423"/>
      <c r="W156" s="423"/>
      <c r="X156" s="697"/>
      <c r="Y156" s="695"/>
      <c r="Z156" s="695"/>
      <c r="AA156" s="695"/>
      <c r="AB156" s="695"/>
      <c r="AC156" s="695"/>
      <c r="AD156" s="695"/>
      <c r="AE156" s="695"/>
      <c r="AF156" s="695"/>
      <c r="AG156" s="695"/>
      <c r="AH156" s="695"/>
      <c r="AI156" s="695"/>
      <c r="AJ156" s="695"/>
      <c r="AK156" s="695"/>
      <c r="AL156" s="695"/>
      <c r="AM156" s="695"/>
      <c r="AN156" s="695"/>
      <c r="AO156" s="695"/>
      <c r="AP156" s="695"/>
      <c r="AQ156" s="423"/>
      <c r="AR156" s="423"/>
    </row>
    <row r="157" spans="1:44" s="164" customFormat="1" ht="12.75">
      <c r="A157" s="207"/>
      <c r="B157" s="220"/>
      <c r="C157" s="220"/>
      <c r="D157" s="220"/>
      <c r="E157" s="220"/>
      <c r="F157" s="220"/>
      <c r="G157" s="220"/>
      <c r="H157" s="220"/>
      <c r="I157" s="220"/>
      <c r="J157" s="220"/>
      <c r="K157" s="220"/>
      <c r="L157" s="604"/>
      <c r="M157" s="709"/>
      <c r="N157" s="423"/>
      <c r="O157" s="423"/>
      <c r="P157" s="423"/>
      <c r="Q157" s="423"/>
      <c r="R157" s="423"/>
      <c r="S157" s="423"/>
      <c r="T157" s="423"/>
      <c r="U157" s="423"/>
      <c r="V157" s="423"/>
      <c r="W157" s="423"/>
      <c r="X157" s="697"/>
      <c r="Y157" s="695"/>
      <c r="Z157" s="695"/>
      <c r="AA157" s="695"/>
      <c r="AB157" s="695"/>
      <c r="AC157" s="695"/>
      <c r="AD157" s="695"/>
      <c r="AE157" s="695"/>
      <c r="AF157" s="695"/>
      <c r="AG157" s="695"/>
      <c r="AH157" s="695"/>
      <c r="AI157" s="695"/>
      <c r="AJ157" s="695"/>
      <c r="AK157" s="695"/>
      <c r="AL157" s="695"/>
      <c r="AM157" s="695"/>
      <c r="AN157" s="695"/>
      <c r="AO157" s="695"/>
      <c r="AP157" s="695"/>
      <c r="AQ157" s="423"/>
      <c r="AR157" s="423"/>
    </row>
    <row r="158" spans="1:44" s="164" customFormat="1" ht="12.75">
      <c r="A158" s="207"/>
      <c r="B158" s="220"/>
      <c r="C158" s="220"/>
      <c r="D158" s="220"/>
      <c r="E158" s="220"/>
      <c r="F158" s="220"/>
      <c r="G158" s="220"/>
      <c r="H158" s="220"/>
      <c r="I158" s="220"/>
      <c r="J158" s="220"/>
      <c r="K158" s="220"/>
      <c r="L158" s="604"/>
      <c r="M158" s="709"/>
      <c r="N158" s="423"/>
      <c r="O158" s="423"/>
      <c r="P158" s="423"/>
      <c r="Q158" s="423"/>
      <c r="R158" s="423"/>
      <c r="S158" s="423"/>
      <c r="T158" s="423"/>
      <c r="U158" s="423"/>
      <c r="V158" s="423"/>
      <c r="W158" s="423"/>
      <c r="X158" s="697"/>
      <c r="Y158" s="695"/>
      <c r="Z158" s="695"/>
      <c r="AA158" s="695"/>
      <c r="AB158" s="695"/>
      <c r="AC158" s="695"/>
      <c r="AD158" s="695"/>
      <c r="AE158" s="695"/>
      <c r="AF158" s="695"/>
      <c r="AG158" s="695"/>
      <c r="AH158" s="695"/>
      <c r="AI158" s="695"/>
      <c r="AJ158" s="695"/>
      <c r="AK158" s="695"/>
      <c r="AL158" s="695"/>
      <c r="AM158" s="695"/>
      <c r="AN158" s="695"/>
      <c r="AO158" s="695"/>
      <c r="AP158" s="695"/>
      <c r="AQ158" s="423"/>
      <c r="AR158" s="423"/>
    </row>
    <row r="159" spans="1:44" s="164" customFormat="1" ht="12.75">
      <c r="A159" s="207"/>
      <c r="B159" s="220"/>
      <c r="C159" s="220"/>
      <c r="D159" s="220"/>
      <c r="E159" s="220"/>
      <c r="F159" s="220"/>
      <c r="G159" s="220"/>
      <c r="H159" s="220"/>
      <c r="I159" s="220"/>
      <c r="J159" s="220"/>
      <c r="K159" s="220"/>
      <c r="L159" s="604"/>
      <c r="M159" s="709"/>
      <c r="N159" s="423"/>
      <c r="O159" s="423"/>
      <c r="P159" s="423"/>
      <c r="Q159" s="423"/>
      <c r="R159" s="423"/>
      <c r="S159" s="423"/>
      <c r="T159" s="423"/>
      <c r="U159" s="423"/>
      <c r="V159" s="423"/>
      <c r="W159" s="423"/>
      <c r="X159" s="697"/>
      <c r="Y159" s="695"/>
      <c r="Z159" s="695"/>
      <c r="AA159" s="695"/>
      <c r="AB159" s="695"/>
      <c r="AC159" s="695"/>
      <c r="AD159" s="695"/>
      <c r="AE159" s="695"/>
      <c r="AF159" s="695"/>
      <c r="AG159" s="695"/>
      <c r="AH159" s="695"/>
      <c r="AI159" s="695"/>
      <c r="AJ159" s="695"/>
      <c r="AK159" s="695"/>
      <c r="AL159" s="695"/>
      <c r="AM159" s="695"/>
      <c r="AN159" s="695"/>
      <c r="AO159" s="695"/>
      <c r="AP159" s="695"/>
      <c r="AQ159" s="423"/>
      <c r="AR159" s="423"/>
    </row>
    <row r="160" spans="1:44" s="164" customFormat="1" ht="12.75">
      <c r="A160" s="207"/>
      <c r="B160" s="220"/>
      <c r="C160" s="220"/>
      <c r="D160" s="220"/>
      <c r="E160" s="220"/>
      <c r="F160" s="220"/>
      <c r="G160" s="220"/>
      <c r="H160" s="220"/>
      <c r="I160" s="1221"/>
      <c r="J160" s="1221"/>
      <c r="K160" s="1221"/>
      <c r="L160" s="604"/>
      <c r="M160" s="709"/>
      <c r="N160" s="423"/>
      <c r="O160" s="423"/>
      <c r="P160" s="423"/>
      <c r="Q160" s="423"/>
      <c r="R160" s="423"/>
      <c r="S160" s="423"/>
      <c r="T160" s="423"/>
      <c r="U160" s="423"/>
      <c r="V160" s="423"/>
      <c r="W160" s="423"/>
      <c r="X160" s="697"/>
      <c r="Y160" s="695"/>
      <c r="Z160" s="695"/>
      <c r="AA160" s="695"/>
      <c r="AB160" s="695"/>
      <c r="AC160" s="695"/>
      <c r="AD160" s="695"/>
      <c r="AE160" s="695"/>
      <c r="AF160" s="695"/>
      <c r="AG160" s="695"/>
      <c r="AH160" s="695"/>
      <c r="AI160" s="695"/>
      <c r="AJ160" s="695"/>
      <c r="AK160" s="695"/>
      <c r="AL160" s="695"/>
      <c r="AM160" s="695"/>
      <c r="AN160" s="695"/>
      <c r="AO160" s="695"/>
      <c r="AP160" s="695"/>
      <c r="AQ160" s="423"/>
      <c r="AR160" s="423"/>
    </row>
    <row r="161" spans="1:44" s="164" customFormat="1" ht="12.75">
      <c r="A161" s="207"/>
      <c r="B161" s="220"/>
      <c r="C161" s="220"/>
      <c r="D161" s="220"/>
      <c r="E161" s="220"/>
      <c r="F161" s="220"/>
      <c r="G161" s="220"/>
      <c r="H161" s="220"/>
      <c r="I161" s="220"/>
      <c r="J161" s="220"/>
      <c r="K161" s="220"/>
      <c r="L161" s="604"/>
      <c r="M161" s="709"/>
      <c r="N161" s="423"/>
      <c r="O161" s="716"/>
      <c r="P161" s="716"/>
      <c r="Q161" s="716"/>
      <c r="R161" s="423"/>
      <c r="S161" s="423"/>
      <c r="T161" s="423"/>
      <c r="U161" s="423"/>
      <c r="V161" s="423"/>
      <c r="W161" s="423"/>
      <c r="X161" s="697"/>
      <c r="Y161" s="695"/>
      <c r="Z161" s="695"/>
      <c r="AA161" s="695"/>
      <c r="AB161" s="695"/>
      <c r="AC161" s="695"/>
      <c r="AD161" s="695"/>
      <c r="AE161" s="695"/>
      <c r="AF161" s="695"/>
      <c r="AG161" s="695"/>
      <c r="AH161" s="695"/>
      <c r="AI161" s="695"/>
      <c r="AJ161" s="695"/>
      <c r="AK161" s="695"/>
      <c r="AL161" s="695"/>
      <c r="AM161" s="695"/>
      <c r="AN161" s="695"/>
      <c r="AO161" s="695"/>
      <c r="AP161" s="695"/>
      <c r="AQ161" s="423"/>
      <c r="AR161" s="423"/>
    </row>
    <row r="162" spans="1:44" s="164" customFormat="1" ht="12.75">
      <c r="A162" s="207"/>
      <c r="B162" s="220"/>
      <c r="C162" s="220"/>
      <c r="D162" s="220"/>
      <c r="E162" s="220"/>
      <c r="F162" s="220"/>
      <c r="G162" s="220"/>
      <c r="H162" s="220"/>
      <c r="I162" s="220"/>
      <c r="J162" s="220"/>
      <c r="K162" s="220"/>
      <c r="L162" s="604"/>
      <c r="M162" s="709"/>
      <c r="N162" s="423"/>
      <c r="O162" s="423"/>
      <c r="P162" s="423"/>
      <c r="Q162" s="423"/>
      <c r="R162" s="423"/>
      <c r="S162" s="423"/>
      <c r="T162" s="423"/>
      <c r="U162" s="423"/>
      <c r="V162" s="423"/>
      <c r="W162" s="423"/>
      <c r="X162" s="697"/>
      <c r="Y162" s="695"/>
      <c r="Z162" s="695"/>
      <c r="AA162" s="695"/>
      <c r="AB162" s="695"/>
      <c r="AC162" s="695"/>
      <c r="AD162" s="695"/>
      <c r="AE162" s="695"/>
      <c r="AF162" s="695"/>
      <c r="AG162" s="695"/>
      <c r="AH162" s="695"/>
      <c r="AI162" s="695"/>
      <c r="AJ162" s="695"/>
      <c r="AK162" s="695"/>
      <c r="AL162" s="695"/>
      <c r="AM162" s="695"/>
      <c r="AN162" s="695"/>
      <c r="AO162" s="695"/>
      <c r="AP162" s="695"/>
      <c r="AQ162" s="423"/>
      <c r="AR162" s="423"/>
    </row>
    <row r="163" spans="1:44" s="164" customFormat="1" ht="12.75">
      <c r="A163" s="207"/>
      <c r="B163" s="220"/>
      <c r="C163" s="220"/>
      <c r="D163" s="220"/>
      <c r="E163" s="220"/>
      <c r="F163" s="220"/>
      <c r="G163" s="220"/>
      <c r="H163" s="220"/>
      <c r="I163" s="220"/>
      <c r="J163" s="220"/>
      <c r="K163" s="220"/>
      <c r="L163" s="604"/>
      <c r="M163" s="709"/>
      <c r="N163" s="423"/>
      <c r="O163" s="423"/>
      <c r="P163" s="423"/>
      <c r="Q163" s="423"/>
      <c r="R163" s="423"/>
      <c r="S163" s="423"/>
      <c r="T163" s="423"/>
      <c r="U163" s="423"/>
      <c r="V163" s="423"/>
      <c r="W163" s="423"/>
      <c r="X163" s="697"/>
      <c r="Y163" s="695"/>
      <c r="Z163" s="695"/>
      <c r="AA163" s="695"/>
      <c r="AB163" s="695"/>
      <c r="AC163" s="695"/>
      <c r="AD163" s="695"/>
      <c r="AE163" s="695"/>
      <c r="AF163" s="695"/>
      <c r="AG163" s="695"/>
      <c r="AH163" s="695"/>
      <c r="AI163" s="695"/>
      <c r="AJ163" s="695"/>
      <c r="AK163" s="695"/>
      <c r="AL163" s="695"/>
      <c r="AM163" s="695"/>
      <c r="AN163" s="695"/>
      <c r="AO163" s="695"/>
      <c r="AP163" s="695"/>
      <c r="AQ163" s="423"/>
      <c r="AR163" s="423"/>
    </row>
    <row r="164" spans="1:44" s="164" customFormat="1" ht="12.75">
      <c r="A164" s="207"/>
      <c r="B164" s="220"/>
      <c r="C164" s="220"/>
      <c r="D164" s="220"/>
      <c r="E164" s="220"/>
      <c r="F164" s="220"/>
      <c r="G164" s="220"/>
      <c r="H164" s="220"/>
      <c r="I164" s="220"/>
      <c r="J164" s="220"/>
      <c r="K164" s="220"/>
      <c r="L164" s="604"/>
      <c r="M164" s="709"/>
      <c r="N164" s="423"/>
      <c r="O164" s="423"/>
      <c r="P164" s="423"/>
      <c r="Q164" s="423"/>
      <c r="R164" s="423"/>
      <c r="S164" s="423"/>
      <c r="T164" s="423"/>
      <c r="U164" s="423"/>
      <c r="V164" s="423"/>
      <c r="W164" s="423"/>
      <c r="X164" s="697"/>
      <c r="Y164" s="695"/>
      <c r="Z164" s="695"/>
      <c r="AA164" s="695"/>
      <c r="AB164" s="695"/>
      <c r="AC164" s="695"/>
      <c r="AD164" s="695"/>
      <c r="AE164" s="695"/>
      <c r="AF164" s="695"/>
      <c r="AG164" s="695"/>
      <c r="AH164" s="695"/>
      <c r="AI164" s="695"/>
      <c r="AJ164" s="695"/>
      <c r="AK164" s="695"/>
      <c r="AL164" s="695"/>
      <c r="AM164" s="695"/>
      <c r="AN164" s="695"/>
      <c r="AO164" s="695"/>
      <c r="AP164" s="695"/>
      <c r="AQ164" s="423"/>
      <c r="AR164" s="423"/>
    </row>
    <row r="165" spans="1:44" s="164" customFormat="1" ht="12.75">
      <c r="A165" s="207"/>
      <c r="B165" s="220"/>
      <c r="C165" s="220"/>
      <c r="D165" s="220"/>
      <c r="E165" s="220"/>
      <c r="F165" s="220"/>
      <c r="G165" s="220"/>
      <c r="H165" s="220"/>
      <c r="I165" s="220"/>
      <c r="J165" s="220"/>
      <c r="K165" s="220"/>
      <c r="L165" s="604"/>
      <c r="M165" s="709"/>
      <c r="N165" s="423"/>
      <c r="O165" s="423"/>
      <c r="P165" s="423"/>
      <c r="Q165" s="423"/>
      <c r="R165" s="423"/>
      <c r="S165" s="423"/>
      <c r="T165" s="423"/>
      <c r="U165" s="423"/>
      <c r="V165" s="423"/>
      <c r="W165" s="423"/>
      <c r="X165" s="697"/>
      <c r="Y165" s="695"/>
      <c r="Z165" s="695"/>
      <c r="AA165" s="695"/>
      <c r="AB165" s="695"/>
      <c r="AC165" s="695"/>
      <c r="AD165" s="695"/>
      <c r="AE165" s="695"/>
      <c r="AF165" s="695"/>
      <c r="AG165" s="695"/>
      <c r="AH165" s="695"/>
      <c r="AI165" s="695"/>
      <c r="AJ165" s="695"/>
      <c r="AK165" s="695"/>
      <c r="AL165" s="695"/>
      <c r="AM165" s="695"/>
      <c r="AN165" s="695"/>
      <c r="AO165" s="695"/>
      <c r="AP165" s="695"/>
      <c r="AQ165" s="423"/>
      <c r="AR165" s="423"/>
    </row>
    <row r="166" spans="1:44" s="164" customFormat="1" ht="12.75">
      <c r="A166" s="207"/>
      <c r="B166" s="220"/>
      <c r="C166" s="220"/>
      <c r="D166" s="220"/>
      <c r="E166" s="220"/>
      <c r="F166" s="220"/>
      <c r="G166" s="220"/>
      <c r="H166" s="220"/>
      <c r="I166" s="220"/>
      <c r="J166" s="220"/>
      <c r="K166" s="220"/>
      <c r="L166" s="604"/>
      <c r="M166" s="709"/>
      <c r="N166" s="423"/>
      <c r="O166" s="423"/>
      <c r="P166" s="423"/>
      <c r="Q166" s="423"/>
      <c r="R166" s="423"/>
      <c r="S166" s="423"/>
      <c r="T166" s="423"/>
      <c r="U166" s="423"/>
      <c r="V166" s="423"/>
      <c r="W166" s="423"/>
      <c r="X166" s="697"/>
      <c r="Y166" s="695"/>
      <c r="Z166" s="695"/>
      <c r="AA166" s="695"/>
      <c r="AB166" s="695"/>
      <c r="AC166" s="695"/>
      <c r="AD166" s="695"/>
      <c r="AE166" s="695"/>
      <c r="AF166" s="695"/>
      <c r="AG166" s="695"/>
      <c r="AH166" s="695"/>
      <c r="AI166" s="695"/>
      <c r="AJ166" s="695"/>
      <c r="AK166" s="695"/>
      <c r="AL166" s="695"/>
      <c r="AM166" s="695"/>
      <c r="AN166" s="695"/>
      <c r="AO166" s="695"/>
      <c r="AP166" s="695"/>
      <c r="AQ166" s="423"/>
      <c r="AR166" s="423"/>
    </row>
    <row r="167" spans="1:44" s="164" customFormat="1" ht="12.75">
      <c r="A167" s="207"/>
      <c r="B167" s="220"/>
      <c r="C167" s="220"/>
      <c r="D167" s="220"/>
      <c r="E167" s="220"/>
      <c r="F167" s="220"/>
      <c r="G167" s="220"/>
      <c r="H167" s="220"/>
      <c r="I167" s="220"/>
      <c r="J167" s="220"/>
      <c r="K167" s="220"/>
      <c r="L167" s="604"/>
      <c r="M167" s="709"/>
      <c r="N167" s="423"/>
      <c r="O167" s="423"/>
      <c r="P167" s="423"/>
      <c r="Q167" s="423"/>
      <c r="R167" s="423"/>
      <c r="S167" s="423"/>
      <c r="T167" s="423"/>
      <c r="U167" s="423"/>
      <c r="V167" s="423"/>
      <c r="W167" s="423"/>
      <c r="X167" s="697"/>
      <c r="Y167" s="695"/>
      <c r="Z167" s="695"/>
      <c r="AA167" s="695"/>
      <c r="AB167" s="695"/>
      <c r="AC167" s="695"/>
      <c r="AD167" s="695"/>
      <c r="AE167" s="695"/>
      <c r="AF167" s="695"/>
      <c r="AG167" s="695"/>
      <c r="AH167" s="695"/>
      <c r="AI167" s="695"/>
      <c r="AJ167" s="695"/>
      <c r="AK167" s="695"/>
      <c r="AL167" s="695"/>
      <c r="AM167" s="695"/>
      <c r="AN167" s="695"/>
      <c r="AO167" s="695"/>
      <c r="AP167" s="695"/>
      <c r="AQ167" s="423"/>
      <c r="AR167" s="423"/>
    </row>
    <row r="168" spans="1:44" s="164" customFormat="1" ht="12.75">
      <c r="A168" s="207"/>
      <c r="B168" s="220"/>
      <c r="C168" s="220"/>
      <c r="D168" s="220"/>
      <c r="E168" s="220"/>
      <c r="F168" s="220"/>
      <c r="G168" s="220"/>
      <c r="H168" s="220"/>
      <c r="I168" s="220"/>
      <c r="J168" s="220"/>
      <c r="K168" s="220"/>
      <c r="L168" s="604"/>
      <c r="M168" s="709"/>
      <c r="N168" s="423"/>
      <c r="O168" s="423"/>
      <c r="P168" s="423"/>
      <c r="Q168" s="423"/>
      <c r="R168" s="423"/>
      <c r="S168" s="423"/>
      <c r="T168" s="423"/>
      <c r="U168" s="423"/>
      <c r="V168" s="423"/>
      <c r="W168" s="423"/>
      <c r="X168" s="697"/>
      <c r="Y168" s="695"/>
      <c r="Z168" s="695"/>
      <c r="AA168" s="695"/>
      <c r="AB168" s="695"/>
      <c r="AC168" s="695"/>
      <c r="AD168" s="695"/>
      <c r="AE168" s="695"/>
      <c r="AF168" s="695"/>
      <c r="AG168" s="695"/>
      <c r="AH168" s="695"/>
      <c r="AI168" s="695"/>
      <c r="AJ168" s="695"/>
      <c r="AK168" s="695"/>
      <c r="AL168" s="695"/>
      <c r="AM168" s="695"/>
      <c r="AN168" s="695"/>
      <c r="AO168" s="695"/>
      <c r="AP168" s="695"/>
      <c r="AQ168" s="423"/>
      <c r="AR168" s="423"/>
    </row>
    <row r="169" spans="1:44" s="164" customFormat="1" ht="12.75">
      <c r="A169" s="207"/>
      <c r="B169" s="220"/>
      <c r="C169" s="220"/>
      <c r="D169" s="220"/>
      <c r="E169" s="220"/>
      <c r="F169" s="220"/>
      <c r="G169" s="220"/>
      <c r="H169" s="220"/>
      <c r="I169" s="220"/>
      <c r="J169" s="220"/>
      <c r="K169" s="220"/>
      <c r="L169" s="604"/>
      <c r="M169" s="709"/>
      <c r="N169" s="423"/>
      <c r="O169" s="423"/>
      <c r="P169" s="423"/>
      <c r="Q169" s="423"/>
      <c r="R169" s="423"/>
      <c r="S169" s="423"/>
      <c r="T169" s="423"/>
      <c r="U169" s="423"/>
      <c r="V169" s="423"/>
      <c r="W169" s="423"/>
      <c r="X169" s="697"/>
      <c r="Y169" s="695"/>
      <c r="Z169" s="695"/>
      <c r="AA169" s="695"/>
      <c r="AB169" s="695"/>
      <c r="AC169" s="695"/>
      <c r="AD169" s="695"/>
      <c r="AE169" s="695"/>
      <c r="AF169" s="695"/>
      <c r="AG169" s="695"/>
      <c r="AH169" s="695"/>
      <c r="AI169" s="695"/>
      <c r="AJ169" s="695"/>
      <c r="AK169" s="695"/>
      <c r="AL169" s="695"/>
      <c r="AM169" s="695"/>
      <c r="AN169" s="695"/>
      <c r="AO169" s="695"/>
      <c r="AP169" s="695"/>
      <c r="AQ169" s="423"/>
      <c r="AR169" s="423"/>
    </row>
    <row r="170" spans="1:44" s="164" customFormat="1" ht="12.75">
      <c r="A170" s="207"/>
      <c r="B170" s="220"/>
      <c r="C170" s="220"/>
      <c r="D170" s="220"/>
      <c r="E170" s="220"/>
      <c r="F170" s="220"/>
      <c r="G170" s="220"/>
      <c r="H170" s="220"/>
      <c r="I170" s="220"/>
      <c r="J170" s="220"/>
      <c r="K170" s="220"/>
      <c r="L170" s="604"/>
      <c r="M170" s="709"/>
      <c r="N170" s="423"/>
      <c r="O170" s="423"/>
      <c r="P170" s="423"/>
      <c r="Q170" s="423"/>
      <c r="R170" s="423"/>
      <c r="S170" s="423"/>
      <c r="T170" s="423"/>
      <c r="U170" s="423"/>
      <c r="V170" s="423"/>
      <c r="W170" s="423"/>
      <c r="X170" s="697"/>
      <c r="Y170" s="695"/>
      <c r="Z170" s="695"/>
      <c r="AA170" s="695"/>
      <c r="AB170" s="695"/>
      <c r="AC170" s="695"/>
      <c r="AD170" s="695"/>
      <c r="AE170" s="695"/>
      <c r="AF170" s="695"/>
      <c r="AG170" s="695"/>
      <c r="AH170" s="695"/>
      <c r="AI170" s="695"/>
      <c r="AJ170" s="695"/>
      <c r="AK170" s="695"/>
      <c r="AL170" s="695"/>
      <c r="AM170" s="695"/>
      <c r="AN170" s="695"/>
      <c r="AO170" s="695"/>
      <c r="AP170" s="695"/>
      <c r="AQ170" s="423"/>
      <c r="AR170" s="423"/>
    </row>
    <row r="171" spans="1:44" s="164" customFormat="1" ht="12.75">
      <c r="A171" s="207"/>
      <c r="B171" s="220"/>
      <c r="C171" s="220"/>
      <c r="D171" s="220"/>
      <c r="E171" s="220"/>
      <c r="F171" s="220"/>
      <c r="G171" s="220"/>
      <c r="H171" s="220"/>
      <c r="I171" s="220"/>
      <c r="J171" s="220"/>
      <c r="K171" s="220"/>
      <c r="L171" s="604"/>
      <c r="M171" s="709"/>
      <c r="N171" s="423"/>
      <c r="O171" s="423"/>
      <c r="P171" s="423"/>
      <c r="Q171" s="423"/>
      <c r="R171" s="423"/>
      <c r="S171" s="423"/>
      <c r="T171" s="423"/>
      <c r="U171" s="423"/>
      <c r="V171" s="423"/>
      <c r="W171" s="423"/>
      <c r="X171" s="697"/>
      <c r="Y171" s="695"/>
      <c r="Z171" s="695"/>
      <c r="AA171" s="695"/>
      <c r="AB171" s="695"/>
      <c r="AC171" s="695"/>
      <c r="AD171" s="695"/>
      <c r="AE171" s="695"/>
      <c r="AF171" s="695"/>
      <c r="AG171" s="695"/>
      <c r="AH171" s="695"/>
      <c r="AI171" s="695"/>
      <c r="AJ171" s="695"/>
      <c r="AK171" s="695"/>
      <c r="AL171" s="695"/>
      <c r="AM171" s="695"/>
      <c r="AN171" s="695"/>
      <c r="AO171" s="695"/>
      <c r="AP171" s="695"/>
      <c r="AQ171" s="423"/>
      <c r="AR171" s="423"/>
    </row>
    <row r="172" spans="1:44" s="164" customFormat="1" ht="12.75">
      <c r="A172" s="207"/>
      <c r="B172" s="220"/>
      <c r="C172" s="220"/>
      <c r="D172" s="220"/>
      <c r="E172" s="220"/>
      <c r="F172" s="220"/>
      <c r="G172" s="220"/>
      <c r="H172" s="220"/>
      <c r="I172" s="220"/>
      <c r="J172" s="220"/>
      <c r="K172" s="220"/>
      <c r="L172" s="604"/>
      <c r="M172" s="709"/>
      <c r="N172" s="423"/>
      <c r="O172" s="423"/>
      <c r="P172" s="423"/>
      <c r="Q172" s="423"/>
      <c r="R172" s="423"/>
      <c r="S172" s="423"/>
      <c r="T172" s="423"/>
      <c r="U172" s="423"/>
      <c r="V172" s="423"/>
      <c r="W172" s="423"/>
      <c r="X172" s="697"/>
      <c r="Y172" s="695"/>
      <c r="Z172" s="695"/>
      <c r="AA172" s="695"/>
      <c r="AB172" s="695"/>
      <c r="AC172" s="695"/>
      <c r="AD172" s="695"/>
      <c r="AE172" s="695"/>
      <c r="AF172" s="695"/>
      <c r="AG172" s="695"/>
      <c r="AH172" s="695"/>
      <c r="AI172" s="695"/>
      <c r="AJ172" s="695"/>
      <c r="AK172" s="695"/>
      <c r="AL172" s="695"/>
      <c r="AM172" s="695"/>
      <c r="AN172" s="695"/>
      <c r="AO172" s="695"/>
      <c r="AP172" s="695"/>
      <c r="AQ172" s="423"/>
      <c r="AR172" s="423"/>
    </row>
    <row r="173" spans="1:44" s="164" customFormat="1" ht="12.75">
      <c r="A173" s="207"/>
      <c r="B173" s="220"/>
      <c r="C173" s="220"/>
      <c r="D173" s="220"/>
      <c r="E173" s="220"/>
      <c r="F173" s="220"/>
      <c r="G173" s="220"/>
      <c r="H173" s="220"/>
      <c r="I173" s="220"/>
      <c r="J173" s="220"/>
      <c r="K173" s="220"/>
      <c r="L173" s="604"/>
      <c r="M173" s="709"/>
      <c r="N173" s="423"/>
      <c r="O173" s="423"/>
      <c r="P173" s="423"/>
      <c r="Q173" s="423"/>
      <c r="R173" s="423"/>
      <c r="S173" s="423"/>
      <c r="T173" s="423"/>
      <c r="U173" s="423"/>
      <c r="V173" s="423"/>
      <c r="W173" s="423"/>
      <c r="X173" s="697"/>
      <c r="Y173" s="695"/>
      <c r="Z173" s="695"/>
      <c r="AA173" s="695"/>
      <c r="AB173" s="695"/>
      <c r="AC173" s="695"/>
      <c r="AD173" s="695"/>
      <c r="AE173" s="695"/>
      <c r="AF173" s="695"/>
      <c r="AG173" s="695"/>
      <c r="AH173" s="695"/>
      <c r="AI173" s="695"/>
      <c r="AJ173" s="695"/>
      <c r="AK173" s="695"/>
      <c r="AL173" s="695"/>
      <c r="AM173" s="695"/>
      <c r="AN173" s="695"/>
      <c r="AO173" s="695"/>
      <c r="AP173" s="695"/>
      <c r="AQ173" s="423"/>
      <c r="AR173" s="423"/>
    </row>
    <row r="174" spans="1:44" s="164" customFormat="1" ht="12.75">
      <c r="A174" s="207"/>
      <c r="B174" s="220"/>
      <c r="C174" s="220"/>
      <c r="D174" s="220"/>
      <c r="E174" s="220"/>
      <c r="F174" s="220"/>
      <c r="G174" s="220"/>
      <c r="H174" s="220"/>
      <c r="I174" s="220"/>
      <c r="J174" s="220"/>
      <c r="K174" s="220"/>
      <c r="L174" s="604"/>
      <c r="M174" s="709"/>
      <c r="N174" s="423"/>
      <c r="O174" s="423"/>
      <c r="P174" s="423"/>
      <c r="Q174" s="423"/>
      <c r="R174" s="423"/>
      <c r="S174" s="423"/>
      <c r="T174" s="423"/>
      <c r="U174" s="423"/>
      <c r="V174" s="423"/>
      <c r="W174" s="423"/>
      <c r="X174" s="697"/>
      <c r="Y174" s="695"/>
      <c r="Z174" s="695"/>
      <c r="AA174" s="695"/>
      <c r="AB174" s="695"/>
      <c r="AC174" s="695"/>
      <c r="AD174" s="695"/>
      <c r="AE174" s="695"/>
      <c r="AF174" s="695"/>
      <c r="AG174" s="695"/>
      <c r="AH174" s="695"/>
      <c r="AI174" s="695"/>
      <c r="AJ174" s="695"/>
      <c r="AK174" s="695"/>
      <c r="AL174" s="695"/>
      <c r="AM174" s="695"/>
      <c r="AN174" s="695"/>
      <c r="AO174" s="695"/>
      <c r="AP174" s="695"/>
      <c r="AQ174" s="423"/>
      <c r="AR174" s="423"/>
    </row>
    <row r="175" spans="1:44" s="164" customFormat="1" ht="12.75">
      <c r="A175" s="207"/>
      <c r="B175" s="220"/>
      <c r="C175" s="220"/>
      <c r="D175" s="220"/>
      <c r="E175" s="220"/>
      <c r="F175" s="220"/>
      <c r="G175" s="220"/>
      <c r="H175" s="220"/>
      <c r="I175" s="220"/>
      <c r="J175" s="220"/>
      <c r="K175" s="220"/>
      <c r="L175" s="604"/>
      <c r="M175" s="709"/>
      <c r="N175" s="423"/>
      <c r="O175" s="423"/>
      <c r="P175" s="423"/>
      <c r="Q175" s="423"/>
      <c r="R175" s="423"/>
      <c r="S175" s="423"/>
      <c r="T175" s="423"/>
      <c r="U175" s="423"/>
      <c r="V175" s="423"/>
      <c r="W175" s="423"/>
      <c r="X175" s="697"/>
      <c r="Y175" s="695"/>
      <c r="Z175" s="695"/>
      <c r="AA175" s="695"/>
      <c r="AB175" s="695"/>
      <c r="AC175" s="695"/>
      <c r="AD175" s="695"/>
      <c r="AE175" s="695"/>
      <c r="AF175" s="695"/>
      <c r="AG175" s="695"/>
      <c r="AH175" s="695"/>
      <c r="AI175" s="695"/>
      <c r="AJ175" s="695"/>
      <c r="AK175" s="695"/>
      <c r="AL175" s="695"/>
      <c r="AM175" s="695"/>
      <c r="AN175" s="695"/>
      <c r="AO175" s="695"/>
      <c r="AP175" s="695"/>
      <c r="AQ175" s="423"/>
      <c r="AR175" s="423"/>
    </row>
    <row r="176" spans="1:44" s="164" customFormat="1" ht="12.75">
      <c r="A176" s="207"/>
      <c r="B176" s="220"/>
      <c r="C176" s="220"/>
      <c r="D176" s="220"/>
      <c r="E176" s="220"/>
      <c r="F176" s="220"/>
      <c r="G176" s="220"/>
      <c r="H176" s="220"/>
      <c r="I176" s="220"/>
      <c r="J176" s="220"/>
      <c r="K176" s="220"/>
      <c r="L176" s="604"/>
      <c r="M176" s="709"/>
      <c r="N176" s="423"/>
      <c r="O176" s="423"/>
      <c r="P176" s="423"/>
      <c r="Q176" s="423"/>
      <c r="R176" s="423"/>
      <c r="S176" s="423"/>
      <c r="T176" s="423"/>
      <c r="U176" s="423"/>
      <c r="V176" s="423"/>
      <c r="W176" s="423"/>
      <c r="X176" s="697"/>
      <c r="Y176" s="695"/>
      <c r="Z176" s="695"/>
      <c r="AA176" s="695"/>
      <c r="AB176" s="695"/>
      <c r="AC176" s="695"/>
      <c r="AD176" s="695"/>
      <c r="AE176" s="695"/>
      <c r="AF176" s="695"/>
      <c r="AG176" s="695"/>
      <c r="AH176" s="695"/>
      <c r="AI176" s="695"/>
      <c r="AJ176" s="695"/>
      <c r="AK176" s="695"/>
      <c r="AL176" s="695"/>
      <c r="AM176" s="695"/>
      <c r="AN176" s="695"/>
      <c r="AO176" s="695"/>
      <c r="AP176" s="695"/>
      <c r="AQ176" s="423"/>
      <c r="AR176" s="423"/>
    </row>
    <row r="177" spans="1:44" s="164" customFormat="1" ht="12.75">
      <c r="A177" s="207"/>
      <c r="B177" s="220"/>
      <c r="C177" s="220"/>
      <c r="D177" s="220"/>
      <c r="E177" s="220"/>
      <c r="F177" s="220"/>
      <c r="G177" s="220"/>
      <c r="H177" s="220"/>
      <c r="I177" s="220"/>
      <c r="J177" s="220"/>
      <c r="K177" s="220"/>
      <c r="L177" s="604"/>
      <c r="M177" s="709"/>
      <c r="N177" s="423"/>
      <c r="O177" s="423"/>
      <c r="P177" s="423"/>
      <c r="Q177" s="423"/>
      <c r="R177" s="423"/>
      <c r="S177" s="423"/>
      <c r="T177" s="423"/>
      <c r="U177" s="423"/>
      <c r="V177" s="423"/>
      <c r="W177" s="423"/>
      <c r="X177" s="697"/>
      <c r="Y177" s="695"/>
      <c r="Z177" s="695"/>
      <c r="AA177" s="695"/>
      <c r="AB177" s="695"/>
      <c r="AC177" s="695"/>
      <c r="AD177" s="695"/>
      <c r="AE177" s="695"/>
      <c r="AF177" s="695"/>
      <c r="AG177" s="695"/>
      <c r="AH177" s="695"/>
      <c r="AI177" s="695"/>
      <c r="AJ177" s="695"/>
      <c r="AK177" s="695"/>
      <c r="AL177" s="695"/>
      <c r="AM177" s="695"/>
      <c r="AN177" s="695"/>
      <c r="AO177" s="695"/>
      <c r="AP177" s="695"/>
      <c r="AQ177" s="423"/>
      <c r="AR177" s="423"/>
    </row>
    <row r="178" spans="1:44" s="164" customFormat="1" ht="12.75">
      <c r="A178" s="207"/>
      <c r="B178" s="220"/>
      <c r="C178" s="220"/>
      <c r="D178" s="220"/>
      <c r="E178" s="220"/>
      <c r="F178" s="220"/>
      <c r="G178" s="220"/>
      <c r="H178" s="220"/>
      <c r="I178" s="220"/>
      <c r="J178" s="220"/>
      <c r="K178" s="220"/>
      <c r="L178" s="604"/>
      <c r="M178" s="709"/>
      <c r="N178" s="423"/>
      <c r="O178" s="423"/>
      <c r="P178" s="423"/>
      <c r="Q178" s="423"/>
      <c r="R178" s="423"/>
      <c r="S178" s="423"/>
      <c r="T178" s="423"/>
      <c r="U178" s="423"/>
      <c r="V178" s="423"/>
      <c r="W178" s="423"/>
      <c r="X178" s="697"/>
      <c r="Y178" s="695"/>
      <c r="Z178" s="695"/>
      <c r="AA178" s="695"/>
      <c r="AB178" s="695"/>
      <c r="AC178" s="695"/>
      <c r="AD178" s="695"/>
      <c r="AE178" s="695"/>
      <c r="AF178" s="695"/>
      <c r="AG178" s="695"/>
      <c r="AH178" s="695"/>
      <c r="AI178" s="695"/>
      <c r="AJ178" s="695"/>
      <c r="AK178" s="695"/>
      <c r="AL178" s="695"/>
      <c r="AM178" s="695"/>
      <c r="AN178" s="695"/>
      <c r="AO178" s="695"/>
      <c r="AP178" s="695"/>
      <c r="AQ178" s="423"/>
      <c r="AR178" s="423"/>
    </row>
    <row r="179" spans="1:44" s="164" customFormat="1" ht="12.75">
      <c r="A179" s="207"/>
      <c r="B179" s="220"/>
      <c r="C179" s="220"/>
      <c r="D179" s="220"/>
      <c r="E179" s="220"/>
      <c r="F179" s="220"/>
      <c r="G179" s="220"/>
      <c r="H179" s="220"/>
      <c r="I179" s="220"/>
      <c r="J179" s="220"/>
      <c r="K179" s="220"/>
      <c r="L179" s="604"/>
      <c r="M179" s="709"/>
      <c r="N179" s="423"/>
      <c r="O179" s="423"/>
      <c r="P179" s="423"/>
      <c r="Q179" s="423"/>
      <c r="R179" s="423"/>
      <c r="S179" s="423"/>
      <c r="T179" s="423"/>
      <c r="U179" s="423"/>
      <c r="V179" s="423"/>
      <c r="W179" s="423"/>
      <c r="X179" s="697"/>
      <c r="Y179" s="695"/>
      <c r="Z179" s="695"/>
      <c r="AA179" s="695"/>
      <c r="AB179" s="695"/>
      <c r="AC179" s="695"/>
      <c r="AD179" s="695"/>
      <c r="AE179" s="695"/>
      <c r="AF179" s="695"/>
      <c r="AG179" s="695"/>
      <c r="AH179" s="695"/>
      <c r="AI179" s="695"/>
      <c r="AJ179" s="695"/>
      <c r="AK179" s="695"/>
      <c r="AL179" s="695"/>
      <c r="AM179" s="695"/>
      <c r="AN179" s="695"/>
      <c r="AO179" s="695"/>
      <c r="AP179" s="695"/>
      <c r="AQ179" s="423"/>
      <c r="AR179" s="423"/>
    </row>
    <row r="180" spans="1:44" s="164" customFormat="1" ht="12.75">
      <c r="A180" s="207"/>
      <c r="B180" s="220"/>
      <c r="C180" s="220"/>
      <c r="D180" s="220"/>
      <c r="E180" s="220"/>
      <c r="F180" s="220"/>
      <c r="G180" s="220"/>
      <c r="H180" s="220"/>
      <c r="I180" s="220"/>
      <c r="J180" s="220"/>
      <c r="K180" s="220"/>
      <c r="L180" s="604"/>
      <c r="M180" s="709"/>
      <c r="N180" s="423"/>
      <c r="O180" s="423"/>
      <c r="P180" s="423"/>
      <c r="Q180" s="423"/>
      <c r="R180" s="423"/>
      <c r="S180" s="423"/>
      <c r="T180" s="423"/>
      <c r="U180" s="423"/>
      <c r="V180" s="423"/>
      <c r="W180" s="423"/>
      <c r="X180" s="697"/>
      <c r="Y180" s="695"/>
      <c r="Z180" s="695"/>
      <c r="AA180" s="695"/>
      <c r="AB180" s="695"/>
      <c r="AC180" s="695"/>
      <c r="AD180" s="695"/>
      <c r="AE180" s="695"/>
      <c r="AF180" s="695"/>
      <c r="AG180" s="695"/>
      <c r="AH180" s="695"/>
      <c r="AI180" s="695"/>
      <c r="AJ180" s="695"/>
      <c r="AK180" s="695"/>
      <c r="AL180" s="695"/>
      <c r="AM180" s="695"/>
      <c r="AN180" s="695"/>
      <c r="AO180" s="695"/>
      <c r="AP180" s="695"/>
      <c r="AQ180" s="423"/>
      <c r="AR180" s="423"/>
    </row>
    <row r="181" spans="1:44" s="164" customFormat="1" ht="12.75">
      <c r="A181" s="207"/>
      <c r="B181" s="220"/>
      <c r="C181" s="220"/>
      <c r="D181" s="220"/>
      <c r="E181" s="220"/>
      <c r="F181" s="220"/>
      <c r="G181" s="220"/>
      <c r="H181" s="220"/>
      <c r="I181" s="220"/>
      <c r="J181" s="220"/>
      <c r="K181" s="220"/>
      <c r="L181" s="604"/>
      <c r="M181" s="709"/>
      <c r="N181" s="423"/>
      <c r="O181" s="423"/>
      <c r="P181" s="423"/>
      <c r="Q181" s="423"/>
      <c r="R181" s="423"/>
      <c r="S181" s="423"/>
      <c r="T181" s="423"/>
      <c r="U181" s="423"/>
      <c r="V181" s="423"/>
      <c r="W181" s="423"/>
      <c r="X181" s="697"/>
      <c r="Y181" s="695"/>
      <c r="Z181" s="695"/>
      <c r="AA181" s="695"/>
      <c r="AB181" s="695"/>
      <c r="AC181" s="695"/>
      <c r="AD181" s="695"/>
      <c r="AE181" s="695"/>
      <c r="AF181" s="695"/>
      <c r="AG181" s="695"/>
      <c r="AH181" s="695"/>
      <c r="AI181" s="695"/>
      <c r="AJ181" s="695"/>
      <c r="AK181" s="695"/>
      <c r="AL181" s="695"/>
      <c r="AM181" s="695"/>
      <c r="AN181" s="695"/>
      <c r="AO181" s="695"/>
      <c r="AP181" s="695"/>
      <c r="AQ181" s="423"/>
      <c r="AR181" s="423"/>
    </row>
    <row r="182" spans="1:44" s="164" customFormat="1" ht="12.75">
      <c r="A182" s="207"/>
      <c r="B182" s="220"/>
      <c r="C182" s="220"/>
      <c r="D182" s="220"/>
      <c r="E182" s="220"/>
      <c r="F182" s="220"/>
      <c r="G182" s="220"/>
      <c r="H182" s="220"/>
      <c r="I182" s="220"/>
      <c r="J182" s="220"/>
      <c r="K182" s="220"/>
      <c r="L182" s="604"/>
      <c r="M182" s="709"/>
      <c r="N182" s="423"/>
      <c r="O182" s="423"/>
      <c r="P182" s="423"/>
      <c r="Q182" s="423"/>
      <c r="R182" s="423"/>
      <c r="S182" s="423"/>
      <c r="T182" s="423"/>
      <c r="U182" s="423"/>
      <c r="V182" s="423"/>
      <c r="W182" s="423"/>
      <c r="X182" s="697"/>
      <c r="Y182" s="695"/>
      <c r="Z182" s="695"/>
      <c r="AA182" s="695"/>
      <c r="AB182" s="695"/>
      <c r="AC182" s="695"/>
      <c r="AD182" s="695"/>
      <c r="AE182" s="695"/>
      <c r="AF182" s="695"/>
      <c r="AG182" s="695"/>
      <c r="AH182" s="695"/>
      <c r="AI182" s="695"/>
      <c r="AJ182" s="695"/>
      <c r="AK182" s="695"/>
      <c r="AL182" s="695"/>
      <c r="AM182" s="695"/>
      <c r="AN182" s="695"/>
      <c r="AO182" s="695"/>
      <c r="AP182" s="695"/>
      <c r="AQ182" s="423"/>
      <c r="AR182" s="423"/>
    </row>
    <row r="183" spans="1:44" s="164" customFormat="1" ht="12.75">
      <c r="A183" s="207"/>
      <c r="B183" s="220"/>
      <c r="C183" s="220"/>
      <c r="D183" s="220"/>
      <c r="E183" s="220"/>
      <c r="F183" s="220"/>
      <c r="G183" s="220"/>
      <c r="H183" s="220"/>
      <c r="I183" s="220"/>
      <c r="J183" s="220"/>
      <c r="K183" s="220"/>
      <c r="L183" s="604"/>
      <c r="M183" s="709"/>
      <c r="N183" s="423"/>
      <c r="O183" s="423"/>
      <c r="P183" s="423"/>
      <c r="Q183" s="423"/>
      <c r="R183" s="423"/>
      <c r="S183" s="423"/>
      <c r="T183" s="423"/>
      <c r="U183" s="423"/>
      <c r="V183" s="423"/>
      <c r="W183" s="423"/>
      <c r="X183" s="697"/>
      <c r="Y183" s="695"/>
      <c r="Z183" s="695"/>
      <c r="AA183" s="695"/>
      <c r="AB183" s="695"/>
      <c r="AC183" s="695"/>
      <c r="AD183" s="695"/>
      <c r="AE183" s="695"/>
      <c r="AF183" s="695"/>
      <c r="AG183" s="695"/>
      <c r="AH183" s="695"/>
      <c r="AI183" s="695"/>
      <c r="AJ183" s="695"/>
      <c r="AK183" s="695"/>
      <c r="AL183" s="695"/>
      <c r="AM183" s="695"/>
      <c r="AN183" s="695"/>
      <c r="AO183" s="695"/>
      <c r="AP183" s="695"/>
      <c r="AQ183" s="423"/>
      <c r="AR183" s="423"/>
    </row>
    <row r="184" spans="1:44" s="164" customFormat="1" ht="12.75">
      <c r="A184" s="207"/>
      <c r="B184" s="220"/>
      <c r="C184" s="220"/>
      <c r="D184" s="220"/>
      <c r="E184" s="220"/>
      <c r="F184" s="220"/>
      <c r="G184" s="220"/>
      <c r="H184" s="220"/>
      <c r="I184" s="220"/>
      <c r="J184" s="220"/>
      <c r="K184" s="220"/>
      <c r="L184" s="604"/>
      <c r="M184" s="709"/>
      <c r="N184" s="423"/>
      <c r="O184" s="423"/>
      <c r="P184" s="423"/>
      <c r="Q184" s="423"/>
      <c r="R184" s="423"/>
      <c r="S184" s="423"/>
      <c r="T184" s="423"/>
      <c r="U184" s="423"/>
      <c r="V184" s="423"/>
      <c r="W184" s="423"/>
      <c r="X184" s="697"/>
      <c r="Y184" s="695"/>
      <c r="Z184" s="695"/>
      <c r="AA184" s="695"/>
      <c r="AB184" s="695"/>
      <c r="AC184" s="695"/>
      <c r="AD184" s="695"/>
      <c r="AE184" s="695"/>
      <c r="AF184" s="695"/>
      <c r="AG184" s="695"/>
      <c r="AH184" s="695"/>
      <c r="AI184" s="695"/>
      <c r="AJ184" s="695"/>
      <c r="AK184" s="695"/>
      <c r="AL184" s="695"/>
      <c r="AM184" s="695"/>
      <c r="AN184" s="695"/>
      <c r="AO184" s="695"/>
      <c r="AP184" s="695"/>
      <c r="AQ184" s="423"/>
      <c r="AR184" s="423"/>
    </row>
    <row r="185" spans="1:44" s="164" customFormat="1" ht="12.75">
      <c r="A185" s="207"/>
      <c r="B185" s="220"/>
      <c r="C185" s="220"/>
      <c r="D185" s="220"/>
      <c r="E185" s="220"/>
      <c r="F185" s="220"/>
      <c r="G185" s="220"/>
      <c r="H185" s="220"/>
      <c r="I185" s="220"/>
      <c r="J185" s="220"/>
      <c r="K185" s="220"/>
      <c r="L185" s="604"/>
      <c r="M185" s="709"/>
      <c r="N185" s="423"/>
      <c r="O185" s="423"/>
      <c r="P185" s="423"/>
      <c r="Q185" s="423"/>
      <c r="R185" s="423"/>
      <c r="S185" s="423"/>
      <c r="T185" s="423"/>
      <c r="U185" s="423"/>
      <c r="V185" s="423"/>
      <c r="W185" s="423"/>
      <c r="X185" s="697"/>
      <c r="Y185" s="695"/>
      <c r="Z185" s="695"/>
      <c r="AA185" s="695"/>
      <c r="AB185" s="695"/>
      <c r="AC185" s="695"/>
      <c r="AD185" s="695"/>
      <c r="AE185" s="695"/>
      <c r="AF185" s="695"/>
      <c r="AG185" s="695"/>
      <c r="AH185" s="695"/>
      <c r="AI185" s="695"/>
      <c r="AJ185" s="695"/>
      <c r="AK185" s="695"/>
      <c r="AL185" s="695"/>
      <c r="AM185" s="695"/>
      <c r="AN185" s="695"/>
      <c r="AO185" s="695"/>
      <c r="AP185" s="695"/>
      <c r="AQ185" s="423"/>
      <c r="AR185" s="423"/>
    </row>
    <row r="186" spans="1:44" s="164" customFormat="1" ht="12.75">
      <c r="A186" s="207"/>
      <c r="B186" s="220"/>
      <c r="C186" s="220"/>
      <c r="D186" s="220"/>
      <c r="E186" s="220"/>
      <c r="F186" s="220"/>
      <c r="G186" s="220"/>
      <c r="H186" s="220"/>
      <c r="I186" s="220"/>
      <c r="J186" s="220"/>
      <c r="K186" s="220"/>
      <c r="L186" s="604"/>
      <c r="M186" s="709"/>
      <c r="N186" s="423"/>
      <c r="O186" s="423"/>
      <c r="P186" s="423"/>
      <c r="Q186" s="423"/>
      <c r="R186" s="423"/>
      <c r="S186" s="423"/>
      <c r="T186" s="423"/>
      <c r="U186" s="423"/>
      <c r="V186" s="423"/>
      <c r="W186" s="423"/>
      <c r="X186" s="697"/>
      <c r="Y186" s="695"/>
      <c r="Z186" s="695"/>
      <c r="AA186" s="695"/>
      <c r="AB186" s="695"/>
      <c r="AC186" s="695"/>
      <c r="AD186" s="695"/>
      <c r="AE186" s="695"/>
      <c r="AF186" s="695"/>
      <c r="AG186" s="695"/>
      <c r="AH186" s="695"/>
      <c r="AI186" s="695"/>
      <c r="AJ186" s="695"/>
      <c r="AK186" s="695"/>
      <c r="AL186" s="695"/>
      <c r="AM186" s="695"/>
      <c r="AN186" s="695"/>
      <c r="AO186" s="695"/>
      <c r="AP186" s="695"/>
      <c r="AQ186" s="423"/>
      <c r="AR186" s="423"/>
    </row>
    <row r="187" spans="1:44" s="164" customFormat="1" ht="12.75">
      <c r="A187" s="207"/>
      <c r="B187" s="220"/>
      <c r="C187" s="220"/>
      <c r="D187" s="220"/>
      <c r="E187" s="220"/>
      <c r="F187" s="220"/>
      <c r="G187" s="220"/>
      <c r="H187" s="220"/>
      <c r="I187" s="220"/>
      <c r="J187" s="220"/>
      <c r="K187" s="220"/>
      <c r="L187" s="604"/>
      <c r="M187" s="709"/>
      <c r="N187" s="423"/>
      <c r="O187" s="423"/>
      <c r="P187" s="423"/>
      <c r="Q187" s="423"/>
      <c r="R187" s="423"/>
      <c r="S187" s="423"/>
      <c r="T187" s="423"/>
      <c r="U187" s="423"/>
      <c r="V187" s="423"/>
      <c r="W187" s="423"/>
      <c r="X187" s="697"/>
      <c r="Y187" s="695"/>
      <c r="Z187" s="695"/>
      <c r="AA187" s="695"/>
      <c r="AB187" s="695"/>
      <c r="AC187" s="695"/>
      <c r="AD187" s="695"/>
      <c r="AE187" s="695"/>
      <c r="AF187" s="695"/>
      <c r="AG187" s="695"/>
      <c r="AH187" s="695"/>
      <c r="AI187" s="695"/>
      <c r="AJ187" s="695"/>
      <c r="AK187" s="695"/>
      <c r="AL187" s="695"/>
      <c r="AM187" s="695"/>
      <c r="AN187" s="695"/>
      <c r="AO187" s="695"/>
      <c r="AP187" s="695"/>
      <c r="AQ187" s="423"/>
      <c r="AR187" s="423"/>
    </row>
    <row r="188" spans="1:44" s="164" customFormat="1" ht="12.75">
      <c r="A188" s="207"/>
      <c r="B188" s="220"/>
      <c r="C188" s="220"/>
      <c r="D188" s="220"/>
      <c r="E188" s="220"/>
      <c r="F188" s="220"/>
      <c r="G188" s="220"/>
      <c r="H188" s="220"/>
      <c r="I188" s="220"/>
      <c r="J188" s="220"/>
      <c r="K188" s="220"/>
      <c r="L188" s="604"/>
      <c r="M188" s="709"/>
      <c r="N188" s="423"/>
      <c r="O188" s="423"/>
      <c r="P188" s="423"/>
      <c r="Q188" s="423"/>
      <c r="R188" s="423"/>
      <c r="S188" s="423"/>
      <c r="T188" s="423"/>
      <c r="U188" s="423"/>
      <c r="V188" s="423"/>
      <c r="W188" s="423"/>
      <c r="X188" s="697"/>
      <c r="Y188" s="695"/>
      <c r="Z188" s="695"/>
      <c r="AA188" s="695"/>
      <c r="AB188" s="695"/>
      <c r="AC188" s="695"/>
      <c r="AD188" s="695"/>
      <c r="AE188" s="695"/>
      <c r="AF188" s="695"/>
      <c r="AG188" s="695"/>
      <c r="AH188" s="695"/>
      <c r="AI188" s="695"/>
      <c r="AJ188" s="695"/>
      <c r="AK188" s="695"/>
      <c r="AL188" s="695"/>
      <c r="AM188" s="695"/>
      <c r="AN188" s="695"/>
      <c r="AO188" s="695"/>
      <c r="AP188" s="695"/>
      <c r="AQ188" s="423"/>
      <c r="AR188" s="423"/>
    </row>
    <row r="189" spans="1:44" s="164" customFormat="1" ht="12.75">
      <c r="A189" s="207"/>
      <c r="B189" s="220"/>
      <c r="C189" s="220"/>
      <c r="D189" s="220"/>
      <c r="E189" s="220"/>
      <c r="F189" s="220"/>
      <c r="G189" s="220"/>
      <c r="H189" s="220"/>
      <c r="I189" s="220"/>
      <c r="J189" s="220"/>
      <c r="K189" s="220"/>
      <c r="L189" s="604"/>
      <c r="M189" s="709"/>
      <c r="N189" s="423"/>
      <c r="O189" s="423"/>
      <c r="P189" s="423"/>
      <c r="Q189" s="423"/>
      <c r="R189" s="423"/>
      <c r="S189" s="423"/>
      <c r="T189" s="423"/>
      <c r="U189" s="423"/>
      <c r="V189" s="423"/>
      <c r="W189" s="423"/>
      <c r="X189" s="697"/>
      <c r="Y189" s="695"/>
      <c r="Z189" s="695"/>
      <c r="AA189" s="695"/>
      <c r="AB189" s="695"/>
      <c r="AC189" s="695"/>
      <c r="AD189" s="695"/>
      <c r="AE189" s="695"/>
      <c r="AF189" s="695"/>
      <c r="AG189" s="695"/>
      <c r="AH189" s="695"/>
      <c r="AI189" s="695"/>
      <c r="AJ189" s="695"/>
      <c r="AK189" s="695"/>
      <c r="AL189" s="695"/>
      <c r="AM189" s="695"/>
      <c r="AN189" s="695"/>
      <c r="AO189" s="695"/>
      <c r="AP189" s="695"/>
      <c r="AQ189" s="423"/>
      <c r="AR189" s="423"/>
    </row>
    <row r="190" spans="1:44" s="164" customFormat="1" ht="12.75">
      <c r="A190" s="207"/>
      <c r="B190" s="220"/>
      <c r="C190" s="220"/>
      <c r="D190" s="220"/>
      <c r="E190" s="220"/>
      <c r="F190" s="220"/>
      <c r="G190" s="220"/>
      <c r="H190" s="220"/>
      <c r="I190" s="220"/>
      <c r="J190" s="220"/>
      <c r="K190" s="220"/>
      <c r="L190" s="604"/>
      <c r="M190" s="709"/>
      <c r="N190" s="423"/>
      <c r="O190" s="423"/>
      <c r="P190" s="423"/>
      <c r="Q190" s="423"/>
      <c r="R190" s="423"/>
      <c r="S190" s="423"/>
      <c r="T190" s="423"/>
      <c r="U190" s="423"/>
      <c r="V190" s="423"/>
      <c r="W190" s="423"/>
      <c r="X190" s="697"/>
      <c r="Y190" s="695"/>
      <c r="Z190" s="695"/>
      <c r="AA190" s="695"/>
      <c r="AB190" s="695"/>
      <c r="AC190" s="695"/>
      <c r="AD190" s="695"/>
      <c r="AE190" s="695"/>
      <c r="AF190" s="695"/>
      <c r="AG190" s="695"/>
      <c r="AH190" s="695"/>
      <c r="AI190" s="695"/>
      <c r="AJ190" s="695"/>
      <c r="AK190" s="695"/>
      <c r="AL190" s="695"/>
      <c r="AM190" s="695"/>
      <c r="AN190" s="695"/>
      <c r="AO190" s="695"/>
      <c r="AP190" s="695"/>
      <c r="AQ190" s="423"/>
      <c r="AR190" s="423"/>
    </row>
    <row r="191" spans="1:44" s="164" customFormat="1" ht="12.75">
      <c r="A191" s="207"/>
      <c r="B191" s="220"/>
      <c r="C191" s="220"/>
      <c r="D191" s="220"/>
      <c r="E191" s="220"/>
      <c r="F191" s="220"/>
      <c r="G191" s="220"/>
      <c r="H191" s="220"/>
      <c r="I191" s="220"/>
      <c r="J191" s="220"/>
      <c r="K191" s="220"/>
      <c r="L191" s="604"/>
      <c r="M191" s="709"/>
      <c r="N191" s="423"/>
      <c r="O191" s="423"/>
      <c r="P191" s="423"/>
      <c r="Q191" s="423"/>
      <c r="R191" s="423"/>
      <c r="S191" s="423"/>
      <c r="T191" s="423"/>
      <c r="U191" s="423"/>
      <c r="V191" s="423"/>
      <c r="W191" s="423"/>
      <c r="X191" s="697"/>
      <c r="Y191" s="695"/>
      <c r="Z191" s="695"/>
      <c r="AA191" s="695"/>
      <c r="AB191" s="695"/>
      <c r="AC191" s="695"/>
      <c r="AD191" s="695"/>
      <c r="AE191" s="695"/>
      <c r="AF191" s="695"/>
      <c r="AG191" s="695"/>
      <c r="AH191" s="695"/>
      <c r="AI191" s="695"/>
      <c r="AJ191" s="695"/>
      <c r="AK191" s="695"/>
      <c r="AL191" s="695"/>
      <c r="AM191" s="695"/>
      <c r="AN191" s="695"/>
      <c r="AO191" s="695"/>
      <c r="AP191" s="695"/>
      <c r="AQ191" s="423"/>
      <c r="AR191" s="423"/>
    </row>
    <row r="192" spans="1:44" s="164" customFormat="1" ht="12.75">
      <c r="A192" s="207"/>
      <c r="B192" s="220"/>
      <c r="C192" s="220"/>
      <c r="D192" s="220"/>
      <c r="E192" s="220"/>
      <c r="F192" s="220"/>
      <c r="G192" s="220"/>
      <c r="H192" s="220"/>
      <c r="I192" s="220"/>
      <c r="J192" s="220"/>
      <c r="K192" s="220"/>
      <c r="L192" s="604"/>
      <c r="M192" s="709"/>
      <c r="N192" s="423"/>
      <c r="O192" s="423"/>
      <c r="P192" s="423"/>
      <c r="Q192" s="423"/>
      <c r="R192" s="423"/>
      <c r="S192" s="423"/>
      <c r="T192" s="423"/>
      <c r="U192" s="423"/>
      <c r="V192" s="423"/>
      <c r="W192" s="423"/>
      <c r="X192" s="697"/>
      <c r="Y192" s="695"/>
      <c r="Z192" s="695"/>
      <c r="AA192" s="695"/>
      <c r="AB192" s="695"/>
      <c r="AC192" s="695"/>
      <c r="AD192" s="695"/>
      <c r="AE192" s="695"/>
      <c r="AF192" s="695"/>
      <c r="AG192" s="695"/>
      <c r="AH192" s="695"/>
      <c r="AI192" s="695"/>
      <c r="AJ192" s="695"/>
      <c r="AK192" s="695"/>
      <c r="AL192" s="695"/>
      <c r="AM192" s="695"/>
      <c r="AN192" s="695"/>
      <c r="AO192" s="695"/>
      <c r="AP192" s="695"/>
      <c r="AQ192" s="423"/>
      <c r="AR192" s="423"/>
    </row>
    <row r="193" spans="1:44" s="164" customFormat="1" ht="12.75">
      <c r="A193" s="207"/>
      <c r="B193" s="220"/>
      <c r="C193" s="220"/>
      <c r="D193" s="220"/>
      <c r="E193" s="220"/>
      <c r="F193" s="220"/>
      <c r="G193" s="220"/>
      <c r="H193" s="220"/>
      <c r="I193" s="220"/>
      <c r="J193" s="220"/>
      <c r="K193" s="220"/>
      <c r="L193" s="604"/>
      <c r="M193" s="709"/>
      <c r="N193" s="423"/>
      <c r="O193" s="423"/>
      <c r="P193" s="423"/>
      <c r="Q193" s="423"/>
      <c r="R193" s="423"/>
      <c r="S193" s="423"/>
      <c r="T193" s="423"/>
      <c r="U193" s="423"/>
      <c r="V193" s="423"/>
      <c r="W193" s="423"/>
      <c r="X193" s="697"/>
      <c r="Y193" s="695"/>
      <c r="Z193" s="695"/>
      <c r="AA193" s="695"/>
      <c r="AB193" s="695"/>
      <c r="AC193" s="695"/>
      <c r="AD193" s="695"/>
      <c r="AE193" s="695"/>
      <c r="AF193" s="695"/>
      <c r="AG193" s="695"/>
      <c r="AH193" s="695"/>
      <c r="AI193" s="695"/>
      <c r="AJ193" s="695"/>
      <c r="AK193" s="695"/>
      <c r="AL193" s="695"/>
      <c r="AM193" s="695"/>
      <c r="AN193" s="695"/>
      <c r="AO193" s="695"/>
      <c r="AP193" s="695"/>
      <c r="AQ193" s="423"/>
      <c r="AR193" s="423"/>
    </row>
    <row r="194" spans="1:44" s="164" customFormat="1" ht="12.75">
      <c r="A194" s="207"/>
      <c r="B194" s="220"/>
      <c r="C194" s="220"/>
      <c r="D194" s="220"/>
      <c r="E194" s="220"/>
      <c r="F194" s="220"/>
      <c r="G194" s="220"/>
      <c r="H194" s="220"/>
      <c r="I194" s="220"/>
      <c r="J194" s="220"/>
      <c r="K194" s="220"/>
      <c r="L194" s="604"/>
      <c r="M194" s="709"/>
      <c r="N194" s="423"/>
      <c r="O194" s="423"/>
      <c r="P194" s="423"/>
      <c r="Q194" s="423"/>
      <c r="R194" s="423"/>
      <c r="S194" s="423"/>
      <c r="T194" s="423"/>
      <c r="U194" s="423"/>
      <c r="V194" s="423"/>
      <c r="W194" s="423"/>
      <c r="X194" s="697"/>
      <c r="Y194" s="695"/>
      <c r="Z194" s="695"/>
      <c r="AA194" s="695"/>
      <c r="AB194" s="695"/>
      <c r="AC194" s="695"/>
      <c r="AD194" s="695"/>
      <c r="AE194" s="695"/>
      <c r="AF194" s="695"/>
      <c r="AG194" s="695"/>
      <c r="AH194" s="695"/>
      <c r="AI194" s="695"/>
      <c r="AJ194" s="695"/>
      <c r="AK194" s="695"/>
      <c r="AL194" s="695"/>
      <c r="AM194" s="695"/>
      <c r="AN194" s="695"/>
      <c r="AO194" s="695"/>
      <c r="AP194" s="695"/>
      <c r="AQ194" s="423"/>
      <c r="AR194" s="423"/>
    </row>
    <row r="195" spans="1:44" s="164" customFormat="1" ht="12.75">
      <c r="A195" s="207"/>
      <c r="B195" s="220"/>
      <c r="C195" s="220"/>
      <c r="D195" s="220"/>
      <c r="E195" s="220"/>
      <c r="F195" s="220"/>
      <c r="G195" s="220"/>
      <c r="H195" s="220"/>
      <c r="I195" s="220"/>
      <c r="J195" s="220"/>
      <c r="K195" s="220"/>
      <c r="L195" s="604"/>
      <c r="M195" s="709"/>
      <c r="N195" s="423"/>
      <c r="O195" s="423"/>
      <c r="P195" s="423"/>
      <c r="Q195" s="423"/>
      <c r="R195" s="423"/>
      <c r="S195" s="423"/>
      <c r="T195" s="423"/>
      <c r="U195" s="423"/>
      <c r="V195" s="423"/>
      <c r="W195" s="423"/>
      <c r="X195" s="697"/>
      <c r="Y195" s="695"/>
      <c r="Z195" s="695"/>
      <c r="AA195" s="695"/>
      <c r="AB195" s="695"/>
      <c r="AC195" s="695"/>
      <c r="AD195" s="695"/>
      <c r="AE195" s="695"/>
      <c r="AF195" s="695"/>
      <c r="AG195" s="695"/>
      <c r="AH195" s="695"/>
      <c r="AI195" s="695"/>
      <c r="AJ195" s="695"/>
      <c r="AK195" s="695"/>
      <c r="AL195" s="695"/>
      <c r="AM195" s="695"/>
      <c r="AN195" s="695"/>
      <c r="AO195" s="695"/>
      <c r="AP195" s="695"/>
      <c r="AQ195" s="423"/>
      <c r="AR195" s="423"/>
    </row>
    <row r="196" spans="1:44" s="164" customFormat="1" ht="12.75">
      <c r="A196" s="207"/>
      <c r="B196" s="220"/>
      <c r="C196" s="220"/>
      <c r="D196" s="220"/>
      <c r="E196" s="220"/>
      <c r="F196" s="220"/>
      <c r="G196" s="220"/>
      <c r="H196" s="220"/>
      <c r="I196" s="220"/>
      <c r="J196" s="220"/>
      <c r="K196" s="220"/>
      <c r="L196" s="604"/>
      <c r="M196" s="709"/>
      <c r="N196" s="423"/>
      <c r="O196" s="423"/>
      <c r="P196" s="423"/>
      <c r="Q196" s="423"/>
      <c r="R196" s="423"/>
      <c r="S196" s="423"/>
      <c r="T196" s="423"/>
      <c r="U196" s="423"/>
      <c r="V196" s="423"/>
      <c r="W196" s="423"/>
      <c r="X196" s="697"/>
      <c r="Y196" s="695"/>
      <c r="Z196" s="695"/>
      <c r="AA196" s="695"/>
      <c r="AB196" s="695"/>
      <c r="AC196" s="695"/>
      <c r="AD196" s="695"/>
      <c r="AE196" s="695"/>
      <c r="AF196" s="695"/>
      <c r="AG196" s="695"/>
      <c r="AH196" s="695"/>
      <c r="AI196" s="695"/>
      <c r="AJ196" s="695"/>
      <c r="AK196" s="695"/>
      <c r="AL196" s="695"/>
      <c r="AM196" s="695"/>
      <c r="AN196" s="695"/>
      <c r="AO196" s="695"/>
      <c r="AP196" s="695"/>
      <c r="AQ196" s="423"/>
      <c r="AR196" s="423"/>
    </row>
    <row r="197" spans="1:44" s="164" customFormat="1" ht="12.75">
      <c r="A197" s="207"/>
      <c r="B197" s="220"/>
      <c r="C197" s="220"/>
      <c r="D197" s="220"/>
      <c r="E197" s="220"/>
      <c r="F197" s="220"/>
      <c r="G197" s="220"/>
      <c r="H197" s="220"/>
      <c r="I197" s="220"/>
      <c r="J197" s="220"/>
      <c r="K197" s="220"/>
      <c r="L197" s="604"/>
      <c r="M197" s="709"/>
      <c r="N197" s="423"/>
      <c r="O197" s="423"/>
      <c r="P197" s="423"/>
      <c r="Q197" s="423"/>
      <c r="R197" s="423"/>
      <c r="S197" s="423"/>
      <c r="T197" s="423"/>
      <c r="U197" s="423"/>
      <c r="V197" s="423"/>
      <c r="W197" s="423"/>
      <c r="X197" s="697"/>
      <c r="Y197" s="695"/>
      <c r="Z197" s="695"/>
      <c r="AA197" s="695"/>
      <c r="AB197" s="695"/>
      <c r="AC197" s="695"/>
      <c r="AD197" s="695"/>
      <c r="AE197" s="695"/>
      <c r="AF197" s="695"/>
      <c r="AG197" s="695"/>
      <c r="AH197" s="695"/>
      <c r="AI197" s="695"/>
      <c r="AJ197" s="695"/>
      <c r="AK197" s="695"/>
      <c r="AL197" s="695"/>
      <c r="AM197" s="695"/>
      <c r="AN197" s="695"/>
      <c r="AO197" s="695"/>
      <c r="AP197" s="695"/>
      <c r="AQ197" s="423"/>
      <c r="AR197" s="423"/>
    </row>
    <row r="198" spans="1:44" s="164" customFormat="1" ht="12.75">
      <c r="A198" s="207"/>
      <c r="B198" s="220"/>
      <c r="C198" s="220"/>
      <c r="D198" s="220"/>
      <c r="E198" s="220"/>
      <c r="F198" s="220"/>
      <c r="G198" s="220"/>
      <c r="H198" s="220"/>
      <c r="I198" s="220"/>
      <c r="J198" s="220"/>
      <c r="K198" s="220"/>
      <c r="L198" s="604"/>
      <c r="M198" s="709"/>
      <c r="N198" s="423"/>
      <c r="O198" s="423"/>
      <c r="P198" s="423"/>
      <c r="Q198" s="423"/>
      <c r="R198" s="423"/>
      <c r="S198" s="423"/>
      <c r="T198" s="423"/>
      <c r="U198" s="423"/>
      <c r="V198" s="423"/>
      <c r="W198" s="423"/>
      <c r="X198" s="697"/>
      <c r="Y198" s="695"/>
      <c r="Z198" s="695"/>
      <c r="AA198" s="695"/>
      <c r="AB198" s="695"/>
      <c r="AC198" s="695"/>
      <c r="AD198" s="695"/>
      <c r="AE198" s="695"/>
      <c r="AF198" s="695"/>
      <c r="AG198" s="695"/>
      <c r="AH198" s="695"/>
      <c r="AI198" s="695"/>
      <c r="AJ198" s="695"/>
      <c r="AK198" s="695"/>
      <c r="AL198" s="695"/>
      <c r="AM198" s="695"/>
      <c r="AN198" s="695"/>
      <c r="AO198" s="695"/>
      <c r="AP198" s="695"/>
      <c r="AQ198" s="423"/>
      <c r="AR198" s="423"/>
    </row>
    <row r="199" spans="1:44" s="164" customFormat="1" ht="12.75">
      <c r="A199" s="207"/>
      <c r="B199" s="220"/>
      <c r="C199" s="220"/>
      <c r="D199" s="220"/>
      <c r="E199" s="220"/>
      <c r="F199" s="220"/>
      <c r="G199" s="220"/>
      <c r="H199" s="220"/>
      <c r="I199" s="220"/>
      <c r="J199" s="220"/>
      <c r="K199" s="220"/>
      <c r="L199" s="604"/>
      <c r="M199" s="709"/>
      <c r="N199" s="423"/>
      <c r="O199" s="423"/>
      <c r="P199" s="423"/>
      <c r="Q199" s="423"/>
      <c r="R199" s="423"/>
      <c r="S199" s="423"/>
      <c r="T199" s="423"/>
      <c r="U199" s="423"/>
      <c r="V199" s="423"/>
      <c r="W199" s="423"/>
      <c r="X199" s="697"/>
      <c r="Y199" s="695"/>
      <c r="Z199" s="695"/>
      <c r="AA199" s="695"/>
      <c r="AB199" s="695"/>
      <c r="AC199" s="695"/>
      <c r="AD199" s="695"/>
      <c r="AE199" s="695"/>
      <c r="AF199" s="695"/>
      <c r="AG199" s="695"/>
      <c r="AH199" s="695"/>
      <c r="AI199" s="695"/>
      <c r="AJ199" s="695"/>
      <c r="AK199" s="695"/>
      <c r="AL199" s="695"/>
      <c r="AM199" s="695"/>
      <c r="AN199" s="695"/>
      <c r="AO199" s="695"/>
      <c r="AP199" s="695"/>
      <c r="AQ199" s="423"/>
      <c r="AR199" s="423"/>
    </row>
    <row r="200" spans="1:44" s="164" customFormat="1" ht="12.75">
      <c r="A200" s="207"/>
      <c r="B200" s="220"/>
      <c r="C200" s="220"/>
      <c r="D200" s="220"/>
      <c r="E200" s="220"/>
      <c r="F200" s="220"/>
      <c r="G200" s="220"/>
      <c r="H200" s="220"/>
      <c r="I200" s="220"/>
      <c r="J200" s="220"/>
      <c r="K200" s="220"/>
      <c r="L200" s="604"/>
      <c r="M200" s="709"/>
      <c r="N200" s="423"/>
      <c r="O200" s="423"/>
      <c r="P200" s="423"/>
      <c r="Q200" s="423"/>
      <c r="R200" s="423"/>
      <c r="S200" s="423"/>
      <c r="T200" s="423"/>
      <c r="U200" s="423"/>
      <c r="V200" s="423"/>
      <c r="W200" s="423"/>
      <c r="X200" s="697"/>
      <c r="Y200" s="695"/>
      <c r="Z200" s="695"/>
      <c r="AA200" s="695"/>
      <c r="AB200" s="695"/>
      <c r="AC200" s="695"/>
      <c r="AD200" s="695"/>
      <c r="AE200" s="695"/>
      <c r="AF200" s="695"/>
      <c r="AG200" s="695"/>
      <c r="AH200" s="695"/>
      <c r="AI200" s="695"/>
      <c r="AJ200" s="695"/>
      <c r="AK200" s="695"/>
      <c r="AL200" s="695"/>
      <c r="AM200" s="695"/>
      <c r="AN200" s="695"/>
      <c r="AO200" s="695"/>
      <c r="AP200" s="695"/>
      <c r="AQ200" s="423"/>
      <c r="AR200" s="423"/>
    </row>
    <row r="201" spans="1:44" s="164" customFormat="1" ht="12.75">
      <c r="A201" s="207"/>
      <c r="B201" s="220"/>
      <c r="C201" s="220"/>
      <c r="D201" s="220"/>
      <c r="E201" s="220"/>
      <c r="F201" s="220"/>
      <c r="G201" s="220"/>
      <c r="H201" s="220"/>
      <c r="I201" s="220"/>
      <c r="J201" s="220"/>
      <c r="K201" s="220"/>
      <c r="L201" s="604"/>
      <c r="M201" s="709"/>
      <c r="N201" s="423"/>
      <c r="O201" s="423"/>
      <c r="P201" s="423"/>
      <c r="Q201" s="423"/>
      <c r="R201" s="423"/>
      <c r="S201" s="423"/>
      <c r="T201" s="423"/>
      <c r="U201" s="423"/>
      <c r="V201" s="423"/>
      <c r="W201" s="423"/>
      <c r="X201" s="697"/>
      <c r="Y201" s="695"/>
      <c r="Z201" s="695"/>
      <c r="AA201" s="695"/>
      <c r="AB201" s="695"/>
      <c r="AC201" s="695"/>
      <c r="AD201" s="695"/>
      <c r="AE201" s="695"/>
      <c r="AF201" s="695"/>
      <c r="AG201" s="695"/>
      <c r="AH201" s="695"/>
      <c r="AI201" s="695"/>
      <c r="AJ201" s="695"/>
      <c r="AK201" s="695"/>
      <c r="AL201" s="695"/>
      <c r="AM201" s="695"/>
      <c r="AN201" s="695"/>
      <c r="AO201" s="695"/>
      <c r="AP201" s="695"/>
      <c r="AQ201" s="423"/>
      <c r="AR201" s="423"/>
    </row>
    <row r="202" spans="1:44" s="164" customFormat="1" ht="12.75">
      <c r="A202" s="207"/>
      <c r="B202" s="220"/>
      <c r="C202" s="220"/>
      <c r="D202" s="220"/>
      <c r="E202" s="220"/>
      <c r="F202" s="220"/>
      <c r="G202" s="220"/>
      <c r="H202" s="220"/>
      <c r="I202" s="220"/>
      <c r="J202" s="220"/>
      <c r="K202" s="220"/>
      <c r="L202" s="604"/>
      <c r="M202" s="709"/>
      <c r="N202" s="423"/>
      <c r="O202" s="423"/>
      <c r="P202" s="423"/>
      <c r="Q202" s="423"/>
      <c r="R202" s="423"/>
      <c r="S202" s="423"/>
      <c r="T202" s="423"/>
      <c r="U202" s="423"/>
      <c r="V202" s="423"/>
      <c r="W202" s="423"/>
      <c r="X202" s="697"/>
      <c r="Y202" s="695"/>
      <c r="Z202" s="695"/>
      <c r="AA202" s="695"/>
      <c r="AB202" s="695"/>
      <c r="AC202" s="695"/>
      <c r="AD202" s="695"/>
      <c r="AE202" s="695"/>
      <c r="AF202" s="695"/>
      <c r="AG202" s="695"/>
      <c r="AH202" s="695"/>
      <c r="AI202" s="695"/>
      <c r="AJ202" s="695"/>
      <c r="AK202" s="695"/>
      <c r="AL202" s="695"/>
      <c r="AM202" s="695"/>
      <c r="AN202" s="695"/>
      <c r="AO202" s="695"/>
      <c r="AP202" s="695"/>
      <c r="AQ202" s="423"/>
      <c r="AR202" s="423"/>
    </row>
    <row r="203" spans="1:44" s="164" customFormat="1" ht="12.75">
      <c r="A203" s="207"/>
      <c r="B203" s="220"/>
      <c r="C203" s="220"/>
      <c r="D203" s="220"/>
      <c r="E203" s="220"/>
      <c r="F203" s="220"/>
      <c r="G203" s="220"/>
      <c r="H203" s="220"/>
      <c r="I203" s="220"/>
      <c r="J203" s="220"/>
      <c r="K203" s="220"/>
      <c r="L203" s="604"/>
      <c r="M203" s="709"/>
      <c r="N203" s="423"/>
      <c r="O203" s="423"/>
      <c r="P203" s="423"/>
      <c r="Q203" s="423"/>
      <c r="R203" s="423"/>
      <c r="S203" s="423"/>
      <c r="T203" s="423"/>
      <c r="U203" s="423"/>
      <c r="V203" s="423"/>
      <c r="W203" s="423"/>
      <c r="X203" s="697"/>
      <c r="Y203" s="695"/>
      <c r="Z203" s="695"/>
      <c r="AA203" s="695"/>
      <c r="AB203" s="695"/>
      <c r="AC203" s="695"/>
      <c r="AD203" s="695"/>
      <c r="AE203" s="695"/>
      <c r="AF203" s="695"/>
      <c r="AG203" s="695"/>
      <c r="AH203" s="695"/>
      <c r="AI203" s="695"/>
      <c r="AJ203" s="695"/>
      <c r="AK203" s="695"/>
      <c r="AL203" s="695"/>
      <c r="AM203" s="695"/>
      <c r="AN203" s="695"/>
      <c r="AO203" s="695"/>
      <c r="AP203" s="695"/>
      <c r="AQ203" s="423"/>
      <c r="AR203" s="423"/>
    </row>
    <row r="204" spans="1:44" s="164" customFormat="1" ht="12.75">
      <c r="A204" s="207"/>
      <c r="B204" s="220"/>
      <c r="C204" s="220"/>
      <c r="D204" s="220"/>
      <c r="E204" s="220"/>
      <c r="F204" s="220"/>
      <c r="G204" s="220"/>
      <c r="H204" s="220"/>
      <c r="I204" s="220"/>
      <c r="J204" s="220"/>
      <c r="K204" s="220"/>
      <c r="L204" s="604"/>
      <c r="M204" s="709"/>
      <c r="N204" s="423"/>
      <c r="O204" s="423"/>
      <c r="P204" s="423"/>
      <c r="Q204" s="423"/>
      <c r="R204" s="423"/>
      <c r="S204" s="423"/>
      <c r="T204" s="423"/>
      <c r="U204" s="423"/>
      <c r="V204" s="423"/>
      <c r="W204" s="423"/>
      <c r="X204" s="697"/>
      <c r="Y204" s="695"/>
      <c r="Z204" s="695"/>
      <c r="AA204" s="695"/>
      <c r="AB204" s="695"/>
      <c r="AC204" s="695"/>
      <c r="AD204" s="695"/>
      <c r="AE204" s="695"/>
      <c r="AF204" s="695"/>
      <c r="AG204" s="695"/>
      <c r="AH204" s="695"/>
      <c r="AI204" s="695"/>
      <c r="AJ204" s="695"/>
      <c r="AK204" s="695"/>
      <c r="AL204" s="695"/>
      <c r="AM204" s="695"/>
      <c r="AN204" s="695"/>
      <c r="AO204" s="695"/>
      <c r="AP204" s="695"/>
      <c r="AQ204" s="423"/>
      <c r="AR204" s="423"/>
    </row>
    <row r="205" spans="1:44" s="164" customFormat="1" ht="12.75">
      <c r="A205" s="207"/>
      <c r="B205" s="220"/>
      <c r="C205" s="220"/>
      <c r="D205" s="220"/>
      <c r="E205" s="220"/>
      <c r="F205" s="220"/>
      <c r="G205" s="220"/>
      <c r="H205" s="220"/>
      <c r="I205" s="220"/>
      <c r="J205" s="220"/>
      <c r="K205" s="220"/>
      <c r="L205" s="604"/>
      <c r="M205" s="709"/>
      <c r="N205" s="423"/>
      <c r="O205" s="423"/>
      <c r="P205" s="423"/>
      <c r="Q205" s="423"/>
      <c r="R205" s="423"/>
      <c r="S205" s="423"/>
      <c r="T205" s="423"/>
      <c r="U205" s="423"/>
      <c r="V205" s="423"/>
      <c r="W205" s="423"/>
      <c r="X205" s="697"/>
      <c r="Y205" s="695"/>
      <c r="Z205" s="695"/>
      <c r="AA205" s="695"/>
      <c r="AB205" s="695"/>
      <c r="AC205" s="695"/>
      <c r="AD205" s="695"/>
      <c r="AE205" s="695"/>
      <c r="AF205" s="695"/>
      <c r="AG205" s="695"/>
      <c r="AH205" s="695"/>
      <c r="AI205" s="695"/>
      <c r="AJ205" s="695"/>
      <c r="AK205" s="695"/>
      <c r="AL205" s="695"/>
      <c r="AM205" s="695"/>
      <c r="AN205" s="695"/>
      <c r="AO205" s="695"/>
      <c r="AP205" s="695"/>
      <c r="AQ205" s="423"/>
      <c r="AR205" s="423"/>
    </row>
    <row r="206" spans="1:44" s="164" customFormat="1" ht="12.75">
      <c r="A206" s="207"/>
      <c r="B206" s="220"/>
      <c r="C206" s="220"/>
      <c r="D206" s="220"/>
      <c r="E206" s="220"/>
      <c r="F206" s="220"/>
      <c r="G206" s="220"/>
      <c r="H206" s="220"/>
      <c r="I206" s="220"/>
      <c r="J206" s="220"/>
      <c r="K206" s="220"/>
      <c r="L206" s="604"/>
      <c r="M206" s="709"/>
      <c r="N206" s="423"/>
      <c r="O206" s="423"/>
      <c r="P206" s="423"/>
      <c r="Q206" s="423"/>
      <c r="R206" s="423"/>
      <c r="S206" s="423"/>
      <c r="T206" s="423"/>
      <c r="U206" s="423"/>
      <c r="V206" s="423"/>
      <c r="W206" s="423"/>
      <c r="X206" s="697"/>
      <c r="Y206" s="695"/>
      <c r="Z206" s="695"/>
      <c r="AA206" s="695"/>
      <c r="AB206" s="695"/>
      <c r="AC206" s="695"/>
      <c r="AD206" s="695"/>
      <c r="AE206" s="695"/>
      <c r="AF206" s="695"/>
      <c r="AG206" s="695"/>
      <c r="AH206" s="695"/>
      <c r="AI206" s="695"/>
      <c r="AJ206" s="695"/>
      <c r="AK206" s="695"/>
      <c r="AL206" s="695"/>
      <c r="AM206" s="695"/>
      <c r="AN206" s="695"/>
      <c r="AO206" s="695"/>
      <c r="AP206" s="695"/>
      <c r="AQ206" s="423"/>
      <c r="AR206" s="423"/>
    </row>
    <row r="207" spans="1:44" s="164" customFormat="1" ht="12.75">
      <c r="A207" s="207"/>
      <c r="B207" s="220"/>
      <c r="C207" s="220"/>
      <c r="D207" s="220"/>
      <c r="E207" s="220"/>
      <c r="F207" s="220"/>
      <c r="G207" s="220"/>
      <c r="H207" s="220"/>
      <c r="I207" s="220"/>
      <c r="J207" s="220"/>
      <c r="K207" s="220"/>
      <c r="L207" s="604"/>
      <c r="M207" s="709"/>
      <c r="N207" s="423"/>
      <c r="O207" s="423"/>
      <c r="P207" s="423"/>
      <c r="Q207" s="423"/>
      <c r="R207" s="423"/>
      <c r="S207" s="423"/>
      <c r="T207" s="423"/>
      <c r="U207" s="423"/>
      <c r="V207" s="423"/>
      <c r="W207" s="423"/>
      <c r="X207" s="697"/>
      <c r="Y207" s="695"/>
      <c r="Z207" s="695"/>
      <c r="AA207" s="695"/>
      <c r="AB207" s="695"/>
      <c r="AC207" s="695"/>
      <c r="AD207" s="695"/>
      <c r="AE207" s="695"/>
      <c r="AF207" s="695"/>
      <c r="AG207" s="695"/>
      <c r="AH207" s="695"/>
      <c r="AI207" s="695"/>
      <c r="AJ207" s="695"/>
      <c r="AK207" s="695"/>
      <c r="AL207" s="695"/>
      <c r="AM207" s="695"/>
      <c r="AN207" s="695"/>
      <c r="AO207" s="695"/>
      <c r="AP207" s="695"/>
      <c r="AQ207" s="423"/>
      <c r="AR207" s="423"/>
    </row>
    <row r="208" spans="1:44" s="164" customFormat="1" ht="12.75">
      <c r="A208" s="207"/>
      <c r="B208" s="220"/>
      <c r="C208" s="220"/>
      <c r="D208" s="220"/>
      <c r="E208" s="220"/>
      <c r="F208" s="220"/>
      <c r="G208" s="220"/>
      <c r="H208" s="220"/>
      <c r="I208" s="220"/>
      <c r="J208" s="220"/>
      <c r="K208" s="220"/>
      <c r="L208" s="604"/>
      <c r="M208" s="709"/>
      <c r="N208" s="423"/>
      <c r="O208" s="423"/>
      <c r="P208" s="423"/>
      <c r="Q208" s="423"/>
      <c r="R208" s="423"/>
      <c r="S208" s="423"/>
      <c r="T208" s="423"/>
      <c r="U208" s="423"/>
      <c r="V208" s="423"/>
      <c r="W208" s="423"/>
      <c r="X208" s="697"/>
      <c r="Y208" s="695"/>
      <c r="Z208" s="695"/>
      <c r="AA208" s="695"/>
      <c r="AB208" s="695"/>
      <c r="AC208" s="695"/>
      <c r="AD208" s="695"/>
      <c r="AE208" s="695"/>
      <c r="AF208" s="695"/>
      <c r="AG208" s="695"/>
      <c r="AH208" s="695"/>
      <c r="AI208" s="695"/>
      <c r="AJ208" s="695"/>
      <c r="AK208" s="695"/>
      <c r="AL208" s="695"/>
      <c r="AM208" s="695"/>
      <c r="AN208" s="695"/>
      <c r="AO208" s="695"/>
      <c r="AP208" s="695"/>
      <c r="AQ208" s="423"/>
      <c r="AR208" s="423"/>
    </row>
    <row r="209" spans="1:44" s="164" customFormat="1" ht="12.75">
      <c r="A209" s="207"/>
      <c r="B209" s="220"/>
      <c r="C209" s="220"/>
      <c r="D209" s="220"/>
      <c r="E209" s="220"/>
      <c r="F209" s="220"/>
      <c r="G209" s="220"/>
      <c r="H209" s="220"/>
      <c r="I209" s="220"/>
      <c r="J209" s="220"/>
      <c r="K209" s="220"/>
      <c r="L209" s="604"/>
      <c r="M209" s="709"/>
      <c r="N209" s="423"/>
      <c r="O209" s="423"/>
      <c r="P209" s="423"/>
      <c r="Q209" s="423"/>
      <c r="R209" s="423"/>
      <c r="S209" s="423"/>
      <c r="T209" s="423"/>
      <c r="U209" s="423"/>
      <c r="V209" s="423"/>
      <c r="W209" s="423"/>
      <c r="X209" s="697"/>
      <c r="Y209" s="695"/>
      <c r="Z209" s="695"/>
      <c r="AA209" s="695"/>
      <c r="AB209" s="695"/>
      <c r="AC209" s="695"/>
      <c r="AD209" s="695"/>
      <c r="AE209" s="695"/>
      <c r="AF209" s="695"/>
      <c r="AG209" s="695"/>
      <c r="AH209" s="695"/>
      <c r="AI209" s="695"/>
      <c r="AJ209" s="695"/>
      <c r="AK209" s="695"/>
      <c r="AL209" s="695"/>
      <c r="AM209" s="695"/>
      <c r="AN209" s="695"/>
      <c r="AO209" s="695"/>
      <c r="AP209" s="695"/>
      <c r="AQ209" s="423"/>
      <c r="AR209" s="423"/>
    </row>
    <row r="210" spans="1:44" s="164" customFormat="1" ht="12.75">
      <c r="A210" s="207"/>
      <c r="B210" s="220"/>
      <c r="C210" s="220"/>
      <c r="D210" s="220"/>
      <c r="E210" s="220"/>
      <c r="F210" s="220"/>
      <c r="G210" s="220"/>
      <c r="H210" s="220"/>
      <c r="I210" s="220"/>
      <c r="J210" s="220"/>
      <c r="K210" s="220"/>
      <c r="L210" s="604"/>
      <c r="M210" s="709"/>
      <c r="N210" s="423"/>
      <c r="O210" s="423"/>
      <c r="P210" s="423"/>
      <c r="Q210" s="423"/>
      <c r="R210" s="423"/>
      <c r="S210" s="423"/>
      <c r="T210" s="423"/>
      <c r="U210" s="423"/>
      <c r="V210" s="423"/>
      <c r="W210" s="423"/>
      <c r="X210" s="697"/>
      <c r="Y210" s="695"/>
      <c r="Z210" s="695"/>
      <c r="AA210" s="695"/>
      <c r="AB210" s="695"/>
      <c r="AC210" s="695"/>
      <c r="AD210" s="695"/>
      <c r="AE210" s="695"/>
      <c r="AF210" s="695"/>
      <c r="AG210" s="695"/>
      <c r="AH210" s="695"/>
      <c r="AI210" s="695"/>
      <c r="AJ210" s="695"/>
      <c r="AK210" s="695"/>
      <c r="AL210" s="695"/>
      <c r="AM210" s="695"/>
      <c r="AN210" s="695"/>
      <c r="AO210" s="695"/>
      <c r="AP210" s="695"/>
      <c r="AQ210" s="423"/>
      <c r="AR210" s="423"/>
    </row>
    <row r="211" spans="1:44" s="164" customFormat="1" ht="12.75">
      <c r="A211" s="207"/>
      <c r="B211" s="220"/>
      <c r="C211" s="220"/>
      <c r="D211" s="220"/>
      <c r="E211" s="220"/>
      <c r="F211" s="220"/>
      <c r="G211" s="220"/>
      <c r="H211" s="220"/>
      <c r="I211" s="220"/>
      <c r="J211" s="220"/>
      <c r="K211" s="220"/>
      <c r="L211" s="604"/>
      <c r="M211" s="709"/>
      <c r="N211" s="423"/>
      <c r="O211" s="423"/>
      <c r="P211" s="423"/>
      <c r="Q211" s="423"/>
      <c r="R211" s="423"/>
      <c r="S211" s="423"/>
      <c r="T211" s="423"/>
      <c r="U211" s="423"/>
      <c r="V211" s="423"/>
      <c r="W211" s="423"/>
      <c r="X211" s="697"/>
      <c r="Y211" s="695"/>
      <c r="Z211" s="695"/>
      <c r="AA211" s="695"/>
      <c r="AB211" s="695"/>
      <c r="AC211" s="695"/>
      <c r="AD211" s="695"/>
      <c r="AE211" s="695"/>
      <c r="AF211" s="695"/>
      <c r="AG211" s="695"/>
      <c r="AH211" s="695"/>
      <c r="AI211" s="695"/>
      <c r="AJ211" s="695"/>
      <c r="AK211" s="695"/>
      <c r="AL211" s="695"/>
      <c r="AM211" s="695"/>
      <c r="AN211" s="695"/>
      <c r="AO211" s="695"/>
      <c r="AP211" s="695"/>
      <c r="AQ211" s="423"/>
      <c r="AR211" s="423"/>
    </row>
    <row r="212" spans="1:44" s="164" customFormat="1" ht="12.75">
      <c r="A212" s="207"/>
      <c r="B212" s="220"/>
      <c r="C212" s="220"/>
      <c r="D212" s="220"/>
      <c r="E212" s="220"/>
      <c r="F212" s="220"/>
      <c r="G212" s="220"/>
      <c r="H212" s="220"/>
      <c r="I212" s="220"/>
      <c r="J212" s="220"/>
      <c r="K212" s="220"/>
      <c r="L212" s="604"/>
      <c r="M212" s="709"/>
      <c r="N212" s="423"/>
      <c r="O212" s="423"/>
      <c r="P212" s="423"/>
      <c r="Q212" s="423"/>
      <c r="R212" s="423"/>
      <c r="S212" s="423"/>
      <c r="T212" s="423"/>
      <c r="U212" s="423"/>
      <c r="V212" s="423"/>
      <c r="W212" s="423"/>
      <c r="X212" s="697"/>
      <c r="Y212" s="695"/>
      <c r="Z212" s="695"/>
      <c r="AA212" s="695"/>
      <c r="AB212" s="695"/>
      <c r="AC212" s="695"/>
      <c r="AD212" s="695"/>
      <c r="AE212" s="695"/>
      <c r="AF212" s="695"/>
      <c r="AG212" s="695"/>
      <c r="AH212" s="695"/>
      <c r="AI212" s="695"/>
      <c r="AJ212" s="695"/>
      <c r="AK212" s="695"/>
      <c r="AL212" s="695"/>
      <c r="AM212" s="695"/>
      <c r="AN212" s="695"/>
      <c r="AO212" s="695"/>
      <c r="AP212" s="695"/>
      <c r="AQ212" s="423"/>
      <c r="AR212" s="423"/>
    </row>
    <row r="213" spans="1:44" s="164" customFormat="1" ht="12.75">
      <c r="A213" s="207"/>
      <c r="B213" s="220"/>
      <c r="C213" s="220"/>
      <c r="D213" s="220"/>
      <c r="E213" s="220"/>
      <c r="F213" s="220"/>
      <c r="G213" s="220"/>
      <c r="H213" s="220"/>
      <c r="I213" s="220"/>
      <c r="J213" s="220"/>
      <c r="K213" s="220"/>
      <c r="L213" s="604"/>
      <c r="M213" s="709"/>
      <c r="N213" s="423"/>
      <c r="O213" s="423"/>
      <c r="P213" s="423"/>
      <c r="Q213" s="423"/>
      <c r="R213" s="423"/>
      <c r="S213" s="423"/>
      <c r="T213" s="423"/>
      <c r="U213" s="423"/>
      <c r="V213" s="423"/>
      <c r="W213" s="423"/>
      <c r="X213" s="697"/>
      <c r="Y213" s="695"/>
      <c r="Z213" s="695"/>
      <c r="AA213" s="695"/>
      <c r="AB213" s="695"/>
      <c r="AC213" s="695"/>
      <c r="AD213" s="695"/>
      <c r="AE213" s="695"/>
      <c r="AF213" s="695"/>
      <c r="AG213" s="695"/>
      <c r="AH213" s="695"/>
      <c r="AI213" s="695"/>
      <c r="AJ213" s="695"/>
      <c r="AK213" s="695"/>
      <c r="AL213" s="695"/>
      <c r="AM213" s="695"/>
      <c r="AN213" s="695"/>
      <c r="AO213" s="695"/>
      <c r="AP213" s="695"/>
      <c r="AQ213" s="423"/>
      <c r="AR213" s="423"/>
    </row>
    <row r="214" spans="1:44" s="164" customFormat="1" ht="12.75">
      <c r="A214" s="207"/>
      <c r="B214" s="220"/>
      <c r="C214" s="220"/>
      <c r="D214" s="220"/>
      <c r="E214" s="220"/>
      <c r="F214" s="220"/>
      <c r="G214" s="220"/>
      <c r="H214" s="220"/>
      <c r="I214" s="220"/>
      <c r="J214" s="220"/>
      <c r="K214" s="220"/>
      <c r="L214" s="604"/>
      <c r="M214" s="709"/>
      <c r="N214" s="423"/>
      <c r="O214" s="423"/>
      <c r="P214" s="423"/>
      <c r="Q214" s="423"/>
      <c r="R214" s="423"/>
      <c r="S214" s="423"/>
      <c r="T214" s="423"/>
      <c r="U214" s="423"/>
      <c r="V214" s="423"/>
      <c r="W214" s="423"/>
      <c r="X214" s="697"/>
      <c r="Y214" s="695"/>
      <c r="Z214" s="695"/>
      <c r="AA214" s="695"/>
      <c r="AB214" s="695"/>
      <c r="AC214" s="695"/>
      <c r="AD214" s="695"/>
      <c r="AE214" s="695"/>
      <c r="AF214" s="695"/>
      <c r="AG214" s="695"/>
      <c r="AH214" s="695"/>
      <c r="AI214" s="695"/>
      <c r="AJ214" s="695"/>
      <c r="AK214" s="695"/>
      <c r="AL214" s="695"/>
      <c r="AM214" s="695"/>
      <c r="AN214" s="695"/>
      <c r="AO214" s="695"/>
      <c r="AP214" s="695"/>
      <c r="AQ214" s="423"/>
      <c r="AR214" s="423"/>
    </row>
    <row r="215" spans="1:44" s="164" customFormat="1" ht="12.75">
      <c r="A215" s="207"/>
      <c r="B215" s="220"/>
      <c r="C215" s="220"/>
      <c r="D215" s="220"/>
      <c r="E215" s="220"/>
      <c r="F215" s="220"/>
      <c r="G215" s="220"/>
      <c r="H215" s="220"/>
      <c r="I215" s="220"/>
      <c r="J215" s="220"/>
      <c r="K215" s="220"/>
      <c r="L215" s="604"/>
      <c r="M215" s="709"/>
      <c r="N215" s="423"/>
      <c r="O215" s="423"/>
      <c r="P215" s="423"/>
      <c r="Q215" s="423"/>
      <c r="R215" s="423"/>
      <c r="S215" s="423"/>
      <c r="T215" s="423"/>
      <c r="U215" s="423"/>
      <c r="V215" s="423"/>
      <c r="W215" s="423"/>
      <c r="X215" s="697"/>
      <c r="Y215" s="695"/>
      <c r="Z215" s="695"/>
      <c r="AA215" s="695"/>
      <c r="AB215" s="695"/>
      <c r="AC215" s="695"/>
      <c r="AD215" s="695"/>
      <c r="AE215" s="695"/>
      <c r="AF215" s="695"/>
      <c r="AG215" s="695"/>
      <c r="AH215" s="695"/>
      <c r="AI215" s="695"/>
      <c r="AJ215" s="695"/>
      <c r="AK215" s="695"/>
      <c r="AL215" s="695"/>
      <c r="AM215" s="695"/>
      <c r="AN215" s="695"/>
      <c r="AO215" s="695"/>
      <c r="AP215" s="695"/>
      <c r="AQ215" s="423"/>
      <c r="AR215" s="423"/>
    </row>
    <row r="216" spans="1:44" s="164" customFormat="1" ht="12.75">
      <c r="A216" s="207"/>
      <c r="B216" s="220"/>
      <c r="C216" s="220"/>
      <c r="D216" s="220"/>
      <c r="E216" s="220"/>
      <c r="F216" s="220"/>
      <c r="G216" s="220"/>
      <c r="H216" s="220"/>
      <c r="I216" s="220"/>
      <c r="J216" s="220"/>
      <c r="K216" s="220"/>
      <c r="L216" s="604"/>
      <c r="M216" s="709"/>
      <c r="N216" s="423"/>
      <c r="O216" s="423"/>
      <c r="P216" s="423"/>
      <c r="Q216" s="423"/>
      <c r="R216" s="423"/>
      <c r="S216" s="423"/>
      <c r="T216" s="423"/>
      <c r="U216" s="423"/>
      <c r="V216" s="423"/>
      <c r="W216" s="423"/>
      <c r="X216" s="697"/>
      <c r="Y216" s="695"/>
      <c r="Z216" s="695"/>
      <c r="AA216" s="695"/>
      <c r="AB216" s="695"/>
      <c r="AC216" s="695"/>
      <c r="AD216" s="695"/>
      <c r="AE216" s="695"/>
      <c r="AF216" s="695"/>
      <c r="AG216" s="695"/>
      <c r="AH216" s="695"/>
      <c r="AI216" s="695"/>
      <c r="AJ216" s="695"/>
      <c r="AK216" s="695"/>
      <c r="AL216" s="695"/>
      <c r="AM216" s="695"/>
      <c r="AN216" s="695"/>
      <c r="AO216" s="695"/>
      <c r="AP216" s="695"/>
      <c r="AQ216" s="423"/>
      <c r="AR216" s="423"/>
    </row>
    <row r="217" spans="1:44" s="164" customFormat="1" ht="12.75">
      <c r="A217" s="207"/>
      <c r="B217" s="220"/>
      <c r="C217" s="220"/>
      <c r="D217" s="220"/>
      <c r="E217" s="220"/>
      <c r="F217" s="220"/>
      <c r="G217" s="220"/>
      <c r="H217" s="220"/>
      <c r="I217" s="220"/>
      <c r="J217" s="220"/>
      <c r="K217" s="220"/>
      <c r="L217" s="604"/>
      <c r="M217" s="709"/>
      <c r="N217" s="423"/>
      <c r="O217" s="423"/>
      <c r="P217" s="423"/>
      <c r="Q217" s="423"/>
      <c r="R217" s="423"/>
      <c r="S217" s="423"/>
      <c r="T217" s="423"/>
      <c r="U217" s="423"/>
      <c r="V217" s="423"/>
      <c r="W217" s="423"/>
      <c r="X217" s="697"/>
      <c r="Y217" s="695"/>
      <c r="Z217" s="695"/>
      <c r="AA217" s="695"/>
      <c r="AB217" s="695"/>
      <c r="AC217" s="695"/>
      <c r="AD217" s="695"/>
      <c r="AE217" s="695"/>
      <c r="AF217" s="695"/>
      <c r="AG217" s="695"/>
      <c r="AH217" s="695"/>
      <c r="AI217" s="695"/>
      <c r="AJ217" s="695"/>
      <c r="AK217" s="695"/>
      <c r="AL217" s="695"/>
      <c r="AM217" s="695"/>
      <c r="AN217" s="695"/>
      <c r="AO217" s="695"/>
      <c r="AP217" s="695"/>
      <c r="AQ217" s="423"/>
      <c r="AR217" s="423"/>
    </row>
    <row r="218" spans="1:44" s="173" customFormat="1" ht="12" customHeight="1">
      <c r="A218" s="239"/>
      <c r="B218" s="220"/>
      <c r="C218" s="220"/>
      <c r="D218" s="220"/>
      <c r="E218" s="220"/>
      <c r="F218" s="220"/>
      <c r="G218" s="223"/>
      <c r="H218" s="223"/>
      <c r="I218" s="223"/>
      <c r="J218" s="225"/>
      <c r="K218" s="225"/>
      <c r="L218" s="607"/>
      <c r="M218" s="717"/>
      <c r="N218" s="424"/>
      <c r="O218" s="424"/>
      <c r="P218" s="424"/>
      <c r="Q218" s="424"/>
      <c r="R218" s="424"/>
      <c r="S218" s="424"/>
      <c r="T218" s="424"/>
      <c r="U218" s="424"/>
      <c r="V218" s="424"/>
      <c r="W218" s="424"/>
      <c r="X218" s="718"/>
      <c r="Y218" s="719"/>
      <c r="Z218" s="719"/>
      <c r="AA218" s="719"/>
      <c r="AB218" s="719"/>
      <c r="AC218" s="719"/>
      <c r="AD218" s="719"/>
      <c r="AE218" s="719"/>
      <c r="AF218" s="719"/>
      <c r="AG218" s="719"/>
      <c r="AH218" s="719"/>
      <c r="AI218" s="719"/>
      <c r="AJ218" s="719"/>
      <c r="AK218" s="719"/>
      <c r="AL218" s="719"/>
      <c r="AM218" s="719"/>
      <c r="AN218" s="719"/>
      <c r="AO218" s="719"/>
      <c r="AP218" s="719"/>
      <c r="AQ218" s="424"/>
      <c r="AR218" s="424"/>
    </row>
    <row r="219" spans="1:44" s="171" customFormat="1" ht="14.1" customHeight="1">
      <c r="A219" s="174"/>
      <c r="B219" s="175"/>
      <c r="C219" s="175"/>
      <c r="D219" s="175"/>
      <c r="E219" s="175"/>
      <c r="F219" s="175"/>
      <c r="G219" s="175"/>
      <c r="H219" s="173"/>
      <c r="I219" s="175"/>
      <c r="J219" s="172"/>
      <c r="K219" s="172"/>
      <c r="L219" s="608"/>
      <c r="M219" s="425"/>
      <c r="N219" s="425"/>
      <c r="O219" s="425"/>
      <c r="P219" s="425"/>
      <c r="Q219" s="425"/>
      <c r="R219" s="425"/>
      <c r="S219" s="425"/>
      <c r="T219" s="425"/>
      <c r="U219" s="425"/>
      <c r="V219" s="425"/>
      <c r="W219" s="425"/>
      <c r="X219" s="720"/>
      <c r="Y219" s="721"/>
      <c r="Z219" s="721"/>
      <c r="AA219" s="721"/>
      <c r="AB219" s="721"/>
      <c r="AC219" s="721"/>
      <c r="AD219" s="721"/>
      <c r="AE219" s="721"/>
      <c r="AF219" s="721"/>
      <c r="AG219" s="721"/>
      <c r="AH219" s="721"/>
      <c r="AI219" s="721"/>
      <c r="AJ219" s="721"/>
      <c r="AK219" s="721"/>
      <c r="AL219" s="721"/>
      <c r="AM219" s="721"/>
      <c r="AN219" s="721"/>
      <c r="AO219" s="721"/>
      <c r="AP219" s="721"/>
      <c r="AQ219" s="425"/>
      <c r="AR219" s="425"/>
    </row>
    <row r="220" spans="1:44" s="140" customFormat="1" ht="12" customHeight="1">
      <c r="A220" s="177"/>
      <c r="B220" s="178"/>
      <c r="C220" s="178"/>
      <c r="D220" s="178"/>
      <c r="E220" s="178"/>
      <c r="F220" s="178"/>
      <c r="G220" s="179"/>
      <c r="J220" s="159"/>
      <c r="K220" s="159"/>
      <c r="L220" s="604"/>
      <c r="M220" s="709"/>
      <c r="N220" s="426"/>
      <c r="O220" s="426"/>
      <c r="P220" s="426"/>
      <c r="Q220" s="426"/>
      <c r="R220" s="426"/>
      <c r="S220" s="426"/>
      <c r="T220" s="426"/>
      <c r="U220" s="426"/>
      <c r="V220" s="426"/>
      <c r="W220" s="426"/>
      <c r="X220" s="701"/>
      <c r="Y220" s="702"/>
      <c r="Z220" s="702"/>
      <c r="AA220" s="702"/>
      <c r="AB220" s="702"/>
      <c r="AC220" s="702"/>
      <c r="AD220" s="702"/>
      <c r="AE220" s="702"/>
      <c r="AF220" s="702"/>
      <c r="AG220" s="702"/>
      <c r="AH220" s="702"/>
      <c r="AI220" s="702"/>
      <c r="AJ220" s="702"/>
      <c r="AK220" s="702"/>
      <c r="AL220" s="702"/>
      <c r="AM220" s="702"/>
      <c r="AN220" s="702"/>
      <c r="AO220" s="702"/>
      <c r="AP220" s="702"/>
      <c r="AQ220" s="426"/>
      <c r="AR220" s="426"/>
    </row>
    <row r="221" spans="1:44" s="140" customFormat="1" ht="12" customHeight="1">
      <c r="B221" s="178"/>
      <c r="C221" s="178"/>
      <c r="D221" s="178"/>
      <c r="E221" s="178"/>
      <c r="F221" s="178"/>
      <c r="G221" s="178"/>
      <c r="H221" s="178"/>
      <c r="I221" s="178"/>
      <c r="J221" s="159"/>
      <c r="K221" s="159"/>
      <c r="L221" s="604"/>
      <c r="M221" s="709"/>
      <c r="N221" s="426"/>
      <c r="O221" s="426"/>
      <c r="P221" s="426"/>
      <c r="Q221" s="426"/>
      <c r="R221" s="426"/>
      <c r="S221" s="426"/>
      <c r="T221" s="426"/>
      <c r="U221" s="426"/>
      <c r="V221" s="426"/>
      <c r="W221" s="426"/>
      <c r="X221" s="701"/>
      <c r="Y221" s="702"/>
      <c r="Z221" s="702"/>
      <c r="AA221" s="702"/>
      <c r="AB221" s="702"/>
      <c r="AC221" s="702"/>
      <c r="AD221" s="702"/>
      <c r="AE221" s="702"/>
      <c r="AF221" s="702"/>
      <c r="AG221" s="702"/>
      <c r="AH221" s="702"/>
      <c r="AI221" s="702"/>
      <c r="AJ221" s="702"/>
      <c r="AK221" s="702"/>
      <c r="AL221" s="702"/>
      <c r="AM221" s="702"/>
      <c r="AN221" s="702"/>
      <c r="AO221" s="702"/>
      <c r="AP221" s="702"/>
      <c r="AQ221" s="426"/>
      <c r="AR221" s="426"/>
    </row>
    <row r="222" spans="1:44" s="140" customFormat="1" ht="12" customHeight="1">
      <c r="B222" s="180"/>
      <c r="C222" s="180"/>
      <c r="D222" s="180"/>
      <c r="E222" s="180"/>
      <c r="F222" s="180"/>
      <c r="G222" s="180"/>
      <c r="H222" s="180"/>
      <c r="J222" s="159"/>
      <c r="K222" s="159"/>
      <c r="L222" s="604"/>
      <c r="M222" s="709"/>
      <c r="N222" s="426"/>
      <c r="O222" s="426"/>
      <c r="P222" s="426"/>
      <c r="Q222" s="426"/>
      <c r="R222" s="426"/>
      <c r="S222" s="426"/>
      <c r="T222" s="426"/>
      <c r="U222" s="426"/>
      <c r="V222" s="426"/>
      <c r="W222" s="426"/>
      <c r="X222" s="701"/>
      <c r="Y222" s="702"/>
      <c r="Z222" s="702"/>
      <c r="AA222" s="702"/>
      <c r="AB222" s="702"/>
      <c r="AC222" s="702"/>
      <c r="AD222" s="702"/>
      <c r="AE222" s="702"/>
      <c r="AF222" s="702"/>
      <c r="AG222" s="702"/>
      <c r="AH222" s="702"/>
      <c r="AI222" s="702"/>
      <c r="AJ222" s="702"/>
      <c r="AK222" s="702"/>
      <c r="AL222" s="702"/>
      <c r="AM222" s="702"/>
      <c r="AN222" s="702"/>
      <c r="AO222" s="702"/>
      <c r="AP222" s="702"/>
      <c r="AQ222" s="426"/>
      <c r="AR222" s="426"/>
    </row>
    <row r="223" spans="1:44" s="181" customFormat="1" ht="12" customHeight="1">
      <c r="L223" s="609"/>
      <c r="M223" s="427"/>
      <c r="N223" s="427"/>
      <c r="O223" s="427"/>
      <c r="P223" s="427"/>
      <c r="Q223" s="427"/>
      <c r="R223" s="427"/>
      <c r="S223" s="427"/>
      <c r="T223" s="427"/>
      <c r="U223" s="427"/>
      <c r="V223" s="427"/>
      <c r="W223" s="427"/>
      <c r="X223" s="703"/>
      <c r="Y223" s="704"/>
      <c r="Z223" s="704"/>
      <c r="AA223" s="704"/>
      <c r="AB223" s="704"/>
      <c r="AC223" s="704"/>
      <c r="AD223" s="704"/>
      <c r="AE223" s="704"/>
      <c r="AF223" s="704"/>
      <c r="AG223" s="704"/>
      <c r="AH223" s="704"/>
      <c r="AI223" s="704"/>
      <c r="AJ223" s="704"/>
      <c r="AK223" s="704"/>
      <c r="AL223" s="704"/>
      <c r="AM223" s="704"/>
      <c r="AN223" s="704"/>
      <c r="AO223" s="704"/>
      <c r="AP223" s="704"/>
      <c r="AQ223" s="427"/>
      <c r="AR223" s="427"/>
    </row>
    <row r="224" spans="1:44" s="140" customFormat="1" ht="12" customHeight="1">
      <c r="A224" s="182"/>
      <c r="B224" s="180"/>
      <c r="C224" s="180"/>
      <c r="D224" s="180"/>
      <c r="E224" s="180"/>
      <c r="F224" s="180"/>
      <c r="G224" s="180"/>
      <c r="H224" s="180"/>
      <c r="J224" s="159"/>
      <c r="K224" s="159"/>
      <c r="L224" s="604"/>
      <c r="M224" s="709"/>
      <c r="N224" s="426"/>
      <c r="O224" s="426"/>
      <c r="P224" s="426"/>
      <c r="Q224" s="426"/>
      <c r="R224" s="426"/>
      <c r="S224" s="426"/>
      <c r="T224" s="426"/>
      <c r="U224" s="426"/>
      <c r="V224" s="426"/>
      <c r="W224" s="426"/>
      <c r="X224" s="701"/>
      <c r="Y224" s="702"/>
      <c r="Z224" s="702"/>
      <c r="AA224" s="702"/>
      <c r="AB224" s="702"/>
      <c r="AC224" s="702"/>
      <c r="AD224" s="702"/>
      <c r="AE224" s="702"/>
      <c r="AF224" s="702"/>
      <c r="AG224" s="702"/>
      <c r="AH224" s="702"/>
      <c r="AI224" s="702"/>
      <c r="AJ224" s="702"/>
      <c r="AK224" s="702"/>
      <c r="AL224" s="702"/>
      <c r="AM224" s="702"/>
      <c r="AN224" s="702"/>
      <c r="AO224" s="702"/>
      <c r="AP224" s="702"/>
      <c r="AQ224" s="426"/>
      <c r="AR224" s="426"/>
    </row>
    <row r="225" spans="1:44" s="140" customFormat="1" ht="12" customHeight="1">
      <c r="J225" s="144"/>
      <c r="K225" s="144"/>
      <c r="L225" s="599"/>
      <c r="M225" s="696"/>
      <c r="N225" s="426"/>
      <c r="O225" s="426"/>
      <c r="P225" s="426"/>
      <c r="Q225" s="426"/>
      <c r="R225" s="426"/>
      <c r="S225" s="426"/>
      <c r="T225" s="426"/>
      <c r="U225" s="426"/>
      <c r="V225" s="426"/>
      <c r="W225" s="426"/>
      <c r="X225" s="701"/>
      <c r="Y225" s="702"/>
      <c r="Z225" s="702"/>
      <c r="AA225" s="702"/>
      <c r="AB225" s="702"/>
      <c r="AC225" s="702"/>
      <c r="AD225" s="702"/>
      <c r="AE225" s="702"/>
      <c r="AF225" s="702"/>
      <c r="AG225" s="702"/>
      <c r="AH225" s="702"/>
      <c r="AI225" s="702"/>
      <c r="AJ225" s="702"/>
      <c r="AK225" s="702"/>
      <c r="AL225" s="702"/>
      <c r="AM225" s="702"/>
      <c r="AN225" s="702"/>
      <c r="AO225" s="702"/>
      <c r="AP225" s="702"/>
      <c r="AQ225" s="426"/>
      <c r="AR225" s="426"/>
    </row>
    <row r="226" spans="1:44" s="140" customFormat="1" ht="12" customHeight="1">
      <c r="A226" s="139"/>
      <c r="B226" s="139"/>
      <c r="C226" s="139"/>
      <c r="D226" s="139"/>
      <c r="E226" s="139"/>
      <c r="F226" s="139"/>
      <c r="G226" s="139"/>
      <c r="H226" s="139"/>
      <c r="I226" s="139"/>
      <c r="L226" s="598"/>
      <c r="M226" s="426"/>
      <c r="N226" s="426"/>
      <c r="O226" s="426"/>
      <c r="P226" s="426"/>
      <c r="Q226" s="426"/>
      <c r="R226" s="426"/>
      <c r="S226" s="426"/>
      <c r="T226" s="426"/>
      <c r="U226" s="426"/>
      <c r="V226" s="426"/>
      <c r="W226" s="426"/>
      <c r="X226" s="701"/>
      <c r="Y226" s="702"/>
      <c r="Z226" s="702"/>
      <c r="AA226" s="702"/>
      <c r="AB226" s="702"/>
      <c r="AC226" s="702"/>
      <c r="AD226" s="702"/>
      <c r="AE226" s="702"/>
      <c r="AF226" s="702"/>
      <c r="AG226" s="702"/>
      <c r="AH226" s="702"/>
      <c r="AI226" s="702"/>
      <c r="AJ226" s="702"/>
      <c r="AK226" s="702"/>
      <c r="AL226" s="702"/>
      <c r="AM226" s="702"/>
      <c r="AN226" s="702"/>
      <c r="AO226" s="702"/>
      <c r="AP226" s="702"/>
      <c r="AQ226" s="426"/>
      <c r="AR226" s="426"/>
    </row>
    <row r="227" spans="1:44" s="140" customFormat="1" ht="12" customHeight="1">
      <c r="A227" s="139"/>
      <c r="B227" s="139"/>
      <c r="C227" s="139"/>
      <c r="D227" s="139"/>
      <c r="E227" s="139"/>
      <c r="F227" s="139"/>
      <c r="G227" s="139"/>
      <c r="H227" s="139"/>
      <c r="I227" s="139"/>
      <c r="L227" s="598"/>
      <c r="M227" s="426"/>
      <c r="N227" s="426"/>
      <c r="O227" s="426"/>
      <c r="P227" s="426"/>
      <c r="Q227" s="426"/>
      <c r="R227" s="426"/>
      <c r="S227" s="426"/>
      <c r="T227" s="426"/>
      <c r="U227" s="426"/>
      <c r="V227" s="426"/>
      <c r="W227" s="426"/>
      <c r="X227" s="701"/>
      <c r="Y227" s="702"/>
      <c r="Z227" s="702"/>
      <c r="AA227" s="702"/>
      <c r="AB227" s="702"/>
      <c r="AC227" s="702"/>
      <c r="AD227" s="702"/>
      <c r="AE227" s="702"/>
      <c r="AF227" s="702"/>
      <c r="AG227" s="702"/>
      <c r="AH227" s="702"/>
      <c r="AI227" s="702"/>
      <c r="AJ227" s="702"/>
      <c r="AK227" s="702"/>
      <c r="AL227" s="702"/>
      <c r="AM227" s="702"/>
      <c r="AN227" s="702"/>
      <c r="AO227" s="702"/>
      <c r="AP227" s="702"/>
      <c r="AQ227" s="426"/>
      <c r="AR227" s="426"/>
    </row>
    <row r="228" spans="1:44" s="140" customFormat="1" ht="12" customHeight="1">
      <c r="A228" s="139"/>
      <c r="B228" s="139"/>
      <c r="C228" s="139"/>
      <c r="D228" s="139"/>
      <c r="E228" s="139"/>
      <c r="F228" s="139"/>
      <c r="G228" s="139"/>
      <c r="H228" s="139"/>
      <c r="I228" s="139"/>
      <c r="L228" s="598"/>
      <c r="M228" s="426"/>
      <c r="N228" s="426"/>
      <c r="O228" s="426"/>
      <c r="P228" s="426"/>
      <c r="Q228" s="426"/>
      <c r="R228" s="426"/>
      <c r="S228" s="426"/>
      <c r="T228" s="426"/>
      <c r="U228" s="426"/>
      <c r="V228" s="426"/>
      <c r="W228" s="426"/>
      <c r="X228" s="701"/>
      <c r="Y228" s="702"/>
      <c r="Z228" s="702"/>
      <c r="AA228" s="702"/>
      <c r="AB228" s="702"/>
      <c r="AC228" s="702"/>
      <c r="AD228" s="702"/>
      <c r="AE228" s="702"/>
      <c r="AF228" s="702"/>
      <c r="AG228" s="702"/>
      <c r="AH228" s="702"/>
      <c r="AI228" s="702"/>
      <c r="AJ228" s="702"/>
      <c r="AK228" s="702"/>
      <c r="AL228" s="702"/>
      <c r="AM228" s="702"/>
      <c r="AN228" s="702"/>
      <c r="AO228" s="702"/>
      <c r="AP228" s="702"/>
      <c r="AQ228" s="426"/>
      <c r="AR228" s="426"/>
    </row>
    <row r="229" spans="1:44" s="140" customFormat="1" ht="12" customHeight="1">
      <c r="A229" s="139"/>
      <c r="B229" s="139"/>
      <c r="C229" s="139"/>
      <c r="D229" s="139"/>
      <c r="E229" s="139"/>
      <c r="F229" s="139"/>
      <c r="G229" s="139"/>
      <c r="H229" s="139"/>
      <c r="I229" s="139"/>
      <c r="L229" s="598"/>
      <c r="M229" s="426"/>
      <c r="N229" s="426"/>
      <c r="O229" s="426"/>
      <c r="P229" s="426"/>
      <c r="Q229" s="426"/>
      <c r="R229" s="426"/>
      <c r="S229" s="426"/>
      <c r="T229" s="426"/>
      <c r="U229" s="426"/>
      <c r="V229" s="426"/>
      <c r="W229" s="426"/>
      <c r="X229" s="701"/>
      <c r="Y229" s="702"/>
      <c r="Z229" s="702"/>
      <c r="AA229" s="702"/>
      <c r="AB229" s="702"/>
      <c r="AC229" s="702"/>
      <c r="AD229" s="702"/>
      <c r="AE229" s="702"/>
      <c r="AF229" s="702"/>
      <c r="AG229" s="702"/>
      <c r="AH229" s="702"/>
      <c r="AI229" s="702"/>
      <c r="AJ229" s="702"/>
      <c r="AK229" s="702"/>
      <c r="AL229" s="702"/>
      <c r="AM229" s="702"/>
      <c r="AN229" s="702"/>
      <c r="AO229" s="702"/>
      <c r="AP229" s="702"/>
      <c r="AQ229" s="426"/>
      <c r="AR229" s="426"/>
    </row>
    <row r="230" spans="1:44" s="140" customFormat="1" ht="12" customHeight="1">
      <c r="A230" s="139"/>
      <c r="B230" s="139"/>
      <c r="C230" s="139"/>
      <c r="D230" s="139"/>
      <c r="E230" s="139"/>
      <c r="F230" s="139"/>
      <c r="G230" s="139"/>
      <c r="H230" s="139"/>
      <c r="I230" s="139"/>
      <c r="L230" s="598"/>
      <c r="M230" s="426"/>
      <c r="N230" s="426"/>
      <c r="O230" s="426"/>
      <c r="P230" s="426"/>
      <c r="Q230" s="426"/>
      <c r="R230" s="426"/>
      <c r="S230" s="426"/>
      <c r="T230" s="426"/>
      <c r="U230" s="426"/>
      <c r="V230" s="426"/>
      <c r="W230" s="426"/>
      <c r="X230" s="701"/>
      <c r="Y230" s="702"/>
      <c r="Z230" s="702"/>
      <c r="AA230" s="702"/>
      <c r="AB230" s="702"/>
      <c r="AC230" s="702"/>
      <c r="AD230" s="702"/>
      <c r="AE230" s="702"/>
      <c r="AF230" s="702"/>
      <c r="AG230" s="702"/>
      <c r="AH230" s="702"/>
      <c r="AI230" s="702"/>
      <c r="AJ230" s="702"/>
      <c r="AK230" s="702"/>
      <c r="AL230" s="702"/>
      <c r="AM230" s="702"/>
      <c r="AN230" s="702"/>
      <c r="AO230" s="702"/>
      <c r="AP230" s="702"/>
      <c r="AQ230" s="426"/>
      <c r="AR230" s="426"/>
    </row>
    <row r="231" spans="1:44" s="140" customFormat="1" ht="12" customHeight="1">
      <c r="A231" s="139"/>
      <c r="B231" s="139"/>
      <c r="C231" s="139"/>
      <c r="D231" s="139"/>
      <c r="E231" s="139"/>
      <c r="F231" s="139"/>
      <c r="G231" s="139"/>
      <c r="H231" s="139"/>
      <c r="I231" s="139"/>
      <c r="L231" s="598"/>
      <c r="M231" s="426"/>
      <c r="N231" s="426"/>
      <c r="O231" s="426"/>
      <c r="P231" s="426"/>
      <c r="Q231" s="426"/>
      <c r="R231" s="426"/>
      <c r="S231" s="426"/>
      <c r="T231" s="426"/>
      <c r="U231" s="426"/>
      <c r="V231" s="426"/>
      <c r="W231" s="426"/>
      <c r="X231" s="701"/>
      <c r="Y231" s="702"/>
      <c r="Z231" s="702"/>
      <c r="AA231" s="702"/>
      <c r="AB231" s="702"/>
      <c r="AC231" s="702"/>
      <c r="AD231" s="702"/>
      <c r="AE231" s="702"/>
      <c r="AF231" s="702"/>
      <c r="AG231" s="702"/>
      <c r="AH231" s="702"/>
      <c r="AI231" s="702"/>
      <c r="AJ231" s="702"/>
      <c r="AK231" s="702"/>
      <c r="AL231" s="702"/>
      <c r="AM231" s="702"/>
      <c r="AN231" s="702"/>
      <c r="AO231" s="702"/>
      <c r="AP231" s="702"/>
      <c r="AQ231" s="426"/>
      <c r="AR231" s="426"/>
    </row>
    <row r="232" spans="1:44" s="181" customFormat="1" ht="12" customHeight="1">
      <c r="A232" s="139"/>
      <c r="B232" s="139"/>
      <c r="C232" s="139"/>
      <c r="D232" s="139"/>
      <c r="E232" s="139"/>
      <c r="F232" s="139"/>
      <c r="G232" s="139"/>
      <c r="H232" s="139"/>
      <c r="I232" s="139"/>
      <c r="L232" s="609"/>
      <c r="M232" s="427"/>
      <c r="N232" s="427"/>
      <c r="O232" s="427"/>
      <c r="P232" s="427"/>
      <c r="Q232" s="427"/>
      <c r="R232" s="427"/>
      <c r="S232" s="427"/>
      <c r="T232" s="427"/>
      <c r="U232" s="427"/>
      <c r="V232" s="427"/>
      <c r="W232" s="427"/>
      <c r="X232" s="703"/>
      <c r="Y232" s="704"/>
      <c r="Z232" s="704"/>
      <c r="AA232" s="704"/>
      <c r="AB232" s="704"/>
      <c r="AC232" s="704"/>
      <c r="AD232" s="704"/>
      <c r="AE232" s="704"/>
      <c r="AF232" s="704"/>
      <c r="AG232" s="704"/>
      <c r="AH232" s="704"/>
      <c r="AI232" s="704"/>
      <c r="AJ232" s="704"/>
      <c r="AK232" s="704"/>
      <c r="AL232" s="704"/>
      <c r="AM232" s="704"/>
      <c r="AN232" s="704"/>
      <c r="AO232" s="704"/>
      <c r="AP232" s="704"/>
      <c r="AQ232" s="427"/>
      <c r="AR232" s="427"/>
    </row>
    <row r="233" spans="1:44" s="140" customFormat="1" ht="12" customHeight="1">
      <c r="A233" s="139"/>
      <c r="B233" s="139"/>
      <c r="C233" s="139"/>
      <c r="D233" s="139"/>
      <c r="E233" s="139"/>
      <c r="F233" s="139"/>
      <c r="G233" s="139"/>
      <c r="H233" s="139"/>
      <c r="I233" s="139"/>
      <c r="L233" s="598"/>
      <c r="M233" s="426"/>
      <c r="N233" s="426"/>
      <c r="O233" s="426"/>
      <c r="P233" s="426"/>
      <c r="Q233" s="426"/>
      <c r="R233" s="426"/>
      <c r="S233" s="426"/>
      <c r="T233" s="426"/>
      <c r="U233" s="426"/>
      <c r="V233" s="426"/>
      <c r="W233" s="426"/>
      <c r="X233" s="701"/>
      <c r="Y233" s="702"/>
      <c r="Z233" s="702"/>
      <c r="AA233" s="702"/>
      <c r="AB233" s="702"/>
      <c r="AC233" s="702"/>
      <c r="AD233" s="702"/>
      <c r="AE233" s="702"/>
      <c r="AF233" s="702"/>
      <c r="AG233" s="702"/>
      <c r="AH233" s="702"/>
      <c r="AI233" s="702"/>
      <c r="AJ233" s="702"/>
      <c r="AK233" s="702"/>
      <c r="AL233" s="702"/>
      <c r="AM233" s="702"/>
      <c r="AN233" s="702"/>
      <c r="AO233" s="702"/>
      <c r="AP233" s="702"/>
      <c r="AQ233" s="426"/>
      <c r="AR233" s="426"/>
    </row>
    <row r="234" spans="1:44" s="181" customFormat="1" ht="12" customHeight="1">
      <c r="A234" s="139"/>
      <c r="B234" s="139"/>
      <c r="C234" s="139"/>
      <c r="D234" s="139"/>
      <c r="E234" s="139"/>
      <c r="F234" s="139"/>
      <c r="G234" s="139"/>
      <c r="H234" s="139"/>
      <c r="I234" s="139"/>
      <c r="J234" s="178"/>
      <c r="K234" s="178"/>
      <c r="L234" s="610"/>
      <c r="M234" s="722"/>
      <c r="N234" s="427"/>
      <c r="O234" s="427"/>
      <c r="P234" s="427"/>
      <c r="Q234" s="427"/>
      <c r="R234" s="427"/>
      <c r="S234" s="427"/>
      <c r="T234" s="427"/>
      <c r="U234" s="427"/>
      <c r="V234" s="427"/>
      <c r="W234" s="427"/>
      <c r="X234" s="703"/>
      <c r="Y234" s="704"/>
      <c r="Z234" s="704"/>
      <c r="AA234" s="704"/>
      <c r="AB234" s="704"/>
      <c r="AC234" s="704"/>
      <c r="AD234" s="704"/>
      <c r="AE234" s="704"/>
      <c r="AF234" s="704"/>
      <c r="AG234" s="704"/>
      <c r="AH234" s="704"/>
      <c r="AI234" s="704"/>
      <c r="AJ234" s="704"/>
      <c r="AK234" s="704"/>
      <c r="AL234" s="704"/>
      <c r="AM234" s="704"/>
      <c r="AN234" s="704"/>
      <c r="AO234" s="704"/>
      <c r="AP234" s="704"/>
      <c r="AQ234" s="427"/>
      <c r="AR234" s="427"/>
    </row>
    <row r="235" spans="1:44" s="140" customFormat="1" ht="12" customHeight="1">
      <c r="A235" s="139"/>
      <c r="B235" s="139"/>
      <c r="C235" s="139"/>
      <c r="D235" s="139"/>
      <c r="E235" s="139"/>
      <c r="F235" s="139"/>
      <c r="G235" s="139"/>
      <c r="H235" s="139"/>
      <c r="I235" s="139"/>
      <c r="J235" s="183"/>
      <c r="K235" s="183"/>
      <c r="L235" s="611"/>
      <c r="M235" s="723"/>
      <c r="N235" s="426"/>
      <c r="O235" s="426"/>
      <c r="P235" s="426"/>
      <c r="Q235" s="426"/>
      <c r="R235" s="426"/>
      <c r="S235" s="426"/>
      <c r="T235" s="426"/>
      <c r="U235" s="426"/>
      <c r="V235" s="426"/>
      <c r="W235" s="426"/>
      <c r="X235" s="701"/>
      <c r="Y235" s="702"/>
      <c r="Z235" s="702"/>
      <c r="AA235" s="702"/>
      <c r="AB235" s="702"/>
      <c r="AC235" s="702"/>
      <c r="AD235" s="702"/>
      <c r="AE235" s="702"/>
      <c r="AF235" s="702"/>
      <c r="AG235" s="702"/>
      <c r="AH235" s="702"/>
      <c r="AI235" s="702"/>
      <c r="AJ235" s="702"/>
      <c r="AK235" s="702"/>
      <c r="AL235" s="702"/>
      <c r="AM235" s="702"/>
      <c r="AN235" s="702"/>
      <c r="AO235" s="702"/>
      <c r="AP235" s="702"/>
      <c r="AQ235" s="426"/>
      <c r="AR235" s="426"/>
    </row>
    <row r="236" spans="1:44" ht="12" customHeight="1"/>
    <row r="237" spans="1:44" ht="12" customHeight="1"/>
    <row r="238" spans="1:44" ht="12" customHeight="1"/>
    <row r="239" spans="1:44" ht="12" customHeight="1"/>
    <row r="240" spans="1:44" ht="12" customHeight="1"/>
    <row r="241" spans="1:1" ht="12" customHeight="1"/>
    <row r="242" spans="1:1" ht="12" customHeight="1"/>
    <row r="243" spans="1:1" ht="12" customHeight="1"/>
    <row r="244" spans="1:1" ht="12" customHeight="1">
      <c r="A244" s="164"/>
    </row>
    <row r="245" spans="1:1" ht="12" customHeight="1"/>
    <row r="246" spans="1:1" ht="12" customHeight="1"/>
    <row r="247" spans="1:1" ht="12" customHeight="1"/>
    <row r="248" spans="1:1" ht="12" customHeight="1"/>
    <row r="249" spans="1:1" ht="12" customHeight="1"/>
    <row r="250" spans="1:1" ht="12" customHeight="1"/>
    <row r="251" spans="1:1" ht="12" customHeight="1"/>
    <row r="252" spans="1:1" ht="12" customHeight="1"/>
    <row r="253" spans="1:1" ht="12" customHeight="1"/>
    <row r="254" spans="1:1" ht="12" customHeight="1"/>
    <row r="255" spans="1:1" ht="8.25" customHeight="1"/>
    <row r="256" spans="1:1" ht="8.25" customHeight="1"/>
    <row r="257" ht="8.25" customHeight="1"/>
    <row r="258" ht="8.25" customHeight="1"/>
    <row r="259" ht="8.25" customHeight="1"/>
    <row r="260" ht="8.25" customHeight="1"/>
    <row r="261" ht="11.45" customHeight="1"/>
    <row r="262" ht="11.45" customHeight="1"/>
    <row r="263" ht="11.45" customHeight="1"/>
    <row r="264" ht="9"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row r="455" ht="8.85" customHeight="1"/>
    <row r="456" ht="8.85" customHeight="1"/>
    <row r="457" ht="8.85" customHeight="1"/>
    <row r="458" ht="8.85" customHeight="1"/>
    <row r="459" ht="8.85" customHeight="1"/>
    <row r="460" ht="8.85" customHeight="1"/>
    <row r="461" ht="8.85" customHeight="1"/>
    <row r="462" ht="8.85" customHeight="1"/>
    <row r="463" ht="8.85" customHeight="1"/>
    <row r="464" ht="8.85" customHeight="1"/>
    <row r="465" ht="8.85" customHeight="1"/>
    <row r="466" ht="8.85" customHeight="1"/>
    <row r="467" ht="8.85" customHeight="1"/>
    <row r="468" ht="8.85" customHeight="1"/>
    <row r="469" ht="8.85" customHeight="1"/>
    <row r="470" ht="8.85" customHeight="1"/>
    <row r="471" ht="8.85" customHeight="1"/>
    <row r="472" ht="8.85" customHeight="1"/>
    <row r="473" ht="8.85" customHeight="1"/>
    <row r="474" ht="8.85" customHeight="1"/>
    <row r="475" ht="8.85" customHeight="1"/>
    <row r="476" ht="8.85" customHeight="1"/>
    <row r="477" ht="8.85" customHeight="1"/>
    <row r="478" ht="8.85" customHeight="1"/>
    <row r="479" ht="8.85" customHeight="1"/>
    <row r="480" ht="8.85" customHeight="1"/>
    <row r="481" ht="8.85" customHeight="1"/>
    <row r="482" ht="8.85" customHeight="1"/>
    <row r="483" ht="8.85" customHeight="1"/>
    <row r="484" ht="8.85" customHeight="1"/>
    <row r="485" ht="8.85" customHeight="1"/>
    <row r="486" ht="8.85" customHeight="1"/>
    <row r="487" ht="8.85" customHeight="1"/>
    <row r="488" ht="8.85" customHeight="1"/>
    <row r="489" ht="8.85" customHeight="1"/>
    <row r="490" ht="8.85" customHeight="1"/>
    <row r="491" ht="8.85" customHeight="1"/>
  </sheetData>
  <customSheetViews>
    <customSheetView guid="{7398011F-6792-457D-9968-3CBE3236EAF9}" scale="85" showPageBreaks="1" printArea="1" view="pageBreakPreview">
      <selection activeCell="L60" sqref="L60"/>
      <rowBreaks count="3" manualBreakCount="3">
        <brk id="43" max="9" man="1"/>
        <brk id="103" max="9" man="1"/>
        <brk id="158" max="9" man="1"/>
      </rowBreaks>
      <pageMargins left="0.51181102362204722" right="0.51181102362204722" top="0.59055118110236227" bottom="0.74803149606299213" header="0.31496062992125984" footer="0.31496062992125984"/>
      <pageSetup paperSize="9" scale="89" orientation="portrait" r:id="rId1"/>
      <headerFooter>
        <oddHeader>&amp;L&amp;"Calibri Light,Regular"&amp;10 &amp;C&amp;"Calibri Light,Regular"&amp;10 &amp;R&amp;"Calibri Light,Bold"&amp;10Informe de la Operación Mensual - 2016</oddHeader>
        <oddFooter>&amp;L&amp;"Calibri Light,Regular"&amp;10COES SINAC, 2016&amp;C&amp;"Calibri Light,Regular"&amp;10 1&amp;R&amp;"Calibri Light,Regular"&amp;10Dirección Ejecutiva
Sub Dirección de Gestión de Información</oddFooter>
      </headerFooter>
    </customSheetView>
  </customSheetViews>
  <mergeCells count="13">
    <mergeCell ref="A71:K71"/>
    <mergeCell ref="B108:D108"/>
    <mergeCell ref="G108:I108"/>
    <mergeCell ref="J108:K108"/>
    <mergeCell ref="I160:K160"/>
    <mergeCell ref="B46:D46"/>
    <mergeCell ref="G46:I46"/>
    <mergeCell ref="J46:K46"/>
    <mergeCell ref="A4:K4"/>
    <mergeCell ref="B9:D9"/>
    <mergeCell ref="E9:F9"/>
    <mergeCell ref="G9:K9"/>
    <mergeCell ref="A6:K6"/>
  </mergeCells>
  <pageMargins left="0.51181102362204722" right="0.51181102362204722" top="0.96062499999999995" bottom="0.74803149606299213" header="0.31496062992125984" footer="0.31496062992125984"/>
  <pageSetup paperSize="9" scale="87" orientation="portrait" r:id="rId2"/>
  <headerFooter>
    <oddHeader>&amp;L&amp;"Calibri Light,Regular"&amp;10 &amp;C&amp;"Calibri Light,Regular"&amp;10 &amp;R&amp;"Tahoma,Negrita"&amp;9Informe de la Operación Mensual - Marzo 2017
INFSGI-MES-03-2017
06/04/2017
Versión: 01</oddHeader>
    <oddFooter>&amp;L&amp;"Calibri Light,Regular"&amp;10COES SINAC, 2017&amp;C&amp;"Calibri Light,Regular"&amp;10 3&amp;R&amp;"Calibri Light,Regular"&amp;10Dirección Ejecutiva
Sub Dirección de Gestión de Información</oddFooter>
  </headerFooter>
  <rowBreaks count="2" manualBreakCount="2">
    <brk id="103" max="9" man="1"/>
    <brk id="158" max="9" man="1"/>
  </rowBreaks>
  <ignoredErrors>
    <ignoredError sqref="O26 P26:R26 F16 I16" formula="1"/>
    <ignoredError sqref="S12:S25 T12:T25 T27:T28 S27:S28 U12:U28" formulaRange="1"/>
  </ignoredError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4"/>
  </sheetPr>
  <dimension ref="A1:AB452"/>
  <sheetViews>
    <sheetView view="pageBreakPreview" zoomScale="115" zoomScaleNormal="100" zoomScaleSheetLayoutView="115" workbookViewId="0">
      <selection activeCell="B7" sqref="B7:D7"/>
    </sheetView>
  </sheetViews>
  <sheetFormatPr defaultRowHeight="11.25"/>
  <cols>
    <col min="1" max="1" width="29.6640625" style="139" customWidth="1"/>
    <col min="2" max="5" width="9.83203125" style="139" customWidth="1"/>
    <col min="6" max="6" width="10.33203125" style="139" customWidth="1"/>
    <col min="7" max="8" width="9.83203125" style="139" customWidth="1"/>
    <col min="9" max="9" width="12.83203125" style="139" customWidth="1"/>
    <col min="10" max="10" width="9.6640625" style="139" customWidth="1"/>
    <col min="11" max="11" width="12.1640625" style="139" customWidth="1"/>
    <col min="12" max="12" width="10.33203125" style="199" customWidth="1"/>
    <col min="13" max="13" width="10.33203125" style="428" customWidth="1"/>
    <col min="14" max="14" width="16" style="428" customWidth="1"/>
    <col min="15" max="21" width="9.33203125" style="428" customWidth="1"/>
    <col min="22" max="28" width="9.33203125" style="428"/>
    <col min="29" max="16384" width="9.33203125" style="139"/>
  </cols>
  <sheetData>
    <row r="1" spans="1:28" ht="14.1" customHeight="1">
      <c r="A1" s="192"/>
      <c r="B1" s="193"/>
      <c r="C1" s="193"/>
      <c r="D1" s="193"/>
      <c r="E1" s="193"/>
      <c r="F1" s="193"/>
      <c r="G1" s="193"/>
      <c r="H1" s="193"/>
      <c r="I1" s="194"/>
      <c r="J1" s="194"/>
      <c r="K1" s="195"/>
      <c r="L1" s="195"/>
      <c r="M1" s="690"/>
    </row>
    <row r="2" spans="1:28" ht="14.1" customHeight="1">
      <c r="A2" s="196"/>
      <c r="B2" s="197"/>
      <c r="C2" s="197"/>
      <c r="D2" s="197"/>
      <c r="E2" s="197"/>
      <c r="F2" s="197"/>
      <c r="G2" s="197"/>
      <c r="H2" s="197"/>
      <c r="I2" s="198"/>
      <c r="J2" s="198"/>
      <c r="K2" s="198"/>
      <c r="L2" s="198"/>
      <c r="M2" s="693"/>
    </row>
    <row r="3" spans="1:28" ht="14.1" customHeight="1">
      <c r="A3" s="196"/>
      <c r="B3" s="197"/>
      <c r="C3" s="197"/>
      <c r="D3" s="197"/>
      <c r="E3" s="197"/>
      <c r="F3" s="197"/>
      <c r="G3" s="197"/>
      <c r="H3" s="197"/>
      <c r="I3" s="198"/>
      <c r="J3" s="198"/>
      <c r="K3" s="198"/>
      <c r="L3" s="198"/>
      <c r="M3" s="693"/>
    </row>
    <row r="4" spans="1:28" ht="37.5" customHeight="1">
      <c r="A4" s="1228" t="str">
        <f>+"PRODUCCIÓN DE ENERGÍA ELÉCTRICA POR TIPO DE RECURSO ENERGÉTICO EN EL SEIN ACUMULADA DE ENERO A "&amp;UPPER('3. Resumen_Relevante'!U2)&amp;" (GWh)"</f>
        <v>PRODUCCIÓN DE ENERGÍA ELÉCTRICA POR TIPO DE RECURSO ENERGÉTICO EN EL SEIN ACUMULADA DE ENERO A MARZO (GWh)</v>
      </c>
      <c r="B4" s="1228"/>
      <c r="C4" s="1228"/>
      <c r="D4" s="1228"/>
      <c r="E4" s="1228"/>
      <c r="F4" s="1228"/>
      <c r="G4" s="1228"/>
      <c r="H4" s="1228"/>
      <c r="I4" s="1228"/>
      <c r="J4" s="1228"/>
      <c r="K4" s="1228"/>
      <c r="L4" s="201"/>
      <c r="M4" s="850"/>
      <c r="N4" s="851"/>
      <c r="O4" s="851"/>
      <c r="P4" s="851"/>
      <c r="Q4" s="851"/>
      <c r="R4" s="851"/>
      <c r="S4" s="851"/>
    </row>
    <row r="5" spans="1:28" ht="6" customHeight="1">
      <c r="A5" s="484"/>
      <c r="B5" s="485"/>
      <c r="C5" s="486"/>
      <c r="D5" s="487"/>
      <c r="E5" s="487"/>
      <c r="F5" s="487"/>
      <c r="G5" s="488"/>
      <c r="H5" s="488"/>
      <c r="I5" s="488"/>
      <c r="J5" s="484"/>
      <c r="K5" s="484"/>
      <c r="L5" s="197"/>
      <c r="M5" s="852"/>
      <c r="N5" s="851"/>
      <c r="O5" s="851"/>
      <c r="P5" s="851"/>
      <c r="Q5" s="851"/>
      <c r="R5" s="851"/>
      <c r="S5" s="851"/>
    </row>
    <row r="6" spans="1:28" s="164" customFormat="1" ht="12.75">
      <c r="A6" s="207"/>
      <c r="B6" s="220"/>
      <c r="C6" s="220"/>
      <c r="D6" s="220"/>
      <c r="E6" s="220"/>
      <c r="F6" s="220"/>
      <c r="G6" s="220"/>
      <c r="H6" s="220"/>
      <c r="I6" s="220"/>
      <c r="J6" s="220"/>
      <c r="K6" s="220"/>
      <c r="L6" s="243"/>
      <c r="M6" s="853"/>
      <c r="N6" s="854"/>
      <c r="O6" s="854"/>
      <c r="P6" s="854"/>
      <c r="Q6" s="854"/>
      <c r="R6" s="854"/>
      <c r="S6" s="854"/>
      <c r="T6" s="423"/>
      <c r="U6" s="423"/>
      <c r="V6" s="423"/>
      <c r="W6" s="423"/>
      <c r="X6" s="423"/>
      <c r="Y6" s="423"/>
      <c r="Z6" s="423"/>
      <c r="AA6" s="423"/>
      <c r="AB6" s="423"/>
    </row>
    <row r="7" spans="1:28" s="164" customFormat="1" ht="12.75">
      <c r="A7" s="1183" t="s">
        <v>94</v>
      </c>
      <c r="B7" s="1226" t="s">
        <v>61</v>
      </c>
      <c r="C7" s="1227"/>
      <c r="D7" s="1227"/>
      <c r="E7" s="1229" t="s">
        <v>525</v>
      </c>
      <c r="F7" s="1230"/>
      <c r="G7" s="1231" t="s">
        <v>906</v>
      </c>
      <c r="H7" s="1232"/>
      <c r="I7" s="1232"/>
      <c r="J7" s="1232"/>
      <c r="K7" s="1233"/>
      <c r="L7" s="243"/>
      <c r="M7" s="709"/>
      <c r="N7" s="423"/>
      <c r="O7" s="423"/>
      <c r="P7" s="423"/>
      <c r="Q7" s="423"/>
      <c r="R7" s="423"/>
      <c r="S7" s="423"/>
      <c r="T7" s="423"/>
      <c r="U7" s="423"/>
      <c r="V7" s="423"/>
      <c r="W7" s="423"/>
      <c r="X7" s="423"/>
      <c r="Y7" s="423"/>
      <c r="Z7" s="423"/>
      <c r="AA7" s="423"/>
      <c r="AB7" s="423"/>
    </row>
    <row r="8" spans="1:28" s="164" customFormat="1" ht="40.5" customHeight="1">
      <c r="A8" s="1184"/>
      <c r="B8" s="1185">
        <v>42737</v>
      </c>
      <c r="C8" s="1186">
        <v>42767</v>
      </c>
      <c r="D8" s="1186">
        <v>42795</v>
      </c>
      <c r="E8" s="1187">
        <v>42430</v>
      </c>
      <c r="F8" s="1188" t="s">
        <v>62</v>
      </c>
      <c r="G8" s="1189">
        <v>2017</v>
      </c>
      <c r="H8" s="1190">
        <f>+G8-1</f>
        <v>2016</v>
      </c>
      <c r="I8" s="1191" t="s">
        <v>895</v>
      </c>
      <c r="J8" s="1189">
        <f>+H8-1</f>
        <v>2015</v>
      </c>
      <c r="K8" s="1192" t="s">
        <v>896</v>
      </c>
      <c r="L8" s="243"/>
      <c r="M8" s="709"/>
      <c r="N8" s="423"/>
      <c r="O8" s="423"/>
      <c r="P8" s="423"/>
      <c r="Q8" s="423"/>
      <c r="R8" s="423"/>
      <c r="S8" s="423"/>
      <c r="T8" s="423"/>
      <c r="U8" s="423"/>
      <c r="V8" s="423"/>
      <c r="W8" s="423"/>
      <c r="X8" s="423"/>
      <c r="Y8" s="423"/>
      <c r="Z8" s="423"/>
      <c r="AA8" s="423"/>
      <c r="AB8" s="423"/>
    </row>
    <row r="9" spans="1:28" s="164" customFormat="1" ht="3" customHeight="1">
      <c r="A9" s="564"/>
      <c r="B9" s="295"/>
      <c r="C9" s="295"/>
      <c r="D9" s="295"/>
      <c r="E9" s="573"/>
      <c r="F9" s="574"/>
      <c r="G9" s="295"/>
      <c r="H9" s="295"/>
      <c r="I9" s="297"/>
      <c r="J9" s="295"/>
      <c r="K9" s="295"/>
      <c r="L9" s="243"/>
      <c r="M9" s="709"/>
      <c r="N9" s="695"/>
      <c r="O9" s="698">
        <f>+'5. MatrizGeneraciónSEIN (1)'!O10</f>
        <v>42737</v>
      </c>
      <c r="P9" s="698">
        <f>+'5. MatrizGeneraciónSEIN (1)'!P10</f>
        <v>42767</v>
      </c>
      <c r="Q9" s="698">
        <f>+'5. MatrizGeneraciónSEIN (1)'!Q10</f>
        <v>42795</v>
      </c>
      <c r="R9" s="698">
        <f>+'5. MatrizGeneraciónSEIN (1)'!R10</f>
        <v>42430</v>
      </c>
      <c r="S9" s="695">
        <f>+'5. MatrizGeneraciónSEIN (1)'!S10</f>
        <v>2017</v>
      </c>
      <c r="T9" s="695">
        <f>+'5. MatrizGeneraciónSEIN (1)'!T10</f>
        <v>2016</v>
      </c>
      <c r="U9" s="695">
        <f>+'5. MatrizGeneraciónSEIN (1)'!U10</f>
        <v>2015</v>
      </c>
      <c r="V9" s="423"/>
      <c r="W9" s="423"/>
      <c r="X9" s="423"/>
      <c r="Y9" s="423"/>
      <c r="Z9" s="423"/>
      <c r="AA9" s="423"/>
      <c r="AB9" s="423"/>
    </row>
    <row r="10" spans="1:28" s="164" customFormat="1" ht="12.75">
      <c r="A10" s="147" t="s">
        <v>42</v>
      </c>
      <c r="B10" s="148">
        <f>+O10</f>
        <v>2868.5575095339582</v>
      </c>
      <c r="C10" s="148">
        <f t="shared" ref="C10:C22" si="0">+P10</f>
        <v>2591.7975482355669</v>
      </c>
      <c r="D10" s="148">
        <f t="shared" ref="D10:D22" si="1">+Q10</f>
        <v>2500.0956348</v>
      </c>
      <c r="E10" s="586">
        <f t="shared" ref="E10:E22" si="2">+R10</f>
        <v>2406.9923202354321</v>
      </c>
      <c r="F10" s="576">
        <f>IF(E10=0,"",D10/E10-1)</f>
        <v>3.8680353809962043E-2</v>
      </c>
      <c r="G10" s="148">
        <f>+S10</f>
        <v>7960.450692569525</v>
      </c>
      <c r="H10" s="298">
        <f t="shared" ref="H10:H22" si="3">+T10</f>
        <v>6780.3851395725333</v>
      </c>
      <c r="I10" s="299">
        <f t="shared" ref="I10:I28" si="4">IF(H10=0,"",G10/H10-1)</f>
        <v>0.17404108007224339</v>
      </c>
      <c r="J10" s="148">
        <f>+U10</f>
        <v>5979.6628927859256</v>
      </c>
      <c r="K10" s="634">
        <f>IF(J10=0,"",H10/J10-1)</f>
        <v>0.13390758996675656</v>
      </c>
      <c r="L10" s="243"/>
      <c r="M10" s="709"/>
      <c r="N10" s="711" t="s">
        <v>42</v>
      </c>
      <c r="O10" s="695">
        <f>+'5. MatrizGeneraciónSEIN (1)'!O12+'5. MatrizGeneraciónSEIN (1)'!O19</f>
        <v>2868.5575095339582</v>
      </c>
      <c r="P10" s="695">
        <f>+'5. MatrizGeneraciónSEIN (1)'!P12+'5. MatrizGeneraciónSEIN (1)'!P19</f>
        <v>2591.7975482355669</v>
      </c>
      <c r="Q10" s="695">
        <f>+'5. MatrizGeneraciónSEIN (1)'!Q12+'5. MatrizGeneraciónSEIN (1)'!Q19</f>
        <v>2500.0956348</v>
      </c>
      <c r="R10" s="695">
        <f>+'5. MatrizGeneraciónSEIN (1)'!R12+'5. MatrizGeneraciónSEIN (1)'!R19</f>
        <v>2406.9923202354321</v>
      </c>
      <c r="S10" s="695">
        <f>+'5. MatrizGeneraciónSEIN (1)'!S12+'5. MatrizGeneraciónSEIN (1)'!S19</f>
        <v>7960.450692569525</v>
      </c>
      <c r="T10" s="695">
        <f>+'5. MatrizGeneraciónSEIN (1)'!T12+'5. MatrizGeneraciónSEIN (1)'!T19</f>
        <v>6780.3851395725333</v>
      </c>
      <c r="U10" s="695">
        <f>+'5. MatrizGeneraciónSEIN (1)'!U12+'5. MatrizGeneraciónSEIN (1)'!U19</f>
        <v>5979.6628927859256</v>
      </c>
      <c r="V10" s="423"/>
      <c r="W10" s="423"/>
      <c r="X10" s="423"/>
      <c r="Y10" s="423"/>
      <c r="Z10" s="423"/>
      <c r="AA10" s="423"/>
      <c r="AB10" s="423"/>
    </row>
    <row r="11" spans="1:28" s="164" customFormat="1" ht="12.75">
      <c r="A11" s="250" t="s">
        <v>55</v>
      </c>
      <c r="B11" s="252">
        <f t="shared" ref="B11:B22" si="5">+O11</f>
        <v>1200.2094914464499</v>
      </c>
      <c r="C11" s="252">
        <f t="shared" si="0"/>
        <v>950.03958396332393</v>
      </c>
      <c r="D11" s="252">
        <f t="shared" si="1"/>
        <v>1376.2697209999999</v>
      </c>
      <c r="E11" s="583">
        <f t="shared" si="2"/>
        <v>1444.8211907675002</v>
      </c>
      <c r="F11" s="578">
        <f t="shared" ref="F11:F28" si="6">IF(E11=0,"",D11/E11-1)</f>
        <v>-4.7446334678331481E-2</v>
      </c>
      <c r="G11" s="252">
        <f t="shared" ref="G11:G22" si="7">+S11</f>
        <v>3526.5187964097736</v>
      </c>
      <c r="H11" s="251">
        <f t="shared" si="3"/>
        <v>4323.5387766609301</v>
      </c>
      <c r="I11" s="300">
        <f t="shared" si="4"/>
        <v>-0.18434435804151506</v>
      </c>
      <c r="J11" s="252">
        <f t="shared" ref="J11:J22" si="8">+U11</f>
        <v>4367.6350023430396</v>
      </c>
      <c r="K11" s="635">
        <f t="shared" ref="K11:K28" si="9">IF(J11=0,"",H11/J11-1)</f>
        <v>-1.0096133412808905E-2</v>
      </c>
      <c r="L11" s="243"/>
      <c r="M11" s="709"/>
      <c r="N11" s="711" t="s">
        <v>55</v>
      </c>
      <c r="O11" s="695">
        <f>+'5. MatrizGeneraciónSEIN (1)'!O16</f>
        <v>1200.2094914464499</v>
      </c>
      <c r="P11" s="695">
        <f>+'5. MatrizGeneraciónSEIN (1)'!P16</f>
        <v>950.03958396332393</v>
      </c>
      <c r="Q11" s="695">
        <f>+'5. MatrizGeneraciónSEIN (1)'!Q16</f>
        <v>1376.2697209999999</v>
      </c>
      <c r="R11" s="695">
        <f>+'5. MatrizGeneraciónSEIN (1)'!R16</f>
        <v>1444.8211907675002</v>
      </c>
      <c r="S11" s="695">
        <f>+'5. MatrizGeneraciónSEIN (1)'!S16</f>
        <v>3526.5187964097736</v>
      </c>
      <c r="T11" s="695">
        <f>+'5. MatrizGeneraciónSEIN (1)'!T16</f>
        <v>4323.5387766609301</v>
      </c>
      <c r="U11" s="695">
        <f>+'5. MatrizGeneraciónSEIN (1)'!U16</f>
        <v>4367.6350023430396</v>
      </c>
      <c r="V11" s="423"/>
      <c r="W11" s="423"/>
      <c r="X11" s="423"/>
      <c r="Y11" s="423"/>
      <c r="Z11" s="423"/>
      <c r="AA11" s="423"/>
      <c r="AB11" s="423"/>
    </row>
    <row r="12" spans="1:28" s="164" customFormat="1" ht="12.75">
      <c r="A12" s="150" t="s">
        <v>68</v>
      </c>
      <c r="B12" s="152">
        <f t="shared" si="5"/>
        <v>0</v>
      </c>
      <c r="C12" s="152">
        <f t="shared" si="0"/>
        <v>2.090280714151</v>
      </c>
      <c r="D12" s="152">
        <f t="shared" si="1"/>
        <v>37.734066859999999</v>
      </c>
      <c r="E12" s="587">
        <f t="shared" si="2"/>
        <v>32.4528228702574</v>
      </c>
      <c r="F12" s="580">
        <f t="shared" si="6"/>
        <v>0.16273604335919867</v>
      </c>
      <c r="G12" s="152">
        <f t="shared" si="7"/>
        <v>39.824347574150998</v>
      </c>
      <c r="H12" s="151">
        <f t="shared" si="3"/>
        <v>150.11062743303961</v>
      </c>
      <c r="I12" s="301">
        <f t="shared" si="4"/>
        <v>-0.73470001254964057</v>
      </c>
      <c r="J12" s="152">
        <f t="shared" si="8"/>
        <v>82.401938057144093</v>
      </c>
      <c r="K12" s="628">
        <f t="shared" si="9"/>
        <v>0.82168806914396719</v>
      </c>
      <c r="L12" s="243"/>
      <c r="M12" s="709"/>
      <c r="N12" s="711" t="s">
        <v>68</v>
      </c>
      <c r="O12" s="695">
        <f>+'5. MatrizGeneraciónSEIN (1)'!O15</f>
        <v>0</v>
      </c>
      <c r="P12" s="695">
        <f>+'5. MatrizGeneraciónSEIN (1)'!P15</f>
        <v>2.090280714151</v>
      </c>
      <c r="Q12" s="695">
        <f>+'5. MatrizGeneraciónSEIN (1)'!Q15</f>
        <v>37.734066859999999</v>
      </c>
      <c r="R12" s="695">
        <f>+'5. MatrizGeneraciónSEIN (1)'!R15</f>
        <v>32.4528228702574</v>
      </c>
      <c r="S12" s="695">
        <f>+'5. MatrizGeneraciónSEIN (1)'!S15</f>
        <v>39.824347574150998</v>
      </c>
      <c r="T12" s="695">
        <f>+'5. MatrizGeneraciónSEIN (1)'!T15</f>
        <v>150.11062743303961</v>
      </c>
      <c r="U12" s="695">
        <f>+'5. MatrizGeneraciónSEIN (1)'!U15</f>
        <v>82.401938057144093</v>
      </c>
      <c r="V12" s="423"/>
      <c r="W12" s="423"/>
      <c r="X12" s="423"/>
      <c r="Y12" s="423"/>
      <c r="Z12" s="423"/>
      <c r="AA12" s="423"/>
      <c r="AB12" s="423"/>
    </row>
    <row r="13" spans="1:28" s="164" customFormat="1" ht="12.75">
      <c r="A13" s="250" t="s">
        <v>69</v>
      </c>
      <c r="B13" s="252">
        <f t="shared" si="5"/>
        <v>29.8110426914028</v>
      </c>
      <c r="C13" s="252">
        <f t="shared" si="0"/>
        <v>22.322919697546897</v>
      </c>
      <c r="D13" s="252">
        <f t="shared" si="1"/>
        <v>31.8835649</v>
      </c>
      <c r="E13" s="583">
        <f t="shared" si="2"/>
        <v>42.689125000000296</v>
      </c>
      <c r="F13" s="578">
        <f t="shared" si="6"/>
        <v>-0.25312207968657641</v>
      </c>
      <c r="G13" s="252">
        <f t="shared" si="7"/>
        <v>84.017527288949694</v>
      </c>
      <c r="H13" s="251">
        <f t="shared" si="3"/>
        <v>134.17372411099427</v>
      </c>
      <c r="I13" s="300">
        <f t="shared" si="4"/>
        <v>-0.37381534390856752</v>
      </c>
      <c r="J13" s="252">
        <f t="shared" si="8"/>
        <v>112.22136467327509</v>
      </c>
      <c r="K13" s="635">
        <f t="shared" si="9"/>
        <v>0.19561657890751905</v>
      </c>
      <c r="L13" s="243"/>
      <c r="M13" s="709"/>
      <c r="N13" s="711" t="s">
        <v>69</v>
      </c>
      <c r="O13" s="695">
        <f>+'5. MatrizGeneraciónSEIN (1)'!O17</f>
        <v>29.8110426914028</v>
      </c>
      <c r="P13" s="695">
        <f>+'5. MatrizGeneraciónSEIN (1)'!P17</f>
        <v>22.322919697546897</v>
      </c>
      <c r="Q13" s="695">
        <f>+'5. MatrizGeneraciónSEIN (1)'!Q17</f>
        <v>31.8835649</v>
      </c>
      <c r="R13" s="695">
        <f>+'5. MatrizGeneraciónSEIN (1)'!R17</f>
        <v>42.689125000000296</v>
      </c>
      <c r="S13" s="695">
        <f>+'5. MatrizGeneraciónSEIN (1)'!S17</f>
        <v>84.017527288949694</v>
      </c>
      <c r="T13" s="695">
        <f>+'5. MatrizGeneraciónSEIN (1)'!T17</f>
        <v>134.17372411099427</v>
      </c>
      <c r="U13" s="695">
        <f>+'5. MatrizGeneraciónSEIN (1)'!U17</f>
        <v>112.22136467327509</v>
      </c>
      <c r="V13" s="423"/>
      <c r="W13" s="423"/>
      <c r="X13" s="423"/>
      <c r="Y13" s="423"/>
      <c r="Z13" s="423"/>
      <c r="AA13" s="423"/>
      <c r="AB13" s="423"/>
    </row>
    <row r="14" spans="1:28" s="164" customFormat="1" ht="12.75">
      <c r="A14" s="150" t="s">
        <v>935</v>
      </c>
      <c r="B14" s="152">
        <f t="shared" si="5"/>
        <v>5.954966995356</v>
      </c>
      <c r="C14" s="152">
        <f t="shared" si="0"/>
        <v>3.7484421875240002</v>
      </c>
      <c r="D14" s="152">
        <f t="shared" si="1"/>
        <v>0</v>
      </c>
      <c r="E14" s="587">
        <f t="shared" si="2"/>
        <v>11.111576598326002</v>
      </c>
      <c r="F14" s="580">
        <f t="shared" si="6"/>
        <v>-1</v>
      </c>
      <c r="G14" s="152">
        <f t="shared" si="7"/>
        <v>9.7034091828799998</v>
      </c>
      <c r="H14" s="151">
        <f t="shared" si="3"/>
        <v>27.803593414463002</v>
      </c>
      <c r="I14" s="301">
        <f t="shared" si="4"/>
        <v>-0.65100161557417846</v>
      </c>
      <c r="J14" s="152">
        <f t="shared" si="8"/>
        <v>44.187868924587995</v>
      </c>
      <c r="K14" s="628">
        <f t="shared" si="9"/>
        <v>-0.37078673194416245</v>
      </c>
      <c r="L14" s="243"/>
      <c r="M14" s="709"/>
      <c r="N14" s="695" t="s">
        <v>935</v>
      </c>
      <c r="O14" s="695">
        <f>+'5. MatrizGeneraciónSEIN (1)'!O18</f>
        <v>5.954966995356</v>
      </c>
      <c r="P14" s="695">
        <f>+'5. MatrizGeneraciónSEIN (1)'!P18</f>
        <v>3.7484421875240002</v>
      </c>
      <c r="Q14" s="695">
        <f>+'5. MatrizGeneraciónSEIN (1)'!Q18</f>
        <v>0</v>
      </c>
      <c r="R14" s="695">
        <f>+'5. MatrizGeneraciónSEIN (1)'!R18</f>
        <v>11.111576598326002</v>
      </c>
      <c r="S14" s="695">
        <f>+'5. MatrizGeneraciónSEIN (1)'!S18</f>
        <v>9.7034091828799998</v>
      </c>
      <c r="T14" s="695">
        <f>+'5. MatrizGeneraciónSEIN (1)'!T18</f>
        <v>27.803593414463002</v>
      </c>
      <c r="U14" s="695">
        <f>+'5. MatrizGeneraciónSEIN (1)'!U18</f>
        <v>44.187868924587995</v>
      </c>
      <c r="V14" s="423"/>
      <c r="W14" s="423"/>
      <c r="X14" s="423"/>
      <c r="Y14" s="423"/>
      <c r="Z14" s="423"/>
      <c r="AA14" s="423"/>
      <c r="AB14" s="423"/>
    </row>
    <row r="15" spans="1:28" s="164" customFormat="1" ht="12.75">
      <c r="A15" s="250" t="s">
        <v>70</v>
      </c>
      <c r="B15" s="252">
        <f t="shared" si="5"/>
        <v>68.854987456054801</v>
      </c>
      <c r="C15" s="252">
        <f t="shared" si="0"/>
        <v>80.772747453247092</v>
      </c>
      <c r="D15" s="252">
        <f t="shared" si="1"/>
        <v>77.553984839999998</v>
      </c>
      <c r="E15" s="583">
        <f t="shared" si="2"/>
        <v>42.714058611852906</v>
      </c>
      <c r="F15" s="578">
        <f t="shared" si="6"/>
        <v>0.81565478346932863</v>
      </c>
      <c r="G15" s="252">
        <f t="shared" si="7"/>
        <v>227.18171974930189</v>
      </c>
      <c r="H15" s="251">
        <f t="shared" si="3"/>
        <v>131.76837457777441</v>
      </c>
      <c r="I15" s="300">
        <f t="shared" si="4"/>
        <v>0.72409897653561117</v>
      </c>
      <c r="J15" s="252">
        <f t="shared" si="8"/>
        <v>15.433512651337031</v>
      </c>
      <c r="K15" s="635">
        <f t="shared" si="9"/>
        <v>7.5378084402813563</v>
      </c>
      <c r="L15" s="243"/>
      <c r="M15" s="709"/>
      <c r="N15" s="695" t="s">
        <v>70</v>
      </c>
      <c r="O15" s="695">
        <f>+'5. MatrizGeneraciónSEIN (1)'!O13</f>
        <v>68.854987456054801</v>
      </c>
      <c r="P15" s="695">
        <f>+'5. MatrizGeneraciónSEIN (1)'!P13</f>
        <v>80.772747453247092</v>
      </c>
      <c r="Q15" s="695">
        <f>+'5. MatrizGeneraciónSEIN (1)'!Q13</f>
        <v>77.553984839999998</v>
      </c>
      <c r="R15" s="695">
        <f>+'5. MatrizGeneraciónSEIN (1)'!R13</f>
        <v>42.714058611852906</v>
      </c>
      <c r="S15" s="695">
        <f>+'5. MatrizGeneraciónSEIN (1)'!S13</f>
        <v>227.18171974930189</v>
      </c>
      <c r="T15" s="695">
        <f>+'5. MatrizGeneraciónSEIN (1)'!T13</f>
        <v>131.76837457777441</v>
      </c>
      <c r="U15" s="695">
        <f>+'5. MatrizGeneraciónSEIN (1)'!U13</f>
        <v>15.433512651337031</v>
      </c>
      <c r="V15" s="423"/>
      <c r="W15" s="423"/>
      <c r="X15" s="423"/>
      <c r="Y15" s="423"/>
      <c r="Z15" s="423"/>
      <c r="AA15" s="423"/>
      <c r="AB15" s="423"/>
    </row>
    <row r="16" spans="1:28" s="164" customFormat="1" ht="12.75">
      <c r="A16" s="150" t="s">
        <v>71</v>
      </c>
      <c r="B16" s="152">
        <f t="shared" si="5"/>
        <v>0.70138252152367497</v>
      </c>
      <c r="C16" s="152">
        <f t="shared" si="0"/>
        <v>20.246016348468899</v>
      </c>
      <c r="D16" s="152">
        <f t="shared" si="1"/>
        <v>3.2243898570000002</v>
      </c>
      <c r="E16" s="587">
        <f t="shared" si="2"/>
        <v>8.3358860697082005</v>
      </c>
      <c r="F16" s="580">
        <f t="shared" si="6"/>
        <v>-0.61319170751180008</v>
      </c>
      <c r="G16" s="152">
        <f t="shared" si="7"/>
        <v>24.171788726992578</v>
      </c>
      <c r="H16" s="151">
        <f t="shared" si="3"/>
        <v>66.587686518098508</v>
      </c>
      <c r="I16" s="301">
        <f t="shared" si="4"/>
        <v>-0.63699311402833181</v>
      </c>
      <c r="J16" s="152">
        <f t="shared" si="8"/>
        <v>1.3788159033223</v>
      </c>
      <c r="K16" s="628">
        <f t="shared" si="9"/>
        <v>47.293384459559391</v>
      </c>
      <c r="L16" s="243"/>
      <c r="M16" s="709"/>
      <c r="N16" s="695" t="s">
        <v>71</v>
      </c>
      <c r="O16" s="695">
        <f>+'5. MatrizGeneraciónSEIN (1)'!O24</f>
        <v>0.70138252152367497</v>
      </c>
      <c r="P16" s="695">
        <f>+'5. MatrizGeneraciónSEIN (1)'!P24</f>
        <v>20.246016348468899</v>
      </c>
      <c r="Q16" s="695">
        <f>+'5. MatrizGeneraciónSEIN (1)'!Q24</f>
        <v>3.2243898570000002</v>
      </c>
      <c r="R16" s="695">
        <f>+'5. MatrizGeneraciónSEIN (1)'!R24</f>
        <v>8.3358860697082005</v>
      </c>
      <c r="S16" s="695">
        <f>+'5. MatrizGeneraciónSEIN (1)'!S24</f>
        <v>24.171788726992578</v>
      </c>
      <c r="T16" s="695">
        <f>+'5. MatrizGeneraciónSEIN (1)'!T24</f>
        <v>66.587686518098508</v>
      </c>
      <c r="U16" s="695">
        <f>+'5. MatrizGeneraciónSEIN (1)'!U24</f>
        <v>1.3788159033223</v>
      </c>
      <c r="V16" s="423"/>
      <c r="W16" s="423"/>
      <c r="X16" s="423"/>
      <c r="Y16" s="423"/>
      <c r="Z16" s="423"/>
      <c r="AA16" s="423"/>
      <c r="AB16" s="423"/>
    </row>
    <row r="17" spans="1:28" s="164" customFormat="1" ht="12.75">
      <c r="A17" s="250" t="s">
        <v>72</v>
      </c>
      <c r="B17" s="252">
        <f t="shared" si="5"/>
        <v>2.9588822052000002E-2</v>
      </c>
      <c r="C17" s="252">
        <f t="shared" si="0"/>
        <v>0.13194221612900001</v>
      </c>
      <c r="D17" s="252">
        <f t="shared" si="1"/>
        <v>8.8104254440000002E-2</v>
      </c>
      <c r="E17" s="583">
        <f t="shared" si="2"/>
        <v>0.1688682801826</v>
      </c>
      <c r="F17" s="578">
        <f t="shared" si="6"/>
        <v>-0.4782664077307387</v>
      </c>
      <c r="G17" s="252">
        <f t="shared" si="7"/>
        <v>0.24963529262100001</v>
      </c>
      <c r="H17" s="251">
        <f t="shared" si="3"/>
        <v>2.6171268147903697</v>
      </c>
      <c r="I17" s="300">
        <f t="shared" si="4"/>
        <v>-0.90461475110406686</v>
      </c>
      <c r="J17" s="252">
        <f t="shared" si="8"/>
        <v>0.39756876807200003</v>
      </c>
      <c r="K17" s="635">
        <f t="shared" si="9"/>
        <v>5.5828279909462246</v>
      </c>
      <c r="L17" s="243"/>
      <c r="M17" s="709"/>
      <c r="N17" s="695" t="s">
        <v>72</v>
      </c>
      <c r="O17" s="695">
        <f>+'5. MatrizGeneraciónSEIN (1)'!O25</f>
        <v>2.9588822052000002E-2</v>
      </c>
      <c r="P17" s="695">
        <f>+'5. MatrizGeneraciónSEIN (1)'!P25</f>
        <v>0.13194221612900001</v>
      </c>
      <c r="Q17" s="695">
        <f>+'5. MatrizGeneraciónSEIN (1)'!Q25</f>
        <v>8.8104254440000002E-2</v>
      </c>
      <c r="R17" s="695">
        <f>+'5. MatrizGeneraciónSEIN (1)'!R25</f>
        <v>0.1688682801826</v>
      </c>
      <c r="S17" s="695">
        <f>+'5. MatrizGeneraciónSEIN (1)'!S25</f>
        <v>0.24963529262100001</v>
      </c>
      <c r="T17" s="695">
        <f>+'5. MatrizGeneraciónSEIN (1)'!T25</f>
        <v>2.6171268147903697</v>
      </c>
      <c r="U17" s="695">
        <f>+'5. MatrizGeneraciónSEIN (1)'!U25</f>
        <v>0.39756876807200003</v>
      </c>
      <c r="V17" s="423"/>
      <c r="W17" s="423"/>
      <c r="X17" s="423"/>
      <c r="Y17" s="423"/>
      <c r="Z17" s="423"/>
      <c r="AA17" s="423"/>
      <c r="AB17" s="423"/>
    </row>
    <row r="18" spans="1:28" s="164" customFormat="1" ht="12.75">
      <c r="A18" s="150" t="s">
        <v>44</v>
      </c>
      <c r="B18" s="152">
        <f t="shared" si="5"/>
        <v>9.1621370531399009</v>
      </c>
      <c r="C18" s="152">
        <f t="shared" si="0"/>
        <v>97.605430591429212</v>
      </c>
      <c r="D18" s="152">
        <f t="shared" si="1"/>
        <v>38.220634609999998</v>
      </c>
      <c r="E18" s="587">
        <f t="shared" si="2"/>
        <v>32.114253003933896</v>
      </c>
      <c r="F18" s="580">
        <f t="shared" si="6"/>
        <v>0.19014552838324117</v>
      </c>
      <c r="G18" s="152">
        <f t="shared" si="7"/>
        <v>144.9882022545691</v>
      </c>
      <c r="H18" s="151">
        <f t="shared" si="3"/>
        <v>204.31893848054074</v>
      </c>
      <c r="I18" s="301">
        <f t="shared" si="4"/>
        <v>-0.29038295063197128</v>
      </c>
      <c r="J18" s="152">
        <f t="shared" si="8"/>
        <v>7.0195051631264196</v>
      </c>
      <c r="K18" s="628">
        <f t="shared" si="9"/>
        <v>28.107313654220473</v>
      </c>
      <c r="L18" s="243"/>
      <c r="M18" s="709"/>
      <c r="N18" s="695" t="s">
        <v>44</v>
      </c>
      <c r="O18" s="695">
        <f>+'5. MatrizGeneraciónSEIN (1)'!O14</f>
        <v>9.1621370531399009</v>
      </c>
      <c r="P18" s="695">
        <f>+'5. MatrizGeneraciónSEIN (1)'!P14</f>
        <v>97.605430591429212</v>
      </c>
      <c r="Q18" s="695">
        <f>+'5. MatrizGeneraciónSEIN (1)'!Q14</f>
        <v>38.220634609999998</v>
      </c>
      <c r="R18" s="695">
        <f>+'5. MatrizGeneraciónSEIN (1)'!R14</f>
        <v>32.114253003933896</v>
      </c>
      <c r="S18" s="695">
        <f>+'5. MatrizGeneraciónSEIN (1)'!S14</f>
        <v>144.9882022545691</v>
      </c>
      <c r="T18" s="695">
        <f>+'5. MatrizGeneraciónSEIN (1)'!T14</f>
        <v>204.31893848054074</v>
      </c>
      <c r="U18" s="695">
        <f>+'5. MatrizGeneraciónSEIN (1)'!U14</f>
        <v>7.0195051631264196</v>
      </c>
      <c r="V18" s="423"/>
      <c r="W18" s="423"/>
      <c r="X18" s="423"/>
      <c r="Y18" s="423"/>
      <c r="Z18" s="423"/>
      <c r="AA18" s="423"/>
      <c r="AB18" s="423"/>
    </row>
    <row r="19" spans="1:28" s="164" customFormat="1" ht="12.75">
      <c r="A19" s="250" t="s">
        <v>73</v>
      </c>
      <c r="B19" s="252">
        <f t="shared" si="5"/>
        <v>7.1225864350709998</v>
      </c>
      <c r="C19" s="252">
        <f t="shared" si="0"/>
        <v>5.7077746261290008</v>
      </c>
      <c r="D19" s="252">
        <f t="shared" si="1"/>
        <v>5.2430928640000003</v>
      </c>
      <c r="E19" s="583">
        <f t="shared" si="2"/>
        <v>7.1915498977260004</v>
      </c>
      <c r="F19" s="578">
        <f t="shared" si="6"/>
        <v>-0.27093701099704681</v>
      </c>
      <c r="G19" s="252">
        <f t="shared" si="7"/>
        <v>18.073453925200003</v>
      </c>
      <c r="H19" s="251">
        <f t="shared" si="3"/>
        <v>22.2957760208424</v>
      </c>
      <c r="I19" s="300">
        <f t="shared" si="4"/>
        <v>-0.1893776691914788</v>
      </c>
      <c r="J19" s="252">
        <f t="shared" si="8"/>
        <v>20.500014441322001</v>
      </c>
      <c r="K19" s="635">
        <f t="shared" si="9"/>
        <v>8.7598064121392483E-2</v>
      </c>
      <c r="L19" s="243"/>
      <c r="M19" s="709"/>
      <c r="N19" s="695" t="s">
        <v>73</v>
      </c>
      <c r="O19" s="695">
        <f>+'5. MatrizGeneraciónSEIN (1)'!O21</f>
        <v>7.1225864350709998</v>
      </c>
      <c r="P19" s="695">
        <f>+'5. MatrizGeneraciónSEIN (1)'!P21</f>
        <v>5.7077746261290008</v>
      </c>
      <c r="Q19" s="695">
        <f>+'5. MatrizGeneraciónSEIN (1)'!Q21</f>
        <v>5.2430928640000003</v>
      </c>
      <c r="R19" s="695">
        <f>+'5. MatrizGeneraciónSEIN (1)'!R21</f>
        <v>7.1915498977260004</v>
      </c>
      <c r="S19" s="695">
        <f>+'5. MatrizGeneraciónSEIN (1)'!S21</f>
        <v>18.073453925200003</v>
      </c>
      <c r="T19" s="695">
        <f>+'5. MatrizGeneraciónSEIN (1)'!T21</f>
        <v>22.2957760208424</v>
      </c>
      <c r="U19" s="695">
        <f>+'5. MatrizGeneraciónSEIN (1)'!U21</f>
        <v>20.500014441322001</v>
      </c>
      <c r="V19" s="423"/>
      <c r="W19" s="423"/>
      <c r="X19" s="423"/>
      <c r="Y19" s="423"/>
      <c r="Z19" s="423"/>
      <c r="AA19" s="423"/>
      <c r="AB19" s="423"/>
    </row>
    <row r="20" spans="1:28" s="164" customFormat="1" ht="12.75">
      <c r="A20" s="150" t="s">
        <v>74</v>
      </c>
      <c r="B20" s="152">
        <f t="shared" si="5"/>
        <v>3.5038573999999998</v>
      </c>
      <c r="C20" s="152">
        <f t="shared" si="0"/>
        <v>2.8745927249999998</v>
      </c>
      <c r="D20" s="152">
        <f t="shared" si="1"/>
        <v>3.2537027849999998</v>
      </c>
      <c r="E20" s="587">
        <f t="shared" si="2"/>
        <v>4.8859560484000006</v>
      </c>
      <c r="F20" s="580">
        <f t="shared" si="6"/>
        <v>-0.33407039425467477</v>
      </c>
      <c r="G20" s="152">
        <f t="shared" si="7"/>
        <v>9.6321529099999985</v>
      </c>
      <c r="H20" s="151">
        <f t="shared" si="3"/>
        <v>13.561652631900001</v>
      </c>
      <c r="I20" s="301">
        <f t="shared" si="4"/>
        <v>-0.28975080165797429</v>
      </c>
      <c r="J20" s="152">
        <f t="shared" si="8"/>
        <v>7.9911106749999998</v>
      </c>
      <c r="K20" s="628">
        <f t="shared" si="9"/>
        <v>0.69709232964665468</v>
      </c>
      <c r="L20" s="243"/>
      <c r="M20" s="709"/>
      <c r="N20" s="695" t="s">
        <v>74</v>
      </c>
      <c r="O20" s="695">
        <f>+'5. MatrizGeneraciónSEIN (1)'!O20</f>
        <v>3.5038573999999998</v>
      </c>
      <c r="P20" s="695">
        <f>+'5. MatrizGeneraciónSEIN (1)'!P20</f>
        <v>2.8745927249999998</v>
      </c>
      <c r="Q20" s="695">
        <f>+'5. MatrizGeneraciónSEIN (1)'!Q20</f>
        <v>3.2537027849999998</v>
      </c>
      <c r="R20" s="695">
        <f>+'5. MatrizGeneraciónSEIN (1)'!R20</f>
        <v>4.8859560484000006</v>
      </c>
      <c r="S20" s="695">
        <f>+'5. MatrizGeneraciónSEIN (1)'!S20</f>
        <v>9.6321529099999985</v>
      </c>
      <c r="T20" s="695">
        <f>+'5. MatrizGeneraciónSEIN (1)'!T20</f>
        <v>13.561652631900001</v>
      </c>
      <c r="U20" s="695">
        <f>+'5. MatrizGeneraciónSEIN (1)'!U20</f>
        <v>7.9911106749999998</v>
      </c>
      <c r="V20" s="423"/>
      <c r="W20" s="423"/>
      <c r="X20" s="423"/>
      <c r="Y20" s="423"/>
      <c r="Z20" s="423"/>
      <c r="AA20" s="423"/>
      <c r="AB20" s="423"/>
    </row>
    <row r="21" spans="1:28" s="164" customFormat="1" ht="12.75">
      <c r="A21" s="250" t="s">
        <v>51</v>
      </c>
      <c r="B21" s="252">
        <f t="shared" si="5"/>
        <v>17.646586911442999</v>
      </c>
      <c r="C21" s="252">
        <f t="shared" si="0"/>
        <v>18.18949984</v>
      </c>
      <c r="D21" s="252">
        <f t="shared" si="1"/>
        <v>18.513546030000001</v>
      </c>
      <c r="E21" s="583">
        <f t="shared" si="2"/>
        <v>21.846210269</v>
      </c>
      <c r="F21" s="578">
        <f t="shared" si="6"/>
        <v>-0.15255113806759812</v>
      </c>
      <c r="G21" s="252">
        <f t="shared" si="7"/>
        <v>54.349632781442999</v>
      </c>
      <c r="H21" s="251">
        <f t="shared" si="3"/>
        <v>63.241948153999893</v>
      </c>
      <c r="I21" s="300">
        <f t="shared" si="4"/>
        <v>-0.14060786601486874</v>
      </c>
      <c r="J21" s="252">
        <f t="shared" si="8"/>
        <v>56.725463187999999</v>
      </c>
      <c r="K21" s="635">
        <f t="shared" si="9"/>
        <v>0.11487759816791465</v>
      </c>
      <c r="L21" s="243"/>
      <c r="M21" s="709"/>
      <c r="N21" s="695" t="s">
        <v>51</v>
      </c>
      <c r="O21" s="695">
        <f>+'5. MatrizGeneraciónSEIN (1)'!O22</f>
        <v>17.646586911442999</v>
      </c>
      <c r="P21" s="695">
        <f>+'5. MatrizGeneraciónSEIN (1)'!P22</f>
        <v>18.18949984</v>
      </c>
      <c r="Q21" s="695">
        <f>+'5. MatrizGeneraciónSEIN (1)'!Q22</f>
        <v>18.513546030000001</v>
      </c>
      <c r="R21" s="695">
        <f>+'5. MatrizGeneraciónSEIN (1)'!R22</f>
        <v>21.846210269</v>
      </c>
      <c r="S21" s="695">
        <f>+'5. MatrizGeneraciónSEIN (1)'!S22</f>
        <v>54.349632781442999</v>
      </c>
      <c r="T21" s="695">
        <f>+'5. MatrizGeneraciónSEIN (1)'!T22</f>
        <v>63.241948153999893</v>
      </c>
      <c r="U21" s="695">
        <f>+'5. MatrizGeneraciónSEIN (1)'!U22</f>
        <v>56.725463187999999</v>
      </c>
      <c r="V21" s="423"/>
      <c r="W21" s="423"/>
      <c r="X21" s="423"/>
      <c r="Y21" s="423"/>
      <c r="Z21" s="423"/>
      <c r="AA21" s="423"/>
      <c r="AB21" s="423"/>
    </row>
    <row r="22" spans="1:28" s="164" customFormat="1" ht="12.75">
      <c r="A22" s="150" t="s">
        <v>52</v>
      </c>
      <c r="B22" s="152">
        <f t="shared" si="5"/>
        <v>60.372802024048397</v>
      </c>
      <c r="C22" s="152">
        <f t="shared" si="0"/>
        <v>56.178714554427096</v>
      </c>
      <c r="D22" s="152">
        <f t="shared" si="1"/>
        <v>72.430997319999989</v>
      </c>
      <c r="E22" s="587">
        <f t="shared" si="2"/>
        <v>74.861371089548797</v>
      </c>
      <c r="F22" s="580">
        <f t="shared" si="6"/>
        <v>-3.2464991412481714E-2</v>
      </c>
      <c r="G22" s="152">
        <f t="shared" si="7"/>
        <v>188.9825138984755</v>
      </c>
      <c r="H22" s="151">
        <f t="shared" si="3"/>
        <v>166.59094900977152</v>
      </c>
      <c r="I22" s="301">
        <f t="shared" si="4"/>
        <v>0.13441045279951314</v>
      </c>
      <c r="J22" s="152">
        <f t="shared" si="8"/>
        <v>124.78771897799621</v>
      </c>
      <c r="K22" s="628">
        <f t="shared" si="9"/>
        <v>0.33499474446797506</v>
      </c>
      <c r="L22" s="243"/>
      <c r="M22" s="709"/>
      <c r="N22" s="695" t="s">
        <v>52</v>
      </c>
      <c r="O22" s="695">
        <f>+'5. MatrizGeneraciónSEIN (1)'!O23</f>
        <v>60.372802024048397</v>
      </c>
      <c r="P22" s="695">
        <f>+'5. MatrizGeneraciónSEIN (1)'!P23</f>
        <v>56.178714554427096</v>
      </c>
      <c r="Q22" s="695">
        <f>+'5. MatrizGeneraciónSEIN (1)'!Q23</f>
        <v>72.430997319999989</v>
      </c>
      <c r="R22" s="695">
        <f>+'5. MatrizGeneraciónSEIN (1)'!R23</f>
        <v>74.861371089548797</v>
      </c>
      <c r="S22" s="695">
        <f>+'5. MatrizGeneraciónSEIN (1)'!S23</f>
        <v>188.9825138984755</v>
      </c>
      <c r="T22" s="695">
        <f>+'5. MatrizGeneraciónSEIN (1)'!T23</f>
        <v>166.59094900977152</v>
      </c>
      <c r="U22" s="695">
        <f>+'5. MatrizGeneraciónSEIN (1)'!U23</f>
        <v>124.78771897799621</v>
      </c>
      <c r="V22" s="423"/>
      <c r="W22" s="423"/>
      <c r="X22" s="423"/>
      <c r="Y22" s="423"/>
      <c r="Z22" s="423"/>
      <c r="AA22" s="423"/>
      <c r="AB22" s="423"/>
    </row>
    <row r="23" spans="1:28" s="164" customFormat="1" ht="12.75">
      <c r="A23" s="154" t="s">
        <v>65</v>
      </c>
      <c r="B23" s="156">
        <f>SUM(B10:B22)</f>
        <v>4271.9269392904989</v>
      </c>
      <c r="C23" s="156">
        <f>SUM(C10:C22)</f>
        <v>3851.7054931529424</v>
      </c>
      <c r="D23" s="156">
        <f>SUM(D10:D22)</f>
        <v>4164.5114401204391</v>
      </c>
      <c r="E23" s="581">
        <f>SUM(E10:E22)</f>
        <v>4130.1851887418688</v>
      </c>
      <c r="F23" s="582">
        <f t="shared" si="6"/>
        <v>8.3110683443776701E-3</v>
      </c>
      <c r="G23" s="156">
        <f>SUM(G10:G22)</f>
        <v>12288.143872563885</v>
      </c>
      <c r="H23" s="156">
        <f>SUM(H10:H22)</f>
        <v>12086.994313399679</v>
      </c>
      <c r="I23" s="282">
        <f t="shared" si="4"/>
        <v>1.6641817969684336E-2</v>
      </c>
      <c r="J23" s="156">
        <f>SUM(J10:J22)</f>
        <v>10820.342776552152</v>
      </c>
      <c r="K23" s="636">
        <f t="shared" si="9"/>
        <v>0.11706205274682979</v>
      </c>
      <c r="L23" s="243"/>
      <c r="M23" s="709"/>
      <c r="N23" s="695"/>
      <c r="O23" s="699">
        <f t="shared" ref="O23:U23" si="10">+SUM(O10:O22)</f>
        <v>4271.9269392904989</v>
      </c>
      <c r="P23" s="699">
        <f t="shared" si="10"/>
        <v>3851.7054931529424</v>
      </c>
      <c r="Q23" s="699">
        <f t="shared" si="10"/>
        <v>4164.5114401204391</v>
      </c>
      <c r="R23" s="699">
        <f t="shared" si="10"/>
        <v>4130.1851887418688</v>
      </c>
      <c r="S23" s="699">
        <f t="shared" si="10"/>
        <v>12288.143872563885</v>
      </c>
      <c r="T23" s="699">
        <f t="shared" si="10"/>
        <v>12086.994313399679</v>
      </c>
      <c r="U23" s="699">
        <f t="shared" si="10"/>
        <v>10820.342776552152</v>
      </c>
      <c r="V23" s="423"/>
      <c r="W23" s="423"/>
      <c r="X23" s="423"/>
      <c r="Y23" s="423"/>
      <c r="Z23" s="423"/>
      <c r="AA23" s="423"/>
      <c r="AB23" s="423"/>
    </row>
    <row r="24" spans="1:28" s="164" customFormat="1" ht="12.75">
      <c r="A24" s="275"/>
      <c r="B24" s="276"/>
      <c r="C24" s="277"/>
      <c r="D24" s="277"/>
      <c r="E24" s="565"/>
      <c r="F24" s="629"/>
      <c r="G24" s="565"/>
      <c r="H24" s="278"/>
      <c r="I24" s="629"/>
      <c r="J24" s="565"/>
      <c r="K24" s="629"/>
      <c r="L24" s="243"/>
      <c r="M24" s="709"/>
      <c r="N24" s="695" t="s">
        <v>443</v>
      </c>
      <c r="O24" s="711">
        <f>+'5. MatrizGeneraciónSEIN (1)'!O27</f>
        <v>0</v>
      </c>
      <c r="P24" s="711">
        <f>+'5. MatrizGeneraciónSEIN (1)'!P27</f>
        <v>0.40202100000000002</v>
      </c>
      <c r="Q24" s="711">
        <f>+'5. MatrizGeneraciónSEIN (1)'!Q27</f>
        <v>10.252088000000001</v>
      </c>
      <c r="R24" s="711">
        <f>+'5. MatrizGeneraciónSEIN (1)'!R27</f>
        <v>0</v>
      </c>
      <c r="S24" s="711">
        <f>+'5. MatrizGeneraciónSEIN (1)'!S27</f>
        <v>10.654109</v>
      </c>
      <c r="T24" s="711">
        <f>+'5. MatrizGeneraciónSEIN (1)'!T27</f>
        <v>0</v>
      </c>
      <c r="U24" s="711">
        <f>+'5. MatrizGeneraciónSEIN (1)'!U27</f>
        <v>0.45898245999999998</v>
      </c>
      <c r="V24" s="423"/>
      <c r="W24" s="423"/>
      <c r="X24" s="423"/>
      <c r="Y24" s="423"/>
      <c r="Z24" s="423"/>
      <c r="AA24" s="423"/>
      <c r="AB24" s="423"/>
    </row>
    <row r="25" spans="1:28" s="164" customFormat="1" ht="12.75">
      <c r="A25" s="250" t="s">
        <v>67</v>
      </c>
      <c r="B25" s="251">
        <f>+'5. MatrizGeneraciónSEIN (1)'!B18</f>
        <v>0</v>
      </c>
      <c r="C25" s="252">
        <f>+'5. MatrizGeneraciónSEIN (1)'!C18</f>
        <v>0.40202100000000002</v>
      </c>
      <c r="D25" s="252">
        <f>+'5. MatrizGeneraciónSEIN (1)'!D18</f>
        <v>10.252088000000001</v>
      </c>
      <c r="E25" s="290">
        <f>+'5. MatrizGeneraciónSEIN (1)'!E18</f>
        <v>0</v>
      </c>
      <c r="F25" s="578" t="str">
        <f t="shared" si="6"/>
        <v/>
      </c>
      <c r="G25" s="290">
        <f>+'5. MatrizGeneraciónSEIN (1)'!G18</f>
        <v>10.654109</v>
      </c>
      <c r="H25" s="252">
        <f>+'5. MatrizGeneraciónSEIN (1)'!H18</f>
        <v>0</v>
      </c>
      <c r="I25" s="300" t="str">
        <f t="shared" si="4"/>
        <v/>
      </c>
      <c r="J25" s="290">
        <f>+'5. MatrizGeneraciónSEIN (1)'!J18</f>
        <v>0.45898245999999998</v>
      </c>
      <c r="K25" s="635">
        <f t="shared" si="9"/>
        <v>-1</v>
      </c>
      <c r="L25" s="243"/>
      <c r="M25" s="709"/>
      <c r="N25" s="695" t="s">
        <v>442</v>
      </c>
      <c r="O25" s="711">
        <f>+'5. MatrizGeneraciónSEIN (1)'!O28</f>
        <v>0</v>
      </c>
      <c r="P25" s="711">
        <f>+'5. MatrizGeneraciónSEIN (1)'!P28</f>
        <v>0</v>
      </c>
      <c r="Q25" s="711">
        <f>+'5. MatrizGeneraciónSEIN (1)'!Q28</f>
        <v>0</v>
      </c>
      <c r="R25" s="711">
        <f>+'5. MatrizGeneraciónSEIN (1)'!R28</f>
        <v>2.9703230899999999</v>
      </c>
      <c r="S25" s="711">
        <f>+'5. MatrizGeneraciónSEIN (1)'!S28</f>
        <v>0</v>
      </c>
      <c r="T25" s="711">
        <f>+'5. MatrizGeneraciónSEIN (1)'!T28</f>
        <v>37.881596950000002</v>
      </c>
      <c r="U25" s="711">
        <f>+'5. MatrizGeneraciónSEIN (1)'!U28</f>
        <v>3.0678281799999998</v>
      </c>
      <c r="V25" s="423"/>
      <c r="W25" s="423"/>
      <c r="X25" s="423"/>
      <c r="Y25" s="423"/>
      <c r="Z25" s="423"/>
      <c r="AA25" s="423"/>
      <c r="AB25" s="423"/>
    </row>
    <row r="26" spans="1:28" s="164" customFormat="1" ht="12.75">
      <c r="A26" s="150" t="s">
        <v>8</v>
      </c>
      <c r="B26" s="151">
        <f>+'5. MatrizGeneraciónSEIN (1)'!B19</f>
        <v>0</v>
      </c>
      <c r="C26" s="152">
        <f>+'5. MatrizGeneraciónSEIN (1)'!C19</f>
        <v>0</v>
      </c>
      <c r="D26" s="152">
        <f>+'5. MatrizGeneraciónSEIN (1)'!D19</f>
        <v>0</v>
      </c>
      <c r="E26" s="280">
        <f>+'5. MatrizGeneraciónSEIN (1)'!E19</f>
        <v>2.9703230899999999</v>
      </c>
      <c r="F26" s="628">
        <f t="shared" si="6"/>
        <v>-1</v>
      </c>
      <c r="G26" s="280">
        <f>+'5. MatrizGeneraciónSEIN (1)'!G19</f>
        <v>0</v>
      </c>
      <c r="H26" s="152">
        <f>+'5. MatrizGeneraciónSEIN (1)'!H19</f>
        <v>37.881596950000002</v>
      </c>
      <c r="I26" s="628">
        <f t="shared" si="4"/>
        <v>-1</v>
      </c>
      <c r="J26" s="280">
        <f>+'5. MatrizGeneraciónSEIN (1)'!J19</f>
        <v>3.0678281799999998</v>
      </c>
      <c r="K26" s="628">
        <f t="shared" si="9"/>
        <v>11.348017792182874</v>
      </c>
      <c r="L26" s="243"/>
      <c r="M26" s="709"/>
      <c r="N26" s="423"/>
      <c r="O26" s="423"/>
      <c r="P26" s="423"/>
      <c r="Q26" s="423"/>
      <c r="R26" s="423"/>
      <c r="S26" s="423"/>
      <c r="T26" s="423"/>
      <c r="U26" s="423"/>
      <c r="V26" s="423"/>
      <c r="W26" s="423"/>
      <c r="X26" s="423"/>
      <c r="Y26" s="423"/>
      <c r="Z26" s="423"/>
      <c r="AA26" s="423"/>
      <c r="AB26" s="423"/>
    </row>
    <row r="27" spans="1:28" s="164" customFormat="1" ht="10.5" customHeight="1">
      <c r="A27" s="158"/>
      <c r="B27" s="151"/>
      <c r="C27" s="152"/>
      <c r="D27" s="152"/>
      <c r="E27" s="280"/>
      <c r="F27" s="304"/>
      <c r="G27" s="280"/>
      <c r="H27" s="152"/>
      <c r="I27" s="304"/>
      <c r="J27" s="280"/>
      <c r="K27" s="304"/>
      <c r="L27" s="243"/>
      <c r="M27" s="709"/>
      <c r="N27" s="423"/>
      <c r="O27" s="423"/>
      <c r="P27" s="423"/>
      <c r="Q27" s="423"/>
      <c r="R27" s="423"/>
      <c r="S27" s="423"/>
      <c r="T27" s="423"/>
      <c r="U27" s="423"/>
      <c r="V27" s="423"/>
      <c r="W27" s="423"/>
      <c r="X27" s="423"/>
      <c r="Y27" s="423"/>
      <c r="Z27" s="423"/>
      <c r="AA27" s="423"/>
      <c r="AB27" s="423"/>
    </row>
    <row r="28" spans="1:28" s="164" customFormat="1" ht="3.75" customHeight="1">
      <c r="A28" s="160"/>
      <c r="B28" s="161"/>
      <c r="C28" s="162"/>
      <c r="D28" s="162"/>
      <c r="E28" s="679"/>
      <c r="F28" s="630" t="str">
        <f t="shared" si="6"/>
        <v/>
      </c>
      <c r="G28" s="679"/>
      <c r="H28" s="162"/>
      <c r="I28" s="631" t="str">
        <f t="shared" si="4"/>
        <v/>
      </c>
      <c r="J28" s="679"/>
      <c r="K28" s="631" t="str">
        <f t="shared" si="9"/>
        <v/>
      </c>
      <c r="L28" s="243"/>
      <c r="M28" s="709"/>
      <c r="N28" s="423"/>
      <c r="O28" s="423"/>
      <c r="P28" s="423"/>
      <c r="Q28" s="423"/>
      <c r="R28" s="423"/>
      <c r="S28" s="423"/>
      <c r="T28" s="423"/>
      <c r="U28" s="423"/>
      <c r="V28" s="423"/>
      <c r="W28" s="423"/>
      <c r="X28" s="423"/>
      <c r="Y28" s="423"/>
      <c r="Z28" s="423"/>
      <c r="AA28" s="423"/>
      <c r="AB28" s="423"/>
    </row>
    <row r="29" spans="1:28" s="164" customFormat="1" ht="13.5" customHeight="1">
      <c r="A29" s="291" t="s">
        <v>66</v>
      </c>
      <c r="B29" s="292">
        <f>+B25-B26</f>
        <v>0</v>
      </c>
      <c r="C29" s="293">
        <f>+C25-C26</f>
        <v>0.40202100000000002</v>
      </c>
      <c r="D29" s="293">
        <f>+D25-D26</f>
        <v>10.252088000000001</v>
      </c>
      <c r="E29" s="680">
        <f>+E25-E26</f>
        <v>-2.9703230899999999</v>
      </c>
      <c r="F29" s="632"/>
      <c r="G29" s="680">
        <f>+G25-G26</f>
        <v>10.654109</v>
      </c>
      <c r="H29" s="293">
        <f>+H25-H26</f>
        <v>-37.881596950000002</v>
      </c>
      <c r="I29" s="633"/>
      <c r="J29" s="680">
        <f>+J25-J26</f>
        <v>-2.6088457199999997</v>
      </c>
      <c r="K29" s="633"/>
      <c r="L29" s="243"/>
      <c r="M29" s="709"/>
      <c r="N29" s="423"/>
      <c r="O29" s="423"/>
      <c r="P29" s="423"/>
      <c r="Q29" s="423"/>
      <c r="R29" s="423"/>
      <c r="S29" s="423"/>
      <c r="T29" s="423"/>
      <c r="U29" s="423"/>
      <c r="V29" s="423"/>
      <c r="W29" s="423"/>
      <c r="X29" s="423"/>
      <c r="Y29" s="423"/>
      <c r="Z29" s="423"/>
      <c r="AA29" s="423"/>
      <c r="AB29" s="423"/>
    </row>
    <row r="30" spans="1:28" s="164" customFormat="1" ht="12.75">
      <c r="A30" s="305"/>
      <c r="B30" s="306"/>
      <c r="C30" s="306"/>
      <c r="D30" s="306"/>
      <c r="E30" s="306"/>
      <c r="F30" s="306"/>
      <c r="G30" s="306"/>
      <c r="H30" s="307"/>
      <c r="I30" s="307"/>
      <c r="J30" s="306"/>
      <c r="K30" s="308"/>
      <c r="L30" s="243"/>
      <c r="M30" s="709"/>
      <c r="N30" s="423"/>
      <c r="O30" s="423"/>
      <c r="P30" s="423"/>
      <c r="Q30" s="423"/>
      <c r="R30" s="423"/>
      <c r="S30" s="423"/>
      <c r="T30" s="423"/>
      <c r="U30" s="423"/>
      <c r="V30" s="423"/>
      <c r="W30" s="423"/>
      <c r="X30" s="423"/>
      <c r="Y30" s="423"/>
      <c r="Z30" s="423"/>
      <c r="AA30" s="423"/>
      <c r="AB30" s="423"/>
    </row>
    <row r="31" spans="1:28" s="164" customFormat="1" ht="9" customHeight="1">
      <c r="A31" s="305"/>
      <c r="B31" s="306"/>
      <c r="C31" s="306"/>
      <c r="D31" s="306"/>
      <c r="E31" s="306"/>
      <c r="F31" s="306"/>
      <c r="G31" s="306"/>
      <c r="H31" s="307"/>
      <c r="I31" s="307"/>
      <c r="J31" s="306"/>
      <c r="K31" s="308"/>
      <c r="L31" s="243"/>
      <c r="M31" s="709"/>
      <c r="N31" s="423"/>
      <c r="O31" s="423"/>
      <c r="P31" s="423"/>
      <c r="Q31" s="423"/>
      <c r="R31" s="423"/>
      <c r="S31" s="423"/>
      <c r="T31" s="423"/>
      <c r="U31" s="423"/>
      <c r="V31" s="423"/>
      <c r="W31" s="423"/>
      <c r="X31" s="423"/>
      <c r="Y31" s="423"/>
      <c r="Z31" s="423"/>
      <c r="AA31" s="423"/>
      <c r="AB31" s="423"/>
    </row>
    <row r="32" spans="1:28" s="164" customFormat="1">
      <c r="L32" s="243"/>
      <c r="M32" s="709"/>
      <c r="N32" s="423"/>
      <c r="O32" s="423"/>
      <c r="P32" s="423"/>
      <c r="Q32" s="423"/>
      <c r="R32" s="423"/>
      <c r="S32" s="423"/>
      <c r="T32" s="423"/>
      <c r="U32" s="423"/>
      <c r="V32" s="423"/>
      <c r="W32" s="423"/>
      <c r="X32" s="423"/>
      <c r="Y32" s="423"/>
      <c r="Z32" s="423"/>
      <c r="AA32" s="423"/>
      <c r="AB32" s="423"/>
    </row>
    <row r="33" spans="1:28" s="164" customFormat="1" ht="12.75">
      <c r="A33" s="207"/>
      <c r="B33" s="220"/>
      <c r="C33" s="220"/>
      <c r="D33" s="220"/>
      <c r="E33" s="220"/>
      <c r="F33" s="220"/>
      <c r="G33" s="220"/>
      <c r="H33" s="220"/>
      <c r="I33" s="220"/>
      <c r="J33" s="220"/>
      <c r="K33" s="220"/>
      <c r="L33" s="243"/>
      <c r="M33" s="709"/>
      <c r="N33" s="423"/>
      <c r="O33" s="423"/>
      <c r="P33" s="423"/>
      <c r="Q33" s="423"/>
      <c r="R33" s="423"/>
      <c r="S33" s="423"/>
      <c r="T33" s="423"/>
      <c r="U33" s="423"/>
      <c r="V33" s="423"/>
      <c r="W33" s="423"/>
      <c r="X33" s="423"/>
      <c r="Y33" s="423"/>
      <c r="Z33" s="423"/>
      <c r="AA33" s="423"/>
      <c r="AB33" s="423"/>
    </row>
    <row r="34" spans="1:28" s="164" customFormat="1" ht="12.75">
      <c r="A34" s="207"/>
      <c r="B34" s="220"/>
      <c r="C34" s="220"/>
      <c r="D34" s="220"/>
      <c r="E34" s="220"/>
      <c r="F34" s="220"/>
      <c r="G34" s="220"/>
      <c r="H34" s="220"/>
      <c r="I34" s="220"/>
      <c r="J34" s="220"/>
      <c r="K34" s="220"/>
      <c r="L34" s="243"/>
      <c r="M34" s="709"/>
      <c r="N34" s="423"/>
      <c r="O34" s="423"/>
      <c r="P34" s="423"/>
      <c r="Q34" s="423"/>
      <c r="R34" s="423"/>
      <c r="S34" s="423"/>
      <c r="T34" s="423"/>
      <c r="U34" s="423"/>
      <c r="V34" s="423"/>
      <c r="W34" s="423"/>
      <c r="X34" s="423"/>
      <c r="Y34" s="423"/>
      <c r="Z34" s="423"/>
      <c r="AA34" s="423"/>
      <c r="AB34" s="423"/>
    </row>
    <row r="35" spans="1:28" s="164" customFormat="1" ht="12.75">
      <c r="A35" s="207"/>
      <c r="B35" s="220"/>
      <c r="C35" s="220"/>
      <c r="D35" s="220"/>
      <c r="E35" s="220"/>
      <c r="F35" s="220"/>
      <c r="G35" s="220"/>
      <c r="H35" s="220"/>
      <c r="I35" s="220"/>
      <c r="J35" s="220"/>
      <c r="K35" s="220"/>
      <c r="L35" s="243"/>
      <c r="M35" s="709"/>
      <c r="N35" s="423"/>
      <c r="O35" s="423"/>
      <c r="P35" s="423"/>
      <c r="Q35" s="423"/>
      <c r="R35" s="423"/>
      <c r="S35" s="423"/>
      <c r="T35" s="423"/>
      <c r="U35" s="423"/>
      <c r="V35" s="423"/>
      <c r="W35" s="423"/>
      <c r="X35" s="423"/>
      <c r="Y35" s="423"/>
      <c r="Z35" s="423"/>
      <c r="AA35" s="423"/>
      <c r="AB35" s="423"/>
    </row>
    <row r="36" spans="1:28" s="164" customFormat="1" ht="12.75">
      <c r="A36" s="207"/>
      <c r="B36" s="220"/>
      <c r="C36" s="220"/>
      <c r="D36" s="220"/>
      <c r="E36" s="220"/>
      <c r="F36" s="220"/>
      <c r="G36" s="220"/>
      <c r="H36" s="220"/>
      <c r="I36" s="220"/>
      <c r="J36" s="220"/>
      <c r="K36" s="220"/>
      <c r="L36" s="243"/>
      <c r="M36" s="709"/>
      <c r="N36" s="423"/>
      <c r="O36" s="423"/>
      <c r="P36" s="423"/>
      <c r="Q36" s="423"/>
      <c r="R36" s="423"/>
      <c r="S36" s="423"/>
      <c r="T36" s="423"/>
      <c r="U36" s="423"/>
      <c r="V36" s="423"/>
      <c r="W36" s="423"/>
      <c r="X36" s="423"/>
      <c r="Y36" s="423"/>
      <c r="Z36" s="423"/>
      <c r="AA36" s="423"/>
      <c r="AB36" s="423"/>
    </row>
    <row r="37" spans="1:28" s="164" customFormat="1" ht="12.75">
      <c r="A37" s="207"/>
      <c r="B37" s="220"/>
      <c r="C37" s="220"/>
      <c r="D37" s="220"/>
      <c r="E37" s="220"/>
      <c r="F37" s="220"/>
      <c r="G37" s="220"/>
      <c r="H37" s="220"/>
      <c r="I37" s="220"/>
      <c r="J37" s="220"/>
      <c r="K37" s="220"/>
      <c r="L37" s="243"/>
      <c r="M37" s="709"/>
      <c r="N37" s="423"/>
      <c r="O37" s="423"/>
      <c r="P37" s="423"/>
      <c r="Q37" s="423"/>
      <c r="R37" s="423"/>
      <c r="S37" s="423"/>
      <c r="T37" s="423"/>
      <c r="U37" s="423"/>
      <c r="V37" s="423"/>
      <c r="W37" s="423"/>
      <c r="X37" s="423"/>
      <c r="Y37" s="423"/>
      <c r="Z37" s="423"/>
      <c r="AA37" s="423"/>
      <c r="AB37" s="423"/>
    </row>
    <row r="38" spans="1:28" s="164" customFormat="1" ht="12.75">
      <c r="A38" s="207"/>
      <c r="B38" s="220"/>
      <c r="C38" s="220"/>
      <c r="D38" s="220"/>
      <c r="E38" s="220"/>
      <c r="F38" s="220"/>
      <c r="G38" s="220"/>
      <c r="H38" s="220"/>
      <c r="I38" s="220"/>
      <c r="J38" s="220"/>
      <c r="K38" s="220"/>
      <c r="L38" s="243"/>
      <c r="M38" s="709"/>
      <c r="N38" s="423"/>
      <c r="O38" s="423"/>
      <c r="P38" s="423"/>
      <c r="Q38" s="423"/>
      <c r="R38" s="423"/>
      <c r="S38" s="423"/>
      <c r="T38" s="423"/>
      <c r="U38" s="423"/>
      <c r="V38" s="423"/>
      <c r="W38" s="423"/>
      <c r="X38" s="423"/>
      <c r="Y38" s="423"/>
      <c r="Z38" s="423"/>
      <c r="AA38" s="423"/>
      <c r="AB38" s="423"/>
    </row>
    <row r="39" spans="1:28" s="164" customFormat="1" ht="12.75">
      <c r="A39" s="207"/>
      <c r="B39" s="220"/>
      <c r="C39" s="220"/>
      <c r="D39" s="220"/>
      <c r="E39" s="220"/>
      <c r="F39" s="220"/>
      <c r="G39" s="220"/>
      <c r="H39" s="220"/>
      <c r="I39" s="220"/>
      <c r="J39" s="220"/>
      <c r="K39" s="220"/>
      <c r="L39" s="243"/>
      <c r="M39" s="709"/>
      <c r="N39" s="423"/>
      <c r="O39" s="423"/>
      <c r="P39" s="423"/>
      <c r="Q39" s="423"/>
      <c r="R39" s="423"/>
      <c r="S39" s="423"/>
      <c r="T39" s="423"/>
      <c r="U39" s="423"/>
      <c r="V39" s="423"/>
      <c r="W39" s="423"/>
      <c r="X39" s="423"/>
      <c r="Y39" s="423"/>
      <c r="Z39" s="423"/>
      <c r="AA39" s="423"/>
      <c r="AB39" s="423"/>
    </row>
    <row r="40" spans="1:28" s="164" customFormat="1" ht="12.75">
      <c r="A40" s="207"/>
      <c r="B40" s="220"/>
      <c r="C40" s="220"/>
      <c r="D40" s="220"/>
      <c r="E40" s="220"/>
      <c r="F40" s="220"/>
      <c r="G40" s="220"/>
      <c r="H40" s="220"/>
      <c r="I40" s="220"/>
      <c r="J40" s="220"/>
      <c r="K40" s="220"/>
      <c r="L40" s="243"/>
      <c r="M40" s="709"/>
      <c r="N40" s="423"/>
      <c r="O40" s="423"/>
      <c r="P40" s="423"/>
      <c r="Q40" s="423"/>
      <c r="R40" s="423"/>
      <c r="S40" s="423"/>
      <c r="T40" s="423"/>
      <c r="U40" s="423"/>
      <c r="V40" s="423"/>
      <c r="W40" s="423"/>
      <c r="X40" s="423"/>
      <c r="Y40" s="423"/>
      <c r="Z40" s="423"/>
      <c r="AA40" s="423"/>
      <c r="AB40" s="423"/>
    </row>
    <row r="41" spans="1:28" s="164" customFormat="1" ht="12.75">
      <c r="A41" s="207"/>
      <c r="B41" s="220"/>
      <c r="C41" s="220"/>
      <c r="D41" s="220"/>
      <c r="E41" s="220"/>
      <c r="F41" s="220"/>
      <c r="G41" s="220"/>
      <c r="H41" s="220"/>
      <c r="I41" s="220"/>
      <c r="J41" s="220"/>
      <c r="K41" s="220"/>
      <c r="L41" s="243"/>
      <c r="M41" s="709"/>
      <c r="N41" s="423"/>
      <c r="O41" s="423"/>
      <c r="P41" s="423"/>
      <c r="Q41" s="423"/>
      <c r="R41" s="423"/>
      <c r="S41" s="423"/>
      <c r="T41" s="423"/>
      <c r="U41" s="423"/>
      <c r="V41" s="423"/>
      <c r="W41" s="423"/>
      <c r="X41" s="423"/>
      <c r="Y41" s="423"/>
      <c r="Z41" s="423"/>
      <c r="AA41" s="423"/>
      <c r="AB41" s="423"/>
    </row>
    <row r="42" spans="1:28" s="164" customFormat="1" ht="12.75">
      <c r="A42" s="207"/>
      <c r="B42" s="220"/>
      <c r="C42" s="220"/>
      <c r="D42" s="220"/>
      <c r="E42" s="220"/>
      <c r="F42" s="220"/>
      <c r="G42" s="220"/>
      <c r="H42" s="220"/>
      <c r="I42" s="220"/>
      <c r="J42" s="220"/>
      <c r="K42" s="220"/>
      <c r="L42" s="243"/>
      <c r="M42" s="709"/>
      <c r="N42" s="423"/>
      <c r="O42" s="423"/>
      <c r="P42" s="423"/>
      <c r="Q42" s="423"/>
      <c r="R42" s="423"/>
      <c r="S42" s="423"/>
      <c r="T42" s="423"/>
      <c r="U42" s="423"/>
      <c r="V42" s="423"/>
      <c r="W42" s="423"/>
      <c r="X42" s="423"/>
      <c r="Y42" s="423"/>
      <c r="Z42" s="423"/>
      <c r="AA42" s="423"/>
      <c r="AB42" s="423"/>
    </row>
    <row r="43" spans="1:28" s="164" customFormat="1" ht="12.75">
      <c r="A43" s="207"/>
      <c r="B43" s="220"/>
      <c r="C43" s="220"/>
      <c r="D43" s="220"/>
      <c r="E43" s="220"/>
      <c r="F43" s="220"/>
      <c r="G43" s="220"/>
      <c r="H43" s="220"/>
      <c r="I43" s="220"/>
      <c r="J43" s="220"/>
      <c r="K43" s="220"/>
      <c r="L43" s="243"/>
      <c r="M43" s="709"/>
      <c r="N43" s="423"/>
      <c r="O43" s="423"/>
      <c r="P43" s="423"/>
      <c r="Q43" s="423"/>
      <c r="R43" s="423"/>
      <c r="S43" s="423"/>
      <c r="T43" s="423"/>
      <c r="U43" s="423"/>
      <c r="V43" s="423"/>
      <c r="W43" s="423"/>
      <c r="X43" s="423"/>
      <c r="Y43" s="423"/>
      <c r="Z43" s="423"/>
      <c r="AA43" s="423"/>
      <c r="AB43" s="423"/>
    </row>
    <row r="44" spans="1:28" s="164" customFormat="1" ht="12.75">
      <c r="A44" s="207"/>
      <c r="B44" s="220"/>
      <c r="C44" s="220"/>
      <c r="D44" s="220"/>
      <c r="E44" s="220"/>
      <c r="F44" s="220"/>
      <c r="G44" s="220"/>
      <c r="H44" s="220"/>
      <c r="I44" s="220"/>
      <c r="J44" s="220"/>
      <c r="K44" s="220"/>
      <c r="L44" s="243"/>
      <c r="M44" s="709"/>
      <c r="N44" s="423"/>
      <c r="O44" s="423"/>
      <c r="P44" s="423"/>
      <c r="Q44" s="423"/>
      <c r="R44" s="423"/>
      <c r="S44" s="423"/>
      <c r="T44" s="423"/>
      <c r="U44" s="423"/>
      <c r="V44" s="423"/>
      <c r="W44" s="423"/>
      <c r="X44" s="423"/>
      <c r="Y44" s="423"/>
      <c r="Z44" s="423"/>
      <c r="AA44" s="423"/>
      <c r="AB44" s="423"/>
    </row>
    <row r="45" spans="1:28" s="164" customFormat="1" ht="12.75">
      <c r="A45" s="207"/>
      <c r="B45" s="220"/>
      <c r="C45" s="220"/>
      <c r="D45" s="220"/>
      <c r="E45" s="220"/>
      <c r="F45" s="220"/>
      <c r="G45" s="220"/>
      <c r="H45" s="220"/>
      <c r="I45" s="220"/>
      <c r="J45" s="220"/>
      <c r="K45" s="220"/>
      <c r="L45" s="243"/>
      <c r="M45" s="709"/>
      <c r="N45" s="423"/>
      <c r="O45" s="423"/>
      <c r="P45" s="423"/>
      <c r="Q45" s="423"/>
      <c r="R45" s="423"/>
      <c r="S45" s="423"/>
      <c r="T45" s="423"/>
      <c r="U45" s="423"/>
      <c r="V45" s="423"/>
      <c r="W45" s="423"/>
      <c r="X45" s="423"/>
      <c r="Y45" s="423"/>
      <c r="Z45" s="423"/>
      <c r="AA45" s="423"/>
      <c r="AB45" s="423"/>
    </row>
    <row r="46" spans="1:28" s="164" customFormat="1" ht="12.75">
      <c r="A46" s="207"/>
      <c r="B46" s="220"/>
      <c r="C46" s="220"/>
      <c r="D46" s="220"/>
      <c r="E46" s="220"/>
      <c r="F46" s="220"/>
      <c r="G46" s="220"/>
      <c r="H46" s="220"/>
      <c r="I46" s="220"/>
      <c r="J46" s="220"/>
      <c r="K46" s="220"/>
      <c r="L46" s="243"/>
      <c r="M46" s="709"/>
      <c r="N46" s="423"/>
      <c r="O46" s="423"/>
      <c r="P46" s="423"/>
      <c r="Q46" s="423"/>
      <c r="R46" s="423"/>
      <c r="S46" s="423"/>
      <c r="T46" s="423"/>
      <c r="U46" s="423"/>
      <c r="V46" s="423"/>
      <c r="W46" s="423"/>
      <c r="X46" s="423"/>
      <c r="Y46" s="423"/>
      <c r="Z46" s="423"/>
      <c r="AA46" s="423"/>
      <c r="AB46" s="423"/>
    </row>
    <row r="47" spans="1:28" s="164" customFormat="1" ht="12.75">
      <c r="A47" s="207"/>
      <c r="B47" s="220"/>
      <c r="C47" s="220"/>
      <c r="D47" s="220"/>
      <c r="E47" s="220"/>
      <c r="F47" s="220"/>
      <c r="G47" s="220"/>
      <c r="H47" s="220"/>
      <c r="I47" s="220"/>
      <c r="J47" s="220"/>
      <c r="K47" s="220"/>
      <c r="L47" s="243"/>
      <c r="M47" s="709"/>
      <c r="N47" s="423"/>
      <c r="O47" s="423"/>
      <c r="P47" s="423"/>
      <c r="Q47" s="423"/>
      <c r="R47" s="423"/>
      <c r="S47" s="423"/>
      <c r="T47" s="423"/>
      <c r="U47" s="423"/>
      <c r="V47" s="423"/>
      <c r="W47" s="423"/>
      <c r="X47" s="423"/>
      <c r="Y47" s="423"/>
      <c r="Z47" s="423"/>
      <c r="AA47" s="423"/>
      <c r="AB47" s="423"/>
    </row>
    <row r="48" spans="1:28" s="164" customFormat="1" ht="12.75">
      <c r="A48" s="207"/>
      <c r="B48" s="220"/>
      <c r="C48" s="220"/>
      <c r="D48" s="220"/>
      <c r="E48" s="220"/>
      <c r="F48" s="220"/>
      <c r="G48" s="220"/>
      <c r="H48" s="220"/>
      <c r="I48" s="220"/>
      <c r="J48" s="220"/>
      <c r="K48" s="220"/>
      <c r="L48" s="243"/>
      <c r="M48" s="709"/>
      <c r="N48" s="423"/>
      <c r="O48" s="423"/>
      <c r="P48" s="423"/>
      <c r="Q48" s="423"/>
      <c r="R48" s="423"/>
      <c r="S48" s="423"/>
      <c r="T48" s="423"/>
      <c r="U48" s="423"/>
      <c r="V48" s="423"/>
      <c r="W48" s="423"/>
      <c r="X48" s="423"/>
      <c r="Y48" s="423"/>
      <c r="Z48" s="423"/>
      <c r="AA48" s="423"/>
      <c r="AB48" s="423"/>
    </row>
    <row r="49" spans="1:28" s="164" customFormat="1" ht="12.75">
      <c r="A49" s="207"/>
      <c r="B49" s="220"/>
      <c r="C49" s="220"/>
      <c r="D49" s="220"/>
      <c r="E49" s="220"/>
      <c r="F49" s="220"/>
      <c r="G49" s="220"/>
      <c r="H49" s="220"/>
      <c r="I49" s="220"/>
      <c r="J49" s="220"/>
      <c r="K49" s="220"/>
      <c r="L49" s="243"/>
      <c r="M49" s="709"/>
      <c r="N49" s="423"/>
      <c r="O49" s="423"/>
      <c r="P49" s="423"/>
      <c r="Q49" s="423"/>
      <c r="R49" s="423"/>
      <c r="S49" s="423"/>
      <c r="T49" s="423"/>
      <c r="U49" s="423"/>
      <c r="V49" s="423"/>
      <c r="W49" s="423"/>
      <c r="X49" s="423"/>
      <c r="Y49" s="423"/>
      <c r="Z49" s="423"/>
      <c r="AA49" s="423"/>
      <c r="AB49" s="423"/>
    </row>
    <row r="50" spans="1:28" s="164" customFormat="1" ht="12.75">
      <c r="A50" s="207"/>
      <c r="B50" s="220"/>
      <c r="C50" s="220"/>
      <c r="D50" s="220"/>
      <c r="E50" s="220"/>
      <c r="F50" s="220"/>
      <c r="G50" s="220"/>
      <c r="H50" s="220"/>
      <c r="I50" s="220"/>
      <c r="J50" s="220"/>
      <c r="K50" s="220"/>
      <c r="L50" s="243"/>
      <c r="M50" s="709"/>
      <c r="N50" s="423"/>
      <c r="O50" s="423"/>
      <c r="P50" s="423"/>
      <c r="Q50" s="423"/>
      <c r="R50" s="423"/>
      <c r="S50" s="423"/>
      <c r="T50" s="423"/>
      <c r="U50" s="423"/>
      <c r="V50" s="423"/>
      <c r="W50" s="423"/>
      <c r="X50" s="423"/>
      <c r="Y50" s="423"/>
      <c r="Z50" s="423"/>
      <c r="AA50" s="423"/>
      <c r="AB50" s="423"/>
    </row>
    <row r="51" spans="1:28" s="164" customFormat="1" ht="12.75">
      <c r="A51" s="207"/>
      <c r="B51" s="220"/>
      <c r="C51" s="220"/>
      <c r="D51" s="220"/>
      <c r="E51" s="220"/>
      <c r="F51" s="220"/>
      <c r="G51" s="220"/>
      <c r="H51" s="220"/>
      <c r="I51" s="220"/>
      <c r="J51" s="220"/>
      <c r="K51" s="220"/>
      <c r="L51" s="243"/>
      <c r="M51" s="709"/>
      <c r="N51" s="423"/>
      <c r="O51" s="423"/>
      <c r="P51" s="423"/>
      <c r="Q51" s="423"/>
      <c r="R51" s="423"/>
      <c r="S51" s="423"/>
      <c r="T51" s="423"/>
      <c r="U51" s="423"/>
      <c r="V51" s="423"/>
      <c r="W51" s="423"/>
      <c r="X51" s="423"/>
      <c r="Y51" s="423"/>
      <c r="Z51" s="423"/>
      <c r="AA51" s="423"/>
      <c r="AB51" s="423"/>
    </row>
    <row r="52" spans="1:28" s="164" customFormat="1" ht="12.75">
      <c r="A52" s="207"/>
      <c r="B52" s="220"/>
      <c r="C52" s="220"/>
      <c r="D52" s="220"/>
      <c r="E52" s="220"/>
      <c r="F52" s="220"/>
      <c r="G52" s="220"/>
      <c r="H52" s="220"/>
      <c r="I52" s="220"/>
      <c r="J52" s="220"/>
      <c r="K52" s="220"/>
      <c r="L52" s="243"/>
      <c r="M52" s="709"/>
      <c r="N52" s="423"/>
      <c r="O52" s="423"/>
      <c r="P52" s="423"/>
      <c r="Q52" s="423"/>
      <c r="R52" s="423"/>
      <c r="S52" s="423"/>
      <c r="T52" s="423"/>
      <c r="U52" s="423"/>
      <c r="V52" s="423"/>
      <c r="W52" s="423"/>
      <c r="X52" s="423"/>
      <c r="Y52" s="423"/>
      <c r="Z52" s="423"/>
      <c r="AA52" s="423"/>
      <c r="AB52" s="423"/>
    </row>
    <row r="53" spans="1:28" s="164" customFormat="1" ht="12.75">
      <c r="A53" s="207"/>
      <c r="B53" s="220"/>
      <c r="C53" s="220"/>
      <c r="D53" s="220"/>
      <c r="E53" s="220"/>
      <c r="F53" s="220"/>
      <c r="G53" s="220"/>
      <c r="H53" s="220"/>
      <c r="I53" s="220"/>
      <c r="J53" s="220"/>
      <c r="K53" s="220"/>
      <c r="L53" s="243"/>
      <c r="M53" s="709"/>
      <c r="N53" s="423"/>
      <c r="O53" s="423"/>
      <c r="P53" s="423"/>
      <c r="Q53" s="423"/>
      <c r="R53" s="423"/>
      <c r="S53" s="423"/>
      <c r="T53" s="423"/>
      <c r="U53" s="423"/>
      <c r="V53" s="423"/>
      <c r="W53" s="423"/>
      <c r="X53" s="423"/>
      <c r="Y53" s="423"/>
      <c r="Z53" s="423"/>
      <c r="AA53" s="423"/>
      <c r="AB53" s="423"/>
    </row>
    <row r="54" spans="1:28" s="164" customFormat="1" ht="12.75">
      <c r="A54" s="207"/>
      <c r="B54" s="220"/>
      <c r="C54" s="220"/>
      <c r="D54" s="220"/>
      <c r="E54" s="220"/>
      <c r="F54" s="220"/>
      <c r="G54" s="220"/>
      <c r="H54" s="220"/>
      <c r="I54" s="220"/>
      <c r="J54" s="220"/>
      <c r="K54" s="220"/>
      <c r="L54" s="243"/>
      <c r="M54" s="709"/>
      <c r="N54" s="423"/>
      <c r="O54" s="423"/>
      <c r="P54" s="423"/>
      <c r="Q54" s="423"/>
      <c r="R54" s="423"/>
      <c r="S54" s="423"/>
      <c r="T54" s="423"/>
      <c r="U54" s="423"/>
      <c r="V54" s="423"/>
      <c r="W54" s="423"/>
      <c r="X54" s="423"/>
      <c r="Y54" s="423"/>
      <c r="Z54" s="423"/>
      <c r="AA54" s="423"/>
      <c r="AB54" s="423"/>
    </row>
    <row r="55" spans="1:28" s="164" customFormat="1" ht="12.75">
      <c r="A55" s="207"/>
      <c r="B55" s="220"/>
      <c r="C55" s="220"/>
      <c r="D55" s="220"/>
      <c r="E55" s="220"/>
      <c r="F55" s="220"/>
      <c r="G55" s="220"/>
      <c r="H55" s="220"/>
      <c r="I55" s="220"/>
      <c r="J55" s="220"/>
      <c r="K55" s="220"/>
      <c r="L55" s="243"/>
      <c r="M55" s="709"/>
      <c r="N55" s="423"/>
      <c r="O55" s="423"/>
      <c r="P55" s="423"/>
      <c r="Q55" s="423"/>
      <c r="R55" s="423"/>
      <c r="S55" s="423"/>
      <c r="T55" s="423"/>
      <c r="U55" s="423"/>
      <c r="V55" s="423"/>
      <c r="W55" s="423"/>
      <c r="X55" s="423"/>
      <c r="Y55" s="423"/>
      <c r="Z55" s="423"/>
      <c r="AA55" s="423"/>
      <c r="AB55" s="423"/>
    </row>
    <row r="56" spans="1:28" s="164" customFormat="1" ht="12.75">
      <c r="A56" s="207"/>
      <c r="B56" s="220"/>
      <c r="C56" s="220"/>
      <c r="D56" s="220"/>
      <c r="E56" s="220"/>
      <c r="F56" s="220"/>
      <c r="G56" s="220"/>
      <c r="H56" s="220"/>
      <c r="I56" s="220"/>
      <c r="J56" s="220"/>
      <c r="K56" s="220"/>
      <c r="L56" s="243"/>
      <c r="M56" s="709"/>
      <c r="N56" s="423"/>
      <c r="O56" s="423"/>
      <c r="P56" s="423"/>
      <c r="Q56" s="423"/>
      <c r="R56" s="423"/>
      <c r="S56" s="423"/>
      <c r="T56" s="423"/>
      <c r="U56" s="423"/>
      <c r="V56" s="423"/>
      <c r="W56" s="423"/>
      <c r="X56" s="423"/>
      <c r="Y56" s="423"/>
      <c r="Z56" s="423"/>
      <c r="AA56" s="423"/>
      <c r="AB56" s="423"/>
    </row>
    <row r="57" spans="1:28" s="164" customFormat="1" ht="12.75">
      <c r="A57" s="207"/>
      <c r="B57" s="220"/>
      <c r="C57" s="220"/>
      <c r="D57" s="220"/>
      <c r="E57" s="220"/>
      <c r="F57" s="220"/>
      <c r="G57" s="220"/>
      <c r="H57" s="220"/>
      <c r="I57" s="220"/>
      <c r="J57" s="220"/>
      <c r="K57" s="220"/>
      <c r="L57" s="243"/>
      <c r="M57" s="709"/>
      <c r="N57" s="423"/>
      <c r="O57" s="423"/>
      <c r="P57" s="423"/>
      <c r="Q57" s="423"/>
      <c r="R57" s="423"/>
      <c r="S57" s="423"/>
      <c r="T57" s="423"/>
      <c r="U57" s="423"/>
      <c r="V57" s="423"/>
      <c r="W57" s="423"/>
      <c r="X57" s="423"/>
      <c r="Y57" s="423"/>
      <c r="Z57" s="423"/>
      <c r="AA57" s="423"/>
      <c r="AB57" s="423"/>
    </row>
    <row r="58" spans="1:28" s="164" customFormat="1" ht="12.75">
      <c r="A58" s="207"/>
      <c r="B58" s="220"/>
      <c r="C58" s="220"/>
      <c r="D58" s="220"/>
      <c r="E58" s="220"/>
      <c r="F58" s="220"/>
      <c r="G58" s="220"/>
      <c r="H58" s="220"/>
      <c r="I58" s="220"/>
      <c r="J58" s="220"/>
      <c r="K58" s="220"/>
      <c r="L58" s="243"/>
      <c r="M58" s="709"/>
      <c r="N58" s="423"/>
      <c r="O58" s="423"/>
      <c r="P58" s="423"/>
      <c r="Q58" s="423"/>
      <c r="R58" s="423"/>
      <c r="S58" s="423"/>
      <c r="T58" s="423"/>
      <c r="U58" s="423"/>
      <c r="V58" s="423"/>
      <c r="W58" s="423"/>
      <c r="X58" s="423"/>
      <c r="Y58" s="423"/>
      <c r="Z58" s="423"/>
      <c r="AA58" s="423"/>
      <c r="AB58" s="423"/>
    </row>
    <row r="59" spans="1:28" s="164" customFormat="1" ht="12.75">
      <c r="A59" s="207"/>
      <c r="B59" s="220"/>
      <c r="C59" s="220"/>
      <c r="D59" s="220"/>
      <c r="E59" s="220"/>
      <c r="F59" s="220"/>
      <c r="G59" s="220"/>
      <c r="H59" s="220"/>
      <c r="I59" s="220"/>
      <c r="J59" s="220"/>
      <c r="K59" s="220"/>
      <c r="L59" s="243"/>
      <c r="M59" s="709"/>
      <c r="N59" s="423"/>
      <c r="O59" s="423"/>
      <c r="P59" s="423"/>
      <c r="Q59" s="423"/>
      <c r="R59" s="423"/>
      <c r="S59" s="423"/>
      <c r="T59" s="423"/>
      <c r="U59" s="423"/>
      <c r="V59" s="423"/>
      <c r="W59" s="423"/>
      <c r="X59" s="423"/>
      <c r="Y59" s="423"/>
      <c r="Z59" s="423"/>
      <c r="AA59" s="423"/>
      <c r="AB59" s="423"/>
    </row>
    <row r="60" spans="1:28" s="164" customFormat="1" ht="12.75">
      <c r="A60" s="207"/>
      <c r="B60" s="220"/>
      <c r="C60" s="220"/>
      <c r="D60" s="220"/>
      <c r="E60" s="220"/>
      <c r="F60" s="220"/>
      <c r="G60" s="220"/>
      <c r="H60" s="220"/>
      <c r="I60" s="220"/>
      <c r="J60" s="220"/>
      <c r="K60" s="220"/>
      <c r="L60" s="243"/>
      <c r="M60" s="709"/>
      <c r="N60" s="423"/>
      <c r="O60" s="423"/>
      <c r="P60" s="423"/>
      <c r="Q60" s="423"/>
      <c r="R60" s="423"/>
      <c r="S60" s="423"/>
      <c r="T60" s="423"/>
      <c r="U60" s="423"/>
      <c r="V60" s="423"/>
      <c r="W60" s="423"/>
      <c r="X60" s="423"/>
      <c r="Y60" s="423"/>
      <c r="Z60" s="423"/>
      <c r="AA60" s="423"/>
      <c r="AB60" s="423"/>
    </row>
    <row r="61" spans="1:28" s="164" customFormat="1" ht="12.75">
      <c r="A61" s="207"/>
      <c r="B61" s="220"/>
      <c r="C61" s="220"/>
      <c r="D61" s="220"/>
      <c r="E61" s="220"/>
      <c r="F61" s="220"/>
      <c r="G61" s="220"/>
      <c r="H61" s="220"/>
      <c r="I61" s="220"/>
      <c r="J61" s="220"/>
      <c r="K61" s="220"/>
      <c r="L61" s="243"/>
      <c r="M61" s="709"/>
      <c r="N61" s="423"/>
      <c r="O61" s="423"/>
      <c r="P61" s="423"/>
      <c r="Q61" s="423"/>
      <c r="R61" s="423"/>
      <c r="S61" s="423"/>
      <c r="T61" s="423"/>
      <c r="U61" s="423"/>
      <c r="V61" s="423"/>
      <c r="W61" s="423"/>
      <c r="X61" s="423"/>
      <c r="Y61" s="423"/>
      <c r="Z61" s="423"/>
      <c r="AA61" s="423"/>
      <c r="AB61" s="423"/>
    </row>
    <row r="62" spans="1:28" s="164" customFormat="1" ht="12.75">
      <c r="A62" s="207"/>
      <c r="B62" s="220"/>
      <c r="C62" s="220"/>
      <c r="D62" s="220"/>
      <c r="E62" s="220"/>
      <c r="F62" s="220"/>
      <c r="G62" s="220"/>
      <c r="H62" s="220"/>
      <c r="I62" s="220"/>
      <c r="J62" s="220"/>
      <c r="K62" s="220"/>
      <c r="L62" s="243"/>
      <c r="M62" s="709"/>
      <c r="N62" s="423"/>
      <c r="O62" s="423"/>
      <c r="P62" s="423"/>
      <c r="Q62" s="423"/>
      <c r="R62" s="423"/>
      <c r="S62" s="423"/>
      <c r="T62" s="423"/>
      <c r="U62" s="423"/>
      <c r="V62" s="423"/>
      <c r="W62" s="423"/>
      <c r="X62" s="423"/>
      <c r="Y62" s="423"/>
      <c r="Z62" s="423"/>
      <c r="AA62" s="423"/>
      <c r="AB62" s="423"/>
    </row>
    <row r="63" spans="1:28" s="164" customFormat="1" ht="12.75">
      <c r="A63" s="207"/>
      <c r="B63" s="220"/>
      <c r="C63" s="220"/>
      <c r="D63" s="220"/>
      <c r="E63" s="220"/>
      <c r="F63" s="220"/>
      <c r="G63" s="220"/>
      <c r="H63" s="220"/>
      <c r="I63" s="220"/>
      <c r="J63" s="220"/>
      <c r="K63" s="220"/>
      <c r="L63" s="243"/>
      <c r="M63" s="709"/>
      <c r="N63" s="423"/>
      <c r="O63" s="423"/>
      <c r="P63" s="423"/>
      <c r="Q63" s="423"/>
      <c r="R63" s="423"/>
      <c r="S63" s="423"/>
      <c r="T63" s="423"/>
      <c r="U63" s="423"/>
      <c r="V63" s="423"/>
      <c r="W63" s="423"/>
      <c r="X63" s="423"/>
      <c r="Y63" s="423"/>
      <c r="Z63" s="423"/>
      <c r="AA63" s="423"/>
      <c r="AB63" s="423"/>
    </row>
    <row r="64" spans="1:28" s="164" customFormat="1" ht="12.75">
      <c r="A64" s="207"/>
      <c r="B64" s="220"/>
      <c r="C64" s="220"/>
      <c r="D64" s="220"/>
      <c r="E64" s="220"/>
      <c r="F64" s="220"/>
      <c r="G64" s="220"/>
      <c r="H64" s="220"/>
      <c r="I64" s="220"/>
      <c r="J64" s="220"/>
      <c r="K64" s="220"/>
      <c r="L64" s="243"/>
      <c r="M64" s="709"/>
      <c r="N64" s="423"/>
      <c r="O64" s="423"/>
      <c r="P64" s="423"/>
      <c r="Q64" s="423"/>
      <c r="R64" s="423"/>
      <c r="S64" s="423"/>
      <c r="T64" s="423"/>
      <c r="U64" s="423"/>
      <c r="V64" s="423"/>
      <c r="W64" s="423"/>
      <c r="X64" s="423"/>
      <c r="Y64" s="423"/>
      <c r="Z64" s="423"/>
      <c r="AA64" s="423"/>
      <c r="AB64" s="423"/>
    </row>
    <row r="65" spans="1:28" s="164" customFormat="1" ht="12.75">
      <c r="A65" s="207"/>
      <c r="B65" s="220"/>
      <c r="C65" s="220"/>
      <c r="D65" s="220"/>
      <c r="E65" s="220"/>
      <c r="F65" s="220"/>
      <c r="G65" s="220"/>
      <c r="H65" s="220"/>
      <c r="I65" s="220"/>
      <c r="J65" s="220"/>
      <c r="K65" s="220"/>
      <c r="L65" s="243"/>
      <c r="M65" s="709"/>
      <c r="N65" s="423"/>
      <c r="O65" s="423"/>
      <c r="P65" s="423"/>
      <c r="Q65" s="423"/>
      <c r="R65" s="423"/>
      <c r="S65" s="423"/>
      <c r="T65" s="423"/>
      <c r="U65" s="423"/>
      <c r="V65" s="423"/>
      <c r="W65" s="423"/>
      <c r="X65" s="423"/>
      <c r="Y65" s="423"/>
      <c r="Z65" s="423"/>
      <c r="AA65" s="423"/>
      <c r="AB65" s="423"/>
    </row>
    <row r="66" spans="1:28" s="164" customFormat="1" ht="12.75">
      <c r="A66" s="207"/>
      <c r="B66" s="220"/>
      <c r="C66" s="220"/>
      <c r="D66" s="220"/>
      <c r="E66" s="220"/>
      <c r="F66" s="220"/>
      <c r="G66" s="220"/>
      <c r="H66" s="220"/>
      <c r="I66" s="220"/>
      <c r="J66" s="220"/>
      <c r="K66" s="220"/>
      <c r="L66" s="243"/>
      <c r="M66" s="709"/>
      <c r="N66" s="423"/>
      <c r="O66" s="423"/>
      <c r="P66" s="423"/>
      <c r="Q66" s="423"/>
      <c r="R66" s="423"/>
      <c r="S66" s="423"/>
      <c r="T66" s="423"/>
      <c r="U66" s="423"/>
      <c r="V66" s="423"/>
      <c r="W66" s="423"/>
      <c r="X66" s="423"/>
      <c r="Y66" s="423"/>
      <c r="Z66" s="423"/>
      <c r="AA66" s="423"/>
      <c r="AB66" s="423"/>
    </row>
    <row r="67" spans="1:28" s="164" customFormat="1" ht="12.75">
      <c r="A67" s="207"/>
      <c r="B67" s="220"/>
      <c r="C67" s="220"/>
      <c r="D67" s="220"/>
      <c r="E67" s="220"/>
      <c r="F67" s="220"/>
      <c r="G67" s="220"/>
      <c r="H67" s="220"/>
      <c r="I67" s="220"/>
      <c r="J67" s="220"/>
      <c r="K67" s="220"/>
      <c r="L67" s="243"/>
      <c r="M67" s="709"/>
      <c r="N67" s="423"/>
      <c r="O67" s="423"/>
      <c r="P67" s="423"/>
      <c r="Q67" s="423"/>
      <c r="R67" s="423"/>
      <c r="S67" s="423"/>
      <c r="T67" s="423"/>
      <c r="U67" s="423"/>
      <c r="V67" s="423"/>
      <c r="W67" s="423"/>
      <c r="X67" s="423"/>
      <c r="Y67" s="423"/>
      <c r="Z67" s="423"/>
      <c r="AA67" s="423"/>
      <c r="AB67" s="423"/>
    </row>
    <row r="68" spans="1:28" s="164" customFormat="1" ht="7.5" customHeight="1">
      <c r="A68" s="484"/>
      <c r="B68" s="485"/>
      <c r="C68" s="486"/>
      <c r="D68" s="487"/>
      <c r="E68" s="487"/>
      <c r="F68" s="487"/>
      <c r="G68" s="488"/>
      <c r="H68" s="488"/>
      <c r="I68" s="488"/>
      <c r="J68" s="484"/>
      <c r="K68" s="484"/>
      <c r="L68" s="243"/>
      <c r="M68" s="709"/>
      <c r="N68" s="423"/>
      <c r="O68" s="423"/>
      <c r="P68" s="423"/>
      <c r="Q68" s="423"/>
      <c r="R68" s="423"/>
      <c r="S68" s="423"/>
      <c r="T68" s="423"/>
      <c r="U68" s="423"/>
      <c r="V68" s="423"/>
      <c r="W68" s="423"/>
      <c r="X68" s="423"/>
      <c r="Y68" s="423"/>
      <c r="Z68" s="423"/>
      <c r="AA68" s="423"/>
      <c r="AB68" s="423"/>
    </row>
    <row r="69" spans="1:28" s="164" customFormat="1" ht="12.75">
      <c r="A69" s="474"/>
      <c r="B69" s="1222"/>
      <c r="C69" s="1222"/>
      <c r="D69" s="1222"/>
      <c r="E69" s="570"/>
      <c r="F69" s="570"/>
      <c r="G69" s="1223"/>
      <c r="H69" s="1223"/>
      <c r="I69" s="1223"/>
      <c r="J69" s="1223"/>
      <c r="K69" s="1223"/>
      <c r="L69" s="243"/>
      <c r="M69" s="709"/>
      <c r="N69" s="423"/>
      <c r="O69" s="423"/>
      <c r="P69" s="423"/>
      <c r="Q69" s="423"/>
      <c r="R69" s="423"/>
      <c r="S69" s="423"/>
      <c r="T69" s="423"/>
      <c r="U69" s="423"/>
      <c r="V69" s="423"/>
      <c r="W69" s="423"/>
      <c r="X69" s="423"/>
      <c r="Y69" s="423"/>
      <c r="Z69" s="423"/>
      <c r="AA69" s="423"/>
      <c r="AB69" s="423"/>
    </row>
    <row r="70" spans="1:28" s="164" customFormat="1" ht="12">
      <c r="A70" s="475"/>
      <c r="B70" s="476"/>
      <c r="C70" s="476"/>
      <c r="D70" s="476"/>
      <c r="E70" s="476"/>
      <c r="F70" s="476"/>
      <c r="G70" s="477"/>
      <c r="H70" s="477"/>
      <c r="I70" s="489"/>
      <c r="J70" s="477"/>
      <c r="K70" s="477"/>
      <c r="L70" s="243"/>
      <c r="M70" s="709"/>
      <c r="N70" s="423"/>
      <c r="O70" s="423"/>
      <c r="P70" s="423"/>
      <c r="Q70" s="423"/>
      <c r="R70" s="423"/>
      <c r="S70" s="423"/>
      <c r="T70" s="423"/>
      <c r="U70" s="423"/>
      <c r="V70" s="423"/>
      <c r="W70" s="423"/>
      <c r="X70" s="423"/>
      <c r="Y70" s="423"/>
      <c r="Z70" s="423"/>
      <c r="AA70" s="423"/>
      <c r="AB70" s="423"/>
    </row>
    <row r="71" spans="1:28" s="164" customFormat="1" ht="8.25" customHeight="1">
      <c r="A71" s="490"/>
      <c r="B71" s="491"/>
      <c r="C71" s="492"/>
      <c r="D71" s="492"/>
      <c r="E71" s="492"/>
      <c r="F71" s="492"/>
      <c r="G71" s="492"/>
      <c r="H71" s="492"/>
      <c r="I71" s="492"/>
      <c r="J71" s="492"/>
      <c r="K71" s="492"/>
      <c r="L71" s="243"/>
      <c r="M71" s="709"/>
      <c r="N71" s="423"/>
      <c r="O71" s="423"/>
      <c r="P71" s="423"/>
      <c r="Q71" s="423"/>
      <c r="R71" s="423"/>
      <c r="S71" s="423"/>
      <c r="T71" s="423"/>
      <c r="U71" s="423"/>
      <c r="V71" s="423"/>
      <c r="W71" s="423"/>
      <c r="X71" s="423"/>
      <c r="Y71" s="423"/>
      <c r="Z71" s="423"/>
      <c r="AA71" s="423"/>
      <c r="AB71" s="423"/>
    </row>
    <row r="72" spans="1:28" s="164" customFormat="1" ht="12.75">
      <c r="A72" s="478"/>
      <c r="B72" s="479"/>
      <c r="C72" s="479"/>
      <c r="D72" s="479"/>
      <c r="E72" s="479"/>
      <c r="F72" s="479"/>
      <c r="G72" s="479"/>
      <c r="H72" s="479"/>
      <c r="I72" s="493"/>
      <c r="J72" s="479"/>
      <c r="K72" s="480"/>
      <c r="L72" s="323"/>
      <c r="M72" s="709"/>
      <c r="N72" s="423"/>
      <c r="O72" s="423"/>
      <c r="P72" s="423"/>
      <c r="Q72" s="423"/>
      <c r="R72" s="423"/>
      <c r="S72" s="423"/>
      <c r="T72" s="423"/>
      <c r="U72" s="423"/>
      <c r="V72" s="423"/>
      <c r="W72" s="423"/>
      <c r="X72" s="423"/>
      <c r="Y72" s="423"/>
      <c r="Z72" s="423"/>
      <c r="AA72" s="423"/>
      <c r="AB72" s="423"/>
    </row>
    <row r="73" spans="1:28" s="164" customFormat="1" ht="12.75">
      <c r="A73" s="481"/>
      <c r="B73" s="482"/>
      <c r="C73" s="482"/>
      <c r="D73" s="482"/>
      <c r="E73" s="482"/>
      <c r="F73" s="482"/>
      <c r="G73" s="482"/>
      <c r="H73" s="482"/>
      <c r="I73" s="494"/>
      <c r="J73" s="482"/>
      <c r="K73" s="483"/>
      <c r="L73" s="243"/>
      <c r="M73" s="709"/>
      <c r="N73" s="423"/>
      <c r="O73" s="423"/>
      <c r="P73" s="423"/>
      <c r="Q73" s="423"/>
      <c r="R73" s="423"/>
      <c r="S73" s="423"/>
      <c r="T73" s="423"/>
      <c r="U73" s="423"/>
      <c r="V73" s="423"/>
      <c r="W73" s="423"/>
      <c r="X73" s="423"/>
      <c r="Y73" s="423"/>
      <c r="Z73" s="423"/>
      <c r="AA73" s="423"/>
      <c r="AB73" s="423"/>
    </row>
    <row r="74" spans="1:28" s="164" customFormat="1" ht="12.75">
      <c r="A74" s="478"/>
      <c r="B74" s="479"/>
      <c r="C74" s="479"/>
      <c r="D74" s="479"/>
      <c r="E74" s="479"/>
      <c r="F74" s="479"/>
      <c r="G74" s="479"/>
      <c r="H74" s="479"/>
      <c r="I74" s="493"/>
      <c r="J74" s="479"/>
      <c r="K74" s="480"/>
      <c r="L74" s="243"/>
      <c r="M74" s="709"/>
      <c r="N74" s="423"/>
      <c r="O74" s="423"/>
      <c r="P74" s="423"/>
      <c r="Q74" s="423"/>
      <c r="R74" s="423"/>
      <c r="S74" s="423"/>
      <c r="T74" s="423"/>
      <c r="U74" s="423"/>
      <c r="V74" s="423"/>
      <c r="W74" s="423"/>
      <c r="X74" s="423"/>
      <c r="Y74" s="423"/>
      <c r="Z74" s="423"/>
      <c r="AA74" s="423"/>
      <c r="AB74" s="423"/>
    </row>
    <row r="75" spans="1:28" s="164" customFormat="1" ht="12.75">
      <c r="A75" s="481"/>
      <c r="B75" s="482"/>
      <c r="C75" s="482"/>
      <c r="D75" s="482"/>
      <c r="E75" s="482"/>
      <c r="F75" s="482"/>
      <c r="G75" s="482"/>
      <c r="H75" s="482"/>
      <c r="I75" s="494"/>
      <c r="J75" s="482"/>
      <c r="K75" s="483"/>
      <c r="L75" s="243"/>
      <c r="M75" s="709"/>
      <c r="N75" s="423"/>
      <c r="O75" s="423"/>
      <c r="P75" s="423"/>
      <c r="Q75" s="423"/>
      <c r="R75" s="423"/>
      <c r="S75" s="423"/>
      <c r="T75" s="423"/>
      <c r="U75" s="423"/>
      <c r="V75" s="423"/>
      <c r="W75" s="423"/>
      <c r="X75" s="423"/>
      <c r="Y75" s="423"/>
      <c r="Z75" s="423"/>
      <c r="AA75" s="423"/>
      <c r="AB75" s="423"/>
    </row>
    <row r="76" spans="1:28" s="164" customFormat="1" ht="12.75">
      <c r="A76" s="478"/>
      <c r="B76" s="479"/>
      <c r="C76" s="479"/>
      <c r="D76" s="479"/>
      <c r="E76" s="479"/>
      <c r="F76" s="479"/>
      <c r="G76" s="479"/>
      <c r="H76" s="479"/>
      <c r="I76" s="493"/>
      <c r="J76" s="479"/>
      <c r="K76" s="480"/>
      <c r="L76" s="243"/>
      <c r="M76" s="709"/>
      <c r="N76" s="423"/>
      <c r="O76" s="423"/>
      <c r="P76" s="423"/>
      <c r="Q76" s="423"/>
      <c r="R76" s="423"/>
      <c r="S76" s="423"/>
      <c r="T76" s="423"/>
      <c r="U76" s="423"/>
      <c r="V76" s="423"/>
      <c r="W76" s="423"/>
      <c r="X76" s="423"/>
      <c r="Y76" s="423"/>
      <c r="Z76" s="423"/>
      <c r="AA76" s="423"/>
      <c r="AB76" s="423"/>
    </row>
    <row r="77" spans="1:28" s="164" customFormat="1" ht="12.75">
      <c r="A77" s="305"/>
      <c r="B77" s="306"/>
      <c r="C77" s="306"/>
      <c r="D77" s="306"/>
      <c r="E77" s="306"/>
      <c r="F77" s="306"/>
      <c r="G77" s="306"/>
      <c r="H77" s="306"/>
      <c r="I77" s="307"/>
      <c r="J77" s="306"/>
      <c r="K77" s="308"/>
      <c r="L77" s="243"/>
      <c r="M77" s="709"/>
      <c r="N77" s="423"/>
      <c r="O77" s="423"/>
      <c r="P77" s="423"/>
      <c r="Q77" s="423"/>
      <c r="R77" s="423"/>
      <c r="S77" s="423"/>
      <c r="T77" s="423"/>
      <c r="U77" s="423"/>
      <c r="V77" s="423"/>
      <c r="W77" s="423"/>
      <c r="X77" s="423"/>
      <c r="Y77" s="423"/>
      <c r="Z77" s="423"/>
      <c r="AA77" s="423"/>
      <c r="AB77" s="423"/>
    </row>
    <row r="78" spans="1:28" s="164" customFormat="1" ht="12.75">
      <c r="A78" s="305"/>
      <c r="B78" s="495"/>
      <c r="C78" s="495"/>
      <c r="D78" s="495"/>
      <c r="E78" s="495"/>
      <c r="F78" s="495"/>
      <c r="G78" s="495"/>
      <c r="H78" s="495"/>
      <c r="I78" s="307"/>
      <c r="J78" s="495"/>
      <c r="K78" s="308"/>
      <c r="L78" s="243"/>
      <c r="M78" s="709"/>
      <c r="N78" s="423"/>
      <c r="O78" s="423"/>
      <c r="P78" s="423"/>
      <c r="Q78" s="423"/>
      <c r="R78" s="423"/>
      <c r="S78" s="423"/>
      <c r="T78" s="423"/>
      <c r="U78" s="423"/>
      <c r="V78" s="423"/>
      <c r="W78" s="423"/>
      <c r="X78" s="423"/>
      <c r="Y78" s="423"/>
      <c r="Z78" s="423"/>
      <c r="AA78" s="423"/>
      <c r="AB78" s="423"/>
    </row>
    <row r="79" spans="1:28" s="164" customFormat="1" ht="12.75">
      <c r="A79" s="207"/>
      <c r="B79" s="220"/>
      <c r="C79" s="220"/>
      <c r="D79" s="220"/>
      <c r="E79" s="220"/>
      <c r="F79" s="220"/>
      <c r="G79" s="220"/>
      <c r="H79" s="220"/>
      <c r="I79" s="220"/>
      <c r="J79" s="220"/>
      <c r="K79" s="220"/>
      <c r="L79" s="243"/>
      <c r="M79" s="709"/>
      <c r="N79" s="423"/>
      <c r="O79" s="423"/>
      <c r="P79" s="423"/>
      <c r="Q79" s="423"/>
      <c r="R79" s="423"/>
      <c r="S79" s="423"/>
      <c r="T79" s="423"/>
      <c r="U79" s="423"/>
      <c r="V79" s="423"/>
      <c r="W79" s="423"/>
      <c r="X79" s="423"/>
      <c r="Y79" s="423"/>
      <c r="Z79" s="423"/>
      <c r="AA79" s="423"/>
      <c r="AB79" s="423"/>
    </row>
    <row r="80" spans="1:28" s="164" customFormat="1" ht="12.75">
      <c r="A80" s="207"/>
      <c r="B80" s="220"/>
      <c r="C80" s="220"/>
      <c r="D80" s="220"/>
      <c r="E80" s="220"/>
      <c r="F80" s="220"/>
      <c r="G80" s="220"/>
      <c r="H80" s="220"/>
      <c r="I80" s="220"/>
      <c r="J80" s="220"/>
      <c r="K80" s="220"/>
      <c r="L80" s="324"/>
      <c r="M80" s="709"/>
      <c r="N80" s="423"/>
      <c r="O80" s="423"/>
      <c r="P80" s="423"/>
      <c r="Q80" s="423"/>
      <c r="R80" s="423"/>
      <c r="S80" s="423"/>
      <c r="T80" s="423"/>
      <c r="U80" s="423"/>
      <c r="V80" s="423"/>
      <c r="W80" s="423"/>
      <c r="X80" s="423"/>
      <c r="Y80" s="423"/>
      <c r="Z80" s="423"/>
      <c r="AA80" s="423"/>
      <c r="AB80" s="423"/>
    </row>
    <row r="81" spans="1:28" s="164" customFormat="1" ht="12.75">
      <c r="A81" s="207"/>
      <c r="B81" s="220"/>
      <c r="C81" s="220"/>
      <c r="D81" s="220"/>
      <c r="E81" s="220"/>
      <c r="F81" s="220"/>
      <c r="G81" s="220"/>
      <c r="H81" s="220"/>
      <c r="I81" s="220"/>
      <c r="J81" s="220"/>
      <c r="K81" s="220"/>
      <c r="L81" s="243"/>
      <c r="M81" s="709"/>
      <c r="N81" s="423"/>
      <c r="O81" s="423"/>
      <c r="P81" s="423"/>
      <c r="Q81" s="423"/>
      <c r="R81" s="423"/>
      <c r="S81" s="423"/>
      <c r="T81" s="423"/>
      <c r="U81" s="423"/>
      <c r="V81" s="423"/>
      <c r="W81" s="423"/>
      <c r="X81" s="423"/>
      <c r="Y81" s="423"/>
      <c r="Z81" s="423"/>
      <c r="AA81" s="423"/>
      <c r="AB81" s="423"/>
    </row>
    <row r="82" spans="1:28" s="164" customFormat="1" ht="12.75">
      <c r="A82" s="207"/>
      <c r="B82" s="220"/>
      <c r="C82" s="220"/>
      <c r="D82" s="220"/>
      <c r="E82" s="220"/>
      <c r="F82" s="220"/>
      <c r="G82" s="220"/>
      <c r="H82" s="220"/>
      <c r="I82" s="220"/>
      <c r="J82" s="220"/>
      <c r="K82" s="220"/>
      <c r="L82" s="243"/>
      <c r="M82" s="709"/>
      <c r="N82" s="423"/>
      <c r="O82" s="423"/>
      <c r="P82" s="423"/>
      <c r="Q82" s="423"/>
      <c r="R82" s="423"/>
      <c r="S82" s="423"/>
      <c r="T82" s="423"/>
      <c r="U82" s="423"/>
      <c r="V82" s="423"/>
      <c r="W82" s="423"/>
      <c r="X82" s="423"/>
      <c r="Y82" s="423"/>
      <c r="Z82" s="423"/>
      <c r="AA82" s="423"/>
      <c r="AB82" s="423"/>
    </row>
    <row r="83" spans="1:28" s="164" customFormat="1" ht="12.75">
      <c r="A83" s="207"/>
      <c r="B83" s="220"/>
      <c r="C83" s="220"/>
      <c r="D83" s="220"/>
      <c r="E83" s="220"/>
      <c r="F83" s="220"/>
      <c r="G83" s="220"/>
      <c r="H83" s="220"/>
      <c r="I83" s="220"/>
      <c r="J83" s="220"/>
      <c r="K83" s="220"/>
      <c r="L83" s="243"/>
      <c r="M83" s="709"/>
      <c r="N83" s="423"/>
      <c r="O83" s="423"/>
      <c r="P83" s="423"/>
      <c r="Q83" s="423"/>
      <c r="R83" s="423"/>
      <c r="S83" s="423"/>
      <c r="T83" s="423"/>
      <c r="U83" s="423"/>
      <c r="V83" s="423"/>
      <c r="W83" s="423"/>
      <c r="X83" s="423"/>
      <c r="Y83" s="423"/>
      <c r="Z83" s="423"/>
      <c r="AA83" s="423"/>
      <c r="AB83" s="423"/>
    </row>
    <row r="84" spans="1:28" s="164" customFormat="1" ht="12.75">
      <c r="A84" s="207"/>
      <c r="B84" s="220"/>
      <c r="C84" s="220"/>
      <c r="D84" s="220"/>
      <c r="E84" s="220"/>
      <c r="F84" s="220"/>
      <c r="G84" s="220"/>
      <c r="H84" s="220"/>
      <c r="I84" s="220"/>
      <c r="J84" s="220"/>
      <c r="K84" s="220"/>
      <c r="L84" s="243"/>
      <c r="M84" s="709"/>
      <c r="N84" s="423"/>
      <c r="O84" s="423"/>
      <c r="P84" s="423"/>
      <c r="Q84" s="423"/>
      <c r="R84" s="423"/>
      <c r="S84" s="423"/>
      <c r="T84" s="423"/>
      <c r="U84" s="423"/>
      <c r="V84" s="423"/>
      <c r="W84" s="423"/>
      <c r="X84" s="423"/>
      <c r="Y84" s="423"/>
      <c r="Z84" s="423"/>
      <c r="AA84" s="423"/>
      <c r="AB84" s="423"/>
    </row>
    <row r="85" spans="1:28" s="164" customFormat="1" ht="12.75">
      <c r="A85" s="207"/>
      <c r="B85" s="220"/>
      <c r="C85" s="220"/>
      <c r="D85" s="220"/>
      <c r="E85" s="220"/>
      <c r="F85" s="220"/>
      <c r="G85" s="220"/>
      <c r="H85" s="220"/>
      <c r="I85" s="220"/>
      <c r="J85" s="220"/>
      <c r="K85" s="220"/>
      <c r="L85" s="243"/>
      <c r="M85" s="709"/>
      <c r="N85" s="423"/>
      <c r="O85" s="423"/>
      <c r="P85" s="423"/>
      <c r="Q85" s="423"/>
      <c r="R85" s="423"/>
      <c r="S85" s="423"/>
      <c r="T85" s="423"/>
      <c r="U85" s="423"/>
      <c r="V85" s="423"/>
      <c r="W85" s="423"/>
      <c r="X85" s="423"/>
      <c r="Y85" s="423"/>
      <c r="Z85" s="423"/>
      <c r="AA85" s="423"/>
      <c r="AB85" s="423"/>
    </row>
    <row r="86" spans="1:28" s="164" customFormat="1" ht="12.75">
      <c r="A86" s="207"/>
      <c r="B86" s="220"/>
      <c r="C86" s="220"/>
      <c r="D86" s="220"/>
      <c r="E86" s="220"/>
      <c r="F86" s="220"/>
      <c r="G86" s="220"/>
      <c r="H86" s="220"/>
      <c r="I86" s="220"/>
      <c r="J86" s="220"/>
      <c r="K86" s="220"/>
      <c r="L86" s="243"/>
      <c r="M86" s="709"/>
      <c r="N86" s="423"/>
      <c r="O86" s="423"/>
      <c r="P86" s="423"/>
      <c r="Q86" s="423"/>
      <c r="R86" s="423"/>
      <c r="S86" s="423"/>
      <c r="T86" s="423"/>
      <c r="U86" s="423"/>
      <c r="V86" s="423"/>
      <c r="W86" s="423"/>
      <c r="X86" s="423"/>
      <c r="Y86" s="423"/>
      <c r="Z86" s="423"/>
      <c r="AA86" s="423"/>
      <c r="AB86" s="423"/>
    </row>
    <row r="87" spans="1:28" s="164" customFormat="1" ht="12.75">
      <c r="A87" s="207"/>
      <c r="B87" s="220"/>
      <c r="C87" s="220"/>
      <c r="D87" s="220"/>
      <c r="E87" s="220"/>
      <c r="F87" s="220"/>
      <c r="G87" s="220"/>
      <c r="H87" s="220"/>
      <c r="I87" s="220"/>
      <c r="J87" s="220"/>
      <c r="K87" s="220"/>
      <c r="L87" s="243"/>
      <c r="M87" s="709"/>
      <c r="N87" s="423"/>
      <c r="O87" s="423"/>
      <c r="P87" s="423"/>
      <c r="Q87" s="423"/>
      <c r="R87" s="423"/>
      <c r="S87" s="423"/>
      <c r="T87" s="423"/>
      <c r="U87" s="423"/>
      <c r="V87" s="423"/>
      <c r="W87" s="423"/>
      <c r="X87" s="423"/>
      <c r="Y87" s="423"/>
      <c r="Z87" s="423"/>
      <c r="AA87" s="423"/>
      <c r="AB87" s="423"/>
    </row>
    <row r="88" spans="1:28" s="164" customFormat="1" ht="12.75">
      <c r="A88" s="207"/>
      <c r="B88" s="220"/>
      <c r="C88" s="220"/>
      <c r="D88" s="220"/>
      <c r="E88" s="220"/>
      <c r="F88" s="220"/>
      <c r="G88" s="220"/>
      <c r="H88" s="220"/>
      <c r="I88" s="220"/>
      <c r="J88" s="220"/>
      <c r="K88" s="220"/>
      <c r="L88" s="243"/>
      <c r="M88" s="709"/>
      <c r="N88" s="423"/>
      <c r="O88" s="423"/>
      <c r="P88" s="423"/>
      <c r="Q88" s="423"/>
      <c r="R88" s="423"/>
      <c r="S88" s="423"/>
      <c r="T88" s="423"/>
      <c r="U88" s="423"/>
      <c r="V88" s="423"/>
      <c r="W88" s="423"/>
      <c r="X88" s="423"/>
      <c r="Y88" s="423"/>
      <c r="Z88" s="423"/>
      <c r="AA88" s="423"/>
      <c r="AB88" s="423"/>
    </row>
    <row r="89" spans="1:28" s="164" customFormat="1" ht="12.75">
      <c r="A89" s="207"/>
      <c r="B89" s="220"/>
      <c r="C89" s="220"/>
      <c r="D89" s="220"/>
      <c r="E89" s="220"/>
      <c r="F89" s="220"/>
      <c r="G89" s="220"/>
      <c r="H89" s="220"/>
      <c r="I89" s="220"/>
      <c r="J89" s="220"/>
      <c r="K89" s="220"/>
      <c r="L89" s="243"/>
      <c r="M89" s="709"/>
      <c r="N89" s="423"/>
      <c r="O89" s="423"/>
      <c r="P89" s="423"/>
      <c r="Q89" s="423"/>
      <c r="R89" s="423"/>
      <c r="S89" s="423"/>
      <c r="T89" s="423"/>
      <c r="U89" s="423"/>
      <c r="V89" s="423"/>
      <c r="W89" s="423"/>
      <c r="X89" s="423"/>
      <c r="Y89" s="423"/>
      <c r="Z89" s="423"/>
      <c r="AA89" s="423"/>
      <c r="AB89" s="423"/>
    </row>
    <row r="90" spans="1:28" s="164" customFormat="1" ht="12.75">
      <c r="A90" s="207"/>
      <c r="B90" s="220"/>
      <c r="C90" s="220"/>
      <c r="D90" s="220"/>
      <c r="E90" s="220"/>
      <c r="F90" s="220"/>
      <c r="G90" s="220"/>
      <c r="H90" s="220"/>
      <c r="I90" s="220"/>
      <c r="J90" s="220"/>
      <c r="K90" s="220"/>
      <c r="L90" s="243"/>
      <c r="M90" s="709"/>
      <c r="N90" s="423"/>
      <c r="O90" s="423"/>
      <c r="P90" s="423"/>
      <c r="Q90" s="423"/>
      <c r="R90" s="423"/>
      <c r="S90" s="423"/>
      <c r="T90" s="423"/>
      <c r="U90" s="423"/>
      <c r="V90" s="423"/>
      <c r="W90" s="423"/>
      <c r="X90" s="423"/>
      <c r="Y90" s="423"/>
      <c r="Z90" s="423"/>
      <c r="AA90" s="423"/>
      <c r="AB90" s="423"/>
    </row>
    <row r="91" spans="1:28" s="164" customFormat="1" ht="12.75">
      <c r="A91" s="207"/>
      <c r="B91" s="220"/>
      <c r="C91" s="220"/>
      <c r="D91" s="220"/>
      <c r="E91" s="220"/>
      <c r="F91" s="220"/>
      <c r="G91" s="220"/>
      <c r="H91" s="220"/>
      <c r="I91" s="220"/>
      <c r="J91" s="220"/>
      <c r="K91" s="220"/>
      <c r="L91" s="243"/>
      <c r="M91" s="709"/>
      <c r="N91" s="423"/>
      <c r="O91" s="423"/>
      <c r="P91" s="423"/>
      <c r="Q91" s="423"/>
      <c r="R91" s="423"/>
      <c r="S91" s="423"/>
      <c r="T91" s="423"/>
      <c r="U91" s="423"/>
      <c r="V91" s="423"/>
      <c r="W91" s="423"/>
      <c r="X91" s="423"/>
      <c r="Y91" s="423"/>
      <c r="Z91" s="423"/>
      <c r="AA91" s="423"/>
      <c r="AB91" s="423"/>
    </row>
    <row r="92" spans="1:28" s="164" customFormat="1" ht="12.75">
      <c r="A92" s="207"/>
      <c r="B92" s="220"/>
      <c r="C92" s="220"/>
      <c r="D92" s="220"/>
      <c r="E92" s="220"/>
      <c r="F92" s="220"/>
      <c r="G92" s="220"/>
      <c r="H92" s="220"/>
      <c r="I92" s="220"/>
      <c r="J92" s="220"/>
      <c r="K92" s="220"/>
      <c r="L92" s="243"/>
      <c r="M92" s="709"/>
      <c r="N92" s="423"/>
      <c r="O92" s="423"/>
      <c r="P92" s="423"/>
      <c r="Q92" s="423"/>
      <c r="R92" s="423"/>
      <c r="S92" s="423"/>
      <c r="T92" s="423"/>
      <c r="U92" s="423"/>
      <c r="V92" s="423"/>
      <c r="W92" s="423"/>
      <c r="X92" s="423"/>
      <c r="Y92" s="423"/>
      <c r="Z92" s="423"/>
      <c r="AA92" s="423"/>
      <c r="AB92" s="423"/>
    </row>
    <row r="93" spans="1:28" s="164" customFormat="1" ht="12.75">
      <c r="A93" s="207"/>
      <c r="B93" s="220"/>
      <c r="C93" s="220"/>
      <c r="D93" s="220"/>
      <c r="E93" s="220"/>
      <c r="F93" s="220"/>
      <c r="G93" s="220"/>
      <c r="H93" s="220"/>
      <c r="I93" s="220"/>
      <c r="J93" s="220"/>
      <c r="K93" s="220"/>
      <c r="L93" s="243"/>
      <c r="M93" s="709"/>
      <c r="N93" s="423"/>
      <c r="O93" s="423"/>
      <c r="P93" s="423"/>
      <c r="Q93" s="423"/>
      <c r="R93" s="423"/>
      <c r="S93" s="423"/>
      <c r="T93" s="423"/>
      <c r="U93" s="423"/>
      <c r="V93" s="423"/>
      <c r="W93" s="423"/>
      <c r="X93" s="423"/>
      <c r="Y93" s="423"/>
      <c r="Z93" s="423"/>
      <c r="AA93" s="423"/>
      <c r="AB93" s="423"/>
    </row>
    <row r="94" spans="1:28" s="164" customFormat="1" ht="12.75">
      <c r="A94" s="207"/>
      <c r="B94" s="220"/>
      <c r="C94" s="220"/>
      <c r="D94" s="220"/>
      <c r="E94" s="220"/>
      <c r="F94" s="220"/>
      <c r="G94" s="220"/>
      <c r="H94" s="220"/>
      <c r="I94" s="220"/>
      <c r="J94" s="220"/>
      <c r="K94" s="220"/>
      <c r="L94" s="243"/>
      <c r="M94" s="709"/>
      <c r="N94" s="423"/>
      <c r="O94" s="423"/>
      <c r="P94" s="423"/>
      <c r="Q94" s="423"/>
      <c r="R94" s="423"/>
      <c r="S94" s="423"/>
      <c r="T94" s="423"/>
      <c r="U94" s="423"/>
      <c r="V94" s="423"/>
      <c r="W94" s="423"/>
      <c r="X94" s="423"/>
      <c r="Y94" s="423"/>
      <c r="Z94" s="423"/>
      <c r="AA94" s="423"/>
      <c r="AB94" s="423"/>
    </row>
    <row r="95" spans="1:28" s="164" customFormat="1" ht="12.75">
      <c r="A95" s="207"/>
      <c r="B95" s="220"/>
      <c r="C95" s="220"/>
      <c r="D95" s="220"/>
      <c r="E95" s="220"/>
      <c r="F95" s="220"/>
      <c r="G95" s="220"/>
      <c r="H95" s="220"/>
      <c r="I95" s="220"/>
      <c r="J95" s="220"/>
      <c r="K95" s="220"/>
      <c r="L95" s="243"/>
      <c r="M95" s="709"/>
      <c r="N95" s="423"/>
      <c r="O95" s="423"/>
      <c r="P95" s="423"/>
      <c r="Q95" s="423"/>
      <c r="R95" s="423"/>
      <c r="S95" s="423"/>
      <c r="T95" s="423"/>
      <c r="U95" s="423"/>
      <c r="V95" s="423"/>
      <c r="W95" s="423"/>
      <c r="X95" s="423"/>
      <c r="Y95" s="423"/>
      <c r="Z95" s="423"/>
      <c r="AA95" s="423"/>
      <c r="AB95" s="423"/>
    </row>
    <row r="96" spans="1:28" s="164" customFormat="1" ht="12.75">
      <c r="A96" s="207"/>
      <c r="B96" s="220"/>
      <c r="C96" s="220"/>
      <c r="D96" s="220"/>
      <c r="E96" s="220"/>
      <c r="F96" s="220"/>
      <c r="G96" s="220"/>
      <c r="H96" s="220"/>
      <c r="I96" s="220"/>
      <c r="J96" s="220"/>
      <c r="K96" s="220"/>
      <c r="L96" s="243"/>
      <c r="M96" s="709"/>
      <c r="N96" s="423"/>
      <c r="O96" s="423"/>
      <c r="P96" s="423"/>
      <c r="Q96" s="423"/>
      <c r="R96" s="423"/>
      <c r="S96" s="423"/>
      <c r="T96" s="423"/>
      <c r="U96" s="423"/>
      <c r="V96" s="423"/>
      <c r="W96" s="423"/>
      <c r="X96" s="423"/>
      <c r="Y96" s="423"/>
      <c r="Z96" s="423"/>
      <c r="AA96" s="423"/>
      <c r="AB96" s="423"/>
    </row>
    <row r="97" spans="1:28" s="164" customFormat="1" ht="12.75">
      <c r="A97" s="207"/>
      <c r="B97" s="220"/>
      <c r="C97" s="220"/>
      <c r="D97" s="220"/>
      <c r="E97" s="220"/>
      <c r="F97" s="220"/>
      <c r="G97" s="220"/>
      <c r="H97" s="220"/>
      <c r="I97" s="220"/>
      <c r="J97" s="220"/>
      <c r="K97" s="220"/>
      <c r="L97" s="243"/>
      <c r="M97" s="709"/>
      <c r="N97" s="423"/>
      <c r="O97" s="423"/>
      <c r="P97" s="423"/>
      <c r="Q97" s="423"/>
      <c r="R97" s="423"/>
      <c r="S97" s="423"/>
      <c r="T97" s="423"/>
      <c r="U97" s="423"/>
      <c r="V97" s="423"/>
      <c r="W97" s="423"/>
      <c r="X97" s="423"/>
      <c r="Y97" s="423"/>
      <c r="Z97" s="423"/>
      <c r="AA97" s="423"/>
      <c r="AB97" s="423"/>
    </row>
    <row r="98" spans="1:28" s="164" customFormat="1" ht="12.75">
      <c r="A98" s="207"/>
      <c r="B98" s="220"/>
      <c r="C98" s="220"/>
      <c r="D98" s="220"/>
      <c r="E98" s="220"/>
      <c r="F98" s="220"/>
      <c r="G98" s="220"/>
      <c r="H98" s="220"/>
      <c r="I98" s="220"/>
      <c r="J98" s="220"/>
      <c r="K98" s="220"/>
      <c r="L98" s="243"/>
      <c r="M98" s="709"/>
      <c r="N98" s="423"/>
      <c r="O98" s="423"/>
      <c r="P98" s="423"/>
      <c r="Q98" s="423"/>
      <c r="R98" s="423"/>
      <c r="S98" s="423"/>
      <c r="T98" s="423"/>
      <c r="U98" s="423"/>
      <c r="V98" s="423"/>
      <c r="W98" s="423"/>
      <c r="X98" s="423"/>
      <c r="Y98" s="423"/>
      <c r="Z98" s="423"/>
      <c r="AA98" s="423"/>
      <c r="AB98" s="423"/>
    </row>
    <row r="99" spans="1:28" s="164" customFormat="1" ht="12.75">
      <c r="A99" s="207"/>
      <c r="B99" s="220"/>
      <c r="C99" s="220"/>
      <c r="D99" s="220"/>
      <c r="E99" s="220"/>
      <c r="F99" s="220"/>
      <c r="G99" s="220"/>
      <c r="H99" s="220"/>
      <c r="I99" s="220"/>
      <c r="J99" s="220"/>
      <c r="K99" s="220"/>
      <c r="L99" s="243"/>
      <c r="M99" s="709"/>
      <c r="N99" s="423"/>
      <c r="O99" s="423"/>
      <c r="P99" s="423"/>
      <c r="Q99" s="423"/>
      <c r="R99" s="423"/>
      <c r="S99" s="423"/>
      <c r="T99" s="423"/>
      <c r="U99" s="423"/>
      <c r="V99" s="423"/>
      <c r="W99" s="423"/>
      <c r="X99" s="423"/>
      <c r="Y99" s="423"/>
      <c r="Z99" s="423"/>
      <c r="AA99" s="423"/>
      <c r="AB99" s="423"/>
    </row>
    <row r="100" spans="1:28" s="164" customFormat="1" ht="12.75">
      <c r="A100" s="207"/>
      <c r="B100" s="220"/>
      <c r="C100" s="220"/>
      <c r="D100" s="220"/>
      <c r="E100" s="220"/>
      <c r="F100" s="220"/>
      <c r="G100" s="220"/>
      <c r="H100" s="220"/>
      <c r="I100" s="220"/>
      <c r="J100" s="220"/>
      <c r="K100" s="220"/>
      <c r="L100" s="243"/>
      <c r="M100" s="709"/>
      <c r="N100" s="423"/>
      <c r="O100" s="423"/>
      <c r="P100" s="423"/>
      <c r="Q100" s="423"/>
      <c r="R100" s="423"/>
      <c r="S100" s="423"/>
      <c r="T100" s="423"/>
      <c r="U100" s="423"/>
      <c r="V100" s="423"/>
      <c r="W100" s="423"/>
      <c r="X100" s="423"/>
      <c r="Y100" s="423"/>
      <c r="Z100" s="423"/>
      <c r="AA100" s="423"/>
      <c r="AB100" s="423"/>
    </row>
    <row r="101" spans="1:28" s="164" customFormat="1" ht="12.75">
      <c r="A101" s="207"/>
      <c r="B101" s="220"/>
      <c r="C101" s="220"/>
      <c r="D101" s="220"/>
      <c r="E101" s="220"/>
      <c r="F101" s="220"/>
      <c r="G101" s="220"/>
      <c r="H101" s="220"/>
      <c r="I101" s="220"/>
      <c r="J101" s="220"/>
      <c r="K101" s="220"/>
      <c r="L101" s="243"/>
      <c r="M101" s="709"/>
      <c r="N101" s="423"/>
      <c r="O101" s="423"/>
      <c r="P101" s="423"/>
      <c r="Q101" s="423"/>
      <c r="R101" s="423"/>
      <c r="S101" s="423"/>
      <c r="T101" s="423"/>
      <c r="U101" s="423"/>
      <c r="V101" s="423"/>
      <c r="W101" s="423"/>
      <c r="X101" s="423"/>
      <c r="Y101" s="423"/>
      <c r="Z101" s="423"/>
      <c r="AA101" s="423"/>
      <c r="AB101" s="423"/>
    </row>
    <row r="102" spans="1:28" s="164" customFormat="1" ht="12.75">
      <c r="A102" s="207"/>
      <c r="B102" s="220"/>
      <c r="C102" s="220"/>
      <c r="D102" s="220"/>
      <c r="E102" s="220"/>
      <c r="F102" s="220"/>
      <c r="G102" s="220"/>
      <c r="H102" s="220"/>
      <c r="I102" s="220"/>
      <c r="J102" s="220"/>
      <c r="K102" s="220"/>
      <c r="L102" s="243"/>
      <c r="M102" s="709"/>
      <c r="N102" s="423"/>
      <c r="O102" s="423"/>
      <c r="P102" s="423"/>
      <c r="Q102" s="423"/>
      <c r="R102" s="423"/>
      <c r="S102" s="423"/>
      <c r="T102" s="423"/>
      <c r="U102" s="423"/>
      <c r="V102" s="423"/>
      <c r="W102" s="423"/>
      <c r="X102" s="423"/>
      <c r="Y102" s="423"/>
      <c r="Z102" s="423"/>
      <c r="AA102" s="423"/>
      <c r="AB102" s="423"/>
    </row>
    <row r="103" spans="1:28" s="164" customFormat="1" ht="12.75">
      <c r="A103" s="207"/>
      <c r="B103" s="220"/>
      <c r="C103" s="220"/>
      <c r="D103" s="220"/>
      <c r="E103" s="220"/>
      <c r="F103" s="220"/>
      <c r="G103" s="220"/>
      <c r="H103" s="220"/>
      <c r="I103" s="220"/>
      <c r="J103" s="220"/>
      <c r="K103" s="220"/>
      <c r="L103" s="243"/>
      <c r="M103" s="709"/>
      <c r="N103" s="423"/>
      <c r="O103" s="423"/>
      <c r="P103" s="423"/>
      <c r="Q103" s="423"/>
      <c r="R103" s="423"/>
      <c r="S103" s="423"/>
      <c r="T103" s="423"/>
      <c r="U103" s="423"/>
      <c r="V103" s="423"/>
      <c r="W103" s="423"/>
      <c r="X103" s="423"/>
      <c r="Y103" s="423"/>
      <c r="Z103" s="423"/>
      <c r="AA103" s="423"/>
      <c r="AB103" s="423"/>
    </row>
    <row r="104" spans="1:28" s="164" customFormat="1" ht="12.75">
      <c r="A104" s="207"/>
      <c r="B104" s="220"/>
      <c r="C104" s="220"/>
      <c r="D104" s="220"/>
      <c r="E104" s="220"/>
      <c r="F104" s="220"/>
      <c r="G104" s="220"/>
      <c r="H104" s="220"/>
      <c r="I104" s="220"/>
      <c r="J104" s="220"/>
      <c r="K104" s="220"/>
      <c r="L104" s="243"/>
      <c r="M104" s="709"/>
      <c r="N104" s="423"/>
      <c r="O104" s="423"/>
      <c r="P104" s="423"/>
      <c r="Q104" s="423"/>
      <c r="R104" s="423"/>
      <c r="S104" s="423"/>
      <c r="T104" s="423"/>
      <c r="U104" s="423"/>
      <c r="V104" s="423"/>
      <c r="W104" s="423"/>
      <c r="X104" s="423"/>
      <c r="Y104" s="423"/>
      <c r="Z104" s="423"/>
      <c r="AA104" s="423"/>
      <c r="AB104" s="423"/>
    </row>
    <row r="105" spans="1:28" s="164" customFormat="1" ht="12.75">
      <c r="A105" s="207"/>
      <c r="B105" s="220"/>
      <c r="C105" s="220"/>
      <c r="D105" s="220"/>
      <c r="E105" s="220"/>
      <c r="F105" s="220"/>
      <c r="G105" s="220"/>
      <c r="H105" s="220"/>
      <c r="I105" s="220"/>
      <c r="J105" s="220"/>
      <c r="K105" s="220"/>
      <c r="L105" s="243"/>
      <c r="M105" s="709"/>
      <c r="N105" s="423"/>
      <c r="O105" s="423"/>
      <c r="P105" s="423"/>
      <c r="Q105" s="423"/>
      <c r="R105" s="423"/>
      <c r="S105" s="423"/>
      <c r="T105" s="423"/>
      <c r="U105" s="423"/>
      <c r="V105" s="423"/>
      <c r="W105" s="423"/>
      <c r="X105" s="423"/>
      <c r="Y105" s="423"/>
      <c r="Z105" s="423"/>
      <c r="AA105" s="423"/>
      <c r="AB105" s="423"/>
    </row>
    <row r="106" spans="1:28" s="164" customFormat="1" ht="12.75">
      <c r="A106" s="207"/>
      <c r="B106" s="220"/>
      <c r="C106" s="220"/>
      <c r="D106" s="220"/>
      <c r="E106" s="220"/>
      <c r="F106" s="220"/>
      <c r="G106" s="220"/>
      <c r="H106" s="220"/>
      <c r="I106" s="220"/>
      <c r="J106" s="220"/>
      <c r="K106" s="220"/>
      <c r="L106" s="243"/>
      <c r="M106" s="709"/>
      <c r="N106" s="423"/>
      <c r="O106" s="423"/>
      <c r="P106" s="423"/>
      <c r="Q106" s="423"/>
      <c r="R106" s="423"/>
      <c r="S106" s="423"/>
      <c r="T106" s="423"/>
      <c r="U106" s="423"/>
      <c r="V106" s="423"/>
      <c r="W106" s="423"/>
      <c r="X106" s="423"/>
      <c r="Y106" s="423"/>
      <c r="Z106" s="423"/>
      <c r="AA106" s="423"/>
      <c r="AB106" s="423"/>
    </row>
    <row r="107" spans="1:28" s="164" customFormat="1" ht="12.75">
      <c r="A107" s="207"/>
      <c r="B107" s="220"/>
      <c r="C107" s="220"/>
      <c r="D107" s="220"/>
      <c r="E107" s="220"/>
      <c r="F107" s="220"/>
      <c r="G107" s="220"/>
      <c r="H107" s="220"/>
      <c r="I107" s="220"/>
      <c r="J107" s="220"/>
      <c r="K107" s="220"/>
      <c r="L107" s="243"/>
      <c r="M107" s="709"/>
      <c r="N107" s="423"/>
      <c r="O107" s="423"/>
      <c r="P107" s="423"/>
      <c r="Q107" s="423"/>
      <c r="R107" s="423"/>
      <c r="S107" s="423"/>
      <c r="T107" s="423"/>
      <c r="U107" s="423"/>
      <c r="V107" s="423"/>
      <c r="W107" s="423"/>
      <c r="X107" s="423"/>
      <c r="Y107" s="423"/>
      <c r="Z107" s="423"/>
      <c r="AA107" s="423"/>
      <c r="AB107" s="423"/>
    </row>
    <row r="108" spans="1:28" s="164" customFormat="1" ht="12.75">
      <c r="A108" s="207"/>
      <c r="B108" s="220"/>
      <c r="C108" s="220"/>
      <c r="D108" s="220"/>
      <c r="E108" s="220"/>
      <c r="F108" s="220"/>
      <c r="G108" s="220"/>
      <c r="H108" s="220"/>
      <c r="I108" s="220"/>
      <c r="J108" s="220"/>
      <c r="K108" s="220"/>
      <c r="L108" s="243"/>
      <c r="M108" s="709"/>
      <c r="N108" s="423"/>
      <c r="O108" s="423"/>
      <c r="P108" s="423"/>
      <c r="Q108" s="423"/>
      <c r="R108" s="423"/>
      <c r="S108" s="423"/>
      <c r="T108" s="423"/>
      <c r="U108" s="423"/>
      <c r="V108" s="423"/>
      <c r="W108" s="423"/>
      <c r="X108" s="423"/>
      <c r="Y108" s="423"/>
      <c r="Z108" s="423"/>
      <c r="AA108" s="423"/>
      <c r="AB108" s="423"/>
    </row>
    <row r="109" spans="1:28" s="164" customFormat="1" ht="12.75">
      <c r="A109" s="207"/>
      <c r="B109" s="220"/>
      <c r="C109" s="220"/>
      <c r="D109" s="220"/>
      <c r="E109" s="220"/>
      <c r="F109" s="220"/>
      <c r="G109" s="220"/>
      <c r="H109" s="220"/>
      <c r="I109" s="220"/>
      <c r="J109" s="220"/>
      <c r="K109" s="220"/>
      <c r="L109" s="243"/>
      <c r="M109" s="709"/>
      <c r="N109" s="423"/>
      <c r="O109" s="423"/>
      <c r="P109" s="423"/>
      <c r="Q109" s="423"/>
      <c r="R109" s="423"/>
      <c r="S109" s="423"/>
      <c r="T109" s="423"/>
      <c r="U109" s="423"/>
      <c r="V109" s="423"/>
      <c r="W109" s="423"/>
      <c r="X109" s="423"/>
      <c r="Y109" s="423"/>
      <c r="Z109" s="423"/>
      <c r="AA109" s="423"/>
      <c r="AB109" s="423"/>
    </row>
    <row r="110" spans="1:28" s="164" customFormat="1" ht="12.75">
      <c r="A110" s="207"/>
      <c r="B110" s="220"/>
      <c r="C110" s="220"/>
      <c r="D110" s="220"/>
      <c r="E110" s="220"/>
      <c r="F110" s="220"/>
      <c r="G110" s="220"/>
      <c r="H110" s="220"/>
      <c r="I110" s="220"/>
      <c r="J110" s="220"/>
      <c r="K110" s="220"/>
      <c r="L110" s="243"/>
      <c r="M110" s="709"/>
      <c r="N110" s="423"/>
      <c r="O110" s="423"/>
      <c r="P110" s="423"/>
      <c r="Q110" s="423"/>
      <c r="R110" s="423"/>
      <c r="S110" s="423"/>
      <c r="T110" s="423"/>
      <c r="U110" s="423"/>
      <c r="V110" s="423"/>
      <c r="W110" s="423"/>
      <c r="X110" s="423"/>
      <c r="Y110" s="423"/>
      <c r="Z110" s="423"/>
      <c r="AA110" s="423"/>
      <c r="AB110" s="423"/>
    </row>
    <row r="111" spans="1:28" s="164" customFormat="1" ht="12.75">
      <c r="A111" s="207"/>
      <c r="B111" s="220"/>
      <c r="C111" s="220"/>
      <c r="D111" s="220"/>
      <c r="E111" s="220"/>
      <c r="F111" s="220"/>
      <c r="G111" s="220"/>
      <c r="H111" s="220"/>
      <c r="I111" s="220"/>
      <c r="J111" s="220"/>
      <c r="K111" s="220"/>
      <c r="L111" s="243"/>
      <c r="M111" s="709"/>
      <c r="N111" s="423"/>
      <c r="O111" s="423"/>
      <c r="P111" s="423"/>
      <c r="Q111" s="423"/>
      <c r="R111" s="423"/>
      <c r="S111" s="423"/>
      <c r="T111" s="423"/>
      <c r="U111" s="423"/>
      <c r="V111" s="423"/>
      <c r="W111" s="423"/>
      <c r="X111" s="423"/>
      <c r="Y111" s="423"/>
      <c r="Z111" s="423"/>
      <c r="AA111" s="423"/>
      <c r="AB111" s="423"/>
    </row>
    <row r="112" spans="1:28" s="164" customFormat="1" ht="12.75">
      <c r="A112" s="207"/>
      <c r="B112" s="220"/>
      <c r="C112" s="220"/>
      <c r="D112" s="220"/>
      <c r="E112" s="220"/>
      <c r="F112" s="220"/>
      <c r="G112" s="220"/>
      <c r="H112" s="220"/>
      <c r="I112" s="220"/>
      <c r="J112" s="220"/>
      <c r="K112" s="220"/>
      <c r="L112" s="243"/>
      <c r="M112" s="709"/>
      <c r="N112" s="423"/>
      <c r="O112" s="423"/>
      <c r="P112" s="423"/>
      <c r="Q112" s="423"/>
      <c r="R112" s="423"/>
      <c r="S112" s="423"/>
      <c r="T112" s="423"/>
      <c r="U112" s="423"/>
      <c r="V112" s="423"/>
      <c r="W112" s="423"/>
      <c r="X112" s="423"/>
      <c r="Y112" s="423"/>
      <c r="Z112" s="423"/>
      <c r="AA112" s="423"/>
      <c r="AB112" s="423"/>
    </row>
    <row r="113" spans="1:28" s="164" customFormat="1" ht="12.75">
      <c r="A113" s="207"/>
      <c r="B113" s="220"/>
      <c r="C113" s="220"/>
      <c r="D113" s="220"/>
      <c r="E113" s="220"/>
      <c r="F113" s="220"/>
      <c r="G113" s="220"/>
      <c r="H113" s="220"/>
      <c r="I113" s="220"/>
      <c r="J113" s="220"/>
      <c r="K113" s="220"/>
      <c r="L113" s="243"/>
      <c r="M113" s="709"/>
      <c r="N113" s="423"/>
      <c r="O113" s="423"/>
      <c r="P113" s="423"/>
      <c r="Q113" s="423"/>
      <c r="R113" s="423"/>
      <c r="S113" s="423"/>
      <c r="T113" s="423"/>
      <c r="U113" s="423"/>
      <c r="V113" s="423"/>
      <c r="W113" s="423"/>
      <c r="X113" s="423"/>
      <c r="Y113" s="423"/>
      <c r="Z113" s="423"/>
      <c r="AA113" s="423"/>
      <c r="AB113" s="423"/>
    </row>
    <row r="114" spans="1:28" s="164" customFormat="1" ht="12.75">
      <c r="A114" s="207"/>
      <c r="B114" s="220"/>
      <c r="C114" s="220"/>
      <c r="D114" s="220"/>
      <c r="E114" s="220"/>
      <c r="F114" s="220"/>
      <c r="G114" s="220"/>
      <c r="H114" s="220"/>
      <c r="I114" s="220"/>
      <c r="J114" s="220"/>
      <c r="K114" s="220"/>
      <c r="L114" s="243"/>
      <c r="M114" s="709"/>
      <c r="N114" s="423"/>
      <c r="O114" s="423"/>
      <c r="P114" s="423"/>
      <c r="Q114" s="423"/>
      <c r="R114" s="423"/>
      <c r="S114" s="423"/>
      <c r="T114" s="423"/>
      <c r="U114" s="423"/>
      <c r="V114" s="423"/>
      <c r="W114" s="423"/>
      <c r="X114" s="423"/>
      <c r="Y114" s="423"/>
      <c r="Z114" s="423"/>
      <c r="AA114" s="423"/>
      <c r="AB114" s="423"/>
    </row>
    <row r="115" spans="1:28" s="164" customFormat="1" ht="12.75">
      <c r="A115" s="207"/>
      <c r="B115" s="220"/>
      <c r="C115" s="220"/>
      <c r="D115" s="220"/>
      <c r="E115" s="220"/>
      <c r="F115" s="220"/>
      <c r="G115" s="220"/>
      <c r="H115" s="220"/>
      <c r="I115" s="220"/>
      <c r="J115" s="220"/>
      <c r="K115" s="220"/>
      <c r="L115" s="243"/>
      <c r="M115" s="709"/>
      <c r="N115" s="423"/>
      <c r="O115" s="423"/>
      <c r="P115" s="423"/>
      <c r="Q115" s="423"/>
      <c r="R115" s="423"/>
      <c r="S115" s="423"/>
      <c r="T115" s="423"/>
      <c r="U115" s="423"/>
      <c r="V115" s="423"/>
      <c r="W115" s="423"/>
      <c r="X115" s="423"/>
      <c r="Y115" s="423"/>
      <c r="Z115" s="423"/>
      <c r="AA115" s="423"/>
      <c r="AB115" s="423"/>
    </row>
    <row r="116" spans="1:28" s="164" customFormat="1" ht="12.75">
      <c r="A116" s="207"/>
      <c r="B116" s="220"/>
      <c r="C116" s="220"/>
      <c r="D116" s="220"/>
      <c r="E116" s="220"/>
      <c r="F116" s="220"/>
      <c r="G116" s="220"/>
      <c r="H116" s="220"/>
      <c r="I116" s="220"/>
      <c r="J116" s="220"/>
      <c r="K116" s="220"/>
      <c r="L116" s="243"/>
      <c r="M116" s="709"/>
      <c r="N116" s="423"/>
      <c r="O116" s="423"/>
      <c r="P116" s="423"/>
      <c r="Q116" s="423"/>
      <c r="R116" s="423"/>
      <c r="S116" s="423"/>
      <c r="T116" s="423"/>
      <c r="U116" s="423"/>
      <c r="V116" s="423"/>
      <c r="W116" s="423"/>
      <c r="X116" s="423"/>
      <c r="Y116" s="423"/>
      <c r="Z116" s="423"/>
      <c r="AA116" s="423"/>
      <c r="AB116" s="423"/>
    </row>
    <row r="117" spans="1:28" s="164" customFormat="1" ht="12.75">
      <c r="A117" s="207"/>
      <c r="B117" s="220"/>
      <c r="C117" s="220"/>
      <c r="D117" s="220"/>
      <c r="E117" s="220"/>
      <c r="F117" s="220"/>
      <c r="G117" s="220"/>
      <c r="H117" s="220"/>
      <c r="I117" s="220"/>
      <c r="J117" s="220"/>
      <c r="K117" s="220"/>
      <c r="L117" s="243"/>
      <c r="M117" s="709"/>
      <c r="N117" s="423"/>
      <c r="O117" s="423"/>
      <c r="P117" s="423"/>
      <c r="Q117" s="423"/>
      <c r="R117" s="423"/>
      <c r="S117" s="423"/>
      <c r="T117" s="423"/>
      <c r="U117" s="423"/>
      <c r="V117" s="423"/>
      <c r="W117" s="423"/>
      <c r="X117" s="423"/>
      <c r="Y117" s="423"/>
      <c r="Z117" s="423"/>
      <c r="AA117" s="423"/>
      <c r="AB117" s="423"/>
    </row>
    <row r="118" spans="1:28" s="164" customFormat="1" ht="12.75">
      <c r="A118" s="207"/>
      <c r="B118" s="220"/>
      <c r="C118" s="220"/>
      <c r="D118" s="220"/>
      <c r="E118" s="220"/>
      <c r="F118" s="220"/>
      <c r="G118" s="220"/>
      <c r="H118" s="220"/>
      <c r="I118" s="220"/>
      <c r="J118" s="220"/>
      <c r="K118" s="220"/>
      <c r="L118" s="243"/>
      <c r="M118" s="709"/>
      <c r="N118" s="423"/>
      <c r="O118" s="423"/>
      <c r="P118" s="423"/>
      <c r="Q118" s="423"/>
      <c r="R118" s="423"/>
      <c r="S118" s="423"/>
      <c r="T118" s="423"/>
      <c r="U118" s="423"/>
      <c r="V118" s="423"/>
      <c r="W118" s="423"/>
      <c r="X118" s="423"/>
      <c r="Y118" s="423"/>
      <c r="Z118" s="423"/>
      <c r="AA118" s="423"/>
      <c r="AB118" s="423"/>
    </row>
    <row r="119" spans="1:28" s="164" customFormat="1" ht="12.75">
      <c r="A119" s="207"/>
      <c r="B119" s="220"/>
      <c r="C119" s="220"/>
      <c r="D119" s="220"/>
      <c r="E119" s="220"/>
      <c r="F119" s="220"/>
      <c r="G119" s="220"/>
      <c r="H119" s="220"/>
      <c r="I119" s="220"/>
      <c r="J119" s="220"/>
      <c r="K119" s="220"/>
      <c r="L119" s="243"/>
      <c r="M119" s="709"/>
      <c r="N119" s="423"/>
      <c r="O119" s="423"/>
      <c r="P119" s="423"/>
      <c r="Q119" s="423"/>
      <c r="R119" s="423"/>
      <c r="S119" s="423"/>
      <c r="T119" s="423"/>
      <c r="U119" s="423"/>
      <c r="V119" s="423"/>
      <c r="W119" s="423"/>
      <c r="X119" s="423"/>
      <c r="Y119" s="423"/>
      <c r="Z119" s="423"/>
      <c r="AA119" s="423"/>
      <c r="AB119" s="423"/>
    </row>
    <row r="120" spans="1:28" s="164" customFormat="1" ht="12.75">
      <c r="A120" s="207"/>
      <c r="B120" s="220"/>
      <c r="C120" s="220"/>
      <c r="D120" s="220"/>
      <c r="E120" s="220"/>
      <c r="F120" s="220"/>
      <c r="G120" s="220"/>
      <c r="H120" s="220"/>
      <c r="I120" s="220"/>
      <c r="J120" s="220"/>
      <c r="K120" s="220"/>
      <c r="L120" s="243"/>
      <c r="M120" s="709"/>
      <c r="N120" s="423"/>
      <c r="O120" s="423"/>
      <c r="P120" s="423"/>
      <c r="Q120" s="423"/>
      <c r="R120" s="423"/>
      <c r="S120" s="423"/>
      <c r="T120" s="423"/>
      <c r="U120" s="423"/>
      <c r="V120" s="423"/>
      <c r="W120" s="423"/>
      <c r="X120" s="423"/>
      <c r="Y120" s="423"/>
      <c r="Z120" s="423"/>
      <c r="AA120" s="423"/>
      <c r="AB120" s="423"/>
    </row>
    <row r="121" spans="1:28" s="164" customFormat="1" ht="12.75">
      <c r="A121" s="1224"/>
      <c r="B121" s="1225"/>
      <c r="C121" s="1225"/>
      <c r="D121" s="1225"/>
      <c r="E121" s="572"/>
      <c r="F121" s="572"/>
      <c r="G121" s="220"/>
      <c r="H121" s="220"/>
      <c r="I121" s="1221"/>
      <c r="J121" s="1221"/>
      <c r="K121" s="1221"/>
      <c r="L121" s="243"/>
      <c r="M121" s="709"/>
      <c r="N121" s="423"/>
      <c r="O121" s="423"/>
      <c r="P121" s="423"/>
      <c r="Q121" s="423"/>
      <c r="R121" s="423"/>
      <c r="S121" s="423"/>
      <c r="T121" s="423"/>
      <c r="U121" s="423"/>
      <c r="V121" s="423"/>
      <c r="W121" s="423"/>
      <c r="X121" s="423"/>
      <c r="Y121" s="423"/>
      <c r="Z121" s="423"/>
      <c r="AA121" s="423"/>
      <c r="AB121" s="423"/>
    </row>
    <row r="122" spans="1:28" s="164" customFormat="1" ht="12.75">
      <c r="A122" s="1224"/>
      <c r="B122" s="504"/>
      <c r="C122" s="504"/>
      <c r="D122" s="504"/>
      <c r="E122" s="504"/>
      <c r="F122" s="504"/>
      <c r="G122" s="220"/>
      <c r="H122" s="220"/>
      <c r="I122" s="220"/>
      <c r="J122" s="220"/>
      <c r="K122" s="220"/>
      <c r="L122" s="243"/>
      <c r="M122" s="709"/>
      <c r="N122" s="423"/>
      <c r="O122" s="423"/>
      <c r="P122" s="423"/>
      <c r="Q122" s="423"/>
      <c r="R122" s="423"/>
      <c r="S122" s="423"/>
      <c r="T122" s="423"/>
      <c r="U122" s="423"/>
      <c r="V122" s="423"/>
      <c r="W122" s="423"/>
      <c r="X122" s="423"/>
      <c r="Y122" s="423"/>
      <c r="Z122" s="423"/>
      <c r="AA122" s="423"/>
      <c r="AB122" s="423"/>
    </row>
    <row r="123" spans="1:28" s="164" customFormat="1" ht="12.75">
      <c r="A123" s="505"/>
      <c r="B123" s="506"/>
      <c r="C123" s="506"/>
      <c r="D123" s="507"/>
      <c r="E123" s="507"/>
      <c r="F123" s="507"/>
      <c r="G123" s="220"/>
      <c r="H123" s="220"/>
      <c r="I123" s="220"/>
      <c r="J123" s="220"/>
      <c r="K123" s="220"/>
      <c r="L123" s="243"/>
      <c r="M123" s="709"/>
      <c r="N123" s="423"/>
      <c r="O123" s="423"/>
      <c r="P123" s="423"/>
      <c r="Q123" s="423"/>
      <c r="R123" s="423"/>
      <c r="S123" s="423"/>
      <c r="T123" s="423"/>
      <c r="U123" s="423"/>
      <c r="V123" s="423"/>
      <c r="W123" s="423"/>
      <c r="X123" s="423"/>
      <c r="Y123" s="423"/>
      <c r="Z123" s="423"/>
      <c r="AA123" s="423"/>
      <c r="AB123" s="423"/>
    </row>
    <row r="124" spans="1:28" s="164" customFormat="1" ht="12.75">
      <c r="A124" s="505"/>
      <c r="B124" s="506"/>
      <c r="C124" s="506"/>
      <c r="D124" s="507"/>
      <c r="E124" s="507"/>
      <c r="F124" s="507"/>
      <c r="G124" s="220"/>
      <c r="H124" s="220"/>
      <c r="I124" s="220"/>
      <c r="J124" s="220"/>
      <c r="K124" s="220"/>
      <c r="L124" s="243"/>
      <c r="M124" s="709"/>
      <c r="N124" s="423"/>
      <c r="O124" s="423"/>
      <c r="P124" s="423"/>
      <c r="Q124" s="423"/>
      <c r="R124" s="423"/>
      <c r="S124" s="423"/>
      <c r="T124" s="423"/>
      <c r="U124" s="423"/>
      <c r="V124" s="423"/>
      <c r="W124" s="423"/>
      <c r="X124" s="423"/>
      <c r="Y124" s="423"/>
      <c r="Z124" s="423"/>
      <c r="AA124" s="423"/>
      <c r="AB124" s="423"/>
    </row>
    <row r="125" spans="1:28" s="164" customFormat="1" ht="12.75">
      <c r="A125" s="505"/>
      <c r="B125" s="506"/>
      <c r="C125" s="506"/>
      <c r="D125" s="507"/>
      <c r="E125" s="507"/>
      <c r="F125" s="507"/>
      <c r="G125" s="220"/>
      <c r="H125" s="220"/>
      <c r="I125" s="220"/>
      <c r="J125" s="220"/>
      <c r="K125" s="220"/>
      <c r="L125" s="243"/>
      <c r="M125" s="709"/>
      <c r="N125" s="423"/>
      <c r="O125" s="423"/>
      <c r="P125" s="423"/>
      <c r="Q125" s="423"/>
      <c r="R125" s="423"/>
      <c r="S125" s="423"/>
      <c r="T125" s="423"/>
      <c r="U125" s="423"/>
      <c r="V125" s="423"/>
      <c r="W125" s="423"/>
      <c r="X125" s="423"/>
      <c r="Y125" s="423"/>
      <c r="Z125" s="423"/>
      <c r="AA125" s="423"/>
      <c r="AB125" s="423"/>
    </row>
    <row r="126" spans="1:28" s="164" customFormat="1" ht="12.75">
      <c r="A126" s="505"/>
      <c r="B126" s="506"/>
      <c r="C126" s="506"/>
      <c r="D126" s="507"/>
      <c r="E126" s="507"/>
      <c r="F126" s="507"/>
      <c r="G126" s="220"/>
      <c r="H126" s="220"/>
      <c r="I126" s="220"/>
      <c r="J126" s="220"/>
      <c r="K126" s="220"/>
      <c r="L126" s="243"/>
      <c r="M126" s="709"/>
      <c r="N126" s="423"/>
      <c r="O126" s="423"/>
      <c r="P126" s="423"/>
      <c r="Q126" s="423"/>
      <c r="R126" s="423"/>
      <c r="S126" s="423"/>
      <c r="T126" s="423"/>
      <c r="U126" s="423"/>
      <c r="V126" s="423"/>
      <c r="W126" s="423"/>
      <c r="X126" s="423"/>
      <c r="Y126" s="423"/>
      <c r="Z126" s="423"/>
      <c r="AA126" s="423"/>
      <c r="AB126" s="423"/>
    </row>
    <row r="127" spans="1:28" s="164" customFormat="1" ht="12.75">
      <c r="A127" s="505"/>
      <c r="B127" s="506"/>
      <c r="C127" s="506"/>
      <c r="D127" s="507"/>
      <c r="E127" s="507"/>
      <c r="F127" s="507"/>
      <c r="G127" s="220"/>
      <c r="H127" s="220"/>
      <c r="I127" s="220"/>
      <c r="J127" s="220"/>
      <c r="K127" s="220"/>
      <c r="L127" s="243"/>
      <c r="M127" s="709"/>
      <c r="N127" s="423"/>
      <c r="O127" s="423"/>
      <c r="P127" s="423"/>
      <c r="Q127" s="423"/>
      <c r="R127" s="423"/>
      <c r="S127" s="423"/>
      <c r="T127" s="423"/>
      <c r="U127" s="423"/>
      <c r="V127" s="423"/>
      <c r="W127" s="423"/>
      <c r="X127" s="423"/>
      <c r="Y127" s="423"/>
      <c r="Z127" s="423"/>
      <c r="AA127" s="423"/>
      <c r="AB127" s="423"/>
    </row>
    <row r="128" spans="1:28" s="164" customFormat="1" ht="12.75">
      <c r="A128" s="505"/>
      <c r="B128" s="506"/>
      <c r="C128" s="506"/>
      <c r="D128" s="507"/>
      <c r="E128" s="507"/>
      <c r="F128" s="507"/>
      <c r="G128" s="220"/>
      <c r="H128" s="220"/>
      <c r="I128" s="220"/>
      <c r="J128" s="220"/>
      <c r="K128" s="220"/>
      <c r="L128" s="243"/>
      <c r="M128" s="709"/>
      <c r="N128" s="423"/>
      <c r="O128" s="423"/>
      <c r="P128" s="423"/>
      <c r="Q128" s="423"/>
      <c r="R128" s="423"/>
      <c r="S128" s="423"/>
      <c r="T128" s="423"/>
      <c r="U128" s="423"/>
      <c r="V128" s="423"/>
      <c r="W128" s="423"/>
      <c r="X128" s="423"/>
      <c r="Y128" s="423"/>
      <c r="Z128" s="423"/>
      <c r="AA128" s="423"/>
      <c r="AB128" s="423"/>
    </row>
    <row r="129" spans="1:28" s="164" customFormat="1" ht="12.75">
      <c r="A129" s="505"/>
      <c r="B129" s="506"/>
      <c r="C129" s="506"/>
      <c r="D129" s="507"/>
      <c r="E129" s="507"/>
      <c r="F129" s="507"/>
      <c r="G129" s="220"/>
      <c r="H129" s="220"/>
      <c r="I129" s="220"/>
      <c r="J129" s="220"/>
      <c r="K129" s="220"/>
      <c r="L129" s="243"/>
      <c r="M129" s="709"/>
      <c r="N129" s="423"/>
      <c r="O129" s="423"/>
      <c r="P129" s="423"/>
      <c r="Q129" s="423"/>
      <c r="R129" s="423"/>
      <c r="S129" s="423"/>
      <c r="T129" s="423"/>
      <c r="U129" s="423"/>
      <c r="V129" s="423"/>
      <c r="W129" s="423"/>
      <c r="X129" s="423"/>
      <c r="Y129" s="423"/>
      <c r="Z129" s="423"/>
      <c r="AA129" s="423"/>
      <c r="AB129" s="423"/>
    </row>
    <row r="130" spans="1:28" s="164" customFormat="1" ht="12.75">
      <c r="A130" s="505"/>
      <c r="B130" s="506"/>
      <c r="C130" s="506"/>
      <c r="D130" s="507"/>
      <c r="E130" s="507"/>
      <c r="F130" s="507"/>
      <c r="G130" s="220"/>
      <c r="H130" s="220"/>
      <c r="I130" s="220"/>
      <c r="J130" s="220"/>
      <c r="K130" s="220"/>
      <c r="L130" s="243"/>
      <c r="M130" s="709"/>
      <c r="N130" s="423"/>
      <c r="O130" s="423"/>
      <c r="P130" s="423"/>
      <c r="Q130" s="423"/>
      <c r="R130" s="423"/>
      <c r="S130" s="423"/>
      <c r="T130" s="423"/>
      <c r="U130" s="423"/>
      <c r="V130" s="423"/>
      <c r="W130" s="423"/>
      <c r="X130" s="423"/>
      <c r="Y130" s="423"/>
      <c r="Z130" s="423"/>
      <c r="AA130" s="423"/>
      <c r="AB130" s="423"/>
    </row>
    <row r="131" spans="1:28" s="164" customFormat="1" ht="12.75">
      <c r="A131" s="505"/>
      <c r="B131" s="506"/>
      <c r="C131" s="506"/>
      <c r="D131" s="507"/>
      <c r="E131" s="507"/>
      <c r="F131" s="507"/>
      <c r="G131" s="220"/>
      <c r="H131" s="220"/>
      <c r="I131" s="220"/>
      <c r="J131" s="220"/>
      <c r="K131" s="220"/>
      <c r="L131" s="243"/>
      <c r="M131" s="709"/>
      <c r="N131" s="423"/>
      <c r="O131" s="423"/>
      <c r="P131" s="423"/>
      <c r="Q131" s="423"/>
      <c r="R131" s="423"/>
      <c r="S131" s="423"/>
      <c r="T131" s="423"/>
      <c r="U131" s="423"/>
      <c r="V131" s="423"/>
      <c r="W131" s="423"/>
      <c r="X131" s="423"/>
      <c r="Y131" s="423"/>
      <c r="Z131" s="423"/>
      <c r="AA131" s="423"/>
      <c r="AB131" s="423"/>
    </row>
    <row r="132" spans="1:28" s="164" customFormat="1" ht="12.75">
      <c r="A132" s="505"/>
      <c r="B132" s="506"/>
      <c r="C132" s="506"/>
      <c r="D132" s="507"/>
      <c r="E132" s="507"/>
      <c r="F132" s="507"/>
      <c r="G132" s="220"/>
      <c r="H132" s="220"/>
      <c r="I132" s="220"/>
      <c r="J132" s="220"/>
      <c r="K132" s="220"/>
      <c r="L132" s="243"/>
      <c r="M132" s="709"/>
      <c r="N132" s="423"/>
      <c r="O132" s="423"/>
      <c r="P132" s="423"/>
      <c r="Q132" s="423"/>
      <c r="R132" s="423"/>
      <c r="S132" s="423"/>
      <c r="T132" s="423"/>
      <c r="U132" s="423"/>
      <c r="V132" s="423"/>
      <c r="W132" s="423"/>
      <c r="X132" s="423"/>
      <c r="Y132" s="423"/>
      <c r="Z132" s="423"/>
      <c r="AA132" s="423"/>
      <c r="AB132" s="423"/>
    </row>
    <row r="133" spans="1:28" s="164" customFormat="1" ht="12.75">
      <c r="A133" s="505"/>
      <c r="B133" s="506"/>
      <c r="C133" s="506"/>
      <c r="D133" s="507"/>
      <c r="E133" s="507"/>
      <c r="F133" s="507"/>
      <c r="G133" s="220"/>
      <c r="H133" s="220"/>
      <c r="I133" s="220"/>
      <c r="J133" s="220"/>
      <c r="K133" s="220"/>
      <c r="L133" s="243"/>
      <c r="M133" s="709"/>
      <c r="N133" s="423"/>
      <c r="O133" s="423"/>
      <c r="P133" s="423"/>
      <c r="Q133" s="423"/>
      <c r="R133" s="423"/>
      <c r="S133" s="423"/>
      <c r="T133" s="423"/>
      <c r="U133" s="423"/>
      <c r="V133" s="423"/>
      <c r="W133" s="423"/>
      <c r="X133" s="423"/>
      <c r="Y133" s="423"/>
      <c r="Z133" s="423"/>
      <c r="AA133" s="423"/>
      <c r="AB133" s="423"/>
    </row>
    <row r="134" spans="1:28" s="164" customFormat="1" ht="12.75">
      <c r="A134" s="505"/>
      <c r="B134" s="506"/>
      <c r="C134" s="506"/>
      <c r="D134" s="507"/>
      <c r="E134" s="507"/>
      <c r="F134" s="507"/>
      <c r="G134" s="220"/>
      <c r="H134" s="220"/>
      <c r="I134" s="220"/>
      <c r="J134" s="220"/>
      <c r="K134" s="220"/>
      <c r="L134" s="243"/>
      <c r="M134" s="709"/>
      <c r="N134" s="423"/>
      <c r="O134" s="423"/>
      <c r="P134" s="423"/>
      <c r="Q134" s="423"/>
      <c r="R134" s="423"/>
      <c r="S134" s="423"/>
      <c r="T134" s="423"/>
      <c r="U134" s="423"/>
      <c r="V134" s="423"/>
      <c r="W134" s="423"/>
      <c r="X134" s="423"/>
      <c r="Y134" s="423"/>
      <c r="Z134" s="423"/>
      <c r="AA134" s="423"/>
      <c r="AB134" s="423"/>
    </row>
    <row r="135" spans="1:28" s="164" customFormat="1" ht="12.75">
      <c r="A135" s="505"/>
      <c r="B135" s="506"/>
      <c r="C135" s="506"/>
      <c r="D135" s="507"/>
      <c r="E135" s="507"/>
      <c r="F135" s="507"/>
      <c r="G135" s="220"/>
      <c r="H135" s="220"/>
      <c r="I135" s="220"/>
      <c r="J135" s="220"/>
      <c r="K135" s="220"/>
      <c r="L135" s="243"/>
      <c r="M135" s="709"/>
      <c r="N135" s="423"/>
      <c r="O135" s="423"/>
      <c r="P135" s="423"/>
      <c r="Q135" s="423"/>
      <c r="R135" s="423"/>
      <c r="S135" s="423"/>
      <c r="T135" s="423"/>
      <c r="U135" s="423"/>
      <c r="V135" s="423"/>
      <c r="W135" s="423"/>
      <c r="X135" s="423"/>
      <c r="Y135" s="423"/>
      <c r="Z135" s="423"/>
      <c r="AA135" s="423"/>
      <c r="AB135" s="423"/>
    </row>
    <row r="136" spans="1:28" s="164" customFormat="1" ht="12.75">
      <c r="A136" s="505"/>
      <c r="B136" s="506"/>
      <c r="C136" s="506"/>
      <c r="D136" s="507"/>
      <c r="E136" s="507"/>
      <c r="F136" s="507"/>
      <c r="G136" s="220"/>
      <c r="H136" s="220"/>
      <c r="I136" s="220"/>
      <c r="J136" s="220"/>
      <c r="K136" s="220"/>
      <c r="L136" s="243"/>
      <c r="M136" s="709"/>
      <c r="N136" s="423"/>
      <c r="O136" s="423"/>
      <c r="P136" s="423"/>
      <c r="Q136" s="423"/>
      <c r="R136" s="423"/>
      <c r="S136" s="423"/>
      <c r="T136" s="423"/>
      <c r="U136" s="423"/>
      <c r="V136" s="423"/>
      <c r="W136" s="423"/>
      <c r="X136" s="423"/>
      <c r="Y136" s="423"/>
      <c r="Z136" s="423"/>
      <c r="AA136" s="423"/>
      <c r="AB136" s="423"/>
    </row>
    <row r="137" spans="1:28" s="164" customFormat="1" ht="12.75">
      <c r="A137" s="505"/>
      <c r="B137" s="506"/>
      <c r="C137" s="506"/>
      <c r="D137" s="507"/>
      <c r="E137" s="507"/>
      <c r="F137" s="507"/>
      <c r="G137" s="220"/>
      <c r="H137" s="220"/>
      <c r="I137" s="220"/>
      <c r="J137" s="220"/>
      <c r="K137" s="220"/>
      <c r="L137" s="243"/>
      <c r="M137" s="709"/>
      <c r="N137" s="423"/>
      <c r="O137" s="423"/>
      <c r="P137" s="423"/>
      <c r="Q137" s="423"/>
      <c r="R137" s="423"/>
      <c r="S137" s="423"/>
      <c r="T137" s="423"/>
      <c r="U137" s="423"/>
      <c r="V137" s="423"/>
      <c r="W137" s="423"/>
      <c r="X137" s="423"/>
      <c r="Y137" s="423"/>
      <c r="Z137" s="423"/>
      <c r="AA137" s="423"/>
      <c r="AB137" s="423"/>
    </row>
    <row r="138" spans="1:28" s="164" customFormat="1" ht="12.75">
      <c r="A138" s="505"/>
      <c r="B138" s="506"/>
      <c r="C138" s="506"/>
      <c r="D138" s="507"/>
      <c r="E138" s="507"/>
      <c r="F138" s="507"/>
      <c r="G138" s="220"/>
      <c r="H138" s="220"/>
      <c r="I138" s="220"/>
      <c r="J138" s="220"/>
      <c r="K138" s="220"/>
      <c r="L138" s="243"/>
      <c r="M138" s="709"/>
      <c r="N138" s="423"/>
      <c r="O138" s="423"/>
      <c r="P138" s="423"/>
      <c r="Q138" s="423"/>
      <c r="R138" s="423"/>
      <c r="S138" s="423"/>
      <c r="T138" s="423"/>
      <c r="U138" s="423"/>
      <c r="V138" s="423"/>
      <c r="W138" s="423"/>
      <c r="X138" s="423"/>
      <c r="Y138" s="423"/>
      <c r="Z138" s="423"/>
      <c r="AA138" s="423"/>
      <c r="AB138" s="423"/>
    </row>
    <row r="139" spans="1:28" s="164" customFormat="1" ht="12.75">
      <c r="A139" s="505"/>
      <c r="B139" s="506"/>
      <c r="C139" s="506"/>
      <c r="D139" s="507"/>
      <c r="E139" s="507"/>
      <c r="F139" s="507"/>
      <c r="G139" s="220"/>
      <c r="H139" s="220"/>
      <c r="I139" s="220"/>
      <c r="J139" s="220"/>
      <c r="K139" s="220"/>
      <c r="L139" s="243"/>
      <c r="M139" s="709"/>
      <c r="N139" s="423"/>
      <c r="O139" s="423"/>
      <c r="P139" s="423"/>
      <c r="Q139" s="423"/>
      <c r="R139" s="423"/>
      <c r="S139" s="423"/>
      <c r="T139" s="423"/>
      <c r="U139" s="423"/>
      <c r="V139" s="423"/>
      <c r="W139" s="423"/>
      <c r="X139" s="423"/>
      <c r="Y139" s="423"/>
      <c r="Z139" s="423"/>
      <c r="AA139" s="423"/>
      <c r="AB139" s="423"/>
    </row>
    <row r="140" spans="1:28" s="164" customFormat="1" ht="12.75">
      <c r="A140" s="505"/>
      <c r="B140" s="506"/>
      <c r="C140" s="506"/>
      <c r="D140" s="507"/>
      <c r="E140" s="507"/>
      <c r="F140" s="507"/>
      <c r="G140" s="220"/>
      <c r="H140" s="220"/>
      <c r="I140" s="220"/>
      <c r="J140" s="220"/>
      <c r="K140" s="220"/>
      <c r="L140" s="243"/>
      <c r="M140" s="709"/>
      <c r="N140" s="423"/>
      <c r="O140" s="423"/>
      <c r="P140" s="423"/>
      <c r="Q140" s="423"/>
      <c r="R140" s="423"/>
      <c r="S140" s="423"/>
      <c r="T140" s="423"/>
      <c r="U140" s="423"/>
      <c r="V140" s="423"/>
      <c r="W140" s="423"/>
      <c r="X140" s="423"/>
      <c r="Y140" s="423"/>
      <c r="Z140" s="423"/>
      <c r="AA140" s="423"/>
      <c r="AB140" s="423"/>
    </row>
    <row r="141" spans="1:28" s="164" customFormat="1" ht="12.75">
      <c r="A141" s="505"/>
      <c r="B141" s="506"/>
      <c r="C141" s="506"/>
      <c r="D141" s="507"/>
      <c r="E141" s="507"/>
      <c r="F141" s="507"/>
      <c r="G141" s="220"/>
      <c r="H141" s="220"/>
      <c r="I141" s="220"/>
      <c r="J141" s="220"/>
      <c r="K141" s="220"/>
      <c r="L141" s="243"/>
      <c r="M141" s="709"/>
      <c r="N141" s="423"/>
      <c r="O141" s="423"/>
      <c r="P141" s="423"/>
      <c r="Q141" s="423"/>
      <c r="R141" s="423"/>
      <c r="S141" s="423"/>
      <c r="T141" s="423"/>
      <c r="U141" s="423"/>
      <c r="V141" s="423"/>
      <c r="W141" s="423"/>
      <c r="X141" s="423"/>
      <c r="Y141" s="423"/>
      <c r="Z141" s="423"/>
      <c r="AA141" s="423"/>
      <c r="AB141" s="423"/>
    </row>
    <row r="142" spans="1:28" s="164" customFormat="1" ht="12.75">
      <c r="A142" s="505"/>
      <c r="B142" s="506"/>
      <c r="C142" s="506"/>
      <c r="D142" s="507"/>
      <c r="E142" s="507"/>
      <c r="F142" s="507"/>
      <c r="G142" s="220"/>
      <c r="H142" s="220"/>
      <c r="I142" s="220"/>
      <c r="J142" s="220"/>
      <c r="K142" s="220"/>
      <c r="L142" s="243"/>
      <c r="M142" s="709"/>
      <c r="N142" s="423"/>
      <c r="O142" s="423"/>
      <c r="P142" s="423"/>
      <c r="Q142" s="423"/>
      <c r="R142" s="423"/>
      <c r="S142" s="423"/>
      <c r="T142" s="423"/>
      <c r="U142" s="423"/>
      <c r="V142" s="423"/>
      <c r="W142" s="423"/>
      <c r="X142" s="423"/>
      <c r="Y142" s="423"/>
      <c r="Z142" s="423"/>
      <c r="AA142" s="423"/>
      <c r="AB142" s="423"/>
    </row>
    <row r="143" spans="1:28" s="164" customFormat="1" ht="12.75">
      <c r="A143" s="505"/>
      <c r="B143" s="506"/>
      <c r="C143" s="506"/>
      <c r="D143" s="507"/>
      <c r="E143" s="507"/>
      <c r="F143" s="507"/>
      <c r="G143" s="220"/>
      <c r="H143" s="220"/>
      <c r="I143" s="220"/>
      <c r="J143" s="220"/>
      <c r="K143" s="220"/>
      <c r="L143" s="243"/>
      <c r="M143" s="709"/>
      <c r="N143" s="423"/>
      <c r="O143" s="423"/>
      <c r="P143" s="423"/>
      <c r="Q143" s="423"/>
      <c r="R143" s="423"/>
      <c r="S143" s="423"/>
      <c r="T143" s="423"/>
      <c r="U143" s="423"/>
      <c r="V143" s="423"/>
      <c r="W143" s="423"/>
      <c r="X143" s="423"/>
      <c r="Y143" s="423"/>
      <c r="Z143" s="423"/>
      <c r="AA143" s="423"/>
      <c r="AB143" s="423"/>
    </row>
    <row r="144" spans="1:28" s="164" customFormat="1" ht="12.75">
      <c r="A144" s="505"/>
      <c r="B144" s="506"/>
      <c r="C144" s="506"/>
      <c r="D144" s="507"/>
      <c r="E144" s="507"/>
      <c r="F144" s="507"/>
      <c r="G144" s="220"/>
      <c r="H144" s="220"/>
      <c r="I144" s="220"/>
      <c r="J144" s="220"/>
      <c r="K144" s="220"/>
      <c r="L144" s="243"/>
      <c r="M144" s="709"/>
      <c r="N144" s="423"/>
      <c r="O144" s="423"/>
      <c r="P144" s="423"/>
      <c r="Q144" s="423"/>
      <c r="R144" s="423"/>
      <c r="S144" s="423"/>
      <c r="T144" s="423"/>
      <c r="U144" s="423"/>
      <c r="V144" s="423"/>
      <c r="W144" s="423"/>
      <c r="X144" s="423"/>
      <c r="Y144" s="423"/>
      <c r="Z144" s="423"/>
      <c r="AA144" s="423"/>
      <c r="AB144" s="423"/>
    </row>
    <row r="145" spans="1:28" s="164" customFormat="1" ht="12.75">
      <c r="A145" s="505"/>
      <c r="B145" s="506"/>
      <c r="C145" s="506"/>
      <c r="D145" s="507"/>
      <c r="E145" s="507"/>
      <c r="F145" s="507"/>
      <c r="G145" s="220"/>
      <c r="H145" s="220"/>
      <c r="I145" s="220"/>
      <c r="J145" s="220"/>
      <c r="K145" s="220"/>
      <c r="L145" s="243"/>
      <c r="M145" s="709"/>
      <c r="N145" s="423"/>
      <c r="O145" s="423"/>
      <c r="P145" s="423"/>
      <c r="Q145" s="423"/>
      <c r="R145" s="423"/>
      <c r="S145" s="423"/>
      <c r="T145" s="423"/>
      <c r="U145" s="423"/>
      <c r="V145" s="423"/>
      <c r="W145" s="423"/>
      <c r="X145" s="423"/>
      <c r="Y145" s="423"/>
      <c r="Z145" s="423"/>
      <c r="AA145" s="423"/>
      <c r="AB145" s="423"/>
    </row>
    <row r="146" spans="1:28" s="164" customFormat="1" ht="12.75">
      <c r="A146" s="505"/>
      <c r="B146" s="506"/>
      <c r="C146" s="506"/>
      <c r="D146" s="507"/>
      <c r="E146" s="507"/>
      <c r="F146" s="507"/>
      <c r="G146" s="220"/>
      <c r="H146" s="220"/>
      <c r="I146" s="220"/>
      <c r="J146" s="220"/>
      <c r="K146" s="220"/>
      <c r="L146" s="243"/>
      <c r="M146" s="709"/>
      <c r="N146" s="423"/>
      <c r="O146" s="423"/>
      <c r="P146" s="423"/>
      <c r="Q146" s="423"/>
      <c r="R146" s="423"/>
      <c r="S146" s="423"/>
      <c r="T146" s="423"/>
      <c r="U146" s="423"/>
      <c r="V146" s="423"/>
      <c r="W146" s="423"/>
      <c r="X146" s="423"/>
      <c r="Y146" s="423"/>
      <c r="Z146" s="423"/>
      <c r="AA146" s="423"/>
      <c r="AB146" s="423"/>
    </row>
    <row r="147" spans="1:28" s="164" customFormat="1" ht="12.75">
      <c r="A147" s="505"/>
      <c r="B147" s="506"/>
      <c r="C147" s="506"/>
      <c r="D147" s="507"/>
      <c r="E147" s="507"/>
      <c r="F147" s="507"/>
      <c r="G147" s="220"/>
      <c r="H147" s="220"/>
      <c r="I147" s="220"/>
      <c r="J147" s="220"/>
      <c r="K147" s="220"/>
      <c r="L147" s="243"/>
      <c r="M147" s="709"/>
      <c r="N147" s="423"/>
      <c r="O147" s="423"/>
      <c r="P147" s="423"/>
      <c r="Q147" s="423"/>
      <c r="R147" s="423"/>
      <c r="S147" s="423"/>
      <c r="T147" s="423"/>
      <c r="U147" s="423"/>
      <c r="V147" s="423"/>
      <c r="W147" s="423"/>
      <c r="X147" s="423"/>
      <c r="Y147" s="423"/>
      <c r="Z147" s="423"/>
      <c r="AA147" s="423"/>
      <c r="AB147" s="423"/>
    </row>
    <row r="148" spans="1:28" s="164" customFormat="1" ht="12.75">
      <c r="A148" s="505"/>
      <c r="B148" s="506"/>
      <c r="C148" s="506"/>
      <c r="D148" s="507"/>
      <c r="E148" s="507"/>
      <c r="F148" s="507"/>
      <c r="G148" s="220"/>
      <c r="H148" s="220"/>
      <c r="I148" s="220"/>
      <c r="J148" s="220"/>
      <c r="K148" s="220"/>
      <c r="L148" s="243"/>
      <c r="M148" s="709"/>
      <c r="N148" s="423"/>
      <c r="O148" s="423"/>
      <c r="P148" s="423"/>
      <c r="Q148" s="423"/>
      <c r="R148" s="423"/>
      <c r="S148" s="423"/>
      <c r="T148" s="423"/>
      <c r="U148" s="423"/>
      <c r="V148" s="423"/>
      <c r="W148" s="423"/>
      <c r="X148" s="423"/>
      <c r="Y148" s="423"/>
      <c r="Z148" s="423"/>
      <c r="AA148" s="423"/>
      <c r="AB148" s="423"/>
    </row>
    <row r="149" spans="1:28" s="164" customFormat="1" ht="12.75">
      <c r="A149" s="505"/>
      <c r="B149" s="506"/>
      <c r="C149" s="506"/>
      <c r="D149" s="507"/>
      <c r="E149" s="507"/>
      <c r="F149" s="507"/>
      <c r="G149" s="220"/>
      <c r="H149" s="220"/>
      <c r="I149" s="220"/>
      <c r="J149" s="220"/>
      <c r="K149" s="220"/>
      <c r="L149" s="243"/>
      <c r="M149" s="709"/>
      <c r="N149" s="423"/>
      <c r="O149" s="423"/>
      <c r="P149" s="423"/>
      <c r="Q149" s="423"/>
      <c r="R149" s="423"/>
      <c r="S149" s="423"/>
      <c r="T149" s="423"/>
      <c r="U149" s="423"/>
      <c r="V149" s="423"/>
      <c r="W149" s="423"/>
      <c r="X149" s="423"/>
      <c r="Y149" s="423"/>
      <c r="Z149" s="423"/>
      <c r="AA149" s="423"/>
      <c r="AB149" s="423"/>
    </row>
    <row r="150" spans="1:28" s="164" customFormat="1" ht="12.75">
      <c r="A150" s="505"/>
      <c r="B150" s="506"/>
      <c r="C150" s="506"/>
      <c r="D150" s="507"/>
      <c r="E150" s="507"/>
      <c r="F150" s="507"/>
      <c r="G150" s="220"/>
      <c r="H150" s="220"/>
      <c r="I150" s="220"/>
      <c r="J150" s="220"/>
      <c r="K150" s="220"/>
      <c r="L150" s="243"/>
      <c r="M150" s="709"/>
      <c r="N150" s="423"/>
      <c r="O150" s="423"/>
      <c r="P150" s="423"/>
      <c r="Q150" s="423"/>
      <c r="R150" s="423"/>
      <c r="S150" s="423"/>
      <c r="T150" s="423"/>
      <c r="U150" s="423"/>
      <c r="V150" s="423"/>
      <c r="W150" s="423"/>
      <c r="X150" s="423"/>
      <c r="Y150" s="423"/>
      <c r="Z150" s="423"/>
      <c r="AA150" s="423"/>
      <c r="AB150" s="423"/>
    </row>
    <row r="151" spans="1:28" s="164" customFormat="1" ht="12.75">
      <c r="A151" s="505"/>
      <c r="B151" s="506"/>
      <c r="C151" s="506"/>
      <c r="D151" s="507"/>
      <c r="E151" s="507"/>
      <c r="F151" s="507"/>
      <c r="G151" s="220"/>
      <c r="H151" s="220"/>
      <c r="I151" s="220"/>
      <c r="J151" s="220"/>
      <c r="K151" s="220"/>
      <c r="L151" s="243"/>
      <c r="M151" s="709"/>
      <c r="N151" s="423"/>
      <c r="O151" s="423"/>
      <c r="P151" s="423"/>
      <c r="Q151" s="423"/>
      <c r="R151" s="423"/>
      <c r="S151" s="423"/>
      <c r="T151" s="423"/>
      <c r="U151" s="423"/>
      <c r="V151" s="423"/>
      <c r="W151" s="423"/>
      <c r="X151" s="423"/>
      <c r="Y151" s="423"/>
      <c r="Z151" s="423"/>
      <c r="AA151" s="423"/>
      <c r="AB151" s="423"/>
    </row>
    <row r="152" spans="1:28" s="164" customFormat="1" ht="12.75">
      <c r="A152" s="505"/>
      <c r="B152" s="506"/>
      <c r="C152" s="506"/>
      <c r="D152" s="507"/>
      <c r="E152" s="507"/>
      <c r="F152" s="507"/>
      <c r="G152" s="220"/>
      <c r="H152" s="220"/>
      <c r="I152" s="220"/>
      <c r="J152" s="220"/>
      <c r="K152" s="220"/>
      <c r="L152" s="243"/>
      <c r="M152" s="709"/>
      <c r="N152" s="423"/>
      <c r="O152" s="423"/>
      <c r="P152" s="423"/>
      <c r="Q152" s="423"/>
      <c r="R152" s="423"/>
      <c r="S152" s="423"/>
      <c r="T152" s="423"/>
      <c r="U152" s="423"/>
      <c r="V152" s="423"/>
      <c r="W152" s="423"/>
      <c r="X152" s="423"/>
      <c r="Y152" s="423"/>
      <c r="Z152" s="423"/>
      <c r="AA152" s="423"/>
      <c r="AB152" s="423"/>
    </row>
    <row r="153" spans="1:28" s="164" customFormat="1" ht="12.75">
      <c r="A153" s="505"/>
      <c r="B153" s="506"/>
      <c r="C153" s="506"/>
      <c r="D153" s="507"/>
      <c r="E153" s="507"/>
      <c r="F153" s="507"/>
      <c r="G153" s="220"/>
      <c r="H153" s="220"/>
      <c r="I153" s="220"/>
      <c r="J153" s="220"/>
      <c r="K153" s="220"/>
      <c r="L153" s="243"/>
      <c r="M153" s="709"/>
      <c r="N153" s="423"/>
      <c r="O153" s="423"/>
      <c r="P153" s="423"/>
      <c r="Q153" s="423"/>
      <c r="R153" s="423"/>
      <c r="S153" s="423"/>
      <c r="T153" s="423"/>
      <c r="U153" s="423"/>
      <c r="V153" s="423"/>
      <c r="W153" s="423"/>
      <c r="X153" s="423"/>
      <c r="Y153" s="423"/>
      <c r="Z153" s="423"/>
      <c r="AA153" s="423"/>
      <c r="AB153" s="423"/>
    </row>
    <row r="154" spans="1:28" s="164" customFormat="1" ht="12.75">
      <c r="A154" s="505"/>
      <c r="B154" s="506"/>
      <c r="C154" s="506"/>
      <c r="D154" s="507"/>
      <c r="E154" s="507"/>
      <c r="F154" s="507"/>
      <c r="G154" s="220"/>
      <c r="H154" s="220"/>
      <c r="I154" s="220"/>
      <c r="J154" s="220"/>
      <c r="K154" s="220"/>
      <c r="L154" s="243"/>
      <c r="M154" s="709"/>
      <c r="N154" s="423"/>
      <c r="O154" s="423"/>
      <c r="P154" s="423"/>
      <c r="Q154" s="423"/>
      <c r="R154" s="423"/>
      <c r="S154" s="423"/>
      <c r="T154" s="423"/>
      <c r="U154" s="423"/>
      <c r="V154" s="423"/>
      <c r="W154" s="423"/>
      <c r="X154" s="423"/>
      <c r="Y154" s="423"/>
      <c r="Z154" s="423"/>
      <c r="AA154" s="423"/>
      <c r="AB154" s="423"/>
    </row>
    <row r="155" spans="1:28" s="164" customFormat="1" ht="12.75">
      <c r="A155" s="505"/>
      <c r="B155" s="506"/>
      <c r="C155" s="506"/>
      <c r="D155" s="507"/>
      <c r="E155" s="507"/>
      <c r="F155" s="507"/>
      <c r="G155" s="220"/>
      <c r="H155" s="220"/>
      <c r="I155" s="220"/>
      <c r="J155" s="220"/>
      <c r="K155" s="220"/>
      <c r="L155" s="243"/>
      <c r="M155" s="709"/>
      <c r="N155" s="423"/>
      <c r="O155" s="423"/>
      <c r="P155" s="423"/>
      <c r="Q155" s="423"/>
      <c r="R155" s="423"/>
      <c r="S155" s="423"/>
      <c r="T155" s="423"/>
      <c r="U155" s="423"/>
      <c r="V155" s="423"/>
      <c r="W155" s="423"/>
      <c r="X155" s="423"/>
      <c r="Y155" s="423"/>
      <c r="Z155" s="423"/>
      <c r="AA155" s="423"/>
      <c r="AB155" s="423"/>
    </row>
    <row r="156" spans="1:28" s="164" customFormat="1" ht="12.75">
      <c r="A156" s="505"/>
      <c r="B156" s="506"/>
      <c r="C156" s="506"/>
      <c r="D156" s="507"/>
      <c r="E156" s="507"/>
      <c r="F156" s="507"/>
      <c r="G156" s="220"/>
      <c r="H156" s="220"/>
      <c r="I156" s="220"/>
      <c r="J156" s="220"/>
      <c r="K156" s="220"/>
      <c r="L156" s="243"/>
      <c r="M156" s="709"/>
      <c r="N156" s="423"/>
      <c r="O156" s="423"/>
      <c r="P156" s="423"/>
      <c r="Q156" s="423"/>
      <c r="R156" s="423"/>
      <c r="S156" s="423"/>
      <c r="T156" s="423"/>
      <c r="U156" s="423"/>
      <c r="V156" s="423"/>
      <c r="W156" s="423"/>
      <c r="X156" s="423"/>
      <c r="Y156" s="423"/>
      <c r="Z156" s="423"/>
      <c r="AA156" s="423"/>
      <c r="AB156" s="423"/>
    </row>
    <row r="157" spans="1:28" s="164" customFormat="1" ht="12.75">
      <c r="A157" s="505"/>
      <c r="B157" s="506"/>
      <c r="C157" s="506"/>
      <c r="D157" s="507"/>
      <c r="E157" s="507"/>
      <c r="F157" s="507"/>
      <c r="G157" s="220"/>
      <c r="H157" s="220"/>
      <c r="I157" s="220"/>
      <c r="J157" s="220"/>
      <c r="K157" s="220"/>
      <c r="L157" s="243"/>
      <c r="M157" s="709"/>
      <c r="N157" s="423"/>
      <c r="O157" s="423"/>
      <c r="P157" s="423"/>
      <c r="Q157" s="423"/>
      <c r="R157" s="423"/>
      <c r="S157" s="423"/>
      <c r="T157" s="423"/>
      <c r="U157" s="423"/>
      <c r="V157" s="423"/>
      <c r="W157" s="423"/>
      <c r="X157" s="423"/>
      <c r="Y157" s="423"/>
      <c r="Z157" s="423"/>
      <c r="AA157" s="423"/>
      <c r="AB157" s="423"/>
    </row>
    <row r="158" spans="1:28" s="164" customFormat="1" ht="12.75">
      <c r="A158" s="505"/>
      <c r="B158" s="506"/>
      <c r="C158" s="506"/>
      <c r="D158" s="507"/>
      <c r="E158" s="507"/>
      <c r="F158" s="507"/>
      <c r="G158" s="220"/>
      <c r="H158" s="220"/>
      <c r="I158" s="220"/>
      <c r="J158" s="220"/>
      <c r="K158" s="220"/>
      <c r="L158" s="243"/>
      <c r="M158" s="709"/>
      <c r="N158" s="423"/>
      <c r="O158" s="423"/>
      <c r="P158" s="423"/>
      <c r="Q158" s="423"/>
      <c r="R158" s="423"/>
      <c r="S158" s="423"/>
      <c r="T158" s="423"/>
      <c r="U158" s="423"/>
      <c r="V158" s="423"/>
      <c r="W158" s="423"/>
      <c r="X158" s="423"/>
      <c r="Y158" s="423"/>
      <c r="Z158" s="423"/>
      <c r="AA158" s="423"/>
      <c r="AB158" s="423"/>
    </row>
    <row r="159" spans="1:28" s="164" customFormat="1" ht="12.75">
      <c r="A159" s="505"/>
      <c r="B159" s="506"/>
      <c r="C159" s="506"/>
      <c r="D159" s="507"/>
      <c r="E159" s="507"/>
      <c r="F159" s="507"/>
      <c r="G159" s="220"/>
      <c r="H159" s="220"/>
      <c r="I159" s="220"/>
      <c r="J159" s="220"/>
      <c r="K159" s="220"/>
      <c r="L159" s="243"/>
      <c r="M159" s="709"/>
      <c r="N159" s="423"/>
      <c r="O159" s="423"/>
      <c r="P159" s="423"/>
      <c r="Q159" s="423"/>
      <c r="R159" s="423"/>
      <c r="S159" s="423"/>
      <c r="T159" s="423"/>
      <c r="U159" s="423"/>
      <c r="V159" s="423"/>
      <c r="W159" s="423"/>
      <c r="X159" s="423"/>
      <c r="Y159" s="423"/>
      <c r="Z159" s="423"/>
      <c r="AA159" s="423"/>
      <c r="AB159" s="423"/>
    </row>
    <row r="160" spans="1:28" s="164" customFormat="1" ht="12.75">
      <c r="A160" s="505"/>
      <c r="B160" s="506"/>
      <c r="C160" s="506"/>
      <c r="D160" s="507"/>
      <c r="E160" s="507"/>
      <c r="F160" s="507"/>
      <c r="G160" s="220"/>
      <c r="H160" s="220"/>
      <c r="I160" s="220"/>
      <c r="J160" s="220"/>
      <c r="K160" s="220"/>
      <c r="L160" s="243"/>
      <c r="M160" s="709"/>
      <c r="N160" s="423"/>
      <c r="O160" s="423"/>
      <c r="P160" s="423"/>
      <c r="Q160" s="423"/>
      <c r="R160" s="423"/>
      <c r="S160" s="423"/>
      <c r="T160" s="423"/>
      <c r="U160" s="423"/>
      <c r="V160" s="423"/>
      <c r="W160" s="423"/>
      <c r="X160" s="423"/>
      <c r="Y160" s="423"/>
      <c r="Z160" s="423"/>
      <c r="AA160" s="423"/>
      <c r="AB160" s="423"/>
    </row>
    <row r="161" spans="1:28" s="164" customFormat="1" ht="12.75">
      <c r="A161" s="505"/>
      <c r="B161" s="506"/>
      <c r="C161" s="506"/>
      <c r="D161" s="507"/>
      <c r="E161" s="507"/>
      <c r="F161" s="507"/>
      <c r="G161" s="220"/>
      <c r="H161" s="220"/>
      <c r="I161" s="220"/>
      <c r="J161" s="220"/>
      <c r="K161" s="220"/>
      <c r="L161" s="243"/>
      <c r="M161" s="709"/>
      <c r="N161" s="423"/>
      <c r="O161" s="423"/>
      <c r="P161" s="423"/>
      <c r="Q161" s="423"/>
      <c r="R161" s="423"/>
      <c r="S161" s="423"/>
      <c r="T161" s="423"/>
      <c r="U161" s="423"/>
      <c r="V161" s="423"/>
      <c r="W161" s="423"/>
      <c r="X161" s="423"/>
      <c r="Y161" s="423"/>
      <c r="Z161" s="423"/>
      <c r="AA161" s="423"/>
      <c r="AB161" s="423"/>
    </row>
    <row r="162" spans="1:28" s="164" customFormat="1" ht="12.75">
      <c r="A162" s="505"/>
      <c r="B162" s="506"/>
      <c r="C162" s="506"/>
      <c r="D162" s="507"/>
      <c r="E162" s="507"/>
      <c r="F162" s="507"/>
      <c r="G162" s="220"/>
      <c r="H162" s="220"/>
      <c r="I162" s="220"/>
      <c r="J162" s="220"/>
      <c r="K162" s="220"/>
      <c r="L162" s="243"/>
      <c r="M162" s="709"/>
      <c r="N162" s="423"/>
      <c r="O162" s="423"/>
      <c r="P162" s="423"/>
      <c r="Q162" s="423"/>
      <c r="R162" s="423"/>
      <c r="S162" s="423"/>
      <c r="T162" s="423"/>
      <c r="U162" s="423"/>
      <c r="V162" s="423"/>
      <c r="W162" s="423"/>
      <c r="X162" s="423"/>
      <c r="Y162" s="423"/>
      <c r="Z162" s="423"/>
      <c r="AA162" s="423"/>
      <c r="AB162" s="423"/>
    </row>
    <row r="163" spans="1:28" s="164" customFormat="1" ht="12.75">
      <c r="A163" s="505"/>
      <c r="B163" s="506"/>
      <c r="C163" s="506"/>
      <c r="D163" s="507"/>
      <c r="E163" s="507"/>
      <c r="F163" s="507"/>
      <c r="G163" s="220"/>
      <c r="H163" s="220"/>
      <c r="I163" s="220"/>
      <c r="J163" s="220"/>
      <c r="K163" s="220"/>
      <c r="L163" s="243"/>
      <c r="M163" s="709"/>
      <c r="N163" s="423"/>
      <c r="O163" s="423"/>
      <c r="P163" s="423"/>
      <c r="Q163" s="423"/>
      <c r="R163" s="423"/>
      <c r="S163" s="423"/>
      <c r="T163" s="423"/>
      <c r="U163" s="423"/>
      <c r="V163" s="423"/>
      <c r="W163" s="423"/>
      <c r="X163" s="423"/>
      <c r="Y163" s="423"/>
      <c r="Z163" s="423"/>
      <c r="AA163" s="423"/>
      <c r="AB163" s="423"/>
    </row>
    <row r="164" spans="1:28" s="164" customFormat="1" ht="12.75">
      <c r="A164" s="505"/>
      <c r="B164" s="506"/>
      <c r="C164" s="506"/>
      <c r="D164" s="507"/>
      <c r="E164" s="507"/>
      <c r="F164" s="507"/>
      <c r="G164" s="220"/>
      <c r="H164" s="220"/>
      <c r="I164" s="220"/>
      <c r="J164" s="220"/>
      <c r="K164" s="220"/>
      <c r="L164" s="243"/>
      <c r="M164" s="709"/>
      <c r="N164" s="423"/>
      <c r="O164" s="423"/>
      <c r="P164" s="423"/>
      <c r="Q164" s="423"/>
      <c r="R164" s="423"/>
      <c r="S164" s="423"/>
      <c r="T164" s="423"/>
      <c r="U164" s="423"/>
      <c r="V164" s="423"/>
      <c r="W164" s="423"/>
      <c r="X164" s="423"/>
      <c r="Y164" s="423"/>
      <c r="Z164" s="423"/>
      <c r="AA164" s="423"/>
      <c r="AB164" s="423"/>
    </row>
    <row r="165" spans="1:28" s="164" customFormat="1" ht="12.75">
      <c r="A165" s="505"/>
      <c r="B165" s="506"/>
      <c r="C165" s="506"/>
      <c r="D165" s="507"/>
      <c r="E165" s="507"/>
      <c r="F165" s="507"/>
      <c r="G165" s="220"/>
      <c r="H165" s="220"/>
      <c r="I165" s="220"/>
      <c r="J165" s="220"/>
      <c r="K165" s="220"/>
      <c r="L165" s="243"/>
      <c r="M165" s="709"/>
      <c r="N165" s="423"/>
      <c r="O165" s="423"/>
      <c r="P165" s="423"/>
      <c r="Q165" s="423"/>
      <c r="R165" s="423"/>
      <c r="S165" s="423"/>
      <c r="T165" s="423"/>
      <c r="U165" s="423"/>
      <c r="V165" s="423"/>
      <c r="W165" s="423"/>
      <c r="X165" s="423"/>
      <c r="Y165" s="423"/>
      <c r="Z165" s="423"/>
      <c r="AA165" s="423"/>
      <c r="AB165" s="423"/>
    </row>
    <row r="166" spans="1:28" s="164" customFormat="1" ht="12.75">
      <c r="A166" s="505"/>
      <c r="B166" s="506"/>
      <c r="C166" s="506"/>
      <c r="D166" s="507"/>
      <c r="E166" s="507"/>
      <c r="F166" s="507"/>
      <c r="G166" s="220"/>
      <c r="H166" s="220"/>
      <c r="I166" s="220"/>
      <c r="J166" s="220"/>
      <c r="K166" s="220"/>
      <c r="L166" s="243"/>
      <c r="M166" s="709"/>
      <c r="N166" s="423"/>
      <c r="O166" s="423"/>
      <c r="P166" s="423"/>
      <c r="Q166" s="423"/>
      <c r="R166" s="423"/>
      <c r="S166" s="423"/>
      <c r="T166" s="423"/>
      <c r="U166" s="423"/>
      <c r="V166" s="423"/>
      <c r="W166" s="423"/>
      <c r="X166" s="423"/>
      <c r="Y166" s="423"/>
      <c r="Z166" s="423"/>
      <c r="AA166" s="423"/>
      <c r="AB166" s="423"/>
    </row>
    <row r="167" spans="1:28" s="164" customFormat="1" ht="12.75">
      <c r="A167" s="505"/>
      <c r="B167" s="506"/>
      <c r="C167" s="506"/>
      <c r="D167" s="507"/>
      <c r="E167" s="507"/>
      <c r="F167" s="507"/>
      <c r="G167" s="220"/>
      <c r="H167" s="220"/>
      <c r="I167" s="220"/>
      <c r="J167" s="220"/>
      <c r="K167" s="220"/>
      <c r="L167" s="243"/>
      <c r="M167" s="709"/>
      <c r="N167" s="423"/>
      <c r="O167" s="423"/>
      <c r="P167" s="423"/>
      <c r="Q167" s="423"/>
      <c r="R167" s="423"/>
      <c r="S167" s="423"/>
      <c r="T167" s="423"/>
      <c r="U167" s="423"/>
      <c r="V167" s="423"/>
      <c r="W167" s="423"/>
      <c r="X167" s="423"/>
      <c r="Y167" s="423"/>
      <c r="Z167" s="423"/>
      <c r="AA167" s="423"/>
      <c r="AB167" s="423"/>
    </row>
    <row r="168" spans="1:28" s="164" customFormat="1" ht="12.75">
      <c r="A168" s="505"/>
      <c r="B168" s="506"/>
      <c r="C168" s="506"/>
      <c r="D168" s="507"/>
      <c r="E168" s="507"/>
      <c r="F168" s="507"/>
      <c r="G168" s="220"/>
      <c r="H168" s="220"/>
      <c r="I168" s="220"/>
      <c r="J168" s="220"/>
      <c r="K168" s="220"/>
      <c r="L168" s="243"/>
      <c r="M168" s="709"/>
      <c r="N168" s="423"/>
      <c r="O168" s="423"/>
      <c r="P168" s="423"/>
      <c r="Q168" s="423"/>
      <c r="R168" s="423"/>
      <c r="S168" s="423"/>
      <c r="T168" s="423"/>
      <c r="U168" s="423"/>
      <c r="V168" s="423"/>
      <c r="W168" s="423"/>
      <c r="X168" s="423"/>
      <c r="Y168" s="423"/>
      <c r="Z168" s="423"/>
      <c r="AA168" s="423"/>
      <c r="AB168" s="423"/>
    </row>
    <row r="169" spans="1:28" s="164" customFormat="1" ht="12.75">
      <c r="A169" s="505"/>
      <c r="B169" s="506"/>
      <c r="C169" s="506"/>
      <c r="D169" s="507"/>
      <c r="E169" s="507"/>
      <c r="F169" s="507"/>
      <c r="G169" s="220"/>
      <c r="H169" s="220"/>
      <c r="I169" s="220"/>
      <c r="J169" s="220"/>
      <c r="K169" s="220"/>
      <c r="L169" s="243"/>
      <c r="M169" s="709"/>
      <c r="N169" s="423"/>
      <c r="O169" s="423"/>
      <c r="P169" s="423"/>
      <c r="Q169" s="423"/>
      <c r="R169" s="423"/>
      <c r="S169" s="423"/>
      <c r="T169" s="423"/>
      <c r="U169" s="423"/>
      <c r="V169" s="423"/>
      <c r="W169" s="423"/>
      <c r="X169" s="423"/>
      <c r="Y169" s="423"/>
      <c r="Z169" s="423"/>
      <c r="AA169" s="423"/>
      <c r="AB169" s="423"/>
    </row>
    <row r="170" spans="1:28" s="164" customFormat="1" ht="12.75">
      <c r="A170" s="505"/>
      <c r="B170" s="506"/>
      <c r="C170" s="506"/>
      <c r="D170" s="507"/>
      <c r="E170" s="507"/>
      <c r="F170" s="507"/>
      <c r="G170" s="220"/>
      <c r="H170" s="220"/>
      <c r="I170" s="220"/>
      <c r="J170" s="220"/>
      <c r="K170" s="220"/>
      <c r="L170" s="243"/>
      <c r="M170" s="709"/>
      <c r="N170" s="423"/>
      <c r="O170" s="423"/>
      <c r="P170" s="423"/>
      <c r="Q170" s="423"/>
      <c r="R170" s="423"/>
      <c r="S170" s="423"/>
      <c r="T170" s="423"/>
      <c r="U170" s="423"/>
      <c r="V170" s="423"/>
      <c r="W170" s="423"/>
      <c r="X170" s="423"/>
      <c r="Y170" s="423"/>
      <c r="Z170" s="423"/>
      <c r="AA170" s="423"/>
      <c r="AB170" s="423"/>
    </row>
    <row r="171" spans="1:28" s="164" customFormat="1" ht="12.75">
      <c r="A171" s="505"/>
      <c r="B171" s="506"/>
      <c r="C171" s="506"/>
      <c r="D171" s="507"/>
      <c r="E171" s="507"/>
      <c r="F171" s="507"/>
      <c r="G171" s="220"/>
      <c r="H171" s="220"/>
      <c r="I171" s="220"/>
      <c r="J171" s="220"/>
      <c r="K171" s="220"/>
      <c r="L171" s="243"/>
      <c r="M171" s="709"/>
      <c r="N171" s="423"/>
      <c r="O171" s="423"/>
      <c r="P171" s="423"/>
      <c r="Q171" s="423"/>
      <c r="R171" s="423"/>
      <c r="S171" s="423"/>
      <c r="T171" s="423"/>
      <c r="U171" s="423"/>
      <c r="V171" s="423"/>
      <c r="W171" s="423"/>
      <c r="X171" s="423"/>
      <c r="Y171" s="423"/>
      <c r="Z171" s="423"/>
      <c r="AA171" s="423"/>
      <c r="AB171" s="423"/>
    </row>
    <row r="172" spans="1:28" s="164" customFormat="1" ht="12.75">
      <c r="A172" s="505"/>
      <c r="B172" s="506"/>
      <c r="C172" s="506"/>
      <c r="D172" s="507"/>
      <c r="E172" s="507"/>
      <c r="F172" s="507"/>
      <c r="G172" s="220"/>
      <c r="H172" s="220"/>
      <c r="I172" s="220"/>
      <c r="J172" s="220"/>
      <c r="K172" s="220"/>
      <c r="L172" s="243"/>
      <c r="M172" s="709"/>
      <c r="N172" s="423"/>
      <c r="O172" s="423"/>
      <c r="P172" s="423"/>
      <c r="Q172" s="423"/>
      <c r="R172" s="423"/>
      <c r="S172" s="423"/>
      <c r="T172" s="423"/>
      <c r="U172" s="423"/>
      <c r="V172" s="423"/>
      <c r="W172" s="423"/>
      <c r="X172" s="423"/>
      <c r="Y172" s="423"/>
      <c r="Z172" s="423"/>
      <c r="AA172" s="423"/>
      <c r="AB172" s="423"/>
    </row>
    <row r="173" spans="1:28" s="164" customFormat="1" ht="12.75">
      <c r="A173" s="505"/>
      <c r="B173" s="506"/>
      <c r="C173" s="506"/>
      <c r="D173" s="507"/>
      <c r="E173" s="507"/>
      <c r="F173" s="507"/>
      <c r="G173" s="220"/>
      <c r="H173" s="220"/>
      <c r="I173" s="220"/>
      <c r="J173" s="220"/>
      <c r="K173" s="220"/>
      <c r="L173" s="243"/>
      <c r="M173" s="709"/>
      <c r="N173" s="423"/>
      <c r="O173" s="423"/>
      <c r="P173" s="423"/>
      <c r="Q173" s="423"/>
      <c r="R173" s="423"/>
      <c r="S173" s="423"/>
      <c r="T173" s="423"/>
      <c r="U173" s="423"/>
      <c r="V173" s="423"/>
      <c r="W173" s="423"/>
      <c r="X173" s="423"/>
      <c r="Y173" s="423"/>
      <c r="Z173" s="423"/>
      <c r="AA173" s="423"/>
      <c r="AB173" s="423"/>
    </row>
    <row r="174" spans="1:28" s="164" customFormat="1" ht="12.75">
      <c r="A174" s="505"/>
      <c r="B174" s="506"/>
      <c r="C174" s="506"/>
      <c r="D174" s="507"/>
      <c r="E174" s="507"/>
      <c r="F174" s="507"/>
      <c r="G174" s="220"/>
      <c r="H174" s="220"/>
      <c r="I174" s="220"/>
      <c r="J174" s="220"/>
      <c r="K174" s="220"/>
      <c r="L174" s="243"/>
      <c r="M174" s="709"/>
      <c r="N174" s="423"/>
      <c r="O174" s="423"/>
      <c r="P174" s="423"/>
      <c r="Q174" s="423"/>
      <c r="R174" s="423"/>
      <c r="S174" s="423"/>
      <c r="T174" s="423"/>
      <c r="U174" s="423"/>
      <c r="V174" s="423"/>
      <c r="W174" s="423"/>
      <c r="X174" s="423"/>
      <c r="Y174" s="423"/>
      <c r="Z174" s="423"/>
      <c r="AA174" s="423"/>
      <c r="AB174" s="423"/>
    </row>
    <row r="175" spans="1:28" s="164" customFormat="1" ht="12.75">
      <c r="A175" s="501"/>
      <c r="B175" s="502"/>
      <c r="C175" s="502"/>
      <c r="D175" s="503"/>
      <c r="E175" s="503"/>
      <c r="F175" s="503"/>
      <c r="G175" s="220"/>
      <c r="H175" s="220"/>
      <c r="I175" s="220"/>
      <c r="J175" s="220"/>
      <c r="K175" s="220"/>
      <c r="L175" s="243"/>
      <c r="M175" s="709"/>
      <c r="N175" s="423"/>
      <c r="O175" s="423"/>
      <c r="P175" s="423"/>
      <c r="Q175" s="423"/>
      <c r="R175" s="423"/>
      <c r="S175" s="423"/>
      <c r="T175" s="423"/>
      <c r="U175" s="423"/>
      <c r="V175" s="423"/>
      <c r="W175" s="423"/>
      <c r="X175" s="423"/>
      <c r="Y175" s="423"/>
      <c r="Z175" s="423"/>
      <c r="AA175" s="423"/>
      <c r="AB175" s="423"/>
    </row>
    <row r="176" spans="1:28" s="164" customFormat="1" ht="12.75">
      <c r="A176" s="207"/>
      <c r="B176" s="220"/>
      <c r="C176" s="220"/>
      <c r="D176" s="220"/>
      <c r="E176" s="220"/>
      <c r="F176" s="220"/>
      <c r="G176" s="220"/>
      <c r="H176" s="220"/>
      <c r="I176" s="220"/>
      <c r="J176" s="220"/>
      <c r="K176" s="220"/>
      <c r="L176" s="243"/>
      <c r="M176" s="709"/>
      <c r="N176" s="423"/>
      <c r="O176" s="423"/>
      <c r="P176" s="423"/>
      <c r="Q176" s="423"/>
      <c r="R176" s="423"/>
      <c r="S176" s="423"/>
      <c r="T176" s="423"/>
      <c r="U176" s="423"/>
      <c r="V176" s="423"/>
      <c r="W176" s="423"/>
      <c r="X176" s="423"/>
      <c r="Y176" s="423"/>
      <c r="Z176" s="423"/>
      <c r="AA176" s="423"/>
      <c r="AB176" s="423"/>
    </row>
    <row r="177" spans="1:28" s="164" customFormat="1" ht="12.75">
      <c r="A177" s="207"/>
      <c r="B177" s="220"/>
      <c r="C177" s="220"/>
      <c r="D177" s="220"/>
      <c r="E177" s="220"/>
      <c r="F177" s="220"/>
      <c r="G177" s="220"/>
      <c r="H177" s="220"/>
      <c r="I177" s="220"/>
      <c r="J177" s="220"/>
      <c r="K177" s="220"/>
      <c r="L177" s="243"/>
      <c r="M177" s="709"/>
      <c r="N177" s="423"/>
      <c r="O177" s="423"/>
      <c r="P177" s="423"/>
      <c r="Q177" s="423"/>
      <c r="R177" s="423"/>
      <c r="S177" s="423"/>
      <c r="T177" s="423"/>
      <c r="U177" s="423"/>
      <c r="V177" s="423"/>
      <c r="W177" s="423"/>
      <c r="X177" s="423"/>
      <c r="Y177" s="423"/>
      <c r="Z177" s="423"/>
      <c r="AA177" s="423"/>
      <c r="AB177" s="423"/>
    </row>
    <row r="178" spans="1:28" s="164" customFormat="1" ht="12.75">
      <c r="A178" s="207"/>
      <c r="B178" s="220"/>
      <c r="C178" s="220"/>
      <c r="D178" s="220"/>
      <c r="E178" s="220"/>
      <c r="F178" s="220"/>
      <c r="G178" s="220"/>
      <c r="H178" s="220"/>
      <c r="I178" s="220"/>
      <c r="J178" s="220"/>
      <c r="K178" s="220"/>
      <c r="L178" s="243"/>
      <c r="M178" s="709"/>
      <c r="N178" s="423"/>
      <c r="O178" s="423"/>
      <c r="P178" s="423"/>
      <c r="Q178" s="423"/>
      <c r="R178" s="423"/>
      <c r="S178" s="423"/>
      <c r="T178" s="423"/>
      <c r="U178" s="423"/>
      <c r="V178" s="423"/>
      <c r="W178" s="423"/>
      <c r="X178" s="423"/>
      <c r="Y178" s="423"/>
      <c r="Z178" s="423"/>
      <c r="AA178" s="423"/>
      <c r="AB178" s="423"/>
    </row>
    <row r="179" spans="1:28" s="173" customFormat="1" ht="12" customHeight="1">
      <c r="A179" s="239"/>
      <c r="B179" s="220"/>
      <c r="C179" s="220"/>
      <c r="D179" s="220"/>
      <c r="E179" s="220"/>
      <c r="F179" s="220"/>
      <c r="G179" s="223"/>
      <c r="H179" s="223"/>
      <c r="I179" s="223"/>
      <c r="J179" s="225"/>
      <c r="K179" s="225"/>
      <c r="L179" s="225"/>
      <c r="M179" s="717"/>
      <c r="N179" s="424"/>
      <c r="O179" s="424"/>
      <c r="P179" s="424"/>
      <c r="Q179" s="424"/>
      <c r="R179" s="424"/>
      <c r="S179" s="424"/>
      <c r="T179" s="424"/>
      <c r="U179" s="424"/>
      <c r="V179" s="424"/>
      <c r="W179" s="424"/>
      <c r="X179" s="424"/>
      <c r="Y179" s="424"/>
      <c r="Z179" s="424"/>
      <c r="AA179" s="424"/>
      <c r="AB179" s="424"/>
    </row>
    <row r="180" spans="1:28" s="171" customFormat="1" ht="14.1" customHeight="1">
      <c r="A180" s="174"/>
      <c r="B180" s="175"/>
      <c r="C180" s="175"/>
      <c r="D180" s="175"/>
      <c r="E180" s="175"/>
      <c r="F180" s="175"/>
      <c r="G180" s="175"/>
      <c r="H180" s="173"/>
      <c r="I180" s="175"/>
      <c r="J180" s="172"/>
      <c r="K180" s="172"/>
      <c r="L180" s="223"/>
      <c r="M180" s="425"/>
      <c r="N180" s="425"/>
      <c r="O180" s="425"/>
      <c r="P180" s="425"/>
      <c r="Q180" s="425"/>
      <c r="R180" s="425"/>
      <c r="S180" s="425"/>
      <c r="T180" s="425"/>
      <c r="U180" s="425"/>
      <c r="V180" s="425"/>
      <c r="W180" s="425"/>
      <c r="X180" s="425"/>
      <c r="Y180" s="425"/>
      <c r="Z180" s="425"/>
      <c r="AA180" s="425"/>
      <c r="AB180" s="425"/>
    </row>
    <row r="181" spans="1:28" s="140" customFormat="1" ht="12" customHeight="1">
      <c r="A181" s="177"/>
      <c r="B181" s="178"/>
      <c r="C181" s="178"/>
      <c r="D181" s="178"/>
      <c r="E181" s="178"/>
      <c r="F181" s="178"/>
      <c r="G181" s="179"/>
      <c r="J181" s="159"/>
      <c r="K181" s="159"/>
      <c r="L181" s="243"/>
      <c r="M181" s="709"/>
      <c r="N181" s="426"/>
      <c r="O181" s="426"/>
      <c r="P181" s="426"/>
      <c r="Q181" s="426"/>
      <c r="R181" s="426"/>
      <c r="S181" s="426"/>
      <c r="T181" s="426"/>
      <c r="U181" s="426"/>
      <c r="V181" s="426"/>
      <c r="W181" s="426"/>
      <c r="X181" s="426"/>
      <c r="Y181" s="426"/>
      <c r="Z181" s="426"/>
      <c r="AA181" s="426"/>
      <c r="AB181" s="426"/>
    </row>
    <row r="182" spans="1:28" s="140" customFormat="1" ht="12" customHeight="1">
      <c r="B182" s="178"/>
      <c r="C182" s="178"/>
      <c r="D182" s="178"/>
      <c r="E182" s="178"/>
      <c r="F182" s="178"/>
      <c r="G182" s="178"/>
      <c r="H182" s="178"/>
      <c r="I182" s="178"/>
      <c r="J182" s="159"/>
      <c r="K182" s="159"/>
      <c r="L182" s="243"/>
      <c r="M182" s="709"/>
      <c r="N182" s="426"/>
      <c r="O182" s="426"/>
      <c r="P182" s="426"/>
      <c r="Q182" s="426"/>
      <c r="R182" s="426"/>
      <c r="S182" s="426"/>
      <c r="T182" s="426"/>
      <c r="U182" s="426"/>
      <c r="V182" s="426"/>
      <c r="W182" s="426"/>
      <c r="X182" s="426"/>
      <c r="Y182" s="426"/>
      <c r="Z182" s="426"/>
      <c r="AA182" s="426"/>
      <c r="AB182" s="426"/>
    </row>
    <row r="183" spans="1:28" s="140" customFormat="1" ht="12" customHeight="1">
      <c r="B183" s="180"/>
      <c r="C183" s="180"/>
      <c r="D183" s="180"/>
      <c r="E183" s="180"/>
      <c r="F183" s="180"/>
      <c r="G183" s="180"/>
      <c r="H183" s="180"/>
      <c r="J183" s="159"/>
      <c r="K183" s="159"/>
      <c r="L183" s="243"/>
      <c r="M183" s="709"/>
      <c r="N183" s="426"/>
      <c r="O183" s="426"/>
      <c r="P183" s="426"/>
      <c r="Q183" s="426"/>
      <c r="R183" s="426"/>
      <c r="S183" s="426"/>
      <c r="T183" s="426"/>
      <c r="U183" s="426"/>
      <c r="V183" s="426"/>
      <c r="W183" s="426"/>
      <c r="X183" s="426"/>
      <c r="Y183" s="426"/>
      <c r="Z183" s="426"/>
      <c r="AA183" s="426"/>
      <c r="AB183" s="426"/>
    </row>
    <row r="184" spans="1:28" s="181" customFormat="1" ht="12" customHeight="1">
      <c r="L184" s="244"/>
      <c r="M184" s="427"/>
      <c r="N184" s="427"/>
      <c r="O184" s="427"/>
      <c r="P184" s="427"/>
      <c r="Q184" s="427"/>
      <c r="R184" s="427"/>
      <c r="S184" s="427"/>
      <c r="T184" s="427"/>
      <c r="U184" s="427"/>
      <c r="V184" s="427"/>
      <c r="W184" s="427"/>
      <c r="X184" s="427"/>
      <c r="Y184" s="427"/>
      <c r="Z184" s="427"/>
      <c r="AA184" s="427"/>
      <c r="AB184" s="427"/>
    </row>
    <row r="185" spans="1:28" s="140" customFormat="1" ht="12" customHeight="1">
      <c r="A185" s="182"/>
      <c r="B185" s="180"/>
      <c r="C185" s="180"/>
      <c r="D185" s="180"/>
      <c r="E185" s="180"/>
      <c r="F185" s="180"/>
      <c r="G185" s="180"/>
      <c r="H185" s="180"/>
      <c r="J185" s="159"/>
      <c r="K185" s="159"/>
      <c r="L185" s="243"/>
      <c r="M185" s="709"/>
      <c r="N185" s="426"/>
      <c r="O185" s="426"/>
      <c r="P185" s="426"/>
      <c r="Q185" s="426"/>
      <c r="R185" s="426"/>
      <c r="S185" s="426"/>
      <c r="T185" s="426"/>
      <c r="U185" s="426"/>
      <c r="V185" s="426"/>
      <c r="W185" s="426"/>
      <c r="X185" s="426"/>
      <c r="Y185" s="426"/>
      <c r="Z185" s="426"/>
      <c r="AA185" s="426"/>
      <c r="AB185" s="426"/>
    </row>
    <row r="186" spans="1:28" s="140" customFormat="1" ht="12" customHeight="1">
      <c r="J186" s="144"/>
      <c r="K186" s="144"/>
      <c r="L186" s="246"/>
      <c r="M186" s="696"/>
      <c r="N186" s="426"/>
      <c r="O186" s="426"/>
      <c r="P186" s="426"/>
      <c r="Q186" s="426"/>
      <c r="R186" s="426"/>
      <c r="S186" s="426"/>
      <c r="T186" s="426"/>
      <c r="U186" s="426"/>
      <c r="V186" s="426"/>
      <c r="W186" s="426"/>
      <c r="X186" s="426"/>
      <c r="Y186" s="426"/>
      <c r="Z186" s="426"/>
      <c r="AA186" s="426"/>
      <c r="AB186" s="426"/>
    </row>
    <row r="187" spans="1:28" s="140" customFormat="1" ht="12" customHeight="1">
      <c r="A187" s="139"/>
      <c r="B187" s="139"/>
      <c r="C187" s="139"/>
      <c r="D187" s="139"/>
      <c r="E187" s="139"/>
      <c r="F187" s="139"/>
      <c r="G187" s="139"/>
      <c r="H187" s="139"/>
      <c r="I187" s="139"/>
      <c r="L187" s="197"/>
      <c r="M187" s="426"/>
      <c r="N187" s="426"/>
      <c r="O187" s="426"/>
      <c r="P187" s="426"/>
      <c r="Q187" s="426"/>
      <c r="R187" s="426"/>
      <c r="S187" s="426"/>
      <c r="T187" s="426"/>
      <c r="U187" s="426"/>
      <c r="V187" s="426"/>
      <c r="W187" s="426"/>
      <c r="X187" s="426"/>
      <c r="Y187" s="426"/>
      <c r="Z187" s="426"/>
      <c r="AA187" s="426"/>
      <c r="AB187" s="426"/>
    </row>
    <row r="188" spans="1:28" s="140" customFormat="1" ht="12" customHeight="1">
      <c r="A188" s="139"/>
      <c r="B188" s="139"/>
      <c r="C188" s="139"/>
      <c r="D188" s="139"/>
      <c r="E188" s="139"/>
      <c r="F188" s="139"/>
      <c r="G188" s="139"/>
      <c r="H188" s="139"/>
      <c r="I188" s="139"/>
      <c r="L188" s="197"/>
      <c r="M188" s="426"/>
      <c r="N188" s="426"/>
      <c r="O188" s="426"/>
      <c r="P188" s="426"/>
      <c r="Q188" s="426"/>
      <c r="R188" s="426"/>
      <c r="S188" s="426"/>
      <c r="T188" s="426"/>
      <c r="U188" s="426"/>
      <c r="V188" s="426"/>
      <c r="W188" s="426"/>
      <c r="X188" s="426"/>
      <c r="Y188" s="426"/>
      <c r="Z188" s="426"/>
      <c r="AA188" s="426"/>
      <c r="AB188" s="426"/>
    </row>
    <row r="189" spans="1:28" s="140" customFormat="1" ht="12" customHeight="1">
      <c r="A189" s="139"/>
      <c r="B189" s="139"/>
      <c r="C189" s="139"/>
      <c r="D189" s="139"/>
      <c r="E189" s="139"/>
      <c r="F189" s="139"/>
      <c r="G189" s="139"/>
      <c r="H189" s="139"/>
      <c r="I189" s="139"/>
      <c r="L189" s="197"/>
      <c r="M189" s="426"/>
      <c r="N189" s="426"/>
      <c r="O189" s="426"/>
      <c r="P189" s="426"/>
      <c r="Q189" s="426"/>
      <c r="R189" s="426"/>
      <c r="S189" s="426"/>
      <c r="T189" s="426"/>
      <c r="U189" s="426"/>
      <c r="V189" s="426"/>
      <c r="W189" s="426"/>
      <c r="X189" s="426"/>
      <c r="Y189" s="426"/>
      <c r="Z189" s="426"/>
      <c r="AA189" s="426"/>
      <c r="AB189" s="426"/>
    </row>
    <row r="190" spans="1:28" s="140" customFormat="1" ht="12" customHeight="1">
      <c r="A190" s="139"/>
      <c r="B190" s="139"/>
      <c r="C190" s="139"/>
      <c r="D190" s="139"/>
      <c r="E190" s="139"/>
      <c r="F190" s="139"/>
      <c r="G190" s="139"/>
      <c r="H190" s="139"/>
      <c r="I190" s="139"/>
      <c r="L190" s="197"/>
      <c r="M190" s="426"/>
      <c r="N190" s="426"/>
      <c r="O190" s="426"/>
      <c r="P190" s="426"/>
      <c r="Q190" s="426"/>
      <c r="R190" s="426"/>
      <c r="S190" s="426"/>
      <c r="T190" s="426"/>
      <c r="U190" s="426"/>
      <c r="V190" s="426"/>
      <c r="W190" s="426"/>
      <c r="X190" s="426"/>
      <c r="Y190" s="426"/>
      <c r="Z190" s="426"/>
      <c r="AA190" s="426"/>
      <c r="AB190" s="426"/>
    </row>
    <row r="191" spans="1:28" s="140" customFormat="1" ht="12" customHeight="1">
      <c r="A191" s="139"/>
      <c r="B191" s="139"/>
      <c r="C191" s="139"/>
      <c r="D191" s="139"/>
      <c r="E191" s="139"/>
      <c r="F191" s="139"/>
      <c r="G191" s="139"/>
      <c r="H191" s="139"/>
      <c r="I191" s="139"/>
      <c r="L191" s="197"/>
      <c r="M191" s="426"/>
      <c r="N191" s="426"/>
      <c r="O191" s="426"/>
      <c r="P191" s="426"/>
      <c r="Q191" s="426"/>
      <c r="R191" s="426"/>
      <c r="S191" s="426"/>
      <c r="T191" s="426"/>
      <c r="U191" s="426"/>
      <c r="V191" s="426"/>
      <c r="W191" s="426"/>
      <c r="X191" s="426"/>
      <c r="Y191" s="426"/>
      <c r="Z191" s="426"/>
      <c r="AA191" s="426"/>
      <c r="AB191" s="426"/>
    </row>
    <row r="192" spans="1:28" s="140" customFormat="1" ht="12" customHeight="1">
      <c r="A192" s="139"/>
      <c r="B192" s="139"/>
      <c r="C192" s="139"/>
      <c r="D192" s="139"/>
      <c r="E192" s="139"/>
      <c r="F192" s="139"/>
      <c r="G192" s="139"/>
      <c r="H192" s="139"/>
      <c r="I192" s="139"/>
      <c r="L192" s="197"/>
      <c r="M192" s="426"/>
      <c r="N192" s="426"/>
      <c r="O192" s="426"/>
      <c r="P192" s="426"/>
      <c r="Q192" s="426"/>
      <c r="R192" s="426"/>
      <c r="S192" s="426"/>
      <c r="T192" s="426"/>
      <c r="U192" s="426"/>
      <c r="V192" s="426"/>
      <c r="W192" s="426"/>
      <c r="X192" s="426"/>
      <c r="Y192" s="426"/>
      <c r="Z192" s="426"/>
      <c r="AA192" s="426"/>
      <c r="AB192" s="426"/>
    </row>
    <row r="193" spans="1:28" s="181" customFormat="1" ht="12" customHeight="1">
      <c r="A193" s="139"/>
      <c r="B193" s="139"/>
      <c r="C193" s="139"/>
      <c r="D193" s="139"/>
      <c r="E193" s="139"/>
      <c r="F193" s="139"/>
      <c r="G193" s="139"/>
      <c r="H193" s="139"/>
      <c r="I193" s="139"/>
      <c r="L193" s="244"/>
      <c r="M193" s="427"/>
      <c r="N193" s="427"/>
      <c r="O193" s="427"/>
      <c r="P193" s="427"/>
      <c r="Q193" s="427"/>
      <c r="R193" s="427"/>
      <c r="S193" s="427"/>
      <c r="T193" s="427"/>
      <c r="U193" s="427"/>
      <c r="V193" s="427"/>
      <c r="W193" s="427"/>
      <c r="X193" s="427"/>
      <c r="Y193" s="427"/>
      <c r="Z193" s="427"/>
      <c r="AA193" s="427"/>
      <c r="AB193" s="427"/>
    </row>
    <row r="194" spans="1:28" s="140" customFormat="1" ht="12" customHeight="1">
      <c r="A194" s="139"/>
      <c r="B194" s="139"/>
      <c r="C194" s="139"/>
      <c r="D194" s="139"/>
      <c r="E194" s="139"/>
      <c r="F194" s="139"/>
      <c r="G194" s="139"/>
      <c r="H194" s="139"/>
      <c r="I194" s="139"/>
      <c r="L194" s="197"/>
      <c r="M194" s="426"/>
      <c r="N194" s="426"/>
      <c r="O194" s="426"/>
      <c r="P194" s="426"/>
      <c r="Q194" s="426"/>
      <c r="R194" s="426"/>
      <c r="S194" s="426"/>
      <c r="T194" s="426"/>
      <c r="U194" s="426"/>
      <c r="V194" s="426"/>
      <c r="W194" s="426"/>
      <c r="X194" s="426"/>
      <c r="Y194" s="426"/>
      <c r="Z194" s="426"/>
      <c r="AA194" s="426"/>
      <c r="AB194" s="426"/>
    </row>
    <row r="195" spans="1:28" s="181" customFormat="1" ht="12" customHeight="1">
      <c r="A195" s="139"/>
      <c r="B195" s="139"/>
      <c r="C195" s="139"/>
      <c r="D195" s="139"/>
      <c r="E195" s="139"/>
      <c r="F195" s="139"/>
      <c r="G195" s="139"/>
      <c r="H195" s="139"/>
      <c r="I195" s="139"/>
      <c r="J195" s="178"/>
      <c r="K195" s="178"/>
      <c r="L195" s="242"/>
      <c r="M195" s="722"/>
      <c r="N195" s="427"/>
      <c r="O195" s="427"/>
      <c r="P195" s="427"/>
      <c r="Q195" s="427"/>
      <c r="R195" s="427"/>
      <c r="S195" s="427"/>
      <c r="T195" s="427"/>
      <c r="U195" s="427"/>
      <c r="V195" s="427"/>
      <c r="W195" s="427"/>
      <c r="X195" s="427"/>
      <c r="Y195" s="427"/>
      <c r="Z195" s="427"/>
      <c r="AA195" s="427"/>
      <c r="AB195" s="427"/>
    </row>
    <row r="196" spans="1:28" s="140" customFormat="1" ht="12" customHeight="1">
      <c r="A196" s="139"/>
      <c r="B196" s="139"/>
      <c r="C196" s="139"/>
      <c r="D196" s="139"/>
      <c r="E196" s="139"/>
      <c r="F196" s="139"/>
      <c r="G196" s="139"/>
      <c r="H196" s="139"/>
      <c r="I196" s="139"/>
      <c r="J196" s="183"/>
      <c r="K196" s="183"/>
      <c r="L196" s="247"/>
      <c r="M196" s="723"/>
      <c r="N196" s="426"/>
      <c r="O196" s="426"/>
      <c r="P196" s="426"/>
      <c r="Q196" s="426"/>
      <c r="R196" s="426"/>
      <c r="S196" s="426"/>
      <c r="T196" s="426"/>
      <c r="U196" s="426"/>
      <c r="V196" s="426"/>
      <c r="W196" s="426"/>
      <c r="X196" s="426"/>
      <c r="Y196" s="426"/>
      <c r="Z196" s="426"/>
      <c r="AA196" s="426"/>
      <c r="AB196" s="426"/>
    </row>
    <row r="197" spans="1:28" ht="12" customHeight="1"/>
    <row r="198" spans="1:28" ht="12" customHeight="1"/>
    <row r="199" spans="1:28" ht="12" customHeight="1"/>
    <row r="200" spans="1:28" ht="12" customHeight="1"/>
    <row r="201" spans="1:28" ht="12" customHeight="1"/>
    <row r="202" spans="1:28" ht="12" customHeight="1"/>
    <row r="203" spans="1:28" ht="12" customHeight="1"/>
    <row r="204" spans="1:28" ht="12" customHeight="1"/>
    <row r="205" spans="1:28" ht="12" customHeight="1">
      <c r="A205" s="164"/>
    </row>
    <row r="206" spans="1:28" ht="12" customHeight="1"/>
    <row r="207" spans="1:28" ht="12" customHeight="1"/>
    <row r="208" spans="1:28" ht="12" customHeight="1"/>
    <row r="209" ht="12" customHeight="1"/>
    <row r="210" ht="12" customHeight="1"/>
    <row r="211" ht="12" customHeight="1"/>
    <row r="212" ht="12" customHeight="1"/>
    <row r="213" ht="12" customHeight="1"/>
    <row r="214" ht="12" customHeight="1"/>
    <row r="215" ht="12" customHeight="1"/>
    <row r="216" ht="8.25" customHeight="1"/>
    <row r="217" ht="8.25" customHeight="1"/>
    <row r="218" ht="8.25" customHeight="1"/>
    <row r="219" ht="8.25" customHeight="1"/>
    <row r="220" ht="8.25" customHeight="1"/>
    <row r="221" ht="8.25" customHeight="1"/>
    <row r="222" ht="11.45" customHeight="1"/>
    <row r="223" ht="11.45" customHeight="1"/>
    <row r="224" ht="11.45" customHeight="1"/>
    <row r="225" ht="9"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sheetData>
  <mergeCells count="10">
    <mergeCell ref="A121:A122"/>
    <mergeCell ref="B121:D121"/>
    <mergeCell ref="I121:K121"/>
    <mergeCell ref="B7:D7"/>
    <mergeCell ref="A4:K4"/>
    <mergeCell ref="E7:F7"/>
    <mergeCell ref="G7:K7"/>
    <mergeCell ref="B69:D69"/>
    <mergeCell ref="G69:I69"/>
    <mergeCell ref="J69:K6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Marzo 2017
INFSGI-MES-03-2017
06/04/2017
Versión: 01</oddHeader>
    <oddFooter>&amp;L&amp;"Calibri Light,Regular"&amp;10COES SINAC, 2017&amp;C&amp;"Calibri Light,Regular"&amp;10 4&amp;R&amp;"Calibri Light,Regular"&amp;10Dirección Ejecutiva
Sub Dirección de Gestión de Información</oddFooter>
  </headerFooter>
  <rowBreaks count="2" manualBreakCount="2">
    <brk id="64" max="10" man="1"/>
    <brk id="119" max="9"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4"/>
  </sheetPr>
  <dimension ref="A1:Y391"/>
  <sheetViews>
    <sheetView view="pageBreakPreview" zoomScale="130" zoomScaleNormal="100" zoomScaleSheetLayoutView="130" workbookViewId="0">
      <selection activeCell="M33" sqref="M33"/>
    </sheetView>
  </sheetViews>
  <sheetFormatPr defaultRowHeight="11.25"/>
  <cols>
    <col min="1" max="1" width="29.6640625" style="139" customWidth="1"/>
    <col min="2" max="4" width="9.1640625" style="139" customWidth="1"/>
    <col min="5" max="5" width="9.33203125" style="139" bestFit="1" customWidth="1"/>
    <col min="6" max="6" width="10.5" style="139" customWidth="1"/>
    <col min="7" max="7" width="9" style="139" customWidth="1"/>
    <col min="8" max="8" width="8.83203125" style="139" customWidth="1"/>
    <col min="9" max="9" width="12.6640625" style="139" customWidth="1"/>
    <col min="10" max="10" width="9.83203125" style="139" customWidth="1"/>
    <col min="11" max="11" width="12" style="139" customWidth="1"/>
    <col min="12" max="12" width="12.83203125" style="199" customWidth="1"/>
    <col min="13" max="13" width="1.5" style="139" customWidth="1"/>
    <col min="14" max="14" width="9.33203125" style="428"/>
    <col min="15" max="15" width="11.33203125" style="428" customWidth="1"/>
    <col min="16" max="22" width="10.33203125" style="428" bestFit="1" customWidth="1"/>
    <col min="23" max="23" width="7.1640625" style="428" bestFit="1" customWidth="1"/>
    <col min="24" max="24" width="9.33203125" style="428"/>
    <col min="25" max="25" width="52.6640625" style="428" bestFit="1" customWidth="1"/>
    <col min="26" max="16384" width="9.33203125" style="139"/>
  </cols>
  <sheetData>
    <row r="1" spans="1:25" ht="14.1" customHeight="1">
      <c r="A1" s="192"/>
      <c r="B1" s="193"/>
      <c r="C1" s="193"/>
      <c r="D1" s="193"/>
      <c r="E1" s="193"/>
      <c r="F1" s="193"/>
      <c r="G1" s="193"/>
      <c r="H1" s="193"/>
      <c r="I1" s="194"/>
      <c r="J1" s="194"/>
      <c r="K1" s="195"/>
      <c r="L1" s="195"/>
      <c r="M1" s="138"/>
    </row>
    <row r="2" spans="1:25" ht="14.1" customHeight="1">
      <c r="A2" s="196"/>
      <c r="B2" s="197"/>
      <c r="C2" s="197"/>
      <c r="D2" s="197"/>
      <c r="E2" s="197"/>
      <c r="F2" s="197"/>
      <c r="G2" s="197"/>
      <c r="H2" s="197"/>
      <c r="I2" s="198"/>
      <c r="J2" s="198"/>
      <c r="K2" s="198"/>
      <c r="L2" s="198"/>
      <c r="M2" s="141"/>
    </row>
    <row r="3" spans="1:25" ht="14.1" customHeight="1">
      <c r="A3" s="196"/>
      <c r="B3" s="197"/>
      <c r="C3" s="197"/>
      <c r="D3" s="197"/>
      <c r="E3" s="197"/>
      <c r="F3" s="197"/>
      <c r="G3" s="197"/>
      <c r="H3" s="197"/>
      <c r="I3" s="198"/>
      <c r="J3" s="198"/>
      <c r="K3" s="198"/>
      <c r="L3" s="198"/>
      <c r="M3" s="141"/>
    </row>
    <row r="4" spans="1:25" ht="37.5" customHeight="1">
      <c r="A4" s="1234" t="s">
        <v>915</v>
      </c>
      <c r="B4" s="1234"/>
      <c r="C4" s="1234"/>
      <c r="D4" s="1234"/>
      <c r="E4" s="1234"/>
      <c r="F4" s="1234"/>
      <c r="G4" s="1234"/>
      <c r="H4" s="1234"/>
      <c r="I4" s="1234"/>
      <c r="J4" s="1234"/>
      <c r="K4" s="1234"/>
      <c r="L4" s="201"/>
      <c r="M4" s="142"/>
    </row>
    <row r="5" spans="1:25" s="164" customFormat="1" ht="12.75">
      <c r="A5" s="207"/>
      <c r="B5" s="220"/>
      <c r="C5" s="220"/>
      <c r="D5" s="220"/>
      <c r="E5" s="220"/>
      <c r="F5" s="220"/>
      <c r="G5" s="220"/>
      <c r="H5" s="220"/>
      <c r="I5" s="220"/>
      <c r="J5" s="220"/>
      <c r="K5" s="220"/>
      <c r="L5" s="243"/>
      <c r="M5" s="159"/>
      <c r="N5" s="423"/>
      <c r="O5" s="423"/>
      <c r="P5" s="423"/>
      <c r="Q5" s="423"/>
      <c r="R5" s="423"/>
      <c r="S5" s="423"/>
      <c r="T5" s="423"/>
      <c r="U5" s="423"/>
      <c r="V5" s="423"/>
      <c r="W5" s="423"/>
      <c r="X5" s="423"/>
      <c r="Y5" s="423"/>
    </row>
    <row r="6" spans="1:25" s="164" customFormat="1" ht="12.75">
      <c r="A6" s="207"/>
      <c r="B6" s="220"/>
      <c r="C6" s="220"/>
      <c r="D6" s="220"/>
      <c r="E6" s="220"/>
      <c r="F6" s="220"/>
      <c r="G6" s="220"/>
      <c r="H6" s="220"/>
      <c r="I6" s="220"/>
      <c r="J6" s="220"/>
      <c r="K6" s="220"/>
      <c r="L6" s="243"/>
      <c r="M6" s="159"/>
      <c r="N6" s="423"/>
      <c r="O6" s="423"/>
      <c r="P6" s="423"/>
      <c r="Q6" s="423"/>
      <c r="R6" s="423"/>
      <c r="S6" s="423"/>
      <c r="T6" s="423"/>
      <c r="U6" s="423"/>
      <c r="V6" s="423"/>
      <c r="W6" s="423"/>
      <c r="X6" s="423"/>
      <c r="Y6" s="423"/>
    </row>
    <row r="7" spans="1:25" s="164" customFormat="1" ht="7.5" customHeight="1">
      <c r="A7" s="283"/>
      <c r="B7" s="284"/>
      <c r="C7" s="285"/>
      <c r="D7" s="286"/>
      <c r="E7" s="593"/>
      <c r="F7" s="594"/>
      <c r="G7" s="287"/>
      <c r="H7" s="288"/>
      <c r="I7" s="288"/>
      <c r="J7" s="283"/>
      <c r="K7" s="283"/>
      <c r="L7" s="243"/>
      <c r="M7" s="159"/>
      <c r="N7" s="423"/>
      <c r="O7" s="423"/>
      <c r="P7" s="423"/>
      <c r="Q7" s="423"/>
      <c r="R7" s="423"/>
      <c r="S7" s="423"/>
      <c r="T7" s="423"/>
      <c r="U7" s="423"/>
      <c r="V7" s="423"/>
      <c r="W7" s="423"/>
      <c r="X7" s="423"/>
      <c r="Y7" s="423"/>
    </row>
    <row r="8" spans="1:25" s="164" customFormat="1" ht="27" customHeight="1">
      <c r="A8" s="916" t="s">
        <v>76</v>
      </c>
      <c r="B8" s="1213" t="s">
        <v>61</v>
      </c>
      <c r="C8" s="1214"/>
      <c r="D8" s="1214"/>
      <c r="E8" s="1215" t="s">
        <v>525</v>
      </c>
      <c r="F8" s="1216"/>
      <c r="G8" s="1217" t="s">
        <v>906</v>
      </c>
      <c r="H8" s="1218"/>
      <c r="I8" s="1218"/>
      <c r="J8" s="1218"/>
      <c r="K8" s="1219"/>
      <c r="L8" s="243"/>
      <c r="M8" s="159"/>
      <c r="N8" s="423"/>
      <c r="O8" s="423"/>
      <c r="P8" s="423"/>
      <c r="Q8" s="423"/>
      <c r="R8" s="423"/>
      <c r="S8" s="423"/>
      <c r="T8" s="423"/>
      <c r="U8" s="423"/>
      <c r="V8" s="423"/>
      <c r="W8" s="423"/>
      <c r="X8" s="423"/>
      <c r="Y8" s="423"/>
    </row>
    <row r="9" spans="1:25" s="164" customFormat="1" ht="29.25" customHeight="1">
      <c r="A9" s="563"/>
      <c r="B9" s="907">
        <v>42737</v>
      </c>
      <c r="C9" s="908">
        <v>42767</v>
      </c>
      <c r="D9" s="908">
        <v>42795</v>
      </c>
      <c r="E9" s="909">
        <v>42430</v>
      </c>
      <c r="F9" s="910" t="s">
        <v>62</v>
      </c>
      <c r="G9" s="911">
        <v>2017</v>
      </c>
      <c r="H9" s="912">
        <f>+G9-1</f>
        <v>2016</v>
      </c>
      <c r="I9" s="913" t="s">
        <v>895</v>
      </c>
      <c r="J9" s="911">
        <f>+H9-1</f>
        <v>2015</v>
      </c>
      <c r="K9" s="914" t="s">
        <v>896</v>
      </c>
      <c r="L9" s="243"/>
      <c r="M9" s="159"/>
      <c r="N9" s="423"/>
      <c r="O9" s="423"/>
      <c r="P9" s="423"/>
      <c r="Q9" s="423"/>
      <c r="R9" s="423"/>
      <c r="S9" s="423"/>
      <c r="T9" s="423"/>
      <c r="U9" s="423"/>
      <c r="V9" s="423"/>
      <c r="W9" s="423"/>
      <c r="X9" s="423"/>
      <c r="Y9" s="423"/>
    </row>
    <row r="10" spans="1:25" s="164" customFormat="1" ht="3.75" customHeight="1">
      <c r="A10" s="564"/>
      <c r="B10" s="295"/>
      <c r="C10" s="295"/>
      <c r="D10" s="295"/>
      <c r="E10" s="296"/>
      <c r="F10" s="297"/>
      <c r="G10" s="296"/>
      <c r="H10" s="295"/>
      <c r="I10" s="297"/>
      <c r="J10" s="295"/>
      <c r="K10" s="295"/>
      <c r="L10" s="243"/>
      <c r="M10" s="159"/>
      <c r="N10" s="423"/>
      <c r="O10" s="423"/>
      <c r="P10" s="698">
        <f>+'5. MatrizGeneraciónSEIN (1)'!O10</f>
        <v>42737</v>
      </c>
      <c r="Q10" s="698">
        <f>+'5. MatrizGeneraciónSEIN (1)'!P10</f>
        <v>42767</v>
      </c>
      <c r="R10" s="698">
        <f>+'5. MatrizGeneraciónSEIN (1)'!Q10</f>
        <v>42795</v>
      </c>
      <c r="S10" s="698">
        <f>+'5. MatrizGeneraciónSEIN (1)'!R10</f>
        <v>42430</v>
      </c>
      <c r="T10" s="695">
        <f>+'5. MatrizGeneraciónSEIN (1)'!S10</f>
        <v>2017</v>
      </c>
      <c r="U10" s="695">
        <f>+'5. MatrizGeneraciónSEIN (1)'!T10</f>
        <v>2016</v>
      </c>
      <c r="V10" s="695">
        <f>+'5. MatrizGeneraciónSEIN (1)'!U10</f>
        <v>2015</v>
      </c>
      <c r="W10" s="423"/>
      <c r="X10" s="695" t="s">
        <v>526</v>
      </c>
      <c r="Y10" s="423"/>
    </row>
    <row r="11" spans="1:25" s="164" customFormat="1" ht="12.75">
      <c r="A11" s="147" t="s">
        <v>40</v>
      </c>
      <c r="B11" s="148">
        <f>+'5. MatrizGeneraciónSEIN (1)'!O19</f>
        <v>124.90405737228801</v>
      </c>
      <c r="C11" s="148">
        <f>+'5. MatrizGeneraciónSEIN (1)'!P19</f>
        <v>115.057386555777</v>
      </c>
      <c r="D11" s="148">
        <f>+'5. MatrizGeneraciónSEIN (1)'!Q19</f>
        <v>103.0018968</v>
      </c>
      <c r="E11" s="279">
        <f>+'5. MatrizGeneraciónSEIN (1)'!R19</f>
        <v>100.521464918742</v>
      </c>
      <c r="F11" s="299">
        <f>IF(E11=0,"",D11/E11-1)</f>
        <v>2.4675643985720752E-2</v>
      </c>
      <c r="G11" s="637">
        <f>+'5. MatrizGeneraciónSEIN (1)'!S19</f>
        <v>342.96334072806502</v>
      </c>
      <c r="H11" s="298">
        <f>+'5. MatrizGeneraciónSEIN (1)'!T19</f>
        <v>281.55587492997336</v>
      </c>
      <c r="I11" s="299">
        <f>IF(H11=0,"",G11/H11-1)</f>
        <v>0.21810045985850768</v>
      </c>
      <c r="J11" s="148">
        <f>+'5. MatrizGeneraciónSEIN (1)'!U19</f>
        <v>304.71579567667567</v>
      </c>
      <c r="K11" s="302">
        <f>IF(J11=0,"",H11/J11-1)</f>
        <v>-7.6004989158082847E-2</v>
      </c>
      <c r="L11" s="323"/>
      <c r="M11" s="159"/>
      <c r="N11" s="715"/>
      <c r="O11" s="695" t="s">
        <v>40</v>
      </c>
      <c r="P11" s="695">
        <f>+'5. MatrizGeneraciónSEIN (1)'!O19</f>
        <v>124.90405737228801</v>
      </c>
      <c r="Q11" s="695">
        <f>+'5. MatrizGeneraciónSEIN (1)'!P19</f>
        <v>115.057386555777</v>
      </c>
      <c r="R11" s="695">
        <f>+'5. MatrizGeneraciónSEIN (1)'!Q19</f>
        <v>103.0018968</v>
      </c>
      <c r="S11" s="695">
        <f>+'5. MatrizGeneraciónSEIN (1)'!R19</f>
        <v>100.521464918742</v>
      </c>
      <c r="T11" s="695">
        <f>+'5. MatrizGeneraciónSEIN (1)'!S19</f>
        <v>342.96334072806502</v>
      </c>
      <c r="U11" s="695">
        <f>+'5. MatrizGeneraciónSEIN (1)'!T19</f>
        <v>281.55587492997336</v>
      </c>
      <c r="V11" s="695">
        <f>+'5. MatrizGeneraciónSEIN (1)'!U19</f>
        <v>304.71579567667567</v>
      </c>
      <c r="W11" s="423"/>
      <c r="X11" s="724">
        <f>+T11/$T$17</f>
        <v>2.791010133709533E-2</v>
      </c>
      <c r="Y11" s="423"/>
    </row>
    <row r="12" spans="1:25" s="164" customFormat="1" ht="12.75">
      <c r="A12" s="250" t="s">
        <v>797</v>
      </c>
      <c r="B12" s="252">
        <f>+'5. MatrizGeneraciónSEIN (1)'!O23</f>
        <v>60.372802024048397</v>
      </c>
      <c r="C12" s="252">
        <f>+'5. MatrizGeneraciónSEIN (1)'!P23</f>
        <v>56.178714554427096</v>
      </c>
      <c r="D12" s="252">
        <f>+'5. MatrizGeneraciónSEIN (1)'!Q23</f>
        <v>72.430997319999989</v>
      </c>
      <c r="E12" s="290">
        <f>+'5. MatrizGeneraciónSEIN (1)'!R23</f>
        <v>74.861371089548797</v>
      </c>
      <c r="F12" s="300">
        <f t="shared" ref="F12:F15" si="0">IF(E12=0,"",D12/E12-1)</f>
        <v>-3.2464991412481714E-2</v>
      </c>
      <c r="G12" s="638">
        <f>+'5. MatrizGeneraciónSEIN (1)'!S20</f>
        <v>9.6321529099999985</v>
      </c>
      <c r="H12" s="251">
        <f>+'5. MatrizGeneraciónSEIN (1)'!T20</f>
        <v>13.561652631900001</v>
      </c>
      <c r="I12" s="300">
        <f t="shared" ref="I12:I15" si="1">IF(H12=0,"",G12/H12-1)</f>
        <v>-0.28975080165797429</v>
      </c>
      <c r="J12" s="252">
        <f>+'5. MatrizGeneraciónSEIN (1)'!U20</f>
        <v>7.9911106749999998</v>
      </c>
      <c r="K12" s="303">
        <f t="shared" ref="K12:K16" si="2">IF(J12=0,"",H12/J12-1)</f>
        <v>0.69709232964665468</v>
      </c>
      <c r="L12" s="323"/>
      <c r="M12" s="159"/>
      <c r="N12" s="715"/>
      <c r="O12" s="695" t="s">
        <v>52</v>
      </c>
      <c r="P12" s="695">
        <f>+'5. MatrizGeneraciónSEIN (1)'!O23</f>
        <v>60.372802024048397</v>
      </c>
      <c r="Q12" s="695">
        <f>+'5. MatrizGeneraciónSEIN (1)'!P23</f>
        <v>56.178714554427096</v>
      </c>
      <c r="R12" s="713">
        <f>+'5. MatrizGeneraciónSEIN (1)'!Q23</f>
        <v>72.430997319999989</v>
      </c>
      <c r="S12" s="713">
        <f>+'5. MatrizGeneraciónSEIN (1)'!R23</f>
        <v>74.861371089548797</v>
      </c>
      <c r="T12" s="713">
        <f>+'5. MatrizGeneraciónSEIN (1)'!S23</f>
        <v>188.9825138984755</v>
      </c>
      <c r="U12" s="713">
        <f>+'5. MatrizGeneraciónSEIN (1)'!T23</f>
        <v>166.59094900977152</v>
      </c>
      <c r="V12" s="713">
        <f>+'5. MatrizGeneraciónSEIN (1)'!U23</f>
        <v>124.78771897799621</v>
      </c>
      <c r="W12" s="423"/>
      <c r="X12" s="724">
        <f t="shared" ref="X12:X17" si="3">+T12/$T$17</f>
        <v>1.5379256286250241E-2</v>
      </c>
      <c r="Y12" s="423"/>
    </row>
    <row r="13" spans="1:25" s="164" customFormat="1" ht="12.75">
      <c r="A13" s="147" t="s">
        <v>51</v>
      </c>
      <c r="B13" s="148">
        <f>+'5. MatrizGeneraciónSEIN (1)'!O22</f>
        <v>17.646586911442999</v>
      </c>
      <c r="C13" s="148">
        <f>+'5. MatrizGeneraciónSEIN (1)'!P22</f>
        <v>18.18949984</v>
      </c>
      <c r="D13" s="148">
        <f>+'5. MatrizGeneraciónSEIN (1)'!Q22</f>
        <v>18.513546030000001</v>
      </c>
      <c r="E13" s="279">
        <f>+'5. MatrizGeneraciónSEIN (1)'!R22</f>
        <v>21.846210269</v>
      </c>
      <c r="F13" s="299">
        <f t="shared" si="0"/>
        <v>-0.15255113806759812</v>
      </c>
      <c r="G13" s="637">
        <f>+'5. MatrizGeneraciónSEIN (1)'!S21</f>
        <v>18.073453925200003</v>
      </c>
      <c r="H13" s="298">
        <f>+'5. MatrizGeneraciónSEIN (1)'!T21</f>
        <v>22.2957760208424</v>
      </c>
      <c r="I13" s="299">
        <f t="shared" si="1"/>
        <v>-0.1893776691914788</v>
      </c>
      <c r="J13" s="148">
        <f>+'5. MatrizGeneraciónSEIN (1)'!U21</f>
        <v>20.500014441322001</v>
      </c>
      <c r="K13" s="302">
        <f t="shared" si="2"/>
        <v>8.7598064121392483E-2</v>
      </c>
      <c r="L13" s="323"/>
      <c r="M13" s="159"/>
      <c r="N13" s="715"/>
      <c r="O13" s="695" t="s">
        <v>51</v>
      </c>
      <c r="P13" s="695">
        <f>+'5. MatrizGeneraciónSEIN (1)'!O22</f>
        <v>17.646586911442999</v>
      </c>
      <c r="Q13" s="695">
        <f>+'5. MatrizGeneraciónSEIN (1)'!P22</f>
        <v>18.18949984</v>
      </c>
      <c r="R13" s="713">
        <f>+'5. MatrizGeneraciónSEIN (1)'!Q22</f>
        <v>18.513546030000001</v>
      </c>
      <c r="S13" s="713">
        <f>+'5. MatrizGeneraciónSEIN (1)'!R22</f>
        <v>21.846210269</v>
      </c>
      <c r="T13" s="713">
        <f>+'5. MatrizGeneraciónSEIN (1)'!S22</f>
        <v>54.349632781442999</v>
      </c>
      <c r="U13" s="713">
        <f>+'5. MatrizGeneraciónSEIN (1)'!T22</f>
        <v>63.241948153999893</v>
      </c>
      <c r="V13" s="713">
        <f>+'5. MatrizGeneraciónSEIN (1)'!U22</f>
        <v>56.725463187999999</v>
      </c>
      <c r="W13" s="423"/>
      <c r="X13" s="724">
        <f t="shared" si="3"/>
        <v>4.422932653221215E-3</v>
      </c>
      <c r="Y13" s="423"/>
    </row>
    <row r="14" spans="1:25" s="164" customFormat="1" ht="12.75">
      <c r="A14" s="250" t="s">
        <v>73</v>
      </c>
      <c r="B14" s="252">
        <f>+'5. MatrizGeneraciónSEIN (1)'!O21</f>
        <v>7.1225864350709998</v>
      </c>
      <c r="C14" s="252">
        <f>+'5. MatrizGeneraciónSEIN (1)'!P21</f>
        <v>5.7077746261290008</v>
      </c>
      <c r="D14" s="252">
        <f>+'5. MatrizGeneraciónSEIN (1)'!Q21</f>
        <v>5.2430928640000003</v>
      </c>
      <c r="E14" s="290">
        <f>+'5. MatrizGeneraciónSEIN (1)'!R21</f>
        <v>7.1915498977260004</v>
      </c>
      <c r="F14" s="300">
        <f t="shared" si="0"/>
        <v>-0.27093701099704681</v>
      </c>
      <c r="G14" s="638">
        <f>+'5. MatrizGeneraciónSEIN (1)'!S22</f>
        <v>54.349632781442999</v>
      </c>
      <c r="H14" s="251">
        <f>+'5. MatrizGeneraciónSEIN (1)'!T22</f>
        <v>63.241948153999893</v>
      </c>
      <c r="I14" s="300">
        <f t="shared" si="1"/>
        <v>-0.14060786601486874</v>
      </c>
      <c r="J14" s="252">
        <f>+'5. MatrizGeneraciónSEIN (1)'!U22</f>
        <v>56.725463187999999</v>
      </c>
      <c r="K14" s="303">
        <f t="shared" si="2"/>
        <v>0.11487759816791465</v>
      </c>
      <c r="L14" s="323"/>
      <c r="M14" s="159"/>
      <c r="N14" s="715"/>
      <c r="O14" s="695" t="s">
        <v>73</v>
      </c>
      <c r="P14" s="695">
        <f>+'5. MatrizGeneraciónSEIN (1)'!O21</f>
        <v>7.1225864350709998</v>
      </c>
      <c r="Q14" s="695">
        <f>+'5. MatrizGeneraciónSEIN (1)'!P21</f>
        <v>5.7077746261290008</v>
      </c>
      <c r="R14" s="713">
        <f>+'5. MatrizGeneraciónSEIN (1)'!Q21</f>
        <v>5.2430928640000003</v>
      </c>
      <c r="S14" s="713">
        <f>+'5. MatrizGeneraciónSEIN (1)'!R21</f>
        <v>7.1915498977260004</v>
      </c>
      <c r="T14" s="713">
        <f>+'5. MatrizGeneraciónSEIN (1)'!S21</f>
        <v>18.073453925200003</v>
      </c>
      <c r="U14" s="713">
        <f>+'5. MatrizGeneraciónSEIN (1)'!T21</f>
        <v>22.2957760208424</v>
      </c>
      <c r="V14" s="713">
        <f>+'5. MatrizGeneraciónSEIN (1)'!U21</f>
        <v>20.500014441322001</v>
      </c>
      <c r="W14" s="423"/>
      <c r="X14" s="725">
        <f t="shared" si="3"/>
        <v>1.4708042250020491E-3</v>
      </c>
      <c r="Y14" s="423"/>
    </row>
    <row r="15" spans="1:25" s="164" customFormat="1" ht="12.75">
      <c r="A15" s="147" t="s">
        <v>74</v>
      </c>
      <c r="B15" s="148">
        <f>+'5. MatrizGeneraciónSEIN (1)'!O20</f>
        <v>3.5038573999999998</v>
      </c>
      <c r="C15" s="148">
        <f>+'5. MatrizGeneraciónSEIN (1)'!P20</f>
        <v>2.8745927249999998</v>
      </c>
      <c r="D15" s="148">
        <f>+'5. MatrizGeneraciónSEIN (1)'!Q20</f>
        <v>3.2537027849999998</v>
      </c>
      <c r="E15" s="279">
        <f>+'5. MatrizGeneraciónSEIN (1)'!R20</f>
        <v>4.8859560484000006</v>
      </c>
      <c r="F15" s="299">
        <f t="shared" si="0"/>
        <v>-0.33407039425467477</v>
      </c>
      <c r="G15" s="637">
        <f>+'5. MatrizGeneraciónSEIN (1)'!S23</f>
        <v>188.9825138984755</v>
      </c>
      <c r="H15" s="298">
        <f>+'5. MatrizGeneraciónSEIN (1)'!T23</f>
        <v>166.59094900977152</v>
      </c>
      <c r="I15" s="299">
        <f t="shared" si="1"/>
        <v>0.13441045279951314</v>
      </c>
      <c r="J15" s="148">
        <f>+'5. MatrizGeneraciónSEIN (1)'!U23</f>
        <v>124.78771897799621</v>
      </c>
      <c r="K15" s="302">
        <f t="shared" si="2"/>
        <v>0.33499474446797506</v>
      </c>
      <c r="L15" s="323"/>
      <c r="M15" s="159"/>
      <c r="N15" s="715"/>
      <c r="O15" s="695" t="s">
        <v>74</v>
      </c>
      <c r="P15" s="726">
        <f>+'5. MatrizGeneraciónSEIN (1)'!O20</f>
        <v>3.5038573999999998</v>
      </c>
      <c r="Q15" s="695">
        <f>+'5. MatrizGeneraciónSEIN (1)'!P20</f>
        <v>2.8745927249999998</v>
      </c>
      <c r="R15" s="713">
        <f>+'5. MatrizGeneraciónSEIN (1)'!Q20</f>
        <v>3.2537027849999998</v>
      </c>
      <c r="S15" s="713">
        <f>+'5. MatrizGeneraciónSEIN (1)'!R20</f>
        <v>4.8859560484000006</v>
      </c>
      <c r="T15" s="713">
        <f>+'5. MatrizGeneraciónSEIN (1)'!S20</f>
        <v>9.6321529099999985</v>
      </c>
      <c r="U15" s="713">
        <f>+'5. MatrizGeneraciónSEIN (1)'!T20</f>
        <v>13.561652631900001</v>
      </c>
      <c r="V15" s="713">
        <f>+'5. MatrizGeneraciónSEIN (1)'!U20</f>
        <v>7.9911106749999998</v>
      </c>
      <c r="W15" s="423"/>
      <c r="X15" s="724">
        <f t="shared" si="3"/>
        <v>7.8385743281424321E-4</v>
      </c>
      <c r="Y15" s="423"/>
    </row>
    <row r="16" spans="1:25" s="164" customFormat="1" ht="12.75">
      <c r="A16" s="154" t="s">
        <v>893</v>
      </c>
      <c r="B16" s="155">
        <f>+SUM(B11:B15)</f>
        <v>213.54989014285039</v>
      </c>
      <c r="C16" s="156">
        <f>+SUM(C11:C15)</f>
        <v>198.00796830133311</v>
      </c>
      <c r="D16" s="156">
        <f>+SUM(D11:D15)</f>
        <v>202.44323579900001</v>
      </c>
      <c r="E16" s="281">
        <f>+SUM(E11:E15)</f>
        <v>209.30655222341679</v>
      </c>
      <c r="F16" s="282">
        <f>IF(E16=0,"",D16/E16-1)</f>
        <v>-3.2790738519694163E-2</v>
      </c>
      <c r="G16" s="639">
        <f>+SUM(G11:G15)</f>
        <v>614.0010942431835</v>
      </c>
      <c r="H16" s="156">
        <f>+SUM(H11:H15)</f>
        <v>547.24620074648715</v>
      </c>
      <c r="I16" s="282">
        <f>IF(H16=0,"",G16/H16-1)</f>
        <v>0.12198329272206432</v>
      </c>
      <c r="J16" s="156">
        <f>+SUM(J11:J15)</f>
        <v>514.72010295899383</v>
      </c>
      <c r="K16" s="157">
        <f t="shared" si="2"/>
        <v>6.3191815513925276E-2</v>
      </c>
      <c r="L16" s="323"/>
      <c r="M16" s="159"/>
      <c r="N16" s="715"/>
      <c r="O16" s="695"/>
      <c r="P16" s="710">
        <f>+SUM(P11:P15)</f>
        <v>213.54989014285039</v>
      </c>
      <c r="Q16" s="710">
        <f t="shared" ref="Q16:V16" si="4">+SUM(Q11:Q15)</f>
        <v>198.00796830133311</v>
      </c>
      <c r="R16" s="885">
        <f t="shared" si="4"/>
        <v>202.44323579900001</v>
      </c>
      <c r="S16" s="885">
        <f t="shared" si="4"/>
        <v>209.30655222341679</v>
      </c>
      <c r="T16" s="885">
        <f t="shared" si="4"/>
        <v>614.0010942431835</v>
      </c>
      <c r="U16" s="885">
        <f t="shared" si="4"/>
        <v>547.24620074648715</v>
      </c>
      <c r="V16" s="885">
        <f t="shared" si="4"/>
        <v>514.72010295899383</v>
      </c>
      <c r="W16" s="423"/>
      <c r="X16" s="724">
        <f t="shared" si="3"/>
        <v>4.996695193438308E-2</v>
      </c>
      <c r="Y16" s="423"/>
    </row>
    <row r="17" spans="1:25" s="164" customFormat="1" ht="12.75">
      <c r="A17" s="154" t="s">
        <v>77</v>
      </c>
      <c r="B17" s="1055">
        <f>+B16/P17</f>
        <v>4.9989125089840082E-2</v>
      </c>
      <c r="C17" s="636">
        <f t="shared" ref="C17:D17" si="5">+C16/Q17</f>
        <v>5.1407868190682215E-2</v>
      </c>
      <c r="D17" s="636">
        <f t="shared" si="5"/>
        <v>4.8611521113541549E-2</v>
      </c>
      <c r="E17" s="1056">
        <f>+E16/S17</f>
        <v>5.0677280232844839E-2</v>
      </c>
      <c r="F17" s="282"/>
      <c r="G17" s="1056">
        <f>+G16/T17</f>
        <v>4.996695193438308E-2</v>
      </c>
      <c r="H17" s="636">
        <f>+H16/U17</f>
        <v>4.5275623249016378E-2</v>
      </c>
      <c r="I17" s="282"/>
      <c r="J17" s="636">
        <f>+J16/V17</f>
        <v>4.7569667023340548E-2</v>
      </c>
      <c r="K17" s="157"/>
      <c r="L17" s="243"/>
      <c r="M17" s="159"/>
      <c r="N17" s="715"/>
      <c r="O17" s="727" t="s">
        <v>65</v>
      </c>
      <c r="P17" s="728">
        <f>+'5. MatrizGeneraciónSEIN (1)'!O26</f>
        <v>4271.926939290498</v>
      </c>
      <c r="Q17" s="728">
        <f>+'5. MatrizGeneraciónSEIN (1)'!P26</f>
        <v>3851.7054931529424</v>
      </c>
      <c r="R17" s="886">
        <f>+'5. MatrizGeneraciónSEIN (1)'!Q26</f>
        <v>4164.5114401204382</v>
      </c>
      <c r="S17" s="886">
        <f>+'5. MatrizGeneraciónSEIN (1)'!R26</f>
        <v>4130.1851887418679</v>
      </c>
      <c r="T17" s="886">
        <f>+'5. MatrizGeneraciónSEIN (1)'!S26</f>
        <v>12288.143872563884</v>
      </c>
      <c r="U17" s="886">
        <f>+'5. MatrizGeneraciónSEIN (1)'!T26</f>
        <v>12086.994313399677</v>
      </c>
      <c r="V17" s="886">
        <f>+'5. MatrizGeneraciónSEIN (1)'!U26</f>
        <v>10820.342776552148</v>
      </c>
      <c r="W17" s="423"/>
      <c r="X17" s="724">
        <f t="shared" si="3"/>
        <v>1</v>
      </c>
      <c r="Y17" s="423"/>
    </row>
    <row r="18" spans="1:25" s="164" customFormat="1" ht="24.75" customHeight="1">
      <c r="A18" s="1235" t="s">
        <v>813</v>
      </c>
      <c r="B18" s="1235"/>
      <c r="C18" s="1235"/>
      <c r="D18" s="1235"/>
      <c r="E18" s="1235"/>
      <c r="F18" s="1235"/>
      <c r="G18" s="1235"/>
      <c r="H18" s="1235"/>
      <c r="I18" s="1235"/>
      <c r="J18" s="1235"/>
      <c r="K18" s="1235"/>
      <c r="L18" s="243"/>
      <c r="M18" s="159"/>
      <c r="N18" s="715"/>
      <c r="O18" s="423"/>
      <c r="P18" s="423"/>
      <c r="Q18" s="423"/>
      <c r="R18" s="689"/>
      <c r="S18" s="689"/>
      <c r="T18" s="887">
        <f>+T17-T16</f>
        <v>11674.1427783207</v>
      </c>
      <c r="U18" s="689"/>
      <c r="V18" s="689"/>
      <c r="W18" s="423"/>
      <c r="X18" s="423"/>
      <c r="Y18" s="423"/>
    </row>
    <row r="19" spans="1:25" s="164" customFormat="1" ht="12.75">
      <c r="A19" s="207"/>
      <c r="B19" s="220"/>
      <c r="C19" s="220"/>
      <c r="D19" s="220"/>
      <c r="E19" s="220"/>
      <c r="F19" s="220"/>
      <c r="G19" s="220"/>
      <c r="H19" s="220"/>
      <c r="I19" s="220"/>
      <c r="J19" s="220"/>
      <c r="K19" s="220"/>
      <c r="L19" s="324"/>
      <c r="M19" s="159"/>
      <c r="N19" s="715"/>
      <c r="O19" s="423"/>
      <c r="P19" s="423"/>
      <c r="Q19" s="423"/>
      <c r="R19" s="689"/>
      <c r="S19" s="689"/>
      <c r="T19" s="689"/>
      <c r="U19" s="689"/>
      <c r="V19" s="689"/>
      <c r="W19" s="423"/>
      <c r="X19" s="423"/>
      <c r="Y19" s="423"/>
    </row>
    <row r="20" spans="1:25" s="164" customFormat="1" ht="12.75">
      <c r="A20" s="207"/>
      <c r="B20" s="220"/>
      <c r="C20" s="220"/>
      <c r="D20" s="220"/>
      <c r="E20" s="220"/>
      <c r="F20" s="220"/>
      <c r="G20" s="220"/>
      <c r="H20" s="220"/>
      <c r="I20" s="220"/>
      <c r="J20" s="220"/>
      <c r="K20" s="220"/>
      <c r="L20" s="243"/>
      <c r="M20" s="159"/>
      <c r="N20" s="423"/>
      <c r="O20" s="423"/>
      <c r="P20" s="423"/>
      <c r="Q20" s="423"/>
      <c r="R20" s="689"/>
      <c r="S20" s="689"/>
      <c r="T20" s="888"/>
      <c r="U20" s="689"/>
      <c r="V20" s="689"/>
      <c r="W20" s="423"/>
      <c r="X20" s="423"/>
      <c r="Y20" s="423"/>
    </row>
    <row r="21" spans="1:25" s="164" customFormat="1" ht="12.75">
      <c r="A21" s="207"/>
      <c r="B21" s="220"/>
      <c r="C21" s="220"/>
      <c r="D21" s="220"/>
      <c r="E21" s="220"/>
      <c r="F21" s="220"/>
      <c r="G21" s="220"/>
      <c r="H21" s="220"/>
      <c r="I21" s="220"/>
      <c r="J21" s="220"/>
      <c r="K21" s="220"/>
      <c r="L21" s="243"/>
      <c r="M21" s="159"/>
      <c r="N21" s="423"/>
      <c r="O21" s="423"/>
      <c r="P21" s="423"/>
      <c r="Q21" s="423"/>
      <c r="R21" s="689"/>
      <c r="S21" s="689"/>
      <c r="T21" s="689"/>
      <c r="U21" s="689"/>
      <c r="V21" s="689"/>
      <c r="W21" s="423"/>
      <c r="X21" s="423"/>
      <c r="Y21" s="423"/>
    </row>
    <row r="22" spans="1:25" s="164" customFormat="1" ht="12.75">
      <c r="A22" s="207"/>
      <c r="B22" s="220"/>
      <c r="C22" s="220"/>
      <c r="D22" s="220"/>
      <c r="E22" s="220"/>
      <c r="F22" s="220"/>
      <c r="G22" s="220"/>
      <c r="H22" s="220"/>
      <c r="I22" s="220"/>
      <c r="J22" s="220"/>
      <c r="K22" s="220"/>
      <c r="L22" s="243"/>
      <c r="M22" s="159"/>
      <c r="N22" s="423"/>
      <c r="O22" s="423"/>
      <c r="P22" s="423"/>
      <c r="Q22" s="423"/>
      <c r="R22" s="689"/>
      <c r="S22" s="689"/>
      <c r="T22" s="689"/>
      <c r="U22" s="689"/>
      <c r="V22" s="689"/>
      <c r="W22" s="423"/>
      <c r="X22" s="423"/>
      <c r="Y22" s="423"/>
    </row>
    <row r="23" spans="1:25" s="164" customFormat="1" ht="12.75">
      <c r="A23" s="207"/>
      <c r="B23" s="220"/>
      <c r="C23" s="220"/>
      <c r="D23" s="220"/>
      <c r="E23" s="220"/>
      <c r="F23" s="220"/>
      <c r="G23" s="220"/>
      <c r="H23" s="220"/>
      <c r="I23" s="220"/>
      <c r="J23" s="220"/>
      <c r="K23" s="220"/>
      <c r="L23" s="243"/>
      <c r="M23" s="159"/>
      <c r="N23" s="423"/>
      <c r="O23" s="423"/>
      <c r="P23" s="423"/>
      <c r="Q23" s="423"/>
      <c r="R23" s="689"/>
      <c r="S23" s="689"/>
      <c r="T23" s="689"/>
      <c r="U23" s="689"/>
      <c r="V23" s="689"/>
      <c r="W23" s="423"/>
      <c r="X23" s="423"/>
      <c r="Y23" s="423"/>
    </row>
    <row r="24" spans="1:25" s="164" customFormat="1" ht="12.75">
      <c r="A24" s="207"/>
      <c r="B24" s="220"/>
      <c r="C24" s="220"/>
      <c r="D24" s="220"/>
      <c r="E24" s="220"/>
      <c r="F24" s="220"/>
      <c r="G24" s="220"/>
      <c r="H24" s="220"/>
      <c r="I24" s="220"/>
      <c r="J24" s="220"/>
      <c r="K24" s="220"/>
      <c r="L24" s="243"/>
      <c r="M24" s="159"/>
      <c r="N24" s="423"/>
      <c r="O24" s="423"/>
      <c r="P24" s="423"/>
      <c r="Q24" s="423"/>
      <c r="R24" s="689"/>
      <c r="S24" s="689"/>
      <c r="T24" s="689"/>
      <c r="U24" s="689"/>
      <c r="V24" s="689"/>
      <c r="W24" s="423"/>
      <c r="X24" s="423"/>
      <c r="Y24" s="423"/>
    </row>
    <row r="25" spans="1:25" s="164" customFormat="1" ht="12.75">
      <c r="A25" s="207"/>
      <c r="B25" s="220"/>
      <c r="C25" s="220"/>
      <c r="D25" s="220"/>
      <c r="E25" s="220"/>
      <c r="F25" s="220"/>
      <c r="G25" s="220"/>
      <c r="H25" s="220"/>
      <c r="I25" s="220"/>
      <c r="J25" s="220"/>
      <c r="K25" s="220"/>
      <c r="L25" s="243"/>
      <c r="M25" s="159"/>
      <c r="N25" s="423"/>
      <c r="O25" s="423"/>
      <c r="P25" s="423"/>
      <c r="Q25" s="423"/>
      <c r="R25" s="689"/>
      <c r="S25" s="689"/>
      <c r="T25" s="689"/>
      <c r="U25" s="689"/>
      <c r="V25" s="689"/>
      <c r="W25" s="423"/>
      <c r="X25" s="423"/>
      <c r="Y25" s="423"/>
    </row>
    <row r="26" spans="1:25" s="164" customFormat="1" ht="12.75">
      <c r="A26" s="207"/>
      <c r="B26" s="220"/>
      <c r="C26" s="220"/>
      <c r="D26" s="220"/>
      <c r="E26" s="220"/>
      <c r="F26" s="220"/>
      <c r="G26" s="220"/>
      <c r="H26" s="220"/>
      <c r="I26" s="220"/>
      <c r="J26" s="220"/>
      <c r="K26" s="220"/>
      <c r="L26" s="243"/>
      <c r="M26" s="159"/>
      <c r="N26" s="423"/>
      <c r="O26" s="423"/>
      <c r="P26" s="423"/>
      <c r="Q26" s="423"/>
      <c r="R26" s="689"/>
      <c r="S26" s="689"/>
      <c r="T26" s="689"/>
      <c r="U26" s="689"/>
      <c r="V26" s="689"/>
      <c r="W26" s="423"/>
      <c r="X26" s="423"/>
      <c r="Y26" s="423"/>
    </row>
    <row r="27" spans="1:25" s="164" customFormat="1" ht="12.75">
      <c r="A27" s="207"/>
      <c r="B27" s="220"/>
      <c r="C27" s="220"/>
      <c r="D27" s="220"/>
      <c r="E27" s="220"/>
      <c r="F27" s="220"/>
      <c r="G27" s="220"/>
      <c r="H27" s="220"/>
      <c r="I27" s="220"/>
      <c r="J27" s="220"/>
      <c r="K27" s="220"/>
      <c r="L27" s="243"/>
      <c r="M27" s="159"/>
      <c r="N27" s="423"/>
      <c r="O27" s="423"/>
      <c r="P27" s="423"/>
      <c r="Q27" s="423"/>
      <c r="R27" s="423"/>
      <c r="S27" s="423"/>
      <c r="T27" s="423"/>
      <c r="U27" s="423"/>
      <c r="V27" s="423"/>
      <c r="W27" s="423"/>
      <c r="X27" s="423"/>
      <c r="Y27" s="423"/>
    </row>
    <row r="28" spans="1:25" s="164" customFormat="1" ht="12.75">
      <c r="A28" s="207"/>
      <c r="B28" s="220"/>
      <c r="C28" s="220"/>
      <c r="D28" s="220"/>
      <c r="E28" s="220"/>
      <c r="F28" s="220"/>
      <c r="G28" s="220"/>
      <c r="H28" s="220"/>
      <c r="I28" s="220"/>
      <c r="J28" s="220"/>
      <c r="K28" s="220"/>
      <c r="L28" s="243"/>
      <c r="M28" s="159"/>
      <c r="N28" s="423"/>
      <c r="O28" s="423"/>
      <c r="P28" s="423"/>
      <c r="Q28" s="423"/>
      <c r="R28" s="423"/>
      <c r="S28" s="423"/>
      <c r="T28" s="423"/>
      <c r="U28" s="423"/>
      <c r="V28" s="423"/>
      <c r="W28" s="423"/>
      <c r="X28" s="423"/>
      <c r="Y28" s="423"/>
    </row>
    <row r="29" spans="1:25" s="164" customFormat="1" ht="12.75">
      <c r="A29" s="207"/>
      <c r="B29" s="220"/>
      <c r="C29" s="220"/>
      <c r="D29" s="220"/>
      <c r="E29" s="220"/>
      <c r="F29" s="220"/>
      <c r="G29" s="220"/>
      <c r="H29" s="220"/>
      <c r="I29" s="220"/>
      <c r="J29" s="220"/>
      <c r="K29" s="220"/>
      <c r="L29" s="243"/>
      <c r="M29" s="159"/>
      <c r="N29" s="423"/>
      <c r="O29" s="423"/>
      <c r="P29" s="423"/>
      <c r="Q29" s="423"/>
      <c r="R29" s="423"/>
      <c r="S29" s="423"/>
      <c r="T29" s="423"/>
      <c r="U29" s="423"/>
      <c r="V29" s="423"/>
      <c r="W29" s="423"/>
      <c r="X29" s="423"/>
      <c r="Y29" s="423"/>
    </row>
    <row r="30" spans="1:25" s="164" customFormat="1" ht="12.75">
      <c r="A30" s="207"/>
      <c r="B30" s="220"/>
      <c r="C30" s="220"/>
      <c r="D30" s="220"/>
      <c r="E30" s="220"/>
      <c r="F30" s="220"/>
      <c r="G30" s="220"/>
      <c r="H30" s="220"/>
      <c r="I30" s="220"/>
      <c r="J30" s="220"/>
      <c r="K30" s="220"/>
      <c r="L30" s="243"/>
      <c r="M30" s="159"/>
      <c r="N30" s="423"/>
      <c r="O30" s="423"/>
      <c r="P30" s="423"/>
      <c r="Q30" s="423"/>
      <c r="R30" s="423"/>
      <c r="S30" s="423"/>
      <c r="T30" s="423"/>
      <c r="U30" s="423"/>
      <c r="V30" s="423"/>
      <c r="W30" s="423"/>
      <c r="X30" s="423"/>
      <c r="Y30" s="423"/>
    </row>
    <row r="31" spans="1:25" s="164" customFormat="1" ht="12.75">
      <c r="A31" s="207"/>
      <c r="B31" s="220"/>
      <c r="C31" s="220"/>
      <c r="D31" s="220"/>
      <c r="E31" s="220"/>
      <c r="F31" s="220"/>
      <c r="G31" s="220"/>
      <c r="H31" s="220"/>
      <c r="I31" s="220"/>
      <c r="J31" s="220"/>
      <c r="K31" s="220"/>
      <c r="L31" s="243"/>
      <c r="M31" s="159"/>
      <c r="N31" s="423"/>
      <c r="O31" s="423"/>
      <c r="P31" s="423"/>
      <c r="Q31" s="423"/>
      <c r="R31" s="423"/>
      <c r="S31" s="423"/>
      <c r="T31" s="423"/>
      <c r="U31" s="423"/>
      <c r="V31" s="423"/>
      <c r="W31" s="423"/>
      <c r="X31" s="423"/>
      <c r="Y31" s="423"/>
    </row>
    <row r="32" spans="1:25" s="164" customFormat="1" ht="12.75">
      <c r="A32" s="207"/>
      <c r="B32" s="220"/>
      <c r="C32" s="220"/>
      <c r="D32" s="220"/>
      <c r="E32" s="220"/>
      <c r="F32" s="220"/>
      <c r="G32" s="220"/>
      <c r="H32" s="220"/>
      <c r="I32" s="220"/>
      <c r="J32" s="220"/>
      <c r="K32" s="220"/>
      <c r="L32" s="243"/>
      <c r="M32" s="159"/>
      <c r="N32" s="423"/>
      <c r="O32" s="423"/>
      <c r="P32" s="423"/>
      <c r="Q32" s="423"/>
      <c r="R32" s="423"/>
      <c r="S32" s="423"/>
      <c r="T32" s="423"/>
      <c r="U32" s="423"/>
      <c r="V32" s="423"/>
      <c r="W32" s="423"/>
      <c r="X32" s="423"/>
      <c r="Y32" s="423"/>
    </row>
    <row r="33" spans="1:25" s="164" customFormat="1" ht="12.75">
      <c r="A33" s="207"/>
      <c r="B33" s="220"/>
      <c r="C33" s="220"/>
      <c r="D33" s="220"/>
      <c r="E33" s="220"/>
      <c r="F33" s="220"/>
      <c r="G33" s="220"/>
      <c r="H33" s="220"/>
      <c r="I33" s="220"/>
      <c r="J33" s="220"/>
      <c r="K33" s="220"/>
      <c r="L33" s="243"/>
      <c r="M33" s="159"/>
      <c r="N33" s="423"/>
      <c r="O33" s="423"/>
      <c r="P33" s="423"/>
      <c r="Q33" s="423"/>
      <c r="R33" s="423"/>
      <c r="S33" s="423"/>
      <c r="T33" s="423"/>
      <c r="U33" s="423"/>
      <c r="V33" s="423"/>
      <c r="W33" s="423"/>
      <c r="X33" s="423"/>
      <c r="Y33" s="423"/>
    </row>
    <row r="34" spans="1:25" s="164" customFormat="1" ht="12.75">
      <c r="A34" s="207"/>
      <c r="B34" s="220"/>
      <c r="C34" s="220"/>
      <c r="D34" s="220"/>
      <c r="E34" s="220"/>
      <c r="F34" s="220"/>
      <c r="G34" s="220"/>
      <c r="H34" s="220"/>
      <c r="I34" s="220"/>
      <c r="J34" s="220"/>
      <c r="K34" s="220"/>
      <c r="L34" s="243"/>
      <c r="M34" s="159"/>
      <c r="N34" s="423"/>
      <c r="O34" s="423"/>
      <c r="P34" s="423"/>
      <c r="Q34" s="423"/>
      <c r="R34" s="423"/>
      <c r="S34" s="423"/>
      <c r="T34" s="423"/>
      <c r="U34" s="423"/>
      <c r="V34" s="423"/>
      <c r="W34" s="423"/>
      <c r="X34" s="423"/>
      <c r="Y34" s="423"/>
    </row>
    <row r="35" spans="1:25" s="164" customFormat="1" ht="12.75">
      <c r="A35" s="207"/>
      <c r="B35" s="220"/>
      <c r="C35" s="220"/>
      <c r="D35" s="220"/>
      <c r="E35" s="220"/>
      <c r="F35" s="220"/>
      <c r="G35" s="220"/>
      <c r="H35" s="220"/>
      <c r="I35" s="220"/>
      <c r="J35" s="220"/>
      <c r="K35" s="220"/>
      <c r="L35" s="243"/>
      <c r="M35" s="159"/>
      <c r="N35" s="423"/>
      <c r="O35" s="423"/>
      <c r="P35" s="423"/>
      <c r="Q35" s="423"/>
      <c r="R35" s="423"/>
      <c r="S35" s="423"/>
      <c r="T35" s="423"/>
      <c r="U35" s="423"/>
      <c r="V35" s="423"/>
      <c r="W35" s="423"/>
      <c r="X35" s="423"/>
      <c r="Y35" s="423"/>
    </row>
    <row r="36" spans="1:25" s="164" customFormat="1" ht="12.75">
      <c r="A36" s="207"/>
      <c r="B36" s="220"/>
      <c r="C36" s="220"/>
      <c r="D36" s="220"/>
      <c r="E36" s="220"/>
      <c r="F36" s="220"/>
      <c r="G36" s="220"/>
      <c r="H36" s="220"/>
      <c r="I36" s="220"/>
      <c r="J36" s="220"/>
      <c r="K36" s="220"/>
      <c r="L36" s="243"/>
      <c r="M36" s="159"/>
      <c r="N36" s="423"/>
      <c r="O36" s="423"/>
      <c r="P36" s="423"/>
      <c r="Q36" s="423"/>
      <c r="R36" s="423"/>
      <c r="S36" s="423"/>
      <c r="T36" s="423"/>
      <c r="U36" s="423"/>
      <c r="V36" s="423"/>
      <c r="W36" s="423"/>
      <c r="X36" s="423"/>
      <c r="Y36" s="423"/>
    </row>
    <row r="37" spans="1:25" s="164" customFormat="1" ht="12.75">
      <c r="A37" s="207"/>
      <c r="B37" s="220"/>
      <c r="C37" s="220"/>
      <c r="D37" s="220"/>
      <c r="E37" s="220"/>
      <c r="F37" s="220"/>
      <c r="G37" s="220"/>
      <c r="H37" s="220"/>
      <c r="I37" s="220"/>
      <c r="J37" s="220"/>
      <c r="K37" s="220"/>
      <c r="L37" s="243"/>
      <c r="M37" s="159"/>
      <c r="N37" s="423"/>
      <c r="O37" s="423"/>
      <c r="P37" s="423"/>
      <c r="Q37" s="423"/>
      <c r="R37" s="423"/>
      <c r="S37" s="423"/>
      <c r="T37" s="423"/>
      <c r="U37" s="423"/>
      <c r="V37" s="423"/>
      <c r="W37" s="423"/>
      <c r="X37" s="423"/>
      <c r="Y37" s="423"/>
    </row>
    <row r="38" spans="1:25" s="164" customFormat="1" ht="12.75">
      <c r="A38" s="207"/>
      <c r="B38" s="220"/>
      <c r="C38" s="220"/>
      <c r="D38" s="220"/>
      <c r="E38" s="220"/>
      <c r="F38" s="220"/>
      <c r="G38" s="220"/>
      <c r="H38" s="220"/>
      <c r="I38" s="220"/>
      <c r="J38" s="220"/>
      <c r="K38" s="220"/>
      <c r="L38" s="243"/>
      <c r="M38" s="159"/>
      <c r="N38" s="423"/>
      <c r="O38" s="423"/>
      <c r="P38" s="423"/>
      <c r="Q38" s="423"/>
      <c r="R38" s="423"/>
      <c r="S38" s="423"/>
      <c r="T38" s="423"/>
      <c r="U38" s="423"/>
      <c r="V38" s="423"/>
      <c r="W38" s="423"/>
      <c r="X38" s="423"/>
      <c r="Y38" s="423"/>
    </row>
    <row r="39" spans="1:25" s="164" customFormat="1" ht="12.75">
      <c r="A39" s="207"/>
      <c r="B39" s="220"/>
      <c r="C39" s="220"/>
      <c r="D39" s="220"/>
      <c r="E39" s="220"/>
      <c r="F39" s="220"/>
      <c r="G39" s="220"/>
      <c r="H39" s="220"/>
      <c r="I39" s="220"/>
      <c r="J39" s="220"/>
      <c r="K39" s="220"/>
      <c r="L39" s="243"/>
      <c r="M39" s="159"/>
      <c r="N39" s="423"/>
      <c r="O39" s="423"/>
      <c r="P39" s="423"/>
      <c r="Q39" s="423"/>
      <c r="R39" s="423"/>
      <c r="S39" s="423"/>
      <c r="T39" s="423"/>
      <c r="U39" s="423"/>
      <c r="V39" s="423"/>
      <c r="W39" s="423"/>
      <c r="X39" s="423"/>
      <c r="Y39" s="423"/>
    </row>
    <row r="40" spans="1:25" s="164" customFormat="1" ht="12.75">
      <c r="A40" s="207"/>
      <c r="B40" s="220"/>
      <c r="C40" s="220"/>
      <c r="D40" s="220"/>
      <c r="E40" s="220"/>
      <c r="F40" s="220"/>
      <c r="G40" s="220"/>
      <c r="H40" s="220"/>
      <c r="I40" s="220"/>
      <c r="J40" s="220"/>
      <c r="K40" s="220"/>
      <c r="L40" s="243"/>
      <c r="M40" s="159"/>
      <c r="N40" s="423"/>
      <c r="O40" s="423"/>
      <c r="P40" s="423"/>
      <c r="Q40" s="423"/>
      <c r="R40" s="423"/>
      <c r="S40" s="423"/>
      <c r="T40" s="423"/>
      <c r="U40" s="423"/>
      <c r="V40" s="423"/>
      <c r="W40" s="423"/>
      <c r="X40" s="423"/>
      <c r="Y40" s="423"/>
    </row>
    <row r="41" spans="1:25" s="164" customFormat="1" ht="12.75">
      <c r="A41" s="207"/>
      <c r="B41" s="220"/>
      <c r="C41" s="220"/>
      <c r="D41" s="220"/>
      <c r="E41" s="220"/>
      <c r="F41" s="220"/>
      <c r="G41" s="220"/>
      <c r="H41" s="220"/>
      <c r="I41" s="220"/>
      <c r="J41" s="220"/>
      <c r="K41" s="220"/>
      <c r="L41" s="243"/>
      <c r="M41" s="159"/>
      <c r="N41" s="423"/>
      <c r="O41" s="729"/>
      <c r="P41" s="729"/>
      <c r="Q41" s="729"/>
      <c r="R41" s="729"/>
      <c r="S41" s="729"/>
      <c r="T41" s="729"/>
      <c r="U41" s="729"/>
      <c r="V41" s="729"/>
      <c r="W41" s="729"/>
      <c r="X41" s="729"/>
      <c r="Y41" s="729"/>
    </row>
    <row r="42" spans="1:25" s="164" customFormat="1" ht="12.75">
      <c r="A42" s="207"/>
      <c r="B42" s="220"/>
      <c r="C42" s="220"/>
      <c r="D42" s="220"/>
      <c r="E42" s="220"/>
      <c r="F42" s="220"/>
      <c r="G42" s="220"/>
      <c r="H42" s="220"/>
      <c r="I42" s="220"/>
      <c r="J42" s="220"/>
      <c r="K42" s="220"/>
      <c r="L42" s="243"/>
      <c r="M42" s="159"/>
      <c r="N42" s="423"/>
      <c r="O42" s="729"/>
      <c r="P42" s="729"/>
      <c r="Q42" s="729"/>
      <c r="R42" s="729"/>
      <c r="S42" s="729"/>
      <c r="T42" s="729"/>
      <c r="U42" s="729"/>
      <c r="V42" s="729"/>
      <c r="W42" s="729"/>
      <c r="X42" s="729"/>
      <c r="Y42" s="729"/>
    </row>
    <row r="43" spans="1:25" s="164" customFormat="1" ht="12.75">
      <c r="A43" s="207"/>
      <c r="B43" s="220"/>
      <c r="C43" s="220"/>
      <c r="D43" s="220"/>
      <c r="E43" s="220"/>
      <c r="F43" s="220"/>
      <c r="G43" s="220"/>
      <c r="H43" s="220"/>
      <c r="I43" s="220"/>
      <c r="J43" s="220"/>
      <c r="K43" s="220"/>
      <c r="L43" s="243"/>
      <c r="M43" s="159"/>
      <c r="N43" s="423"/>
      <c r="O43" s="729"/>
      <c r="P43" s="729"/>
      <c r="Q43" s="729"/>
      <c r="R43" s="729"/>
      <c r="S43" s="729"/>
      <c r="T43" s="729"/>
      <c r="U43" s="729"/>
      <c r="V43" s="729"/>
      <c r="W43" s="729"/>
      <c r="X43" s="729"/>
      <c r="Y43" s="729"/>
    </row>
    <row r="44" spans="1:25" s="164" customFormat="1" ht="15">
      <c r="A44" s="207"/>
      <c r="B44" s="220"/>
      <c r="C44" s="220"/>
      <c r="D44" s="220"/>
      <c r="E44" s="220"/>
      <c r="F44" s="220"/>
      <c r="G44" s="220"/>
      <c r="H44" s="220"/>
      <c r="I44" s="220"/>
      <c r="J44" s="220"/>
      <c r="K44" s="220"/>
      <c r="L44" s="243"/>
      <c r="M44" s="159"/>
      <c r="N44" s="423"/>
      <c r="O44" s="730"/>
      <c r="P44" s="731"/>
      <c r="Q44" s="732"/>
      <c r="R44" s="733"/>
      <c r="S44" s="734"/>
      <c r="T44" s="734"/>
      <c r="U44" s="734"/>
      <c r="V44" s="730"/>
      <c r="W44" s="730"/>
      <c r="X44" s="729"/>
      <c r="Y44" s="729"/>
    </row>
    <row r="45" spans="1:25" s="164" customFormat="1" ht="12.75">
      <c r="A45" s="207"/>
      <c r="B45" s="220"/>
      <c r="C45" s="220"/>
      <c r="D45" s="220"/>
      <c r="E45" s="220"/>
      <c r="F45" s="220"/>
      <c r="G45" s="220"/>
      <c r="H45" s="220"/>
      <c r="I45" s="220"/>
      <c r="J45" s="220"/>
      <c r="K45" s="220"/>
      <c r="L45" s="243"/>
      <c r="M45" s="159"/>
      <c r="N45" s="423"/>
      <c r="O45" s="735"/>
      <c r="P45" s="1237"/>
      <c r="Q45" s="1237"/>
      <c r="R45" s="1237"/>
      <c r="S45" s="1236"/>
      <c r="T45" s="1236"/>
      <c r="U45" s="1236"/>
      <c r="V45" s="1236"/>
      <c r="W45" s="1236"/>
      <c r="X45" s="729"/>
      <c r="Y45" s="729"/>
    </row>
    <row r="46" spans="1:25" s="164" customFormat="1" ht="12.75">
      <c r="A46" s="207"/>
      <c r="B46" s="220"/>
      <c r="C46" s="220"/>
      <c r="D46" s="220"/>
      <c r="E46" s="220"/>
      <c r="F46" s="220"/>
      <c r="G46" s="220"/>
      <c r="H46" s="220"/>
      <c r="I46" s="220"/>
      <c r="J46" s="220"/>
      <c r="K46" s="220"/>
      <c r="L46" s="243"/>
      <c r="M46" s="159"/>
      <c r="N46" s="423"/>
      <c r="O46" s="736"/>
      <c r="P46" s="737"/>
      <c r="Q46" s="737"/>
      <c r="R46" s="737"/>
      <c r="S46" s="738"/>
      <c r="T46" s="738"/>
      <c r="U46" s="739"/>
      <c r="V46" s="738"/>
      <c r="W46" s="738"/>
      <c r="X46" s="729"/>
      <c r="Y46" s="729"/>
    </row>
    <row r="47" spans="1:25" s="164" customFormat="1" ht="12.75">
      <c r="A47" s="207"/>
      <c r="B47" s="220"/>
      <c r="C47" s="220"/>
      <c r="D47" s="220"/>
      <c r="E47" s="220"/>
      <c r="F47" s="220"/>
      <c r="G47" s="220"/>
      <c r="H47" s="220"/>
      <c r="I47" s="220"/>
      <c r="J47" s="220"/>
      <c r="K47" s="220"/>
      <c r="L47" s="243"/>
      <c r="M47" s="159"/>
      <c r="N47" s="423"/>
      <c r="O47" s="740"/>
      <c r="P47" s="741"/>
      <c r="Q47" s="742"/>
      <c r="R47" s="742"/>
      <c r="S47" s="742"/>
      <c r="T47" s="742"/>
      <c r="U47" s="742"/>
      <c r="V47" s="742"/>
      <c r="W47" s="742"/>
      <c r="X47" s="729"/>
      <c r="Y47" s="729"/>
    </row>
    <row r="48" spans="1:25" s="164" customFormat="1" ht="12.75">
      <c r="A48" s="207"/>
      <c r="B48" s="220"/>
      <c r="C48" s="220"/>
      <c r="D48" s="220"/>
      <c r="E48" s="220"/>
      <c r="F48" s="220"/>
      <c r="G48" s="220"/>
      <c r="H48" s="220"/>
      <c r="I48" s="220"/>
      <c r="J48" s="220"/>
      <c r="K48" s="220"/>
      <c r="L48" s="243"/>
      <c r="M48" s="159"/>
      <c r="N48" s="423"/>
      <c r="O48" s="743"/>
      <c r="P48" s="744"/>
      <c r="Q48" s="744"/>
      <c r="R48" s="744"/>
      <c r="S48" s="744"/>
      <c r="T48" s="744"/>
      <c r="U48" s="745"/>
      <c r="V48" s="744"/>
      <c r="W48" s="746"/>
      <c r="X48" s="729"/>
      <c r="Y48" s="729"/>
    </row>
    <row r="49" spans="1:25" s="164" customFormat="1" ht="12.75">
      <c r="A49" s="207"/>
      <c r="B49" s="220"/>
      <c r="C49" s="220"/>
      <c r="D49" s="220"/>
      <c r="E49" s="220"/>
      <c r="F49" s="220"/>
      <c r="G49" s="220"/>
      <c r="H49" s="220"/>
      <c r="I49" s="220"/>
      <c r="J49" s="220"/>
      <c r="K49" s="220"/>
      <c r="L49" s="243"/>
      <c r="M49" s="159"/>
      <c r="N49" s="423"/>
      <c r="O49" s="729"/>
      <c r="P49" s="729"/>
      <c r="Q49" s="729"/>
      <c r="R49" s="729"/>
      <c r="S49" s="729"/>
      <c r="T49" s="729"/>
      <c r="U49" s="729"/>
      <c r="V49" s="729"/>
      <c r="W49" s="729"/>
      <c r="X49" s="729"/>
      <c r="Y49" s="729"/>
    </row>
    <row r="50" spans="1:25" s="164" customFormat="1" ht="12.75">
      <c r="A50" s="207"/>
      <c r="B50" s="220"/>
      <c r="C50" s="220"/>
      <c r="D50" s="220"/>
      <c r="E50" s="220"/>
      <c r="F50" s="220"/>
      <c r="G50" s="220"/>
      <c r="H50" s="220"/>
      <c r="I50" s="220"/>
      <c r="J50" s="220"/>
      <c r="K50" s="220"/>
      <c r="L50" s="243"/>
      <c r="M50" s="159"/>
      <c r="N50" s="423"/>
      <c r="O50" s="729"/>
      <c r="P50" s="729"/>
      <c r="Q50" s="729"/>
      <c r="R50" s="729"/>
      <c r="S50" s="729"/>
      <c r="T50" s="729"/>
      <c r="U50" s="729"/>
      <c r="V50" s="729"/>
      <c r="W50" s="729"/>
      <c r="X50" s="729"/>
      <c r="Y50" s="729"/>
    </row>
    <row r="51" spans="1:25" s="164" customFormat="1" ht="12.75">
      <c r="A51" s="207"/>
      <c r="B51" s="220"/>
      <c r="C51" s="220"/>
      <c r="D51" s="220"/>
      <c r="E51" s="220"/>
      <c r="F51" s="220"/>
      <c r="G51" s="220"/>
      <c r="H51" s="220"/>
      <c r="I51" s="220"/>
      <c r="J51" s="220"/>
      <c r="K51" s="220"/>
      <c r="L51" s="243"/>
      <c r="M51" s="159"/>
      <c r="N51" s="423"/>
      <c r="O51" s="729"/>
      <c r="P51" s="729"/>
      <c r="Q51" s="729"/>
      <c r="R51" s="729"/>
      <c r="S51" s="729"/>
      <c r="T51" s="729"/>
      <c r="U51" s="729"/>
      <c r="V51" s="729"/>
      <c r="W51" s="729"/>
      <c r="X51" s="729"/>
      <c r="Y51" s="729"/>
    </row>
    <row r="52" spans="1:25" s="164" customFormat="1" ht="12.75">
      <c r="A52" s="207"/>
      <c r="B52" s="220"/>
      <c r="C52" s="220"/>
      <c r="D52" s="220"/>
      <c r="E52" s="220"/>
      <c r="F52" s="220"/>
      <c r="G52" s="220"/>
      <c r="H52" s="220"/>
      <c r="I52" s="220"/>
      <c r="J52" s="220"/>
      <c r="K52" s="220"/>
      <c r="L52" s="243"/>
      <c r="M52" s="159"/>
      <c r="N52" s="423"/>
      <c r="O52" s="729"/>
      <c r="P52" s="729"/>
      <c r="Q52" s="729"/>
      <c r="R52" s="729"/>
      <c r="S52" s="729"/>
      <c r="T52" s="729"/>
      <c r="U52" s="729"/>
      <c r="V52" s="729"/>
      <c r="W52" s="729"/>
      <c r="X52" s="729"/>
      <c r="Y52" s="729"/>
    </row>
    <row r="53" spans="1:25" s="164" customFormat="1" ht="12.75">
      <c r="A53" s="207"/>
      <c r="B53" s="220"/>
      <c r="C53" s="220"/>
      <c r="D53" s="220"/>
      <c r="E53" s="220"/>
      <c r="F53" s="220"/>
      <c r="G53" s="220"/>
      <c r="H53" s="220"/>
      <c r="I53" s="220"/>
      <c r="J53" s="220"/>
      <c r="K53" s="220"/>
      <c r="L53" s="243"/>
      <c r="M53" s="159"/>
      <c r="N53" s="423"/>
      <c r="O53" s="729"/>
      <c r="P53" s="729"/>
      <c r="Q53" s="729"/>
      <c r="R53" s="729"/>
      <c r="S53" s="729"/>
      <c r="T53" s="729"/>
      <c r="U53" s="729"/>
      <c r="V53" s="729"/>
      <c r="W53" s="729"/>
      <c r="X53" s="729"/>
      <c r="Y53" s="729"/>
    </row>
    <row r="54" spans="1:25" s="164" customFormat="1" ht="12.75">
      <c r="A54" s="207"/>
      <c r="B54" s="220"/>
      <c r="C54" s="220"/>
      <c r="D54" s="220"/>
      <c r="E54" s="220"/>
      <c r="F54" s="220"/>
      <c r="G54" s="220"/>
      <c r="H54" s="220"/>
      <c r="I54" s="220"/>
      <c r="J54" s="220"/>
      <c r="K54" s="220"/>
      <c r="L54" s="243"/>
      <c r="M54" s="159"/>
      <c r="N54" s="423"/>
      <c r="O54" s="729"/>
      <c r="P54" s="729"/>
      <c r="Q54" s="729"/>
      <c r="R54" s="729"/>
      <c r="S54" s="729"/>
      <c r="T54" s="729"/>
      <c r="U54" s="729"/>
      <c r="V54" s="729"/>
      <c r="W54" s="729"/>
      <c r="X54" s="729"/>
      <c r="Y54" s="729"/>
    </row>
    <row r="55" spans="1:25" s="164" customFormat="1" ht="12.75">
      <c r="A55" s="207"/>
      <c r="B55" s="220"/>
      <c r="C55" s="220"/>
      <c r="D55" s="220"/>
      <c r="E55" s="220"/>
      <c r="F55" s="220"/>
      <c r="G55" s="220"/>
      <c r="H55" s="220"/>
      <c r="I55" s="220"/>
      <c r="J55" s="220"/>
      <c r="K55" s="220"/>
      <c r="L55" s="243"/>
      <c r="M55" s="159"/>
      <c r="N55" s="423"/>
      <c r="O55" s="423"/>
      <c r="P55" s="423"/>
      <c r="Q55" s="423"/>
      <c r="R55" s="423"/>
      <c r="S55" s="423"/>
      <c r="T55" s="423"/>
      <c r="U55" s="423"/>
      <c r="V55" s="423"/>
      <c r="W55" s="423"/>
      <c r="X55" s="423"/>
      <c r="Y55" s="423"/>
    </row>
    <row r="56" spans="1:25" s="164" customFormat="1" ht="22.5" customHeight="1">
      <c r="A56" s="207"/>
      <c r="B56" s="220"/>
      <c r="C56" s="220"/>
      <c r="D56" s="220"/>
      <c r="E56" s="220"/>
      <c r="F56" s="220"/>
      <c r="G56" s="220"/>
      <c r="H56" s="220"/>
      <c r="I56" s="220"/>
      <c r="J56" s="220"/>
      <c r="K56" s="220"/>
      <c r="L56" s="243"/>
      <c r="M56" s="159"/>
      <c r="N56" s="423"/>
      <c r="O56" s="423"/>
      <c r="P56" s="423"/>
      <c r="Q56" s="423"/>
      <c r="R56" s="423"/>
      <c r="S56" s="423"/>
      <c r="T56" s="423"/>
      <c r="U56" s="423"/>
      <c r="V56" s="423"/>
      <c r="W56" s="423"/>
      <c r="X56" s="423"/>
      <c r="Y56" s="423"/>
    </row>
    <row r="57" spans="1:25" s="164" customFormat="1" ht="12.75">
      <c r="A57" s="207"/>
      <c r="B57" s="220"/>
      <c r="C57" s="220"/>
      <c r="D57" s="220"/>
      <c r="E57" s="220"/>
      <c r="F57" s="220"/>
      <c r="G57" s="220"/>
      <c r="H57" s="220"/>
      <c r="I57" s="220"/>
      <c r="J57" s="220"/>
      <c r="K57" s="220"/>
      <c r="L57" s="243"/>
      <c r="M57" s="159"/>
      <c r="N57" s="423"/>
      <c r="O57" s="423"/>
      <c r="P57" s="423"/>
      <c r="Q57" s="423"/>
      <c r="R57" s="423"/>
      <c r="S57" s="423"/>
      <c r="T57" s="423"/>
      <c r="U57" s="423"/>
      <c r="V57" s="423"/>
      <c r="W57" s="423"/>
      <c r="X57" s="423"/>
      <c r="Y57" s="423"/>
    </row>
    <row r="58" spans="1:25" s="164" customFormat="1" ht="12.75">
      <c r="A58" s="207"/>
      <c r="B58" s="220"/>
      <c r="C58" s="220"/>
      <c r="D58" s="220"/>
      <c r="E58" s="220"/>
      <c r="F58" s="220"/>
      <c r="G58" s="220"/>
      <c r="H58" s="220"/>
      <c r="I58" s="220"/>
      <c r="J58" s="220"/>
      <c r="K58" s="220"/>
      <c r="L58" s="243"/>
      <c r="M58" s="159"/>
      <c r="N58" s="423"/>
      <c r="O58" s="423"/>
      <c r="P58" s="423"/>
      <c r="Q58" s="423"/>
      <c r="R58" s="423"/>
      <c r="S58" s="423"/>
      <c r="T58" s="423"/>
      <c r="U58" s="423"/>
      <c r="V58" s="423"/>
      <c r="W58" s="423"/>
      <c r="X58" s="423"/>
      <c r="Y58" s="423"/>
    </row>
    <row r="59" spans="1:25" s="164" customFormat="1" ht="12.75">
      <c r="A59" s="207"/>
      <c r="B59" s="220"/>
      <c r="C59" s="220"/>
      <c r="D59" s="220"/>
      <c r="E59" s="220"/>
      <c r="F59" s="220"/>
      <c r="G59" s="220"/>
      <c r="H59" s="220"/>
      <c r="I59" s="220"/>
      <c r="J59" s="220"/>
      <c r="K59" s="220"/>
      <c r="L59" s="243"/>
      <c r="M59" s="159"/>
      <c r="N59" s="423"/>
      <c r="O59" s="423"/>
      <c r="P59" s="423"/>
      <c r="Q59" s="423"/>
      <c r="R59" s="423"/>
      <c r="S59" s="423"/>
      <c r="T59" s="423"/>
      <c r="U59" s="423"/>
      <c r="V59" s="423"/>
      <c r="W59" s="423"/>
      <c r="X59" s="423"/>
      <c r="Y59" s="423"/>
    </row>
    <row r="60" spans="1:25" s="164" customFormat="1" ht="12.75">
      <c r="A60" s="1224"/>
      <c r="B60" s="1225"/>
      <c r="C60" s="1225"/>
      <c r="D60" s="1225"/>
      <c r="E60" s="572"/>
      <c r="F60" s="572"/>
      <c r="G60" s="220"/>
      <c r="H60" s="220"/>
      <c r="I60" s="1221"/>
      <c r="J60" s="1221"/>
      <c r="K60" s="1221"/>
      <c r="L60" s="243"/>
      <c r="M60" s="159"/>
      <c r="N60" s="423"/>
      <c r="O60" s="423"/>
      <c r="P60" s="423"/>
      <c r="Q60" s="423"/>
      <c r="R60" s="423"/>
      <c r="S60" s="423"/>
      <c r="T60" s="423"/>
      <c r="U60" s="423"/>
      <c r="V60" s="423"/>
      <c r="W60" s="423"/>
      <c r="X60" s="423"/>
      <c r="Y60" s="423"/>
    </row>
    <row r="61" spans="1:25" s="164" customFormat="1" ht="12.75">
      <c r="A61" s="1224"/>
      <c r="B61" s="504"/>
      <c r="C61" s="504"/>
      <c r="D61" s="504"/>
      <c r="E61" s="504"/>
      <c r="F61" s="504"/>
      <c r="G61" s="220"/>
      <c r="H61" s="220"/>
      <c r="I61" s="220"/>
      <c r="J61" s="220"/>
      <c r="K61" s="220"/>
      <c r="L61" s="243"/>
      <c r="M61" s="159"/>
      <c r="N61" s="423"/>
      <c r="O61" s="716"/>
      <c r="P61" s="716"/>
      <c r="Q61" s="716"/>
      <c r="R61" s="423"/>
      <c r="S61" s="423"/>
      <c r="T61" s="423"/>
      <c r="U61" s="423"/>
      <c r="V61" s="423"/>
      <c r="W61" s="423"/>
      <c r="X61" s="423"/>
      <c r="Y61" s="423"/>
    </row>
    <row r="62" spans="1:25" s="164" customFormat="1" ht="12.75">
      <c r="A62" s="505"/>
      <c r="B62" s="506"/>
      <c r="C62" s="506"/>
      <c r="D62" s="507"/>
      <c r="E62" s="507"/>
      <c r="F62" s="507"/>
      <c r="G62" s="220"/>
      <c r="H62" s="220"/>
      <c r="I62" s="220"/>
      <c r="J62" s="220"/>
      <c r="K62" s="220"/>
      <c r="L62" s="243"/>
      <c r="M62" s="159"/>
      <c r="N62" s="423"/>
      <c r="O62" s="423"/>
      <c r="P62" s="423"/>
      <c r="Q62" s="423"/>
      <c r="R62" s="423"/>
      <c r="S62" s="423"/>
      <c r="T62" s="423"/>
      <c r="U62" s="423"/>
      <c r="V62" s="423"/>
      <c r="W62" s="423"/>
      <c r="X62" s="423"/>
      <c r="Y62" s="423"/>
    </row>
    <row r="63" spans="1:25" s="164" customFormat="1" ht="12.75">
      <c r="A63" s="505"/>
      <c r="B63" s="506"/>
      <c r="C63" s="506"/>
      <c r="D63" s="507"/>
      <c r="E63" s="507"/>
      <c r="F63" s="507"/>
      <c r="G63" s="220"/>
      <c r="H63" s="220"/>
      <c r="I63" s="220"/>
      <c r="J63" s="220"/>
      <c r="K63" s="220"/>
      <c r="L63" s="243"/>
      <c r="M63" s="159"/>
      <c r="N63" s="423"/>
      <c r="O63" s="423"/>
      <c r="P63" s="423"/>
      <c r="Q63" s="423"/>
      <c r="R63" s="423"/>
      <c r="S63" s="423"/>
      <c r="T63" s="423"/>
      <c r="U63" s="423"/>
      <c r="V63" s="423"/>
      <c r="W63" s="423"/>
      <c r="X63" s="423"/>
      <c r="Y63" s="423"/>
    </row>
    <row r="64" spans="1:25" s="164" customFormat="1" ht="12.75">
      <c r="A64" s="505"/>
      <c r="B64" s="506"/>
      <c r="C64" s="506"/>
      <c r="D64" s="507"/>
      <c r="E64" s="507"/>
      <c r="F64" s="507"/>
      <c r="G64" s="220"/>
      <c r="H64" s="220"/>
      <c r="I64" s="220"/>
      <c r="J64" s="220"/>
      <c r="K64" s="220"/>
      <c r="L64" s="243"/>
      <c r="M64" s="159"/>
      <c r="N64" s="423"/>
      <c r="O64" s="423"/>
      <c r="P64" s="423"/>
      <c r="Q64" s="423"/>
      <c r="R64" s="423"/>
      <c r="S64" s="423"/>
      <c r="T64" s="423"/>
      <c r="U64" s="423"/>
      <c r="V64" s="423"/>
      <c r="W64" s="423"/>
      <c r="X64" s="423"/>
      <c r="Y64" s="423"/>
    </row>
    <row r="65" spans="1:25" s="164" customFormat="1" ht="12.75">
      <c r="A65" s="505"/>
      <c r="B65" s="506"/>
      <c r="C65" s="506"/>
      <c r="D65" s="507"/>
      <c r="E65" s="507"/>
      <c r="F65" s="507"/>
      <c r="G65" s="220"/>
      <c r="H65" s="220"/>
      <c r="I65" s="220"/>
      <c r="J65" s="220"/>
      <c r="K65" s="220"/>
      <c r="L65" s="243"/>
      <c r="M65" s="159"/>
      <c r="N65" s="423"/>
      <c r="O65" s="423"/>
      <c r="P65" s="423"/>
      <c r="Q65" s="423"/>
      <c r="R65" s="423"/>
      <c r="S65" s="423"/>
      <c r="T65" s="423"/>
      <c r="U65" s="423"/>
      <c r="V65" s="423"/>
      <c r="W65" s="423"/>
      <c r="X65" s="423"/>
      <c r="Y65" s="423"/>
    </row>
    <row r="66" spans="1:25" s="164" customFormat="1" ht="12.75">
      <c r="A66" s="505"/>
      <c r="B66" s="506"/>
      <c r="C66" s="506"/>
      <c r="D66" s="507"/>
      <c r="E66" s="507"/>
      <c r="F66" s="507"/>
      <c r="G66" s="220"/>
      <c r="H66" s="220"/>
      <c r="I66" s="220"/>
      <c r="J66" s="220"/>
      <c r="K66" s="220"/>
      <c r="L66" s="243"/>
      <c r="M66" s="159"/>
      <c r="N66" s="423"/>
      <c r="O66" s="423"/>
      <c r="P66" s="423"/>
      <c r="Q66" s="423"/>
      <c r="R66" s="423"/>
      <c r="S66" s="423"/>
      <c r="T66" s="423"/>
      <c r="U66" s="423"/>
      <c r="V66" s="423"/>
      <c r="W66" s="423"/>
      <c r="X66" s="423"/>
      <c r="Y66" s="423"/>
    </row>
    <row r="67" spans="1:25" s="164" customFormat="1" ht="12.75">
      <c r="A67" s="505"/>
      <c r="B67" s="506"/>
      <c r="C67" s="506"/>
      <c r="D67" s="507"/>
      <c r="E67" s="507"/>
      <c r="F67" s="507"/>
      <c r="G67" s="220"/>
      <c r="H67" s="220"/>
      <c r="I67" s="220"/>
      <c r="J67" s="220"/>
      <c r="K67" s="220"/>
      <c r="L67" s="243"/>
      <c r="M67" s="159"/>
      <c r="N67" s="423"/>
      <c r="O67" s="423"/>
      <c r="P67" s="423"/>
      <c r="Q67" s="423"/>
      <c r="R67" s="423"/>
      <c r="S67" s="423"/>
      <c r="T67" s="423"/>
      <c r="U67" s="423"/>
      <c r="V67" s="423"/>
      <c r="W67" s="423"/>
      <c r="X67" s="423"/>
      <c r="Y67" s="423"/>
    </row>
    <row r="68" spans="1:25" s="164" customFormat="1" ht="12.75">
      <c r="A68" s="505"/>
      <c r="B68" s="506"/>
      <c r="C68" s="506"/>
      <c r="D68" s="507"/>
      <c r="E68" s="507"/>
      <c r="F68" s="507"/>
      <c r="G68" s="220"/>
      <c r="H68" s="220"/>
      <c r="I68" s="220"/>
      <c r="J68" s="220"/>
      <c r="K68" s="220"/>
      <c r="L68" s="243"/>
      <c r="M68" s="159"/>
      <c r="N68" s="423"/>
      <c r="O68" s="423"/>
      <c r="P68" s="423"/>
      <c r="Q68" s="423"/>
      <c r="R68" s="423"/>
      <c r="S68" s="423"/>
      <c r="T68" s="423"/>
      <c r="U68" s="423"/>
      <c r="V68" s="423"/>
      <c r="W68" s="423"/>
      <c r="X68" s="423"/>
      <c r="Y68" s="423"/>
    </row>
    <row r="69" spans="1:25" s="164" customFormat="1" ht="12.75">
      <c r="A69" s="505"/>
      <c r="B69" s="506"/>
      <c r="C69" s="506"/>
      <c r="D69" s="507"/>
      <c r="E69" s="507"/>
      <c r="F69" s="507"/>
      <c r="G69" s="220"/>
      <c r="H69" s="220"/>
      <c r="I69" s="220"/>
      <c r="J69" s="220"/>
      <c r="K69" s="220"/>
      <c r="L69" s="243"/>
      <c r="M69" s="159"/>
      <c r="N69" s="423"/>
      <c r="O69" s="423"/>
      <c r="P69" s="423"/>
      <c r="Q69" s="423"/>
      <c r="R69" s="423"/>
      <c r="S69" s="423"/>
      <c r="T69" s="423"/>
      <c r="U69" s="423"/>
      <c r="V69" s="423"/>
      <c r="W69" s="423"/>
      <c r="X69" s="423"/>
      <c r="Y69" s="423"/>
    </row>
    <row r="70" spans="1:25" s="164" customFormat="1" ht="12.75">
      <c r="A70" s="505"/>
      <c r="B70" s="506"/>
      <c r="C70" s="506"/>
      <c r="D70" s="507"/>
      <c r="E70" s="507"/>
      <c r="F70" s="507"/>
      <c r="G70" s="220"/>
      <c r="H70" s="220"/>
      <c r="I70" s="220"/>
      <c r="J70" s="220"/>
      <c r="K70" s="220"/>
      <c r="L70" s="243"/>
      <c r="M70" s="159"/>
      <c r="N70" s="423"/>
      <c r="O70" s="423"/>
      <c r="P70" s="423"/>
      <c r="Q70" s="423"/>
      <c r="R70" s="423"/>
      <c r="S70" s="423"/>
      <c r="T70" s="423"/>
      <c r="U70" s="423"/>
      <c r="V70" s="423"/>
      <c r="W70" s="423"/>
      <c r="X70" s="423"/>
      <c r="Y70" s="423"/>
    </row>
    <row r="71" spans="1:25" s="164" customFormat="1" ht="12.75">
      <c r="A71" s="505"/>
      <c r="B71" s="506"/>
      <c r="C71" s="506"/>
      <c r="D71" s="507"/>
      <c r="E71" s="507"/>
      <c r="F71" s="507"/>
      <c r="G71" s="220"/>
      <c r="H71" s="220"/>
      <c r="I71" s="220"/>
      <c r="J71" s="220"/>
      <c r="K71" s="220"/>
      <c r="L71" s="243"/>
      <c r="M71" s="159"/>
      <c r="N71" s="423"/>
      <c r="O71" s="423"/>
      <c r="P71" s="423"/>
      <c r="Q71" s="423"/>
      <c r="R71" s="423"/>
      <c r="S71" s="423"/>
      <c r="T71" s="423"/>
      <c r="U71" s="423"/>
      <c r="V71" s="423"/>
      <c r="W71" s="423"/>
      <c r="X71" s="423"/>
      <c r="Y71" s="423"/>
    </row>
    <row r="72" spans="1:25" s="164" customFormat="1" ht="12.75">
      <c r="A72" s="505"/>
      <c r="B72" s="506"/>
      <c r="C72" s="506"/>
      <c r="D72" s="507"/>
      <c r="E72" s="507"/>
      <c r="F72" s="507"/>
      <c r="G72" s="220"/>
      <c r="H72" s="220"/>
      <c r="I72" s="220"/>
      <c r="J72" s="220"/>
      <c r="K72" s="220"/>
      <c r="L72" s="243"/>
      <c r="M72" s="159"/>
      <c r="N72" s="423"/>
      <c r="O72" s="423"/>
      <c r="P72" s="423"/>
      <c r="Q72" s="423"/>
      <c r="R72" s="423"/>
      <c r="S72" s="423"/>
      <c r="T72" s="423"/>
      <c r="U72" s="423"/>
      <c r="V72" s="423"/>
      <c r="W72" s="423"/>
      <c r="X72" s="423"/>
      <c r="Y72" s="423"/>
    </row>
    <row r="73" spans="1:25" s="164" customFormat="1" ht="12.75">
      <c r="A73" s="505"/>
      <c r="B73" s="506"/>
      <c r="C73" s="506"/>
      <c r="D73" s="507"/>
      <c r="E73" s="507"/>
      <c r="F73" s="507"/>
      <c r="G73" s="220"/>
      <c r="H73" s="220"/>
      <c r="I73" s="220"/>
      <c r="J73" s="220"/>
      <c r="K73" s="220"/>
      <c r="L73" s="243"/>
      <c r="M73" s="159"/>
      <c r="N73" s="423"/>
      <c r="O73" s="423"/>
      <c r="P73" s="423"/>
      <c r="Q73" s="423"/>
      <c r="R73" s="423"/>
      <c r="S73" s="423"/>
      <c r="T73" s="423"/>
      <c r="U73" s="423"/>
      <c r="V73" s="423"/>
      <c r="W73" s="423"/>
      <c r="X73" s="423"/>
      <c r="Y73" s="423"/>
    </row>
    <row r="74" spans="1:25" s="164" customFormat="1" ht="12.75">
      <c r="A74" s="505"/>
      <c r="B74" s="506"/>
      <c r="C74" s="506"/>
      <c r="D74" s="507"/>
      <c r="E74" s="507"/>
      <c r="F74" s="507"/>
      <c r="G74" s="220"/>
      <c r="H74" s="220"/>
      <c r="I74" s="220"/>
      <c r="J74" s="220"/>
      <c r="K74" s="220"/>
      <c r="L74" s="243"/>
      <c r="M74" s="159"/>
      <c r="N74" s="423"/>
      <c r="O74" s="423"/>
      <c r="P74" s="423"/>
      <c r="Q74" s="423"/>
      <c r="R74" s="423"/>
      <c r="S74" s="423"/>
      <c r="T74" s="423"/>
      <c r="U74" s="423"/>
      <c r="V74" s="423"/>
      <c r="W74" s="423"/>
      <c r="X74" s="423"/>
      <c r="Y74" s="423"/>
    </row>
    <row r="75" spans="1:25" s="164" customFormat="1" ht="12.75">
      <c r="A75" s="505"/>
      <c r="B75" s="506"/>
      <c r="C75" s="506"/>
      <c r="D75" s="507"/>
      <c r="E75" s="507"/>
      <c r="F75" s="507"/>
      <c r="G75" s="220"/>
      <c r="H75" s="220"/>
      <c r="I75" s="220"/>
      <c r="J75" s="220"/>
      <c r="K75" s="220"/>
      <c r="L75" s="243"/>
      <c r="M75" s="159"/>
      <c r="N75" s="423"/>
      <c r="O75" s="423"/>
      <c r="P75" s="423"/>
      <c r="Q75" s="423"/>
      <c r="R75" s="423"/>
      <c r="S75" s="423"/>
      <c r="T75" s="423"/>
      <c r="U75" s="423"/>
      <c r="V75" s="423"/>
      <c r="W75" s="423"/>
      <c r="X75" s="423"/>
      <c r="Y75" s="423"/>
    </row>
    <row r="76" spans="1:25" s="164" customFormat="1" ht="12.75">
      <c r="A76" s="505"/>
      <c r="B76" s="506"/>
      <c r="C76" s="506"/>
      <c r="D76" s="507"/>
      <c r="E76" s="507"/>
      <c r="F76" s="507"/>
      <c r="G76" s="220"/>
      <c r="H76" s="220"/>
      <c r="I76" s="220"/>
      <c r="J76" s="220"/>
      <c r="K76" s="220"/>
      <c r="L76" s="243"/>
      <c r="M76" s="159"/>
      <c r="N76" s="423"/>
      <c r="O76" s="423"/>
      <c r="P76" s="423"/>
      <c r="Q76" s="423"/>
      <c r="R76" s="423"/>
      <c r="S76" s="423"/>
      <c r="T76" s="423"/>
      <c r="U76" s="423"/>
      <c r="V76" s="423"/>
      <c r="W76" s="423"/>
      <c r="X76" s="423"/>
      <c r="Y76" s="423"/>
    </row>
    <row r="77" spans="1:25" s="164" customFormat="1" ht="12.75">
      <c r="A77" s="505"/>
      <c r="B77" s="506"/>
      <c r="C77" s="506"/>
      <c r="D77" s="507"/>
      <c r="E77" s="507"/>
      <c r="F77" s="507"/>
      <c r="G77" s="220"/>
      <c r="H77" s="220"/>
      <c r="I77" s="220"/>
      <c r="J77" s="220"/>
      <c r="K77" s="220"/>
      <c r="L77" s="243"/>
      <c r="M77" s="159"/>
      <c r="N77" s="423"/>
      <c r="O77" s="423"/>
      <c r="P77" s="423"/>
      <c r="Q77" s="423"/>
      <c r="R77" s="423"/>
      <c r="S77" s="423"/>
      <c r="T77" s="423"/>
      <c r="U77" s="423"/>
      <c r="V77" s="423"/>
      <c r="W77" s="423"/>
      <c r="X77" s="423"/>
      <c r="Y77" s="423"/>
    </row>
    <row r="78" spans="1:25" s="164" customFormat="1" ht="12.75">
      <c r="A78" s="505"/>
      <c r="B78" s="506"/>
      <c r="C78" s="506"/>
      <c r="D78" s="507"/>
      <c r="E78" s="507"/>
      <c r="F78" s="507"/>
      <c r="G78" s="220"/>
      <c r="H78" s="220"/>
      <c r="I78" s="220"/>
      <c r="J78" s="220"/>
      <c r="K78" s="220"/>
      <c r="L78" s="243"/>
      <c r="M78" s="159"/>
      <c r="N78" s="423"/>
      <c r="O78" s="423"/>
      <c r="P78" s="423"/>
      <c r="Q78" s="423"/>
      <c r="R78" s="423"/>
      <c r="S78" s="423"/>
      <c r="T78" s="423"/>
      <c r="U78" s="423"/>
      <c r="V78" s="423"/>
      <c r="W78" s="423"/>
      <c r="X78" s="423"/>
      <c r="Y78" s="423"/>
    </row>
    <row r="79" spans="1:25" s="164" customFormat="1" ht="12.75">
      <c r="A79" s="505"/>
      <c r="B79" s="506"/>
      <c r="C79" s="506"/>
      <c r="D79" s="507"/>
      <c r="E79" s="507"/>
      <c r="F79" s="507"/>
      <c r="G79" s="220"/>
      <c r="H79" s="220"/>
      <c r="I79" s="220"/>
      <c r="J79" s="220"/>
      <c r="K79" s="220"/>
      <c r="L79" s="243"/>
      <c r="M79" s="159"/>
      <c r="N79" s="423"/>
      <c r="O79" s="423"/>
      <c r="P79" s="423"/>
      <c r="Q79" s="423"/>
      <c r="R79" s="423"/>
      <c r="S79" s="423"/>
      <c r="T79" s="423"/>
      <c r="U79" s="423"/>
      <c r="V79" s="423"/>
      <c r="W79" s="423"/>
      <c r="X79" s="423"/>
      <c r="Y79" s="423"/>
    </row>
    <row r="80" spans="1:25" s="164" customFormat="1" ht="12.75">
      <c r="A80" s="505"/>
      <c r="B80" s="506"/>
      <c r="C80" s="506"/>
      <c r="D80" s="507"/>
      <c r="E80" s="507"/>
      <c r="F80" s="507"/>
      <c r="G80" s="220"/>
      <c r="H80" s="220"/>
      <c r="I80" s="220"/>
      <c r="J80" s="220"/>
      <c r="K80" s="220"/>
      <c r="L80" s="243"/>
      <c r="M80" s="159"/>
      <c r="N80" s="423"/>
      <c r="O80" s="423"/>
      <c r="P80" s="423"/>
      <c r="Q80" s="423"/>
      <c r="R80" s="423"/>
      <c r="S80" s="423"/>
      <c r="T80" s="423"/>
      <c r="U80" s="423"/>
      <c r="V80" s="423"/>
      <c r="W80" s="423"/>
      <c r="X80" s="423"/>
      <c r="Y80" s="423"/>
    </row>
    <row r="81" spans="1:25" s="164" customFormat="1" ht="12.75">
      <c r="A81" s="505"/>
      <c r="B81" s="506"/>
      <c r="C81" s="506"/>
      <c r="D81" s="507"/>
      <c r="E81" s="507"/>
      <c r="F81" s="507"/>
      <c r="G81" s="220"/>
      <c r="H81" s="220"/>
      <c r="I81" s="220"/>
      <c r="J81" s="220"/>
      <c r="K81" s="220"/>
      <c r="L81" s="243"/>
      <c r="M81" s="159"/>
      <c r="N81" s="423"/>
      <c r="O81" s="423"/>
      <c r="P81" s="423"/>
      <c r="Q81" s="423"/>
      <c r="R81" s="423"/>
      <c r="S81" s="423"/>
      <c r="T81" s="423"/>
      <c r="U81" s="423"/>
      <c r="V81" s="423"/>
      <c r="W81" s="423"/>
      <c r="X81" s="423"/>
      <c r="Y81" s="423"/>
    </row>
    <row r="82" spans="1:25" s="164" customFormat="1" ht="12.75">
      <c r="A82" s="505"/>
      <c r="B82" s="506"/>
      <c r="C82" s="506"/>
      <c r="D82" s="507"/>
      <c r="E82" s="507"/>
      <c r="F82" s="507"/>
      <c r="G82" s="220"/>
      <c r="H82" s="220"/>
      <c r="I82" s="220"/>
      <c r="J82" s="220"/>
      <c r="K82" s="220"/>
      <c r="L82" s="243"/>
      <c r="M82" s="159"/>
      <c r="N82" s="423"/>
      <c r="O82" s="423"/>
      <c r="P82" s="423"/>
      <c r="Q82" s="423"/>
      <c r="R82" s="423"/>
      <c r="S82" s="423"/>
      <c r="T82" s="423"/>
      <c r="U82" s="423"/>
      <c r="V82" s="423"/>
      <c r="W82" s="423"/>
      <c r="X82" s="423"/>
      <c r="Y82" s="423"/>
    </row>
    <row r="83" spans="1:25" s="164" customFormat="1" ht="12.75">
      <c r="A83" s="505"/>
      <c r="B83" s="506"/>
      <c r="C83" s="506"/>
      <c r="D83" s="507"/>
      <c r="E83" s="507"/>
      <c r="F83" s="507"/>
      <c r="G83" s="220"/>
      <c r="H83" s="220"/>
      <c r="I83" s="220"/>
      <c r="J83" s="220"/>
      <c r="K83" s="220"/>
      <c r="L83" s="243"/>
      <c r="M83" s="159"/>
      <c r="N83" s="423"/>
      <c r="O83" s="423"/>
      <c r="P83" s="423"/>
      <c r="Q83" s="423"/>
      <c r="R83" s="423"/>
      <c r="S83" s="423"/>
      <c r="T83" s="423"/>
      <c r="U83" s="423"/>
      <c r="V83" s="423"/>
      <c r="W83" s="423"/>
      <c r="X83" s="423"/>
      <c r="Y83" s="423"/>
    </row>
    <row r="84" spans="1:25" s="164" customFormat="1" ht="12.75">
      <c r="A84" s="505"/>
      <c r="B84" s="506"/>
      <c r="C84" s="506"/>
      <c r="D84" s="507"/>
      <c r="E84" s="507"/>
      <c r="F84" s="507"/>
      <c r="G84" s="220"/>
      <c r="H84" s="220"/>
      <c r="I84" s="220"/>
      <c r="J84" s="220"/>
      <c r="K84" s="220"/>
      <c r="L84" s="243"/>
      <c r="M84" s="159"/>
      <c r="N84" s="423"/>
      <c r="O84" s="423"/>
      <c r="P84" s="423"/>
      <c r="Q84" s="423"/>
      <c r="R84" s="423"/>
      <c r="S84" s="423"/>
      <c r="T84" s="423"/>
      <c r="U84" s="423"/>
      <c r="V84" s="423"/>
      <c r="W84" s="423"/>
      <c r="X84" s="423"/>
      <c r="Y84" s="423"/>
    </row>
    <row r="85" spans="1:25" s="164" customFormat="1" ht="12.75">
      <c r="A85" s="505"/>
      <c r="B85" s="506"/>
      <c r="C85" s="506"/>
      <c r="D85" s="507"/>
      <c r="E85" s="507"/>
      <c r="F85" s="507"/>
      <c r="G85" s="220"/>
      <c r="H85" s="220"/>
      <c r="I85" s="220"/>
      <c r="J85" s="220"/>
      <c r="K85" s="220"/>
      <c r="L85" s="243"/>
      <c r="M85" s="159"/>
      <c r="N85" s="423"/>
      <c r="O85" s="423"/>
      <c r="P85" s="423"/>
      <c r="Q85" s="423"/>
      <c r="R85" s="423"/>
      <c r="S85" s="423"/>
      <c r="T85" s="423"/>
      <c r="U85" s="423"/>
      <c r="V85" s="423"/>
      <c r="W85" s="423"/>
      <c r="X85" s="423"/>
      <c r="Y85" s="423"/>
    </row>
    <row r="86" spans="1:25" s="164" customFormat="1" ht="12.75">
      <c r="A86" s="505"/>
      <c r="B86" s="506"/>
      <c r="C86" s="506"/>
      <c r="D86" s="507"/>
      <c r="E86" s="507"/>
      <c r="F86" s="507"/>
      <c r="G86" s="220"/>
      <c r="H86" s="220"/>
      <c r="I86" s="220"/>
      <c r="J86" s="220"/>
      <c r="K86" s="220"/>
      <c r="L86" s="243"/>
      <c r="M86" s="159"/>
      <c r="N86" s="423"/>
      <c r="O86" s="423"/>
      <c r="P86" s="423"/>
      <c r="Q86" s="423"/>
      <c r="R86" s="423"/>
      <c r="S86" s="423"/>
      <c r="T86" s="423"/>
      <c r="U86" s="423"/>
      <c r="V86" s="423"/>
      <c r="W86" s="423"/>
      <c r="X86" s="423"/>
      <c r="Y86" s="423"/>
    </row>
    <row r="87" spans="1:25" s="164" customFormat="1" ht="12.75">
      <c r="A87" s="505"/>
      <c r="B87" s="506"/>
      <c r="C87" s="506"/>
      <c r="D87" s="507"/>
      <c r="E87" s="507"/>
      <c r="F87" s="507"/>
      <c r="G87" s="220"/>
      <c r="H87" s="220"/>
      <c r="I87" s="220"/>
      <c r="J87" s="220"/>
      <c r="K87" s="220"/>
      <c r="L87" s="243"/>
      <c r="M87" s="159"/>
      <c r="N87" s="423"/>
      <c r="O87" s="423"/>
      <c r="P87" s="423"/>
      <c r="Q87" s="423"/>
      <c r="R87" s="423"/>
      <c r="S87" s="423"/>
      <c r="T87" s="423"/>
      <c r="U87" s="423"/>
      <c r="V87" s="423"/>
      <c r="W87" s="423"/>
      <c r="X87" s="423"/>
      <c r="Y87" s="423"/>
    </row>
    <row r="88" spans="1:25" s="164" customFormat="1" ht="12.75">
      <c r="A88" s="505"/>
      <c r="B88" s="506"/>
      <c r="C88" s="506"/>
      <c r="D88" s="507"/>
      <c r="E88" s="507"/>
      <c r="F88" s="507"/>
      <c r="G88" s="220"/>
      <c r="H88" s="220"/>
      <c r="I88" s="220"/>
      <c r="J88" s="220"/>
      <c r="K88" s="220"/>
      <c r="L88" s="243"/>
      <c r="M88" s="159"/>
      <c r="N88" s="423"/>
      <c r="O88" s="423"/>
      <c r="P88" s="423"/>
      <c r="Q88" s="423"/>
      <c r="R88" s="423"/>
      <c r="S88" s="423"/>
      <c r="T88" s="423"/>
      <c r="U88" s="423"/>
      <c r="V88" s="423"/>
      <c r="W88" s="423"/>
      <c r="X88" s="423"/>
      <c r="Y88" s="423"/>
    </row>
    <row r="89" spans="1:25" s="164" customFormat="1" ht="12.75">
      <c r="A89" s="505"/>
      <c r="B89" s="506"/>
      <c r="C89" s="506"/>
      <c r="D89" s="507"/>
      <c r="E89" s="507"/>
      <c r="F89" s="507"/>
      <c r="G89" s="220"/>
      <c r="H89" s="220"/>
      <c r="I89" s="220"/>
      <c r="J89" s="220"/>
      <c r="K89" s="220"/>
      <c r="L89" s="243"/>
      <c r="M89" s="159"/>
      <c r="N89" s="423"/>
      <c r="O89" s="423"/>
      <c r="P89" s="423"/>
      <c r="Q89" s="423"/>
      <c r="R89" s="423"/>
      <c r="S89" s="423"/>
      <c r="T89" s="423"/>
      <c r="U89" s="423"/>
      <c r="V89" s="423"/>
      <c r="W89" s="423"/>
      <c r="X89" s="423"/>
      <c r="Y89" s="423"/>
    </row>
    <row r="90" spans="1:25" s="164" customFormat="1" ht="12.75">
      <c r="A90" s="505"/>
      <c r="B90" s="506"/>
      <c r="C90" s="506"/>
      <c r="D90" s="507"/>
      <c r="E90" s="507"/>
      <c r="F90" s="507"/>
      <c r="G90" s="220"/>
      <c r="H90" s="220"/>
      <c r="I90" s="220"/>
      <c r="J90" s="220"/>
      <c r="K90" s="220"/>
      <c r="L90" s="243"/>
      <c r="M90" s="159"/>
      <c r="N90" s="423"/>
      <c r="O90" s="423"/>
      <c r="P90" s="423"/>
      <c r="Q90" s="423"/>
      <c r="R90" s="423"/>
      <c r="S90" s="423"/>
      <c r="T90" s="423"/>
      <c r="U90" s="423"/>
      <c r="V90" s="423"/>
      <c r="W90" s="423"/>
      <c r="X90" s="423"/>
      <c r="Y90" s="423"/>
    </row>
    <row r="91" spans="1:25" s="164" customFormat="1" ht="12.75">
      <c r="A91" s="505"/>
      <c r="B91" s="506"/>
      <c r="C91" s="506"/>
      <c r="D91" s="507"/>
      <c r="E91" s="507"/>
      <c r="F91" s="507"/>
      <c r="G91" s="220"/>
      <c r="H91" s="220"/>
      <c r="I91" s="220"/>
      <c r="J91" s="220"/>
      <c r="K91" s="220"/>
      <c r="L91" s="243"/>
      <c r="M91" s="159"/>
      <c r="N91" s="423"/>
      <c r="O91" s="423"/>
      <c r="P91" s="423"/>
      <c r="Q91" s="423"/>
      <c r="R91" s="423"/>
      <c r="S91" s="423"/>
      <c r="T91" s="423"/>
      <c r="U91" s="423"/>
      <c r="V91" s="423"/>
      <c r="W91" s="423"/>
      <c r="X91" s="423"/>
      <c r="Y91" s="423"/>
    </row>
    <row r="92" spans="1:25" s="164" customFormat="1" ht="12.75">
      <c r="A92" s="505"/>
      <c r="B92" s="506"/>
      <c r="C92" s="506"/>
      <c r="D92" s="507"/>
      <c r="E92" s="507"/>
      <c r="F92" s="507"/>
      <c r="G92" s="220"/>
      <c r="H92" s="220"/>
      <c r="I92" s="220"/>
      <c r="J92" s="220"/>
      <c r="K92" s="220"/>
      <c r="L92" s="243"/>
      <c r="M92" s="159"/>
      <c r="N92" s="423"/>
      <c r="O92" s="423"/>
      <c r="P92" s="423"/>
      <c r="Q92" s="423"/>
      <c r="R92" s="423"/>
      <c r="S92" s="423"/>
      <c r="T92" s="423"/>
      <c r="U92" s="423"/>
      <c r="V92" s="423"/>
      <c r="W92" s="423"/>
      <c r="X92" s="423"/>
      <c r="Y92" s="423"/>
    </row>
    <row r="93" spans="1:25" s="164" customFormat="1" ht="12.75">
      <c r="A93" s="505"/>
      <c r="B93" s="506"/>
      <c r="C93" s="506"/>
      <c r="D93" s="507"/>
      <c r="E93" s="507"/>
      <c r="F93" s="507"/>
      <c r="G93" s="220"/>
      <c r="H93" s="220"/>
      <c r="I93" s="220"/>
      <c r="J93" s="220"/>
      <c r="K93" s="220"/>
      <c r="L93" s="243"/>
      <c r="M93" s="159"/>
      <c r="N93" s="423"/>
      <c r="O93" s="423"/>
      <c r="P93" s="423"/>
      <c r="Q93" s="423"/>
      <c r="R93" s="423"/>
      <c r="S93" s="423"/>
      <c r="T93" s="423"/>
      <c r="U93" s="423"/>
      <c r="V93" s="423"/>
      <c r="W93" s="423"/>
      <c r="X93" s="423"/>
      <c r="Y93" s="423"/>
    </row>
    <row r="94" spans="1:25" s="164" customFormat="1" ht="12.75">
      <c r="A94" s="505"/>
      <c r="B94" s="506"/>
      <c r="C94" s="506"/>
      <c r="D94" s="507"/>
      <c r="E94" s="507"/>
      <c r="F94" s="507"/>
      <c r="G94" s="220"/>
      <c r="H94" s="220"/>
      <c r="I94" s="220"/>
      <c r="J94" s="220"/>
      <c r="K94" s="220"/>
      <c r="L94" s="243"/>
      <c r="M94" s="159"/>
      <c r="N94" s="423"/>
      <c r="O94" s="423"/>
      <c r="P94" s="423"/>
      <c r="Q94" s="423"/>
      <c r="R94" s="423"/>
      <c r="S94" s="423"/>
      <c r="T94" s="423"/>
      <c r="U94" s="423"/>
      <c r="V94" s="423"/>
      <c r="W94" s="423"/>
      <c r="X94" s="423"/>
      <c r="Y94" s="423"/>
    </row>
    <row r="95" spans="1:25" s="164" customFormat="1" ht="12.75">
      <c r="A95" s="505"/>
      <c r="B95" s="506"/>
      <c r="C95" s="506"/>
      <c r="D95" s="507"/>
      <c r="E95" s="507"/>
      <c r="F95" s="507"/>
      <c r="G95" s="220"/>
      <c r="H95" s="220"/>
      <c r="I95" s="220"/>
      <c r="J95" s="220"/>
      <c r="K95" s="220"/>
      <c r="L95" s="243"/>
      <c r="M95" s="159"/>
      <c r="N95" s="423"/>
      <c r="O95" s="423"/>
      <c r="P95" s="423"/>
      <c r="Q95" s="423"/>
      <c r="R95" s="423"/>
      <c r="S95" s="423"/>
      <c r="T95" s="423"/>
      <c r="U95" s="423"/>
      <c r="V95" s="423"/>
      <c r="W95" s="423"/>
      <c r="X95" s="423"/>
      <c r="Y95" s="423"/>
    </row>
    <row r="96" spans="1:25" s="164" customFormat="1" ht="12.75">
      <c r="A96" s="505"/>
      <c r="B96" s="506"/>
      <c r="C96" s="506"/>
      <c r="D96" s="507"/>
      <c r="E96" s="507"/>
      <c r="F96" s="507"/>
      <c r="G96" s="220"/>
      <c r="H96" s="220"/>
      <c r="I96" s="220"/>
      <c r="J96" s="220"/>
      <c r="K96" s="220"/>
      <c r="L96" s="243"/>
      <c r="M96" s="159"/>
      <c r="N96" s="423"/>
      <c r="O96" s="423"/>
      <c r="P96" s="423"/>
      <c r="Q96" s="423"/>
      <c r="R96" s="423"/>
      <c r="S96" s="423"/>
      <c r="T96" s="423"/>
      <c r="U96" s="423"/>
      <c r="V96" s="423"/>
      <c r="W96" s="423"/>
      <c r="X96" s="423"/>
      <c r="Y96" s="423"/>
    </row>
    <row r="97" spans="1:25" s="164" customFormat="1" ht="12.75">
      <c r="A97" s="505"/>
      <c r="B97" s="506"/>
      <c r="C97" s="506"/>
      <c r="D97" s="507"/>
      <c r="E97" s="507"/>
      <c r="F97" s="507"/>
      <c r="G97" s="220"/>
      <c r="H97" s="220"/>
      <c r="I97" s="220"/>
      <c r="J97" s="220"/>
      <c r="K97" s="220"/>
      <c r="L97" s="243"/>
      <c r="M97" s="159"/>
      <c r="N97" s="423"/>
      <c r="O97" s="423"/>
      <c r="P97" s="423"/>
      <c r="Q97" s="423"/>
      <c r="R97" s="423"/>
      <c r="S97" s="423"/>
      <c r="T97" s="423"/>
      <c r="U97" s="423"/>
      <c r="V97" s="423"/>
      <c r="W97" s="423"/>
      <c r="X97" s="423"/>
      <c r="Y97" s="423"/>
    </row>
    <row r="98" spans="1:25" s="164" customFormat="1" ht="12.75">
      <c r="A98" s="505"/>
      <c r="B98" s="506"/>
      <c r="C98" s="506"/>
      <c r="D98" s="507"/>
      <c r="E98" s="507"/>
      <c r="F98" s="507"/>
      <c r="G98" s="220"/>
      <c r="H98" s="220"/>
      <c r="I98" s="220"/>
      <c r="J98" s="220"/>
      <c r="K98" s="220"/>
      <c r="L98" s="243"/>
      <c r="M98" s="159"/>
      <c r="N98" s="423"/>
      <c r="O98" s="423"/>
      <c r="P98" s="423"/>
      <c r="Q98" s="423"/>
      <c r="R98" s="423"/>
      <c r="S98" s="423"/>
      <c r="T98" s="423"/>
      <c r="U98" s="423"/>
      <c r="V98" s="423"/>
      <c r="W98" s="423"/>
      <c r="X98" s="423"/>
      <c r="Y98" s="423"/>
    </row>
    <row r="99" spans="1:25" s="164" customFormat="1" ht="12.75">
      <c r="A99" s="505"/>
      <c r="B99" s="506"/>
      <c r="C99" s="506"/>
      <c r="D99" s="507"/>
      <c r="E99" s="507"/>
      <c r="F99" s="507"/>
      <c r="G99" s="220"/>
      <c r="H99" s="220"/>
      <c r="I99" s="220"/>
      <c r="J99" s="220"/>
      <c r="K99" s="220"/>
      <c r="L99" s="243"/>
      <c r="M99" s="159"/>
      <c r="N99" s="423"/>
      <c r="O99" s="423"/>
      <c r="P99" s="423"/>
      <c r="Q99" s="423"/>
      <c r="R99" s="423"/>
      <c r="S99" s="423"/>
      <c r="T99" s="423"/>
      <c r="U99" s="423"/>
      <c r="V99" s="423"/>
      <c r="W99" s="423"/>
      <c r="X99" s="423"/>
      <c r="Y99" s="423"/>
    </row>
    <row r="100" spans="1:25" s="164" customFormat="1" ht="12.75">
      <c r="A100" s="505"/>
      <c r="B100" s="506"/>
      <c r="C100" s="506"/>
      <c r="D100" s="507"/>
      <c r="E100" s="507"/>
      <c r="F100" s="507"/>
      <c r="G100" s="220"/>
      <c r="H100" s="220"/>
      <c r="I100" s="220"/>
      <c r="J100" s="220"/>
      <c r="K100" s="220"/>
      <c r="L100" s="243"/>
      <c r="M100" s="159"/>
      <c r="N100" s="423"/>
      <c r="O100" s="423"/>
      <c r="P100" s="423"/>
      <c r="Q100" s="423"/>
      <c r="R100" s="423"/>
      <c r="S100" s="423"/>
      <c r="T100" s="423"/>
      <c r="U100" s="423"/>
      <c r="V100" s="423"/>
      <c r="W100" s="423"/>
      <c r="X100" s="423"/>
      <c r="Y100" s="423"/>
    </row>
    <row r="101" spans="1:25" s="164" customFormat="1" ht="12.75">
      <c r="A101" s="505"/>
      <c r="B101" s="506"/>
      <c r="C101" s="506"/>
      <c r="D101" s="507"/>
      <c r="E101" s="507"/>
      <c r="F101" s="507"/>
      <c r="G101" s="220"/>
      <c r="H101" s="220"/>
      <c r="I101" s="220"/>
      <c r="J101" s="220"/>
      <c r="K101" s="220"/>
      <c r="L101" s="243"/>
      <c r="M101" s="159"/>
      <c r="N101" s="423"/>
      <c r="O101" s="423"/>
      <c r="P101" s="423"/>
      <c r="Q101" s="423"/>
      <c r="R101" s="423"/>
      <c r="S101" s="423"/>
      <c r="T101" s="423"/>
      <c r="U101" s="423"/>
      <c r="V101" s="423"/>
      <c r="W101" s="423"/>
      <c r="X101" s="423"/>
      <c r="Y101" s="423"/>
    </row>
    <row r="102" spans="1:25" s="164" customFormat="1" ht="12.75">
      <c r="A102" s="505"/>
      <c r="B102" s="506"/>
      <c r="C102" s="506"/>
      <c r="D102" s="507"/>
      <c r="E102" s="507"/>
      <c r="F102" s="507"/>
      <c r="G102" s="220"/>
      <c r="H102" s="220"/>
      <c r="I102" s="220"/>
      <c r="J102" s="220"/>
      <c r="K102" s="220"/>
      <c r="L102" s="243"/>
      <c r="M102" s="159"/>
      <c r="N102" s="423"/>
      <c r="O102" s="423"/>
      <c r="P102" s="423"/>
      <c r="Q102" s="423"/>
      <c r="R102" s="423"/>
      <c r="S102" s="423"/>
      <c r="T102" s="423"/>
      <c r="U102" s="423"/>
      <c r="V102" s="423"/>
      <c r="W102" s="423"/>
      <c r="X102" s="423"/>
      <c r="Y102" s="423"/>
    </row>
    <row r="103" spans="1:25" s="164" customFormat="1" ht="12.75">
      <c r="A103" s="505"/>
      <c r="B103" s="506"/>
      <c r="C103" s="506"/>
      <c r="D103" s="507"/>
      <c r="E103" s="507"/>
      <c r="F103" s="507"/>
      <c r="G103" s="220"/>
      <c r="H103" s="220"/>
      <c r="I103" s="220"/>
      <c r="J103" s="220"/>
      <c r="K103" s="220"/>
      <c r="L103" s="243"/>
      <c r="M103" s="159"/>
      <c r="N103" s="423"/>
      <c r="O103" s="423"/>
      <c r="P103" s="423"/>
      <c r="Q103" s="423"/>
      <c r="R103" s="423"/>
      <c r="S103" s="423"/>
      <c r="T103" s="423"/>
      <c r="U103" s="423"/>
      <c r="V103" s="423"/>
      <c r="W103" s="423"/>
      <c r="X103" s="423"/>
      <c r="Y103" s="423"/>
    </row>
    <row r="104" spans="1:25" s="164" customFormat="1" ht="12.75">
      <c r="A104" s="505"/>
      <c r="B104" s="506"/>
      <c r="C104" s="506"/>
      <c r="D104" s="507"/>
      <c r="E104" s="507"/>
      <c r="F104" s="507"/>
      <c r="G104" s="220"/>
      <c r="H104" s="220"/>
      <c r="I104" s="220"/>
      <c r="J104" s="220"/>
      <c r="K104" s="220"/>
      <c r="L104" s="243"/>
      <c r="M104" s="159"/>
      <c r="N104" s="423"/>
      <c r="O104" s="423"/>
      <c r="P104" s="423"/>
      <c r="Q104" s="423"/>
      <c r="R104" s="423"/>
      <c r="S104" s="423"/>
      <c r="T104" s="423"/>
      <c r="U104" s="423"/>
      <c r="V104" s="423"/>
      <c r="W104" s="423"/>
      <c r="X104" s="423"/>
      <c r="Y104" s="423"/>
    </row>
    <row r="105" spans="1:25" s="164" customFormat="1" ht="12.75">
      <c r="A105" s="505"/>
      <c r="B105" s="506"/>
      <c r="C105" s="506"/>
      <c r="D105" s="507"/>
      <c r="E105" s="507"/>
      <c r="F105" s="507"/>
      <c r="G105" s="220"/>
      <c r="H105" s="220"/>
      <c r="I105" s="220"/>
      <c r="J105" s="220"/>
      <c r="K105" s="220"/>
      <c r="L105" s="243"/>
      <c r="M105" s="159"/>
      <c r="N105" s="423"/>
      <c r="O105" s="423"/>
      <c r="P105" s="423"/>
      <c r="Q105" s="423"/>
      <c r="R105" s="423"/>
      <c r="S105" s="423"/>
      <c r="T105" s="423"/>
      <c r="U105" s="423"/>
      <c r="V105" s="423"/>
      <c r="W105" s="423"/>
      <c r="X105" s="423"/>
      <c r="Y105" s="423"/>
    </row>
    <row r="106" spans="1:25" s="164" customFormat="1" ht="12.75">
      <c r="A106" s="505"/>
      <c r="B106" s="506"/>
      <c r="C106" s="506"/>
      <c r="D106" s="507"/>
      <c r="E106" s="507"/>
      <c r="F106" s="507"/>
      <c r="G106" s="220"/>
      <c r="H106" s="220"/>
      <c r="I106" s="220"/>
      <c r="J106" s="220"/>
      <c r="K106" s="220"/>
      <c r="L106" s="243"/>
      <c r="M106" s="159"/>
      <c r="N106" s="423"/>
      <c r="O106" s="423"/>
      <c r="P106" s="423"/>
      <c r="Q106" s="423"/>
      <c r="R106" s="423"/>
      <c r="S106" s="423"/>
      <c r="T106" s="423"/>
      <c r="U106" s="423"/>
      <c r="V106" s="423"/>
      <c r="W106" s="423"/>
      <c r="X106" s="423"/>
      <c r="Y106" s="423"/>
    </row>
    <row r="107" spans="1:25" s="164" customFormat="1" ht="12.75">
      <c r="A107" s="505"/>
      <c r="B107" s="506"/>
      <c r="C107" s="506"/>
      <c r="D107" s="507"/>
      <c r="E107" s="507"/>
      <c r="F107" s="507"/>
      <c r="G107" s="220"/>
      <c r="H107" s="220"/>
      <c r="I107" s="220"/>
      <c r="J107" s="220"/>
      <c r="K107" s="220"/>
      <c r="L107" s="243"/>
      <c r="M107" s="159"/>
      <c r="N107" s="423"/>
      <c r="O107" s="423"/>
      <c r="P107" s="423"/>
      <c r="Q107" s="423"/>
      <c r="R107" s="423"/>
      <c r="S107" s="423"/>
      <c r="T107" s="423"/>
      <c r="U107" s="423"/>
      <c r="V107" s="423"/>
      <c r="W107" s="423"/>
      <c r="X107" s="423"/>
      <c r="Y107" s="423"/>
    </row>
    <row r="108" spans="1:25" s="164" customFormat="1" ht="12.75">
      <c r="A108" s="505"/>
      <c r="B108" s="506"/>
      <c r="C108" s="506"/>
      <c r="D108" s="507"/>
      <c r="E108" s="507"/>
      <c r="F108" s="507"/>
      <c r="G108" s="220"/>
      <c r="H108" s="220"/>
      <c r="I108" s="220"/>
      <c r="J108" s="220"/>
      <c r="K108" s="220"/>
      <c r="L108" s="243"/>
      <c r="M108" s="159"/>
      <c r="N108" s="423"/>
      <c r="O108" s="423"/>
      <c r="P108" s="423"/>
      <c r="Q108" s="423"/>
      <c r="R108" s="423"/>
      <c r="S108" s="423"/>
      <c r="T108" s="423"/>
      <c r="U108" s="423"/>
      <c r="V108" s="423"/>
      <c r="W108" s="423"/>
      <c r="X108" s="423"/>
      <c r="Y108" s="423"/>
    </row>
    <row r="109" spans="1:25" s="164" customFormat="1" ht="12.75">
      <c r="A109" s="505"/>
      <c r="B109" s="506"/>
      <c r="C109" s="506"/>
      <c r="D109" s="507"/>
      <c r="E109" s="507"/>
      <c r="F109" s="507"/>
      <c r="G109" s="220"/>
      <c r="H109" s="220"/>
      <c r="I109" s="220"/>
      <c r="J109" s="220"/>
      <c r="K109" s="220"/>
      <c r="L109" s="243"/>
      <c r="M109" s="159"/>
      <c r="N109" s="423"/>
      <c r="O109" s="423"/>
      <c r="P109" s="423"/>
      <c r="Q109" s="423"/>
      <c r="R109" s="423"/>
      <c r="S109" s="423"/>
      <c r="T109" s="423"/>
      <c r="U109" s="423"/>
      <c r="V109" s="423"/>
      <c r="W109" s="423"/>
      <c r="X109" s="423"/>
      <c r="Y109" s="423"/>
    </row>
    <row r="110" spans="1:25" s="164" customFormat="1" ht="12.75">
      <c r="A110" s="505"/>
      <c r="B110" s="506"/>
      <c r="C110" s="506"/>
      <c r="D110" s="507"/>
      <c r="E110" s="507"/>
      <c r="F110" s="507"/>
      <c r="G110" s="220"/>
      <c r="H110" s="220"/>
      <c r="I110" s="220"/>
      <c r="J110" s="220"/>
      <c r="K110" s="220"/>
      <c r="L110" s="243"/>
      <c r="M110" s="159"/>
      <c r="N110" s="423"/>
      <c r="O110" s="423"/>
      <c r="P110" s="423"/>
      <c r="Q110" s="423"/>
      <c r="R110" s="423"/>
      <c r="S110" s="423"/>
      <c r="T110" s="423"/>
      <c r="U110" s="423"/>
      <c r="V110" s="423"/>
      <c r="W110" s="423"/>
      <c r="X110" s="423"/>
      <c r="Y110" s="423"/>
    </row>
    <row r="111" spans="1:25" s="164" customFormat="1" ht="12.75">
      <c r="A111" s="505"/>
      <c r="B111" s="506"/>
      <c r="C111" s="506"/>
      <c r="D111" s="507"/>
      <c r="E111" s="507"/>
      <c r="F111" s="507"/>
      <c r="G111" s="220"/>
      <c r="H111" s="220"/>
      <c r="I111" s="220"/>
      <c r="J111" s="220"/>
      <c r="K111" s="220"/>
      <c r="L111" s="243"/>
      <c r="M111" s="159"/>
      <c r="N111" s="423"/>
      <c r="O111" s="423"/>
      <c r="P111" s="423"/>
      <c r="Q111" s="423"/>
      <c r="R111" s="423"/>
      <c r="S111" s="423"/>
      <c r="T111" s="423"/>
      <c r="U111" s="423"/>
      <c r="V111" s="423"/>
      <c r="W111" s="423"/>
      <c r="X111" s="423"/>
      <c r="Y111" s="423"/>
    </row>
    <row r="112" spans="1:25" s="164" customFormat="1" ht="12.75">
      <c r="A112" s="505"/>
      <c r="B112" s="506"/>
      <c r="C112" s="506"/>
      <c r="D112" s="507"/>
      <c r="E112" s="507"/>
      <c r="F112" s="507"/>
      <c r="G112" s="220"/>
      <c r="H112" s="220"/>
      <c r="I112" s="220"/>
      <c r="J112" s="220"/>
      <c r="K112" s="220"/>
      <c r="L112" s="243"/>
      <c r="M112" s="159"/>
      <c r="N112" s="423"/>
      <c r="O112" s="423"/>
      <c r="P112" s="423"/>
      <c r="Q112" s="423"/>
      <c r="R112" s="423"/>
      <c r="S112" s="423"/>
      <c r="T112" s="423"/>
      <c r="U112" s="423"/>
      <c r="V112" s="423"/>
      <c r="W112" s="423"/>
      <c r="X112" s="423"/>
      <c r="Y112" s="423"/>
    </row>
    <row r="113" spans="1:25" s="164" customFormat="1" ht="12.75">
      <c r="A113" s="505"/>
      <c r="B113" s="506"/>
      <c r="C113" s="506"/>
      <c r="D113" s="507"/>
      <c r="E113" s="507"/>
      <c r="F113" s="507"/>
      <c r="G113" s="220"/>
      <c r="H113" s="220"/>
      <c r="I113" s="220"/>
      <c r="J113" s="220"/>
      <c r="K113" s="220"/>
      <c r="L113" s="243"/>
      <c r="M113" s="159"/>
      <c r="N113" s="423"/>
      <c r="O113" s="423"/>
      <c r="P113" s="423"/>
      <c r="Q113" s="423"/>
      <c r="R113" s="423"/>
      <c r="S113" s="423"/>
      <c r="T113" s="423"/>
      <c r="U113" s="423"/>
      <c r="V113" s="423"/>
      <c r="W113" s="423"/>
      <c r="X113" s="423"/>
      <c r="Y113" s="423"/>
    </row>
    <row r="114" spans="1:25" s="164" customFormat="1" ht="12.75">
      <c r="A114" s="501"/>
      <c r="B114" s="502"/>
      <c r="C114" s="502"/>
      <c r="D114" s="503"/>
      <c r="E114" s="503"/>
      <c r="F114" s="503"/>
      <c r="G114" s="220"/>
      <c r="H114" s="220"/>
      <c r="I114" s="220"/>
      <c r="J114" s="220"/>
      <c r="K114" s="220"/>
      <c r="L114" s="243"/>
      <c r="M114" s="159"/>
      <c r="N114" s="423"/>
      <c r="O114" s="423"/>
      <c r="P114" s="423"/>
      <c r="Q114" s="423"/>
      <c r="R114" s="423"/>
      <c r="S114" s="423"/>
      <c r="T114" s="423"/>
      <c r="U114" s="423"/>
      <c r="V114" s="423"/>
      <c r="W114" s="423"/>
      <c r="X114" s="423"/>
      <c r="Y114" s="423"/>
    </row>
    <row r="115" spans="1:25" s="164" customFormat="1" ht="12.75">
      <c r="A115" s="207"/>
      <c r="B115" s="220"/>
      <c r="C115" s="220"/>
      <c r="D115" s="220"/>
      <c r="E115" s="220"/>
      <c r="F115" s="220"/>
      <c r="G115" s="220"/>
      <c r="H115" s="220"/>
      <c r="I115" s="220"/>
      <c r="J115" s="220"/>
      <c r="K115" s="220"/>
      <c r="L115" s="243"/>
      <c r="M115" s="159"/>
      <c r="N115" s="423"/>
      <c r="O115" s="423"/>
      <c r="P115" s="423"/>
      <c r="Q115" s="423"/>
      <c r="R115" s="423"/>
      <c r="S115" s="423"/>
      <c r="T115" s="423"/>
      <c r="U115" s="423"/>
      <c r="V115" s="423"/>
      <c r="W115" s="423"/>
      <c r="X115" s="423"/>
      <c r="Y115" s="423"/>
    </row>
    <row r="116" spans="1:25" s="164" customFormat="1" ht="12.75">
      <c r="A116" s="207"/>
      <c r="B116" s="220"/>
      <c r="C116" s="220"/>
      <c r="D116" s="220"/>
      <c r="E116" s="220"/>
      <c r="F116" s="220"/>
      <c r="G116" s="220"/>
      <c r="H116" s="220"/>
      <c r="I116" s="220"/>
      <c r="J116" s="220"/>
      <c r="K116" s="220"/>
      <c r="L116" s="243"/>
      <c r="M116" s="159"/>
      <c r="N116" s="423"/>
      <c r="O116" s="423"/>
      <c r="P116" s="423"/>
      <c r="Q116" s="423"/>
      <c r="R116" s="423"/>
      <c r="S116" s="423"/>
      <c r="T116" s="423"/>
      <c r="U116" s="423"/>
      <c r="V116" s="423"/>
      <c r="W116" s="423"/>
      <c r="X116" s="423"/>
      <c r="Y116" s="423"/>
    </row>
    <row r="117" spans="1:25" s="164" customFormat="1" ht="12.75">
      <c r="A117" s="207"/>
      <c r="B117" s="220"/>
      <c r="C117" s="220"/>
      <c r="D117" s="220"/>
      <c r="E117" s="220"/>
      <c r="F117" s="220"/>
      <c r="G117" s="220"/>
      <c r="H117" s="220"/>
      <c r="I117" s="220"/>
      <c r="J117" s="220"/>
      <c r="K117" s="220"/>
      <c r="L117" s="243"/>
      <c r="M117" s="159"/>
      <c r="N117" s="423"/>
      <c r="O117" s="423"/>
      <c r="P117" s="423"/>
      <c r="Q117" s="423"/>
      <c r="R117" s="423"/>
      <c r="S117" s="423"/>
      <c r="T117" s="423"/>
      <c r="U117" s="423"/>
      <c r="V117" s="423"/>
      <c r="W117" s="423"/>
      <c r="X117" s="423"/>
      <c r="Y117" s="423"/>
    </row>
    <row r="118" spans="1:25" s="173" customFormat="1" ht="12" customHeight="1">
      <c r="A118" s="239"/>
      <c r="B118" s="220"/>
      <c r="C118" s="220"/>
      <c r="D118" s="220"/>
      <c r="E118" s="220"/>
      <c r="F118" s="220"/>
      <c r="G118" s="223"/>
      <c r="H118" s="223"/>
      <c r="I118" s="223"/>
      <c r="J118" s="225"/>
      <c r="K118" s="225"/>
      <c r="L118" s="225"/>
      <c r="M118" s="172"/>
      <c r="N118" s="424"/>
      <c r="O118" s="424"/>
      <c r="P118" s="424"/>
      <c r="Q118" s="424"/>
      <c r="R118" s="424"/>
      <c r="S118" s="424"/>
      <c r="T118" s="424"/>
      <c r="U118" s="424"/>
      <c r="V118" s="424"/>
      <c r="W118" s="424"/>
      <c r="X118" s="424"/>
      <c r="Y118" s="424"/>
    </row>
    <row r="119" spans="1:25" s="171" customFormat="1" ht="14.1" customHeight="1">
      <c r="A119" s="174"/>
      <c r="B119" s="175"/>
      <c r="C119" s="175"/>
      <c r="D119" s="175"/>
      <c r="E119" s="175"/>
      <c r="F119" s="175"/>
      <c r="G119" s="175"/>
      <c r="H119" s="173"/>
      <c r="I119" s="175"/>
      <c r="J119" s="172"/>
      <c r="K119" s="172"/>
      <c r="L119" s="223"/>
      <c r="M119" s="176"/>
      <c r="N119" s="425"/>
      <c r="O119" s="425"/>
      <c r="P119" s="425"/>
      <c r="Q119" s="425"/>
      <c r="R119" s="425"/>
      <c r="S119" s="425"/>
      <c r="T119" s="425"/>
      <c r="U119" s="425"/>
      <c r="V119" s="425"/>
      <c r="W119" s="425"/>
      <c r="X119" s="425"/>
      <c r="Y119" s="425"/>
    </row>
    <row r="120" spans="1:25" s="140" customFormat="1" ht="12" customHeight="1">
      <c r="A120" s="177"/>
      <c r="B120" s="178"/>
      <c r="C120" s="178"/>
      <c r="D120" s="178"/>
      <c r="E120" s="178"/>
      <c r="F120" s="178"/>
      <c r="G120" s="179"/>
      <c r="J120" s="159"/>
      <c r="K120" s="159"/>
      <c r="L120" s="243"/>
      <c r="M120" s="159"/>
      <c r="N120" s="426"/>
      <c r="O120" s="426"/>
      <c r="P120" s="426"/>
      <c r="Q120" s="426"/>
      <c r="R120" s="426"/>
      <c r="S120" s="426"/>
      <c r="T120" s="426"/>
      <c r="U120" s="426"/>
      <c r="V120" s="426"/>
      <c r="W120" s="426"/>
      <c r="X120" s="426"/>
      <c r="Y120" s="426"/>
    </row>
    <row r="121" spans="1:25" s="140" customFormat="1" ht="12" customHeight="1">
      <c r="B121" s="178"/>
      <c r="C121" s="178"/>
      <c r="D121" s="178"/>
      <c r="E121" s="178"/>
      <c r="F121" s="178"/>
      <c r="G121" s="178"/>
      <c r="H121" s="178"/>
      <c r="I121" s="178"/>
      <c r="J121" s="159"/>
      <c r="K121" s="159"/>
      <c r="L121" s="243"/>
      <c r="M121" s="159"/>
      <c r="N121" s="426"/>
      <c r="O121" s="426"/>
      <c r="P121" s="426"/>
      <c r="Q121" s="426"/>
      <c r="R121" s="426"/>
      <c r="S121" s="426"/>
      <c r="T121" s="426"/>
      <c r="U121" s="426"/>
      <c r="V121" s="426"/>
      <c r="W121" s="426"/>
      <c r="X121" s="426"/>
      <c r="Y121" s="426"/>
    </row>
    <row r="122" spans="1:25" s="140" customFormat="1" ht="12" customHeight="1">
      <c r="B122" s="180"/>
      <c r="C122" s="180"/>
      <c r="D122" s="180"/>
      <c r="E122" s="180"/>
      <c r="F122" s="180"/>
      <c r="G122" s="180"/>
      <c r="H122" s="180"/>
      <c r="J122" s="159"/>
      <c r="K122" s="159"/>
      <c r="L122" s="243"/>
      <c r="M122" s="159"/>
      <c r="N122" s="426"/>
      <c r="O122" s="426"/>
      <c r="P122" s="426"/>
      <c r="Q122" s="426"/>
      <c r="R122" s="426"/>
      <c r="S122" s="426"/>
      <c r="T122" s="426"/>
      <c r="U122" s="426"/>
      <c r="V122" s="426"/>
      <c r="W122" s="426"/>
      <c r="X122" s="426"/>
      <c r="Y122" s="426"/>
    </row>
    <row r="123" spans="1:25" s="181" customFormat="1" ht="12" customHeight="1">
      <c r="L123" s="244"/>
      <c r="N123" s="427"/>
      <c r="O123" s="427"/>
      <c r="P123" s="427"/>
      <c r="Q123" s="427"/>
      <c r="R123" s="427"/>
      <c r="S123" s="427"/>
      <c r="T123" s="427"/>
      <c r="U123" s="427"/>
      <c r="V123" s="427"/>
      <c r="W123" s="427"/>
      <c r="X123" s="427"/>
      <c r="Y123" s="427"/>
    </row>
    <row r="124" spans="1:25" s="140" customFormat="1" ht="12" customHeight="1">
      <c r="A124" s="182"/>
      <c r="B124" s="180"/>
      <c r="C124" s="180"/>
      <c r="D124" s="180"/>
      <c r="E124" s="180"/>
      <c r="F124" s="180"/>
      <c r="G124" s="180"/>
      <c r="H124" s="180"/>
      <c r="J124" s="159"/>
      <c r="K124" s="159"/>
      <c r="L124" s="243"/>
      <c r="M124" s="159"/>
      <c r="N124" s="426"/>
      <c r="O124" s="426"/>
      <c r="P124" s="426"/>
      <c r="Q124" s="426"/>
      <c r="R124" s="426"/>
      <c r="S124" s="426"/>
      <c r="T124" s="426"/>
      <c r="U124" s="426"/>
      <c r="V124" s="426"/>
      <c r="W124" s="426"/>
      <c r="X124" s="426"/>
      <c r="Y124" s="426"/>
    </row>
    <row r="125" spans="1:25" s="140" customFormat="1" ht="12" customHeight="1">
      <c r="J125" s="144"/>
      <c r="K125" s="144"/>
      <c r="L125" s="246"/>
      <c r="M125" s="144"/>
      <c r="N125" s="426"/>
      <c r="O125" s="426"/>
      <c r="P125" s="426"/>
      <c r="Q125" s="426"/>
      <c r="R125" s="426"/>
      <c r="S125" s="426"/>
      <c r="T125" s="426"/>
      <c r="U125" s="426"/>
      <c r="V125" s="426"/>
      <c r="W125" s="426"/>
      <c r="X125" s="426"/>
      <c r="Y125" s="426"/>
    </row>
    <row r="126" spans="1:25" s="140" customFormat="1" ht="12" customHeight="1">
      <c r="A126" s="139"/>
      <c r="B126" s="139"/>
      <c r="C126" s="139"/>
      <c r="D126" s="139"/>
      <c r="E126" s="139"/>
      <c r="F126" s="139"/>
      <c r="G126" s="139"/>
      <c r="H126" s="139"/>
      <c r="I126" s="139"/>
      <c r="L126" s="197"/>
      <c r="N126" s="426"/>
      <c r="O126" s="426"/>
      <c r="P126" s="426"/>
      <c r="Q126" s="426"/>
      <c r="R126" s="426"/>
      <c r="S126" s="426"/>
      <c r="T126" s="426"/>
      <c r="U126" s="426"/>
      <c r="V126" s="426"/>
      <c r="W126" s="426"/>
      <c r="X126" s="426"/>
      <c r="Y126" s="426"/>
    </row>
    <row r="127" spans="1:25" s="140" customFormat="1" ht="12" customHeight="1">
      <c r="A127" s="139"/>
      <c r="B127" s="139"/>
      <c r="C127" s="139"/>
      <c r="D127" s="139"/>
      <c r="E127" s="139"/>
      <c r="F127" s="139"/>
      <c r="G127" s="139"/>
      <c r="H127" s="139"/>
      <c r="I127" s="139"/>
      <c r="L127" s="197"/>
      <c r="N127" s="426"/>
      <c r="O127" s="426"/>
      <c r="P127" s="426"/>
      <c r="Q127" s="426"/>
      <c r="R127" s="426"/>
      <c r="S127" s="426"/>
      <c r="T127" s="426"/>
      <c r="U127" s="426"/>
      <c r="V127" s="426"/>
      <c r="W127" s="426"/>
      <c r="X127" s="426"/>
      <c r="Y127" s="426"/>
    </row>
    <row r="128" spans="1:25" s="140" customFormat="1" ht="12" customHeight="1">
      <c r="A128" s="139"/>
      <c r="B128" s="139"/>
      <c r="C128" s="139"/>
      <c r="D128" s="139"/>
      <c r="E128" s="139"/>
      <c r="F128" s="139"/>
      <c r="G128" s="139"/>
      <c r="H128" s="139"/>
      <c r="I128" s="139"/>
      <c r="L128" s="197"/>
      <c r="N128" s="426"/>
      <c r="O128" s="426"/>
      <c r="P128" s="426"/>
      <c r="Q128" s="426"/>
      <c r="R128" s="426"/>
      <c r="S128" s="426"/>
      <c r="T128" s="426"/>
      <c r="U128" s="426"/>
      <c r="V128" s="426"/>
      <c r="W128" s="426"/>
      <c r="X128" s="426"/>
      <c r="Y128" s="426"/>
    </row>
    <row r="129" spans="1:25" s="140" customFormat="1" ht="12" customHeight="1">
      <c r="A129" s="139"/>
      <c r="B129" s="139"/>
      <c r="C129" s="139"/>
      <c r="D129" s="139"/>
      <c r="E129" s="139"/>
      <c r="F129" s="139"/>
      <c r="G129" s="139"/>
      <c r="H129" s="139"/>
      <c r="I129" s="139"/>
      <c r="L129" s="197"/>
      <c r="N129" s="426"/>
      <c r="O129" s="426"/>
      <c r="P129" s="426"/>
      <c r="Q129" s="426"/>
      <c r="R129" s="426"/>
      <c r="S129" s="426"/>
      <c r="T129" s="426"/>
      <c r="U129" s="426"/>
      <c r="V129" s="426"/>
      <c r="W129" s="426"/>
      <c r="X129" s="426"/>
      <c r="Y129" s="426"/>
    </row>
    <row r="130" spans="1:25" s="140" customFormat="1" ht="12" customHeight="1">
      <c r="A130" s="139"/>
      <c r="B130" s="139"/>
      <c r="C130" s="139"/>
      <c r="D130" s="139"/>
      <c r="E130" s="139"/>
      <c r="F130" s="139"/>
      <c r="G130" s="139"/>
      <c r="H130" s="139"/>
      <c r="I130" s="139"/>
      <c r="L130" s="197"/>
      <c r="N130" s="426"/>
      <c r="O130" s="426"/>
      <c r="P130" s="426"/>
      <c r="Q130" s="426"/>
      <c r="R130" s="426"/>
      <c r="S130" s="426"/>
      <c r="T130" s="426"/>
      <c r="U130" s="426"/>
      <c r="V130" s="426"/>
      <c r="W130" s="426"/>
      <c r="X130" s="426"/>
      <c r="Y130" s="426"/>
    </row>
    <row r="131" spans="1:25" s="140" customFormat="1" ht="12" customHeight="1">
      <c r="A131" s="139"/>
      <c r="B131" s="139"/>
      <c r="C131" s="139"/>
      <c r="D131" s="139"/>
      <c r="E131" s="139"/>
      <c r="F131" s="139"/>
      <c r="G131" s="139"/>
      <c r="H131" s="139"/>
      <c r="I131" s="139"/>
      <c r="L131" s="197"/>
      <c r="N131" s="426"/>
      <c r="O131" s="426"/>
      <c r="P131" s="426"/>
      <c r="Q131" s="426"/>
      <c r="R131" s="426"/>
      <c r="S131" s="426"/>
      <c r="T131" s="426"/>
      <c r="U131" s="426"/>
      <c r="V131" s="426"/>
      <c r="W131" s="426"/>
      <c r="X131" s="426"/>
      <c r="Y131" s="426"/>
    </row>
    <row r="132" spans="1:25" s="181" customFormat="1" ht="12" customHeight="1">
      <c r="A132" s="139"/>
      <c r="B132" s="139"/>
      <c r="C132" s="139"/>
      <c r="D132" s="139"/>
      <c r="E132" s="139"/>
      <c r="F132" s="139"/>
      <c r="G132" s="139"/>
      <c r="H132" s="139"/>
      <c r="I132" s="139"/>
      <c r="L132" s="244"/>
      <c r="N132" s="427"/>
      <c r="O132" s="427"/>
      <c r="P132" s="427"/>
      <c r="Q132" s="427"/>
      <c r="R132" s="427"/>
      <c r="S132" s="427"/>
      <c r="T132" s="427"/>
      <c r="U132" s="427"/>
      <c r="V132" s="427"/>
      <c r="W132" s="427"/>
      <c r="X132" s="427"/>
      <c r="Y132" s="427"/>
    </row>
    <row r="133" spans="1:25" s="140" customFormat="1" ht="12" customHeight="1">
      <c r="A133" s="139"/>
      <c r="B133" s="139"/>
      <c r="C133" s="139"/>
      <c r="D133" s="139"/>
      <c r="E133" s="139"/>
      <c r="F133" s="139"/>
      <c r="G133" s="139"/>
      <c r="H133" s="139"/>
      <c r="I133" s="139"/>
      <c r="L133" s="197"/>
      <c r="N133" s="426"/>
      <c r="O133" s="426"/>
      <c r="P133" s="426"/>
      <c r="Q133" s="426"/>
      <c r="R133" s="426"/>
      <c r="S133" s="426"/>
      <c r="T133" s="426"/>
      <c r="U133" s="426"/>
      <c r="V133" s="426"/>
      <c r="W133" s="426"/>
      <c r="X133" s="426"/>
      <c r="Y133" s="426"/>
    </row>
    <row r="134" spans="1:25" s="181" customFormat="1" ht="12" customHeight="1">
      <c r="A134" s="139"/>
      <c r="B134" s="139"/>
      <c r="C134" s="139"/>
      <c r="D134" s="139"/>
      <c r="E134" s="139"/>
      <c r="F134" s="139"/>
      <c r="G134" s="139"/>
      <c r="H134" s="139"/>
      <c r="I134" s="139"/>
      <c r="J134" s="178"/>
      <c r="K134" s="178"/>
      <c r="L134" s="242"/>
      <c r="M134" s="178"/>
      <c r="N134" s="427"/>
      <c r="O134" s="427"/>
      <c r="P134" s="427"/>
      <c r="Q134" s="427"/>
      <c r="R134" s="427"/>
      <c r="S134" s="427"/>
      <c r="T134" s="427"/>
      <c r="U134" s="427"/>
      <c r="V134" s="427"/>
      <c r="W134" s="427"/>
      <c r="X134" s="427"/>
      <c r="Y134" s="427"/>
    </row>
    <row r="135" spans="1:25" s="140" customFormat="1" ht="12" customHeight="1">
      <c r="A135" s="139"/>
      <c r="B135" s="139"/>
      <c r="C135" s="139"/>
      <c r="D135" s="139"/>
      <c r="E135" s="139"/>
      <c r="F135" s="139"/>
      <c r="G135" s="139"/>
      <c r="H135" s="139"/>
      <c r="I135" s="139"/>
      <c r="J135" s="183"/>
      <c r="K135" s="183"/>
      <c r="L135" s="247"/>
      <c r="M135" s="183"/>
      <c r="N135" s="426"/>
      <c r="O135" s="426"/>
      <c r="P135" s="426"/>
      <c r="Q135" s="426"/>
      <c r="R135" s="426"/>
      <c r="S135" s="426"/>
      <c r="T135" s="426"/>
      <c r="U135" s="426"/>
      <c r="V135" s="426"/>
      <c r="W135" s="426"/>
      <c r="X135" s="426"/>
      <c r="Y135" s="426"/>
    </row>
    <row r="136" spans="1:25" ht="12" customHeight="1"/>
    <row r="137" spans="1:25" ht="12" customHeight="1"/>
    <row r="138" spans="1:25" ht="12" customHeight="1"/>
    <row r="139" spans="1:25" ht="12" customHeight="1"/>
    <row r="140" spans="1:25" ht="12" customHeight="1"/>
    <row r="141" spans="1:25" ht="12" customHeight="1"/>
    <row r="142" spans="1:25" ht="12" customHeight="1"/>
    <row r="143" spans="1:25" ht="12" customHeight="1"/>
    <row r="144" spans="1:25" ht="12" customHeight="1">
      <c r="A144" s="164"/>
    </row>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8.25" customHeight="1"/>
    <row r="156" ht="8.25" customHeight="1"/>
    <row r="157" ht="8.25" customHeight="1"/>
    <row r="158" ht="8.25" customHeight="1"/>
    <row r="159" ht="8.25" customHeight="1"/>
    <row r="160" ht="8.25" customHeight="1"/>
    <row r="161" ht="11.45" customHeight="1"/>
    <row r="162" ht="11.45" customHeight="1"/>
    <row r="163" ht="11.45" customHeight="1"/>
    <row r="164" ht="9"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sheetData>
  <mergeCells count="11">
    <mergeCell ref="A60:A61"/>
    <mergeCell ref="B60:D60"/>
    <mergeCell ref="I60:K60"/>
    <mergeCell ref="V45:W45"/>
    <mergeCell ref="P45:R45"/>
    <mergeCell ref="S45:U45"/>
    <mergeCell ref="A4:K4"/>
    <mergeCell ref="B8:D8"/>
    <mergeCell ref="E8:F8"/>
    <mergeCell ref="G8:K8"/>
    <mergeCell ref="A18:K18"/>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Marzo 2017
INFSGI-MES-03-2017
06/04/2017
Versión: 01</oddHeader>
    <oddFooter>&amp;L&amp;"Calibri Light,Regular"&amp;10COES SINAC, 2017&amp;C&amp;"Calibri Light,Regular"&amp;10 5&amp;R&amp;"Calibri Light,Regular"&amp;10Dirección Ejecutiva
Sub Dirección de Gestión de Información</oddFooter>
  </headerFooter>
  <rowBreaks count="1" manualBreakCount="1">
    <brk id="58" max="9" man="1"/>
  </rowBreaks>
  <ignoredErrors>
    <ignoredError sqref="F16 I16" formula="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4"/>
  </sheetPr>
  <dimension ref="A1:AM423"/>
  <sheetViews>
    <sheetView view="pageBreakPreview" zoomScale="110" zoomScaleNormal="100" zoomScaleSheetLayoutView="110" workbookViewId="0">
      <selection activeCell="F9" sqref="F9"/>
    </sheetView>
  </sheetViews>
  <sheetFormatPr defaultRowHeight="11.25"/>
  <cols>
    <col min="1" max="1" width="26.1640625" style="139" customWidth="1"/>
    <col min="2" max="2" width="15.33203125" style="139" customWidth="1"/>
    <col min="3" max="3" width="13" style="139" customWidth="1"/>
    <col min="4" max="7" width="11.6640625" style="139" customWidth="1"/>
    <col min="8" max="11" width="13.33203125" style="139" customWidth="1"/>
    <col min="12" max="12" width="1.5" style="139" customWidth="1"/>
    <col min="13" max="13" width="9.33203125" style="641"/>
    <col min="14" max="14" width="13" style="747" bestFit="1" customWidth="1"/>
    <col min="15" max="15" width="19" style="747" bestFit="1" customWidth="1"/>
    <col min="16" max="16" width="12.1640625" style="747" bestFit="1" customWidth="1"/>
    <col min="17" max="17" width="12.6640625" style="747" bestFit="1" customWidth="1"/>
    <col min="18" max="18" width="13" style="747" bestFit="1" customWidth="1"/>
    <col min="19" max="20" width="9.33203125" style="747"/>
    <col min="21" max="23" width="9.33203125" style="428"/>
    <col min="24" max="24" width="15.33203125" style="428" bestFit="1" customWidth="1"/>
    <col min="25" max="16384" width="9.33203125" style="139"/>
  </cols>
  <sheetData>
    <row r="1" spans="1:39" ht="6" customHeight="1">
      <c r="A1" s="192"/>
      <c r="B1" s="193"/>
      <c r="C1" s="193"/>
      <c r="D1" s="193"/>
      <c r="E1" s="193"/>
      <c r="F1" s="193"/>
      <c r="G1" s="193"/>
      <c r="H1" s="193"/>
      <c r="I1" s="194"/>
      <c r="J1" s="194"/>
      <c r="K1" s="195"/>
      <c r="L1" s="138"/>
    </row>
    <row r="2" spans="1:39" ht="9.75" customHeight="1">
      <c r="A2" s="196"/>
      <c r="B2" s="197"/>
      <c r="C2" s="197"/>
      <c r="D2" s="197"/>
      <c r="E2" s="197"/>
      <c r="F2" s="197"/>
      <c r="G2" s="197"/>
      <c r="H2" s="197"/>
      <c r="I2" s="198"/>
      <c r="J2" s="198"/>
      <c r="K2" s="198"/>
      <c r="L2" s="141"/>
    </row>
    <row r="3" spans="1:39" ht="15.75" customHeight="1">
      <c r="A3" s="1238" t="s">
        <v>815</v>
      </c>
      <c r="B3" s="1238"/>
      <c r="C3" s="1238"/>
      <c r="D3" s="1238"/>
      <c r="E3" s="1238"/>
      <c r="F3" s="1238"/>
      <c r="G3" s="1238"/>
      <c r="H3" s="1238"/>
      <c r="I3" s="1238"/>
      <c r="J3" s="1238"/>
      <c r="K3" s="1238"/>
      <c r="L3" s="141"/>
    </row>
    <row r="4" spans="1:39" ht="9" customHeight="1">
      <c r="A4" s="199"/>
      <c r="B4" s="199"/>
      <c r="C4" s="199"/>
      <c r="D4" s="199"/>
      <c r="E4" s="199"/>
      <c r="F4" s="199"/>
      <c r="G4" s="199"/>
      <c r="H4" s="199"/>
      <c r="I4" s="199"/>
      <c r="J4" s="199"/>
      <c r="K4" s="199"/>
      <c r="L4" s="142"/>
      <c r="N4" s="825"/>
      <c r="O4" s="825"/>
      <c r="P4" s="825"/>
      <c r="Q4" s="825"/>
      <c r="R4" s="825"/>
      <c r="S4" s="825"/>
      <c r="T4" s="825"/>
    </row>
    <row r="5" spans="1:39" ht="27" customHeight="1">
      <c r="A5" s="1242" t="s">
        <v>400</v>
      </c>
      <c r="B5" s="1240" t="s">
        <v>786</v>
      </c>
      <c r="C5" s="1242" t="s">
        <v>812</v>
      </c>
      <c r="D5" s="1244" t="s">
        <v>805</v>
      </c>
      <c r="E5" s="1245"/>
      <c r="F5" s="1244" t="s">
        <v>806</v>
      </c>
      <c r="G5" s="1245"/>
      <c r="H5" s="1244" t="s">
        <v>810</v>
      </c>
      <c r="I5" s="1245"/>
      <c r="J5" s="1244" t="s">
        <v>811</v>
      </c>
      <c r="K5" s="1245"/>
      <c r="L5" s="142"/>
      <c r="N5" s="825"/>
      <c r="O5" s="825"/>
      <c r="P5" s="825"/>
      <c r="Q5" s="826"/>
      <c r="R5" s="826"/>
      <c r="S5" s="826"/>
      <c r="T5" s="825"/>
    </row>
    <row r="6" spans="1:39" ht="36" customHeight="1">
      <c r="A6" s="1243"/>
      <c r="B6" s="1241"/>
      <c r="C6" s="1243"/>
      <c r="D6" s="895" t="s">
        <v>807</v>
      </c>
      <c r="E6" s="895" t="s">
        <v>808</v>
      </c>
      <c r="F6" s="895" t="s">
        <v>807</v>
      </c>
      <c r="G6" s="895" t="s">
        <v>808</v>
      </c>
      <c r="H6" s="895" t="s">
        <v>807</v>
      </c>
      <c r="I6" s="895" t="s">
        <v>808</v>
      </c>
      <c r="J6" s="895" t="s">
        <v>807</v>
      </c>
      <c r="K6" s="895" t="s">
        <v>808</v>
      </c>
      <c r="L6" s="143"/>
      <c r="Q6" s="834">
        <v>2017</v>
      </c>
      <c r="R6" s="834">
        <v>2016</v>
      </c>
      <c r="S6" s="834"/>
    </row>
    <row r="7" spans="1:39" ht="10.5" customHeight="1">
      <c r="A7" s="819" t="s">
        <v>827</v>
      </c>
      <c r="B7" s="822" t="s">
        <v>40</v>
      </c>
      <c r="C7" s="1057">
        <v>19.966000000000001</v>
      </c>
      <c r="D7" s="1058">
        <v>14.893171710000001</v>
      </c>
      <c r="E7" s="1059">
        <v>1.0025895978809101</v>
      </c>
      <c r="F7" s="1060">
        <v>14.789790890000001</v>
      </c>
      <c r="G7" s="1057">
        <v>0.99563013103458697</v>
      </c>
      <c r="H7" s="1058">
        <v>42.709988009999996</v>
      </c>
      <c r="I7" s="1059">
        <v>0.99034070906652405</v>
      </c>
      <c r="J7" s="1060">
        <v>43.35789252</v>
      </c>
      <c r="K7" s="1057">
        <v>1.0053640383095701</v>
      </c>
      <c r="L7" s="144"/>
      <c r="N7" s="835" t="str">
        <f>+B7</f>
        <v>Hidroeléctrica</v>
      </c>
      <c r="O7" s="747" t="s">
        <v>827</v>
      </c>
      <c r="P7" s="747" t="s">
        <v>40</v>
      </c>
      <c r="Q7" s="836">
        <v>0.99034070906652405</v>
      </c>
      <c r="R7" s="836">
        <v>1.0053640383095701</v>
      </c>
      <c r="S7" s="834"/>
      <c r="U7" s="837" t="s">
        <v>827</v>
      </c>
      <c r="V7" s="428" t="s">
        <v>346</v>
      </c>
    </row>
    <row r="8" spans="1:39" ht="10.5" customHeight="1">
      <c r="A8" s="820" t="s">
        <v>828</v>
      </c>
      <c r="B8" s="823" t="s">
        <v>40</v>
      </c>
      <c r="C8" s="1061">
        <v>19.1995</v>
      </c>
      <c r="D8" s="1062">
        <v>13.594192161072</v>
      </c>
      <c r="E8" s="1063">
        <v>0.95167914046484703</v>
      </c>
      <c r="F8" s="1064">
        <v>13.741578878767999</v>
      </c>
      <c r="G8" s="1061">
        <v>0.96199713973622203</v>
      </c>
      <c r="H8" s="1062">
        <v>36.896062986464997</v>
      </c>
      <c r="I8" s="1063">
        <v>0.88968518148295195</v>
      </c>
      <c r="J8" s="1064">
        <v>34.195114926666001</v>
      </c>
      <c r="K8" s="1061">
        <v>0.82455645851758297</v>
      </c>
      <c r="L8" s="145"/>
      <c r="M8" s="624"/>
      <c r="N8" s="838"/>
      <c r="O8" s="747" t="s">
        <v>831</v>
      </c>
      <c r="P8" s="839" t="s">
        <v>40</v>
      </c>
      <c r="Q8" s="840">
        <v>0.95465205455697799</v>
      </c>
      <c r="R8" s="840">
        <v>0.98212528201677995</v>
      </c>
      <c r="S8" s="834"/>
      <c r="U8" s="837" t="s">
        <v>828</v>
      </c>
      <c r="V8" s="428" t="s">
        <v>259</v>
      </c>
    </row>
    <row r="9" spans="1:39" ht="10.5" customHeight="1">
      <c r="A9" s="821" t="s">
        <v>829</v>
      </c>
      <c r="B9" s="824" t="s">
        <v>40</v>
      </c>
      <c r="C9" s="1065">
        <v>19.966999999999999</v>
      </c>
      <c r="D9" s="1066">
        <v>12.788112030000001</v>
      </c>
      <c r="E9" s="1067">
        <v>0.86083651129201899</v>
      </c>
      <c r="F9" s="1068">
        <v>13.94237448</v>
      </c>
      <c r="G9" s="1065">
        <v>0.93853611685086902</v>
      </c>
      <c r="H9" s="1066">
        <v>37.695544329999997</v>
      </c>
      <c r="I9" s="1067">
        <v>0.87402418458048403</v>
      </c>
      <c r="J9" s="1068">
        <v>40.946706710000001</v>
      </c>
      <c r="K9" s="1065">
        <v>0.94940695457690405</v>
      </c>
      <c r="L9" s="145"/>
      <c r="M9" s="624"/>
      <c r="N9" s="841"/>
      <c r="O9" s="747" t="s">
        <v>830</v>
      </c>
      <c r="P9" s="747" t="s">
        <v>40</v>
      </c>
      <c r="Q9" s="836">
        <v>0.951184031051303</v>
      </c>
      <c r="R9" s="836">
        <v>0.82744869852968095</v>
      </c>
      <c r="S9" s="834"/>
      <c r="U9" s="837" t="s">
        <v>829</v>
      </c>
      <c r="V9" s="428" t="s">
        <v>345</v>
      </c>
    </row>
    <row r="10" spans="1:39" ht="10.5" customHeight="1">
      <c r="A10" s="820" t="s">
        <v>830</v>
      </c>
      <c r="B10" s="823" t="s">
        <v>40</v>
      </c>
      <c r="C10" s="1061">
        <v>11.99296</v>
      </c>
      <c r="D10" s="1062">
        <v>8.6779314257810007</v>
      </c>
      <c r="E10" s="1063">
        <v>0.97256109625767595</v>
      </c>
      <c r="F10" s="1064">
        <v>8.4703394999999997</v>
      </c>
      <c r="G10" s="1061">
        <v>0.94929566340209903</v>
      </c>
      <c r="H10" s="1062">
        <v>24.640225999999998</v>
      </c>
      <c r="I10" s="1063">
        <v>0.951184031051303</v>
      </c>
      <c r="J10" s="1064">
        <v>21.434887750000001</v>
      </c>
      <c r="K10" s="1061">
        <v>0.82744869852968095</v>
      </c>
      <c r="L10" s="146"/>
      <c r="M10" s="624"/>
      <c r="O10" s="838" t="s">
        <v>828</v>
      </c>
      <c r="P10" s="747" t="s">
        <v>40</v>
      </c>
      <c r="Q10" s="836">
        <v>0.88968518148295195</v>
      </c>
      <c r="R10" s="836">
        <v>0.82455645851758297</v>
      </c>
      <c r="S10" s="834"/>
      <c r="U10" s="837" t="s">
        <v>830</v>
      </c>
      <c r="V10" s="428" t="s">
        <v>790</v>
      </c>
      <c r="AB10" s="644"/>
      <c r="AC10" s="644"/>
      <c r="AD10" s="644"/>
      <c r="AE10" s="644"/>
      <c r="AF10" s="644"/>
      <c r="AG10" s="644"/>
      <c r="AH10" s="644"/>
      <c r="AI10" s="644"/>
      <c r="AJ10" s="644"/>
      <c r="AK10" s="644"/>
      <c r="AL10" s="644"/>
      <c r="AM10" s="644"/>
    </row>
    <row r="11" spans="1:39" ht="10.5" customHeight="1">
      <c r="A11" s="821" t="s">
        <v>831</v>
      </c>
      <c r="B11" s="824" t="s">
        <v>40</v>
      </c>
      <c r="C11" s="1065">
        <v>9.9830000000000005</v>
      </c>
      <c r="D11" s="1066">
        <v>6.7527945815764996</v>
      </c>
      <c r="E11" s="1067">
        <v>0.90917928510409896</v>
      </c>
      <c r="F11" s="1068">
        <v>7.2968279667065996</v>
      </c>
      <c r="G11" s="1065">
        <v>0.98242657231091202</v>
      </c>
      <c r="H11" s="1066">
        <v>20.5854295549874</v>
      </c>
      <c r="I11" s="1067">
        <v>0.95465205455697799</v>
      </c>
      <c r="J11" s="1068">
        <v>21.1778424512068</v>
      </c>
      <c r="K11" s="1065">
        <v>0.98212528201677995</v>
      </c>
      <c r="L11" s="149"/>
      <c r="M11" s="624"/>
      <c r="O11" s="841" t="s">
        <v>829</v>
      </c>
      <c r="P11" s="747" t="s">
        <v>40</v>
      </c>
      <c r="Q11" s="836">
        <v>0.87402418458048403</v>
      </c>
      <c r="R11" s="836">
        <v>0.94940695457690405</v>
      </c>
      <c r="S11" s="839"/>
      <c r="T11" s="839"/>
      <c r="U11" s="842" t="s">
        <v>831</v>
      </c>
      <c r="V11" s="748" t="s">
        <v>238</v>
      </c>
      <c r="W11" s="748"/>
      <c r="X11" s="748"/>
    </row>
    <row r="12" spans="1:39" ht="10.5" customHeight="1">
      <c r="A12" s="820" t="s">
        <v>104</v>
      </c>
      <c r="B12" s="823" t="s">
        <v>40</v>
      </c>
      <c r="C12" s="1061">
        <v>20</v>
      </c>
      <c r="D12" s="1062">
        <v>6.6503978004070001</v>
      </c>
      <c r="E12" s="1063">
        <v>0.44693533604885699</v>
      </c>
      <c r="F12" s="1064">
        <v>0</v>
      </c>
      <c r="G12" s="1061">
        <v>0</v>
      </c>
      <c r="H12" s="1062">
        <v>34.061003159179002</v>
      </c>
      <c r="I12" s="1063">
        <v>0.78844914720321801</v>
      </c>
      <c r="J12" s="1064"/>
      <c r="K12" s="1061">
        <v>0</v>
      </c>
      <c r="L12" s="149"/>
      <c r="M12" s="624"/>
      <c r="O12" s="747" t="s">
        <v>372</v>
      </c>
      <c r="P12" s="749" t="s">
        <v>40</v>
      </c>
      <c r="Q12" s="843">
        <v>0.86816062657085802</v>
      </c>
      <c r="R12" s="843">
        <v>0.94621462497627895</v>
      </c>
      <c r="S12" s="844"/>
      <c r="T12" s="845"/>
      <c r="U12" s="846" t="s">
        <v>104</v>
      </c>
      <c r="V12" s="750" t="s">
        <v>275</v>
      </c>
      <c r="W12" s="750"/>
      <c r="X12" s="691"/>
    </row>
    <row r="13" spans="1:39" ht="10.5" customHeight="1">
      <c r="A13" s="821" t="s">
        <v>832</v>
      </c>
      <c r="B13" s="824" t="s">
        <v>40</v>
      </c>
      <c r="C13" s="1065">
        <v>20</v>
      </c>
      <c r="D13" s="1066">
        <v>6.6421359709149996</v>
      </c>
      <c r="E13" s="1067">
        <v>0.446380105572245</v>
      </c>
      <c r="F13" s="1068">
        <v>0</v>
      </c>
      <c r="G13" s="1065">
        <v>0</v>
      </c>
      <c r="H13" s="1066">
        <v>34.550976941910001</v>
      </c>
      <c r="I13" s="1067">
        <v>0.79979113291458304</v>
      </c>
      <c r="J13" s="1068"/>
      <c r="K13" s="1065">
        <v>0</v>
      </c>
      <c r="L13" s="149"/>
      <c r="M13" s="624"/>
      <c r="O13" s="747" t="s">
        <v>370</v>
      </c>
      <c r="P13" s="749" t="s">
        <v>40</v>
      </c>
      <c r="Q13" s="843">
        <v>0.86298257235026099</v>
      </c>
      <c r="R13" s="843">
        <v>0.80006104709197601</v>
      </c>
      <c r="S13" s="844"/>
      <c r="T13" s="751"/>
      <c r="U13" s="830" t="s">
        <v>832</v>
      </c>
      <c r="V13" s="752" t="s">
        <v>276</v>
      </c>
      <c r="W13" s="753"/>
      <c r="X13" s="754"/>
    </row>
    <row r="14" spans="1:39" ht="10.5" customHeight="1">
      <c r="A14" s="820" t="s">
        <v>370</v>
      </c>
      <c r="B14" s="823" t="s">
        <v>40</v>
      </c>
      <c r="C14" s="1061">
        <v>9.6470000000000002</v>
      </c>
      <c r="D14" s="1062">
        <v>6.169518922</v>
      </c>
      <c r="E14" s="1063">
        <v>0.85957957318058698</v>
      </c>
      <c r="F14" s="1064">
        <v>5.6869624569999999</v>
      </c>
      <c r="G14" s="1061">
        <v>0.79234650598938206</v>
      </c>
      <c r="H14" s="1062">
        <v>17.982416611000001</v>
      </c>
      <c r="I14" s="1063">
        <v>0.86298257235026099</v>
      </c>
      <c r="J14" s="1064">
        <v>16.671288069999999</v>
      </c>
      <c r="K14" s="1061">
        <v>0.80006104709197601</v>
      </c>
      <c r="L14" s="149"/>
      <c r="M14" s="624"/>
      <c r="O14" s="747" t="s">
        <v>834</v>
      </c>
      <c r="P14" s="749" t="s">
        <v>40</v>
      </c>
      <c r="Q14" s="843">
        <v>0.86043615863873002</v>
      </c>
      <c r="R14" s="843">
        <v>0.83818724876520001</v>
      </c>
      <c r="S14" s="844"/>
      <c r="T14" s="751"/>
      <c r="U14" s="830" t="s">
        <v>370</v>
      </c>
      <c r="V14" s="752" t="s">
        <v>793</v>
      </c>
      <c r="W14" s="753"/>
      <c r="X14" s="754"/>
    </row>
    <row r="15" spans="1:39" ht="10.5" customHeight="1">
      <c r="A15" s="821" t="s">
        <v>833</v>
      </c>
      <c r="B15" s="824" t="s">
        <v>40</v>
      </c>
      <c r="C15" s="1065">
        <v>10.052</v>
      </c>
      <c r="D15" s="1066">
        <v>5.627109828</v>
      </c>
      <c r="E15" s="1067">
        <v>0.75241938532534003</v>
      </c>
      <c r="F15" s="1068">
        <v>5.9121747549999997</v>
      </c>
      <c r="G15" s="1065">
        <v>0.79053635544095402</v>
      </c>
      <c r="H15" s="1066">
        <v>17.82121296</v>
      </c>
      <c r="I15" s="1067">
        <v>0.82078805765574603</v>
      </c>
      <c r="J15" s="1068">
        <v>17.387577551</v>
      </c>
      <c r="K15" s="1065">
        <v>0.80081619794660397</v>
      </c>
      <c r="L15" s="149"/>
      <c r="M15" s="624"/>
      <c r="O15" s="747" t="s">
        <v>373</v>
      </c>
      <c r="P15" s="749" t="s">
        <v>40</v>
      </c>
      <c r="Q15" s="843">
        <v>0.83388942994631998</v>
      </c>
      <c r="R15" s="843">
        <v>0.88842844856806202</v>
      </c>
      <c r="S15" s="844"/>
      <c r="T15" s="751"/>
      <c r="U15" s="830" t="s">
        <v>833</v>
      </c>
      <c r="V15" s="752" t="s">
        <v>794</v>
      </c>
      <c r="W15" s="753"/>
      <c r="X15" s="754"/>
    </row>
    <row r="16" spans="1:39" ht="10.5" customHeight="1">
      <c r="A16" s="820" t="s">
        <v>373</v>
      </c>
      <c r="B16" s="823" t="s">
        <v>40</v>
      </c>
      <c r="C16" s="1061">
        <v>7.4245999999999999</v>
      </c>
      <c r="D16" s="1062">
        <v>4.7281313830710197</v>
      </c>
      <c r="E16" s="1063">
        <v>0.85594042774380397</v>
      </c>
      <c r="F16" s="1064">
        <v>4.8811518360445501</v>
      </c>
      <c r="G16" s="1061">
        <v>0.88364194053185097</v>
      </c>
      <c r="H16" s="1062">
        <v>13.3731981970116</v>
      </c>
      <c r="I16" s="1063">
        <v>0.83388942994631998</v>
      </c>
      <c r="J16" s="1064">
        <v>14.247847855954999</v>
      </c>
      <c r="K16" s="1061">
        <v>0.88842844856806202</v>
      </c>
      <c r="L16" s="149"/>
      <c r="M16" s="624"/>
      <c r="O16" s="747" t="s">
        <v>836</v>
      </c>
      <c r="P16" s="749" t="s">
        <v>40</v>
      </c>
      <c r="Q16" s="843">
        <v>0.82527113222425696</v>
      </c>
      <c r="R16" s="843">
        <v>0.83931970517907994</v>
      </c>
      <c r="S16" s="844"/>
      <c r="T16" s="751"/>
      <c r="U16" s="830" t="s">
        <v>373</v>
      </c>
      <c r="V16" s="752" t="s">
        <v>796</v>
      </c>
      <c r="W16" s="753"/>
      <c r="X16" s="754"/>
    </row>
    <row r="17" spans="1:39" ht="10.5" customHeight="1">
      <c r="A17" s="821" t="s">
        <v>372</v>
      </c>
      <c r="B17" s="824" t="s">
        <v>40</v>
      </c>
      <c r="C17" s="1065">
        <v>6.9588000000000001</v>
      </c>
      <c r="D17" s="1066">
        <v>4.6860685354881504</v>
      </c>
      <c r="E17" s="1067">
        <v>0.905109963552019</v>
      </c>
      <c r="F17" s="1068">
        <v>4.9485023740654004</v>
      </c>
      <c r="G17" s="1065">
        <v>0.95579882571240304</v>
      </c>
      <c r="H17" s="1066">
        <v>13.0493293232716</v>
      </c>
      <c r="I17" s="1067">
        <v>0.86816062657085802</v>
      </c>
      <c r="J17" s="1068">
        <v>14.222559597735399</v>
      </c>
      <c r="K17" s="1065">
        <v>0.94621462497627895</v>
      </c>
      <c r="L17" s="149"/>
      <c r="M17" s="624"/>
      <c r="O17" s="747" t="s">
        <v>833</v>
      </c>
      <c r="P17" s="749" t="s">
        <v>40</v>
      </c>
      <c r="Q17" s="843">
        <v>0.82078805765574603</v>
      </c>
      <c r="R17" s="843">
        <v>0.80081619794660397</v>
      </c>
      <c r="S17" s="844"/>
      <c r="T17" s="751"/>
      <c r="U17" s="830" t="s">
        <v>372</v>
      </c>
      <c r="V17" s="752" t="s">
        <v>795</v>
      </c>
      <c r="W17" s="753"/>
      <c r="X17" s="754"/>
    </row>
    <row r="18" spans="1:39" ht="10.5" customHeight="1">
      <c r="A18" s="820" t="s">
        <v>834</v>
      </c>
      <c r="B18" s="823" t="s">
        <v>40</v>
      </c>
      <c r="C18" s="1061">
        <v>5.7110000000000003</v>
      </c>
      <c r="D18" s="1062">
        <v>3.5207974917636</v>
      </c>
      <c r="E18" s="1063">
        <v>0.82862102840669705</v>
      </c>
      <c r="F18" s="1064">
        <v>3.6783133630042002</v>
      </c>
      <c r="G18" s="1061">
        <v>0.865692448595758</v>
      </c>
      <c r="H18" s="1062">
        <v>10.6141339482893</v>
      </c>
      <c r="I18" s="1063">
        <v>0.86043615863873002</v>
      </c>
      <c r="J18" s="1064">
        <v>10.339676735827799</v>
      </c>
      <c r="K18" s="1061">
        <v>0.83818724876520001</v>
      </c>
      <c r="L18" s="149"/>
      <c r="M18" s="624"/>
      <c r="O18" s="747" t="s">
        <v>832</v>
      </c>
      <c r="P18" s="749" t="s">
        <v>40</v>
      </c>
      <c r="Q18" s="843">
        <v>0.79979113291458304</v>
      </c>
      <c r="R18" s="843">
        <v>0</v>
      </c>
      <c r="S18" s="844"/>
      <c r="T18" s="751"/>
      <c r="U18" s="830" t="s">
        <v>834</v>
      </c>
      <c r="V18" s="752" t="s">
        <v>239</v>
      </c>
      <c r="W18" s="753"/>
      <c r="X18" s="754"/>
    </row>
    <row r="19" spans="1:39" ht="10.5" customHeight="1">
      <c r="A19" s="821" t="s">
        <v>835</v>
      </c>
      <c r="B19" s="824" t="s">
        <v>40</v>
      </c>
      <c r="C19" s="1065">
        <v>9.9969999999999999</v>
      </c>
      <c r="D19" s="1066">
        <v>2.2919987448925001</v>
      </c>
      <c r="E19" s="1067">
        <v>0.308156794470129</v>
      </c>
      <c r="F19" s="1068">
        <v>3.8989580681423699</v>
      </c>
      <c r="G19" s="1065">
        <v>0.52421076701268099</v>
      </c>
      <c r="H19" s="1066">
        <v>10.228382647384</v>
      </c>
      <c r="I19" s="1067">
        <v>0.47367833717633701</v>
      </c>
      <c r="J19" s="1068">
        <v>11.0561605063697</v>
      </c>
      <c r="K19" s="1065">
        <v>0.51201288656826904</v>
      </c>
      <c r="L19" s="163"/>
      <c r="M19" s="626"/>
      <c r="O19" s="747" t="s">
        <v>104</v>
      </c>
      <c r="P19" s="749" t="s">
        <v>40</v>
      </c>
      <c r="Q19" s="843">
        <v>0.78844914720321801</v>
      </c>
      <c r="R19" s="843">
        <v>0</v>
      </c>
      <c r="S19" s="847"/>
      <c r="T19" s="751"/>
      <c r="U19" s="830" t="s">
        <v>835</v>
      </c>
      <c r="V19" s="752" t="s">
        <v>787</v>
      </c>
      <c r="W19" s="753"/>
      <c r="X19" s="754"/>
    </row>
    <row r="20" spans="1:39" s="164" customFormat="1" ht="10.5" customHeight="1">
      <c r="A20" s="820" t="s">
        <v>836</v>
      </c>
      <c r="B20" s="823" t="s">
        <v>40</v>
      </c>
      <c r="C20" s="1061">
        <v>3.64</v>
      </c>
      <c r="D20" s="1062">
        <v>2.1160572499999999</v>
      </c>
      <c r="E20" s="1063">
        <v>0.78136345341486502</v>
      </c>
      <c r="F20" s="1064">
        <v>1.52780425</v>
      </c>
      <c r="G20" s="1061">
        <v>0.56414844396195196</v>
      </c>
      <c r="H20" s="1062">
        <v>6.4886117499999996</v>
      </c>
      <c r="I20" s="1063">
        <v>0.82527113222425696</v>
      </c>
      <c r="J20" s="1064">
        <v>6.5990672500000001</v>
      </c>
      <c r="K20" s="1061">
        <v>0.83931970517907994</v>
      </c>
      <c r="L20" s="159"/>
      <c r="M20" s="625"/>
      <c r="N20" s="747"/>
      <c r="O20" s="747" t="s">
        <v>837</v>
      </c>
      <c r="P20" s="749" t="s">
        <v>40</v>
      </c>
      <c r="Q20" s="843">
        <v>0.70800398026683697</v>
      </c>
      <c r="R20" s="843">
        <v>0.82601048323803095</v>
      </c>
      <c r="S20" s="844"/>
      <c r="T20" s="751"/>
      <c r="U20" s="830" t="s">
        <v>836</v>
      </c>
      <c r="V20" s="752" t="s">
        <v>791</v>
      </c>
      <c r="W20" s="753"/>
      <c r="X20" s="754"/>
    </row>
    <row r="21" spans="1:39" s="164" customFormat="1" ht="10.5" customHeight="1">
      <c r="A21" s="821" t="s">
        <v>837</v>
      </c>
      <c r="B21" s="824" t="s">
        <v>40</v>
      </c>
      <c r="C21" s="1065">
        <v>3.964</v>
      </c>
      <c r="D21" s="1066">
        <v>1.9221999999999999</v>
      </c>
      <c r="E21" s="1067">
        <v>0.65176643555439795</v>
      </c>
      <c r="F21" s="1068">
        <v>2.3248000000000002</v>
      </c>
      <c r="G21" s="1065">
        <v>0.78827729132081203</v>
      </c>
      <c r="H21" s="1066">
        <v>6.0620999999999201</v>
      </c>
      <c r="I21" s="1067">
        <v>0.70800398026683697</v>
      </c>
      <c r="J21" s="1068">
        <v>7.0724999999999998</v>
      </c>
      <c r="K21" s="1065">
        <v>0.82601048323803095</v>
      </c>
      <c r="L21" s="159"/>
      <c r="M21" s="625"/>
      <c r="N21" s="747"/>
      <c r="O21" s="747" t="s">
        <v>838</v>
      </c>
      <c r="P21" s="749" t="s">
        <v>40</v>
      </c>
      <c r="Q21" s="843">
        <v>0.62048586575590803</v>
      </c>
      <c r="R21" s="843">
        <v>0.60509379706358901</v>
      </c>
      <c r="S21" s="844"/>
      <c r="T21" s="751"/>
      <c r="U21" s="830" t="s">
        <v>837</v>
      </c>
      <c r="V21" s="752" t="s">
        <v>792</v>
      </c>
      <c r="W21" s="753"/>
      <c r="X21" s="754"/>
      <c r="AB21" s="643"/>
      <c r="AC21" s="643"/>
      <c r="AD21" s="643"/>
      <c r="AE21" s="643"/>
      <c r="AF21" s="643"/>
      <c r="AG21" s="643"/>
      <c r="AH21" s="643"/>
      <c r="AI21" s="643"/>
      <c r="AJ21" s="643"/>
      <c r="AK21" s="643"/>
      <c r="AL21" s="643"/>
      <c r="AM21" s="643"/>
    </row>
    <row r="22" spans="1:39" s="164" customFormat="1" ht="10.5" customHeight="1">
      <c r="A22" s="820" t="s">
        <v>838</v>
      </c>
      <c r="B22" s="823" t="s">
        <v>40</v>
      </c>
      <c r="C22" s="1061">
        <v>5.1890000000000001</v>
      </c>
      <c r="D22" s="1062">
        <v>1.2845299999999999</v>
      </c>
      <c r="E22" s="1063">
        <v>0.33272669439281199</v>
      </c>
      <c r="F22" s="1064">
        <v>3.4124215000000002</v>
      </c>
      <c r="G22" s="1061">
        <v>0.88390596215733397</v>
      </c>
      <c r="H22" s="1062">
        <v>6.9545545000000004</v>
      </c>
      <c r="I22" s="1063">
        <v>0.62048586575590803</v>
      </c>
      <c r="J22" s="1064">
        <v>6.7820365000000002</v>
      </c>
      <c r="K22" s="1061">
        <v>0.60509379706358901</v>
      </c>
      <c r="L22" s="159"/>
      <c r="M22" s="625"/>
      <c r="N22" s="747"/>
      <c r="O22" s="747" t="s">
        <v>839</v>
      </c>
      <c r="P22" s="749" t="s">
        <v>40</v>
      </c>
      <c r="Q22" s="843">
        <v>0.55460875486410699</v>
      </c>
      <c r="R22" s="843">
        <v>0.45753179377119102</v>
      </c>
      <c r="S22" s="844"/>
      <c r="T22" s="751"/>
      <c r="U22" s="830" t="s">
        <v>838</v>
      </c>
      <c r="V22" s="752" t="s">
        <v>262</v>
      </c>
      <c r="W22" s="753"/>
      <c r="X22" s="754"/>
    </row>
    <row r="23" spans="1:39" s="164" customFormat="1" ht="10.5" customHeight="1">
      <c r="A23" s="821" t="s">
        <v>839</v>
      </c>
      <c r="B23" s="824" t="s">
        <v>40</v>
      </c>
      <c r="C23" s="1065">
        <v>3.91621</v>
      </c>
      <c r="D23" s="1066">
        <v>0.62093548467634996</v>
      </c>
      <c r="E23" s="1067">
        <v>0.21311183649757001</v>
      </c>
      <c r="F23" s="1068">
        <v>1.4321786476121301</v>
      </c>
      <c r="G23" s="1065">
        <v>0.49153934558001999</v>
      </c>
      <c r="H23" s="1066">
        <v>4.6914430000745497</v>
      </c>
      <c r="I23" s="1067">
        <v>0.55460875486410699</v>
      </c>
      <c r="J23" s="1068">
        <v>3.8702676659429001</v>
      </c>
      <c r="K23" s="1065">
        <v>0.45753179377119102</v>
      </c>
      <c r="L23" s="159"/>
      <c r="M23" s="625"/>
      <c r="N23" s="747"/>
      <c r="O23" s="747" t="s">
        <v>835</v>
      </c>
      <c r="P23" s="848" t="s">
        <v>40</v>
      </c>
      <c r="Q23" s="843">
        <v>0.47367833717633701</v>
      </c>
      <c r="R23" s="843">
        <v>0.51201288656826904</v>
      </c>
      <c r="S23" s="844"/>
      <c r="T23" s="751"/>
      <c r="U23" s="830" t="s">
        <v>839</v>
      </c>
      <c r="V23" s="752" t="s">
        <v>258</v>
      </c>
      <c r="W23" s="753"/>
      <c r="X23" s="754"/>
    </row>
    <row r="24" spans="1:39" s="164" customFormat="1" ht="10.5" customHeight="1">
      <c r="A24" s="820" t="s">
        <v>840</v>
      </c>
      <c r="B24" s="823" t="s">
        <v>40</v>
      </c>
      <c r="C24" s="1061">
        <v>10.003</v>
      </c>
      <c r="D24" s="1062">
        <v>3.5813458560449998E-2</v>
      </c>
      <c r="E24" s="1063">
        <v>4.8121932453130001E-3</v>
      </c>
      <c r="F24" s="1064">
        <v>4.5294767053985696</v>
      </c>
      <c r="G24" s="1061">
        <v>0.60861804703193501</v>
      </c>
      <c r="H24" s="1062">
        <v>4.3470333346971204</v>
      </c>
      <c r="I24" s="1063">
        <v>0.20119118591724</v>
      </c>
      <c r="J24" s="1064">
        <v>11.2808552042694</v>
      </c>
      <c r="K24" s="1061">
        <v>0.52210518345743595</v>
      </c>
      <c r="L24" s="159"/>
      <c r="M24" s="625"/>
      <c r="N24" s="755"/>
      <c r="O24" s="755" t="s">
        <v>840</v>
      </c>
      <c r="P24" s="749" t="s">
        <v>40</v>
      </c>
      <c r="Q24" s="843">
        <v>0.20119118591724</v>
      </c>
      <c r="R24" s="843">
        <v>0.52210518345743595</v>
      </c>
      <c r="S24" s="844"/>
      <c r="T24" s="751"/>
      <c r="U24" s="830" t="s">
        <v>840</v>
      </c>
      <c r="V24" s="752" t="s">
        <v>788</v>
      </c>
      <c r="W24" s="753"/>
      <c r="X24" s="754"/>
    </row>
    <row r="25" spans="1:39" s="164" customFormat="1" ht="10.5" customHeight="1">
      <c r="A25" s="821" t="s">
        <v>841</v>
      </c>
      <c r="B25" s="824" t="s">
        <v>40</v>
      </c>
      <c r="C25" s="1065">
        <v>1.79</v>
      </c>
      <c r="D25" s="1066">
        <v>0</v>
      </c>
      <c r="E25" s="1067">
        <v>0</v>
      </c>
      <c r="F25" s="1068">
        <v>4.7809246999999999E-2</v>
      </c>
      <c r="G25" s="1065">
        <v>3.5899296419774997E-2</v>
      </c>
      <c r="H25" s="1066">
        <v>0.211693452</v>
      </c>
      <c r="I25" s="1067">
        <v>5.4752082557418001E-2</v>
      </c>
      <c r="J25" s="1068">
        <v>0.91359363500000002</v>
      </c>
      <c r="K25" s="1065">
        <v>0.23629051184564501</v>
      </c>
      <c r="L25" s="159"/>
      <c r="M25" s="625"/>
      <c r="N25" s="755"/>
      <c r="O25" s="755" t="s">
        <v>841</v>
      </c>
      <c r="P25" s="749" t="s">
        <v>40</v>
      </c>
      <c r="Q25" s="843">
        <v>5.4752082557418001E-2</v>
      </c>
      <c r="R25" s="843">
        <v>0.23629051184564501</v>
      </c>
      <c r="S25" s="844"/>
      <c r="T25" s="751"/>
      <c r="U25" s="830" t="s">
        <v>841</v>
      </c>
      <c r="V25" s="752" t="s">
        <v>789</v>
      </c>
      <c r="W25" s="753"/>
      <c r="X25" s="756"/>
    </row>
    <row r="26" spans="1:39" s="164" customFormat="1" ht="10.5" customHeight="1">
      <c r="A26" s="820" t="s">
        <v>842</v>
      </c>
      <c r="B26" s="823" t="s">
        <v>797</v>
      </c>
      <c r="C26" s="1061">
        <v>97.15</v>
      </c>
      <c r="D26" s="1062">
        <v>44.034854037500203</v>
      </c>
      <c r="E26" s="1063">
        <v>0.60922935430605896</v>
      </c>
      <c r="F26" s="1064">
        <v>31.05984827624</v>
      </c>
      <c r="G26" s="1061">
        <v>0.42971804321329898</v>
      </c>
      <c r="H26" s="1062">
        <v>104.85711121249101</v>
      </c>
      <c r="I26" s="1063">
        <v>0.49969077606455498</v>
      </c>
      <c r="J26" s="1064">
        <v>35.292539682694297</v>
      </c>
      <c r="K26" s="1061">
        <v>0.16818464994326399</v>
      </c>
      <c r="L26" s="159"/>
      <c r="M26" s="625"/>
      <c r="N26" s="849" t="str">
        <f>+B26</f>
        <v>Eólica</v>
      </c>
      <c r="O26" s="755" t="s">
        <v>843</v>
      </c>
      <c r="P26" s="749" t="s">
        <v>797</v>
      </c>
      <c r="Q26" s="843">
        <v>0.51472879807993999</v>
      </c>
      <c r="R26" s="843">
        <v>0.50924252531235104</v>
      </c>
      <c r="S26" s="844"/>
      <c r="T26" s="751"/>
      <c r="U26" s="830" t="s">
        <v>842</v>
      </c>
      <c r="V26" s="752" t="s">
        <v>382</v>
      </c>
      <c r="W26" s="753"/>
      <c r="X26" s="756"/>
    </row>
    <row r="27" spans="1:39" s="164" customFormat="1" ht="10.5" customHeight="1">
      <c r="A27" s="821" t="s">
        <v>843</v>
      </c>
      <c r="B27" s="824" t="s">
        <v>797</v>
      </c>
      <c r="C27" s="1065">
        <v>32</v>
      </c>
      <c r="D27" s="1066">
        <v>15.525738790645001</v>
      </c>
      <c r="E27" s="1067">
        <v>0.65212276506405398</v>
      </c>
      <c r="F27" s="1068">
        <v>15.1349474160253</v>
      </c>
      <c r="G27" s="1065">
        <v>0.63570847681557796</v>
      </c>
      <c r="H27" s="1066">
        <v>35.578054523285402</v>
      </c>
      <c r="I27" s="1067">
        <v>0.51472879807993999</v>
      </c>
      <c r="J27" s="1068">
        <v>35.198843349589701</v>
      </c>
      <c r="K27" s="1065">
        <v>0.50924252531235104</v>
      </c>
      <c r="L27" s="159"/>
      <c r="M27" s="640"/>
      <c r="N27" s="755"/>
      <c r="O27" s="755" t="s">
        <v>842</v>
      </c>
      <c r="P27" s="749" t="s">
        <v>797</v>
      </c>
      <c r="Q27" s="843">
        <v>0.49969077606455498</v>
      </c>
      <c r="R27" s="843">
        <v>0.16818464994326399</v>
      </c>
      <c r="S27" s="844"/>
      <c r="T27" s="751"/>
      <c r="U27" s="830" t="s">
        <v>843</v>
      </c>
      <c r="V27" s="752" t="s">
        <v>381</v>
      </c>
      <c r="W27" s="753"/>
      <c r="X27" s="756"/>
    </row>
    <row r="28" spans="1:39" s="164" customFormat="1" ht="10.5" customHeight="1">
      <c r="A28" s="820" t="s">
        <v>844</v>
      </c>
      <c r="B28" s="823" t="s">
        <v>797</v>
      </c>
      <c r="C28" s="1061">
        <v>83.15</v>
      </c>
      <c r="D28" s="1062">
        <v>11.216061018247601</v>
      </c>
      <c r="E28" s="1063">
        <v>0.18130307674056501</v>
      </c>
      <c r="F28" s="1064">
        <v>24.245088961699501</v>
      </c>
      <c r="G28" s="1061">
        <v>0.39191202842543099</v>
      </c>
      <c r="H28" s="1062">
        <v>38.8103797431733</v>
      </c>
      <c r="I28" s="1063">
        <v>0.216088615750058</v>
      </c>
      <c r="J28" s="1064">
        <v>74.889792830298305</v>
      </c>
      <c r="K28" s="1061">
        <v>0.41697174244614998</v>
      </c>
      <c r="L28" s="159"/>
      <c r="M28" s="640"/>
      <c r="N28" s="755"/>
      <c r="O28" s="755" t="s">
        <v>844</v>
      </c>
      <c r="P28" s="749" t="s">
        <v>797</v>
      </c>
      <c r="Q28" s="843">
        <v>0.216088615750058</v>
      </c>
      <c r="R28" s="843">
        <v>0.41697174244614998</v>
      </c>
      <c r="S28" s="844"/>
      <c r="T28" s="751"/>
      <c r="U28" s="830" t="s">
        <v>844</v>
      </c>
      <c r="V28" s="752" t="s">
        <v>355</v>
      </c>
      <c r="W28" s="753"/>
      <c r="X28" s="756"/>
    </row>
    <row r="29" spans="1:39" s="164" customFormat="1" ht="10.5" customHeight="1">
      <c r="A29" s="821" t="s">
        <v>845</v>
      </c>
      <c r="B29" s="824" t="s">
        <v>797</v>
      </c>
      <c r="C29" s="1065">
        <v>30.86</v>
      </c>
      <c r="D29" s="1066">
        <v>1.6543434741206999</v>
      </c>
      <c r="E29" s="1067">
        <v>7.2053789317378006E-2</v>
      </c>
      <c r="F29" s="1068">
        <v>4.4214864355840202</v>
      </c>
      <c r="G29" s="1065">
        <v>0.192574793011799</v>
      </c>
      <c r="H29" s="1066">
        <v>9.73696842003962</v>
      </c>
      <c r="I29" s="1067">
        <v>0.14607439241796299</v>
      </c>
      <c r="J29" s="1068">
        <v>21.2097731471891</v>
      </c>
      <c r="K29" s="1065">
        <v>0.318189871030297</v>
      </c>
      <c r="L29" s="159"/>
      <c r="M29" s="640"/>
      <c r="N29" s="755"/>
      <c r="O29" s="755" t="s">
        <v>845</v>
      </c>
      <c r="P29" s="749" t="s">
        <v>797</v>
      </c>
      <c r="Q29" s="843">
        <v>0.14607439241796299</v>
      </c>
      <c r="R29" s="843">
        <v>0.318189871030297</v>
      </c>
      <c r="S29" s="844"/>
      <c r="T29" s="751"/>
      <c r="U29" s="830" t="s">
        <v>845</v>
      </c>
      <c r="V29" s="752" t="s">
        <v>356</v>
      </c>
      <c r="W29" s="753"/>
      <c r="X29" s="756"/>
    </row>
    <row r="30" spans="1:39" s="164" customFormat="1" ht="10.5" customHeight="1">
      <c r="A30" s="820" t="s">
        <v>846</v>
      </c>
      <c r="B30" s="823" t="s">
        <v>51</v>
      </c>
      <c r="C30" s="1061">
        <v>20</v>
      </c>
      <c r="D30" s="1062">
        <v>4.2196404999999997</v>
      </c>
      <c r="E30" s="1063">
        <v>0.28357799059139799</v>
      </c>
      <c r="F30" s="1064">
        <v>4.7413499999999997</v>
      </c>
      <c r="G30" s="1061">
        <v>0.318639112903226</v>
      </c>
      <c r="H30" s="1062">
        <v>12.627450342595001</v>
      </c>
      <c r="I30" s="1063">
        <v>0.29230209126377299</v>
      </c>
      <c r="J30" s="1064">
        <v>13.266545000000001</v>
      </c>
      <c r="K30" s="1061">
        <v>0.307095949074074</v>
      </c>
      <c r="L30" s="159"/>
      <c r="M30" s="640"/>
      <c r="N30" s="849" t="str">
        <f>+B30</f>
        <v>Solar</v>
      </c>
      <c r="O30" s="755" t="s">
        <v>848</v>
      </c>
      <c r="P30" s="749" t="s">
        <v>51</v>
      </c>
      <c r="Q30" s="843">
        <v>0.30920951106331002</v>
      </c>
      <c r="R30" s="843">
        <v>0.36093302285879603</v>
      </c>
      <c r="S30" s="844"/>
      <c r="T30" s="751"/>
      <c r="U30" s="830" t="s">
        <v>846</v>
      </c>
      <c r="V30" s="752" t="s">
        <v>799</v>
      </c>
      <c r="W30" s="753"/>
      <c r="X30" s="756"/>
    </row>
    <row r="31" spans="1:39" s="164" customFormat="1" ht="10.5" customHeight="1">
      <c r="A31" s="821" t="s">
        <v>847</v>
      </c>
      <c r="B31" s="824" t="s">
        <v>51</v>
      </c>
      <c r="C31" s="1065">
        <v>20</v>
      </c>
      <c r="D31" s="1066">
        <v>3.9702760000000001</v>
      </c>
      <c r="E31" s="1067">
        <v>0.266819623655914</v>
      </c>
      <c r="F31" s="1068">
        <v>4.6006200000000002</v>
      </c>
      <c r="G31" s="1065">
        <v>0.309181451612903</v>
      </c>
      <c r="H31" s="1066">
        <v>11.64060025</v>
      </c>
      <c r="I31" s="1067">
        <v>0.26945833912036998</v>
      </c>
      <c r="J31" s="1068">
        <v>13.399671</v>
      </c>
      <c r="K31" s="1065">
        <v>0.31017756944444402</v>
      </c>
      <c r="L31" s="159"/>
      <c r="M31" s="640"/>
      <c r="N31" s="755"/>
      <c r="O31" s="755" t="s">
        <v>846</v>
      </c>
      <c r="P31" s="749" t="s">
        <v>51</v>
      </c>
      <c r="Q31" s="843">
        <v>0.29230209126377299</v>
      </c>
      <c r="R31" s="843">
        <v>0.307095949074074</v>
      </c>
      <c r="S31" s="844"/>
      <c r="T31" s="751"/>
      <c r="U31" s="830" t="s">
        <v>847</v>
      </c>
      <c r="V31" s="752" t="s">
        <v>809</v>
      </c>
      <c r="W31" s="753"/>
      <c r="X31" s="756"/>
    </row>
    <row r="32" spans="1:39" s="164" customFormat="1" ht="10.5" customHeight="1">
      <c r="A32" s="820" t="s">
        <v>848</v>
      </c>
      <c r="B32" s="823" t="s">
        <v>51</v>
      </c>
      <c r="C32" s="1061">
        <v>16</v>
      </c>
      <c r="D32" s="1062">
        <v>3.6662375465000001</v>
      </c>
      <c r="E32" s="1063">
        <v>0.30798366486055101</v>
      </c>
      <c r="F32" s="1064">
        <v>4.2672150000000002</v>
      </c>
      <c r="G32" s="1061">
        <v>0.35846900201612902</v>
      </c>
      <c r="H32" s="1062">
        <v>10.686280702348</v>
      </c>
      <c r="I32" s="1063">
        <v>0.30920951106331002</v>
      </c>
      <c r="J32" s="1064">
        <v>12.47384527</v>
      </c>
      <c r="K32" s="1061">
        <v>0.36093302285879603</v>
      </c>
      <c r="L32" s="159"/>
      <c r="M32" s="640"/>
      <c r="N32" s="755"/>
      <c r="O32" s="755" t="s">
        <v>847</v>
      </c>
      <c r="P32" s="749" t="s">
        <v>51</v>
      </c>
      <c r="Q32" s="843">
        <v>0.26945833912036998</v>
      </c>
      <c r="R32" s="843">
        <v>0.31017756944444402</v>
      </c>
      <c r="S32" s="844"/>
      <c r="T32" s="751"/>
      <c r="U32" s="830" t="s">
        <v>848</v>
      </c>
      <c r="V32" s="752" t="s">
        <v>798</v>
      </c>
      <c r="W32" s="753"/>
      <c r="X32" s="756"/>
    </row>
    <row r="33" spans="1:26" s="164" customFormat="1" ht="10.5" customHeight="1">
      <c r="A33" s="821" t="s">
        <v>849</v>
      </c>
      <c r="B33" s="824" t="s">
        <v>51</v>
      </c>
      <c r="C33" s="1065">
        <v>20</v>
      </c>
      <c r="D33" s="1066">
        <v>3.5103378494999999</v>
      </c>
      <c r="E33" s="1067">
        <v>0.23590980171371001</v>
      </c>
      <c r="F33" s="1068">
        <v>4.219337715</v>
      </c>
      <c r="G33" s="1065">
        <v>0.283557642137097</v>
      </c>
      <c r="H33" s="1066">
        <v>10.427428190500001</v>
      </c>
      <c r="I33" s="1067">
        <v>0.24137565255787</v>
      </c>
      <c r="J33" s="1068">
        <v>12.267009079999999</v>
      </c>
      <c r="K33" s="1065">
        <v>0.28395854351851901</v>
      </c>
      <c r="L33" s="159"/>
      <c r="M33" s="640"/>
      <c r="N33" s="755"/>
      <c r="O33" s="755" t="s">
        <v>849</v>
      </c>
      <c r="P33" s="749" t="s">
        <v>51</v>
      </c>
      <c r="Q33" s="843">
        <v>0.24137565255787</v>
      </c>
      <c r="R33" s="843">
        <v>0.28395854351851901</v>
      </c>
      <c r="S33" s="844"/>
      <c r="T33" s="751"/>
      <c r="U33" s="830" t="s">
        <v>849</v>
      </c>
      <c r="V33" s="752" t="s">
        <v>800</v>
      </c>
      <c r="W33" s="753"/>
      <c r="X33" s="756"/>
    </row>
    <row r="34" spans="1:26" s="164" customFormat="1" ht="10.5" customHeight="1">
      <c r="A34" s="820" t="s">
        <v>850</v>
      </c>
      <c r="B34" s="823" t="s">
        <v>51</v>
      </c>
      <c r="C34" s="1061">
        <v>20</v>
      </c>
      <c r="D34" s="1062">
        <v>3.1470541359999999</v>
      </c>
      <c r="E34" s="1063">
        <v>0.21149557365591401</v>
      </c>
      <c r="F34" s="1064">
        <v>4.0176875540000001</v>
      </c>
      <c r="G34" s="1061">
        <v>0.27000588400537601</v>
      </c>
      <c r="H34" s="1062">
        <v>8.9678732980000007</v>
      </c>
      <c r="I34" s="1063">
        <v>0.20758965967592599</v>
      </c>
      <c r="J34" s="1064">
        <v>11.834877804</v>
      </c>
      <c r="K34" s="1061">
        <v>0.27395550472222202</v>
      </c>
      <c r="L34" s="159"/>
      <c r="M34" s="640"/>
      <c r="N34" s="755"/>
      <c r="O34" s="755" t="s">
        <v>850</v>
      </c>
      <c r="P34" s="749" t="s">
        <v>51</v>
      </c>
      <c r="Q34" s="843">
        <v>0.20758965967592599</v>
      </c>
      <c r="R34" s="843">
        <v>0.27395550472222202</v>
      </c>
      <c r="S34" s="844"/>
      <c r="T34" s="751"/>
      <c r="U34" s="830" t="s">
        <v>850</v>
      </c>
      <c r="V34" s="752" t="s">
        <v>801</v>
      </c>
      <c r="W34" s="753"/>
      <c r="X34" s="756"/>
    </row>
    <row r="35" spans="1:26" s="164" customFormat="1" ht="10.5" customHeight="1">
      <c r="A35" s="821" t="s">
        <v>256</v>
      </c>
      <c r="B35" s="824" t="s">
        <v>41</v>
      </c>
      <c r="C35" s="1065">
        <v>12.656459999999999</v>
      </c>
      <c r="D35" s="1066">
        <v>5.2430928643249999</v>
      </c>
      <c r="E35" s="1067">
        <v>0.55680402169278098</v>
      </c>
      <c r="F35" s="1068">
        <v>7.180502779008</v>
      </c>
      <c r="G35" s="1065">
        <v>0.76255235766123897</v>
      </c>
      <c r="H35" s="1066">
        <v>18.073453925525001</v>
      </c>
      <c r="I35" s="1067">
        <v>0.66111217357267704</v>
      </c>
      <c r="J35" s="1068">
        <v>21.794861986026</v>
      </c>
      <c r="K35" s="1065">
        <v>0.79723823900359503</v>
      </c>
      <c r="L35" s="159"/>
      <c r="M35" s="640"/>
      <c r="N35" s="849" t="str">
        <f>+B35</f>
        <v>Termoeléctrica</v>
      </c>
      <c r="O35" s="747" t="s">
        <v>853</v>
      </c>
      <c r="P35" s="749" t="s">
        <v>41</v>
      </c>
      <c r="Q35" s="843">
        <v>0.84207629067839695</v>
      </c>
      <c r="R35" s="843">
        <v>0.94999846927337905</v>
      </c>
      <c r="S35" s="844"/>
      <c r="T35" s="751"/>
      <c r="U35" s="830" t="s">
        <v>256</v>
      </c>
      <c r="V35" s="752" t="s">
        <v>804</v>
      </c>
      <c r="W35" s="753"/>
      <c r="X35" s="756"/>
    </row>
    <row r="36" spans="1:26" s="164" customFormat="1" ht="10.5" customHeight="1">
      <c r="A36" s="820" t="s">
        <v>853</v>
      </c>
      <c r="B36" s="823" t="s">
        <v>41</v>
      </c>
      <c r="C36" s="1061">
        <v>4.2625000000000002</v>
      </c>
      <c r="D36" s="1062">
        <v>3.146002233276</v>
      </c>
      <c r="E36" s="1063">
        <v>0.99202290331283705</v>
      </c>
      <c r="F36" s="1064">
        <v>3.0849645480999999</v>
      </c>
      <c r="G36" s="1061">
        <v>0.97277600608583203</v>
      </c>
      <c r="H36" s="1062">
        <v>7.7529964082760001</v>
      </c>
      <c r="I36" s="1063">
        <v>0.84207629067839695</v>
      </c>
      <c r="J36" s="1064">
        <v>8.7466359065999999</v>
      </c>
      <c r="K36" s="1061">
        <v>0.94999846927337905</v>
      </c>
      <c r="L36" s="159"/>
      <c r="M36" s="640"/>
      <c r="N36" s="747"/>
      <c r="O36" s="755" t="s">
        <v>256</v>
      </c>
      <c r="P36" s="749" t="s">
        <v>41</v>
      </c>
      <c r="Q36" s="843">
        <v>0.66111217357267704</v>
      </c>
      <c r="R36" s="843">
        <v>0.79723823900359503</v>
      </c>
      <c r="S36" s="844"/>
      <c r="T36" s="751"/>
      <c r="U36" s="830" t="s">
        <v>853</v>
      </c>
      <c r="V36" s="752" t="s">
        <v>802</v>
      </c>
      <c r="W36" s="753"/>
      <c r="X36" s="756"/>
    </row>
    <row r="37" spans="1:26" s="164" customFormat="1" ht="10.5" customHeight="1">
      <c r="A37" s="821" t="s">
        <v>851</v>
      </c>
      <c r="B37" s="824" t="s">
        <v>41</v>
      </c>
      <c r="C37" s="1065">
        <v>2.9942700000000002</v>
      </c>
      <c r="D37" s="1066">
        <v>0.1077005519</v>
      </c>
      <c r="E37" s="1067">
        <v>4.8345274914154003E-2</v>
      </c>
      <c r="F37" s="1068">
        <v>1.8009915003000001</v>
      </c>
      <c r="G37" s="1065">
        <v>0.80843995377946098</v>
      </c>
      <c r="H37" s="1066">
        <v>1.8791565019000001</v>
      </c>
      <c r="I37" s="1067">
        <v>0.29054823445806199</v>
      </c>
      <c r="J37" s="1068">
        <v>4.8150167252999996</v>
      </c>
      <c r="K37" s="1065">
        <v>0.74448009359914502</v>
      </c>
      <c r="L37" s="159"/>
      <c r="M37" s="640"/>
      <c r="N37" s="747"/>
      <c r="O37" s="757" t="s">
        <v>851</v>
      </c>
      <c r="P37" s="749" t="s">
        <v>41</v>
      </c>
      <c r="Q37" s="843">
        <v>0.29054823445806199</v>
      </c>
      <c r="R37" s="843">
        <v>0.74448009359914502</v>
      </c>
      <c r="S37" s="844"/>
      <c r="T37" s="751"/>
      <c r="U37" s="830" t="s">
        <v>851</v>
      </c>
      <c r="V37" s="752" t="s">
        <v>803</v>
      </c>
      <c r="W37" s="753"/>
      <c r="X37" s="756"/>
      <c r="Y37" s="643"/>
      <c r="Z37" s="643"/>
    </row>
    <row r="38" spans="1:26" s="164" customFormat="1" ht="10.5" customHeight="1">
      <c r="A38" s="820" t="s">
        <v>852</v>
      </c>
      <c r="B38" s="823" t="s">
        <v>41</v>
      </c>
      <c r="C38" s="1061">
        <v>16.05958</v>
      </c>
      <c r="D38" s="1062">
        <v>0</v>
      </c>
      <c r="E38" s="1063">
        <v>0</v>
      </c>
      <c r="F38" s="1064">
        <v>1.1047118718E-2</v>
      </c>
      <c r="G38" s="1061">
        <v>9.2457448119899997E-4</v>
      </c>
      <c r="H38" s="1062">
        <v>0</v>
      </c>
      <c r="I38" s="1063">
        <v>0</v>
      </c>
      <c r="J38" s="1064">
        <v>0.50091403481635</v>
      </c>
      <c r="K38" s="1061">
        <v>1.4440268409779E-2</v>
      </c>
      <c r="L38" s="159"/>
      <c r="M38" s="640"/>
      <c r="N38" s="747"/>
      <c r="O38" s="757" t="s">
        <v>852</v>
      </c>
      <c r="P38" s="749" t="s">
        <v>41</v>
      </c>
      <c r="Q38" s="843">
        <v>0</v>
      </c>
      <c r="R38" s="843">
        <v>1.4440268409779E-2</v>
      </c>
      <c r="S38" s="844"/>
      <c r="T38" s="751"/>
      <c r="U38" s="830" t="s">
        <v>852</v>
      </c>
      <c r="V38" s="752" t="s">
        <v>257</v>
      </c>
      <c r="W38" s="753"/>
      <c r="X38" s="756"/>
    </row>
    <row r="39" spans="1:26" s="164" customFormat="1" ht="18" customHeight="1">
      <c r="A39" s="668" t="s">
        <v>814</v>
      </c>
      <c r="B39" s="220"/>
      <c r="C39" s="220"/>
      <c r="D39" s="220"/>
      <c r="E39" s="220"/>
      <c r="F39" s="220"/>
      <c r="G39" s="220"/>
      <c r="H39" s="220"/>
      <c r="I39" s="220"/>
      <c r="J39" s="220"/>
      <c r="K39" s="220"/>
      <c r="L39" s="159"/>
      <c r="M39" s="640"/>
      <c r="N39" s="825"/>
      <c r="S39" s="827"/>
      <c r="T39" s="828"/>
      <c r="U39" s="830"/>
      <c r="V39" s="752"/>
      <c r="W39" s="753"/>
      <c r="X39" s="756"/>
    </row>
    <row r="40" spans="1:26" s="164" customFormat="1" ht="11.25" customHeight="1">
      <c r="B40" s="220"/>
      <c r="C40" s="220"/>
      <c r="D40" s="220"/>
      <c r="E40" s="220"/>
      <c r="F40" s="220"/>
      <c r="G40" s="220"/>
      <c r="H40" s="220"/>
      <c r="I40" s="220"/>
      <c r="J40" s="220"/>
      <c r="K40" s="220"/>
      <c r="L40" s="159"/>
      <c r="M40" s="640"/>
      <c r="N40" s="825"/>
      <c r="S40" s="827"/>
      <c r="T40" s="828"/>
      <c r="U40" s="752"/>
      <c r="V40" s="752"/>
      <c r="W40" s="753"/>
      <c r="X40" s="756"/>
    </row>
    <row r="41" spans="1:26" s="164" customFormat="1" ht="11.25" customHeight="1">
      <c r="A41" s="207"/>
      <c r="B41" s="220"/>
      <c r="C41" s="220"/>
      <c r="D41" s="220"/>
      <c r="E41" s="220"/>
      <c r="F41" s="220"/>
      <c r="G41" s="220"/>
      <c r="H41" s="220"/>
      <c r="I41" s="220"/>
      <c r="J41" s="220"/>
      <c r="K41" s="220"/>
      <c r="L41" s="159"/>
      <c r="M41" s="640"/>
      <c r="N41" s="825"/>
      <c r="S41" s="827"/>
      <c r="T41" s="828"/>
      <c r="U41" s="752"/>
      <c r="V41" s="752"/>
      <c r="W41" s="753"/>
      <c r="X41" s="756"/>
    </row>
    <row r="42" spans="1:26" s="164" customFormat="1" ht="11.25" customHeight="1">
      <c r="A42" s="207"/>
      <c r="B42" s="220"/>
      <c r="C42" s="220"/>
      <c r="D42" s="220"/>
      <c r="E42" s="220"/>
      <c r="F42" s="220"/>
      <c r="G42" s="220"/>
      <c r="H42" s="220"/>
      <c r="I42" s="220"/>
      <c r="J42" s="220"/>
      <c r="K42" s="220"/>
      <c r="L42" s="159"/>
      <c r="M42" s="640"/>
      <c r="N42" s="825"/>
      <c r="S42" s="827"/>
      <c r="T42" s="828"/>
      <c r="U42" s="752"/>
      <c r="V42" s="752"/>
      <c r="W42" s="753"/>
      <c r="X42" s="756"/>
    </row>
    <row r="43" spans="1:26" s="164" customFormat="1" ht="11.25" customHeight="1">
      <c r="A43" s="207"/>
      <c r="B43" s="220"/>
      <c r="C43" s="220"/>
      <c r="D43" s="220"/>
      <c r="E43" s="220"/>
      <c r="F43" s="220"/>
      <c r="G43" s="220"/>
      <c r="H43" s="220"/>
      <c r="I43" s="220"/>
      <c r="J43" s="220"/>
      <c r="K43" s="220"/>
      <c r="L43" s="159"/>
      <c r="M43" s="640"/>
      <c r="N43" s="825"/>
      <c r="S43" s="827"/>
      <c r="T43" s="828"/>
      <c r="U43" s="752"/>
      <c r="V43" s="752"/>
      <c r="W43" s="753"/>
      <c r="X43" s="756"/>
    </row>
    <row r="44" spans="1:26" s="164" customFormat="1" ht="11.25" customHeight="1">
      <c r="A44" s="207"/>
      <c r="B44" s="220"/>
      <c r="C44" s="220"/>
      <c r="D44" s="220"/>
      <c r="E44" s="220"/>
      <c r="F44" s="220"/>
      <c r="G44" s="220"/>
      <c r="H44" s="220"/>
      <c r="I44" s="220"/>
      <c r="J44" s="220"/>
      <c r="K44" s="220"/>
      <c r="L44" s="159"/>
      <c r="M44" s="640"/>
      <c r="N44" s="825"/>
      <c r="S44" s="827"/>
      <c r="T44" s="828"/>
      <c r="U44" s="752"/>
      <c r="V44" s="752"/>
      <c r="W44" s="753"/>
      <c r="X44" s="756"/>
    </row>
    <row r="45" spans="1:26" s="164" customFormat="1" ht="11.25" customHeight="1">
      <c r="A45" s="207"/>
      <c r="B45" s="220"/>
      <c r="C45" s="220"/>
      <c r="D45" s="220"/>
      <c r="E45" s="220"/>
      <c r="F45" s="220"/>
      <c r="G45" s="220"/>
      <c r="H45" s="220"/>
      <c r="I45" s="220"/>
      <c r="J45" s="220"/>
      <c r="K45" s="220"/>
      <c r="L45" s="159"/>
      <c r="M45" s="640"/>
      <c r="N45" s="747"/>
      <c r="O45" s="423"/>
      <c r="P45" s="423"/>
      <c r="Q45" s="423"/>
      <c r="R45" s="423"/>
      <c r="S45" s="749"/>
      <c r="T45" s="751"/>
      <c r="U45" s="752"/>
      <c r="V45" s="752"/>
      <c r="W45" s="753"/>
      <c r="X45" s="756"/>
    </row>
    <row r="46" spans="1:26" s="164" customFormat="1" ht="11.25" customHeight="1">
      <c r="A46" s="207"/>
      <c r="B46" s="220"/>
      <c r="C46" s="220"/>
      <c r="D46" s="220"/>
      <c r="E46" s="220"/>
      <c r="F46" s="220"/>
      <c r="G46" s="220"/>
      <c r="H46" s="220"/>
      <c r="I46" s="220"/>
      <c r="J46" s="220"/>
      <c r="K46" s="220"/>
      <c r="L46" s="159"/>
      <c r="M46" s="640"/>
      <c r="N46" s="747"/>
      <c r="O46" s="423"/>
      <c r="P46" s="423"/>
      <c r="Q46" s="423"/>
      <c r="R46" s="423"/>
      <c r="S46" s="749"/>
      <c r="T46" s="751"/>
      <c r="U46" s="752"/>
      <c r="V46" s="752"/>
      <c r="W46" s="753"/>
      <c r="X46" s="756"/>
    </row>
    <row r="47" spans="1:26" s="164" customFormat="1" ht="11.25" customHeight="1">
      <c r="A47" s="207"/>
      <c r="B47" s="220"/>
      <c r="C47" s="220"/>
      <c r="D47" s="220"/>
      <c r="E47" s="220"/>
      <c r="F47" s="220"/>
      <c r="G47" s="220"/>
      <c r="H47" s="220"/>
      <c r="I47" s="220"/>
      <c r="J47" s="220"/>
      <c r="K47" s="220"/>
      <c r="L47" s="159"/>
      <c r="M47" s="640"/>
      <c r="N47" s="747"/>
      <c r="O47" s="423"/>
      <c r="P47" s="423"/>
      <c r="Q47" s="423"/>
      <c r="R47" s="423"/>
      <c r="S47" s="749"/>
      <c r="T47" s="751"/>
      <c r="U47" s="752"/>
      <c r="V47" s="752"/>
      <c r="W47" s="753"/>
      <c r="X47" s="756"/>
    </row>
    <row r="48" spans="1:26" s="164" customFormat="1" ht="11.25" customHeight="1">
      <c r="A48" s="207"/>
      <c r="B48" s="220"/>
      <c r="C48" s="220"/>
      <c r="D48" s="220"/>
      <c r="E48" s="220"/>
      <c r="F48" s="220"/>
      <c r="G48" s="220"/>
      <c r="H48" s="220"/>
      <c r="I48" s="220"/>
      <c r="J48" s="220"/>
      <c r="K48" s="220"/>
      <c r="L48" s="159"/>
      <c r="M48" s="640"/>
      <c r="N48" s="747"/>
      <c r="O48" s="423"/>
      <c r="P48" s="423"/>
      <c r="Q48" s="423"/>
      <c r="R48" s="423"/>
      <c r="S48" s="749"/>
      <c r="T48" s="751"/>
      <c r="U48" s="752"/>
      <c r="V48" s="752"/>
      <c r="W48" s="753"/>
      <c r="X48" s="756"/>
    </row>
    <row r="49" spans="1:24" s="164" customFormat="1" ht="11.25" customHeight="1">
      <c r="A49" s="207"/>
      <c r="B49" s="220"/>
      <c r="C49" s="220"/>
      <c r="D49" s="220"/>
      <c r="E49" s="220"/>
      <c r="F49" s="220"/>
      <c r="G49" s="220"/>
      <c r="H49" s="220"/>
      <c r="I49" s="220"/>
      <c r="J49" s="220"/>
      <c r="K49" s="220"/>
      <c r="L49" s="159"/>
      <c r="M49" s="640"/>
      <c r="N49" s="747"/>
      <c r="O49" s="423"/>
      <c r="P49" s="423"/>
      <c r="Q49" s="423"/>
      <c r="R49" s="423"/>
      <c r="S49" s="749"/>
      <c r="T49" s="751"/>
      <c r="U49" s="752"/>
      <c r="V49" s="752"/>
      <c r="W49" s="753"/>
      <c r="X49" s="756"/>
    </row>
    <row r="50" spans="1:24" s="164" customFormat="1" ht="11.25" customHeight="1">
      <c r="A50" s="207"/>
      <c r="B50" s="220"/>
      <c r="C50" s="220"/>
      <c r="D50" s="220"/>
      <c r="E50" s="220"/>
      <c r="F50" s="220"/>
      <c r="G50" s="220"/>
      <c r="H50" s="220"/>
      <c r="I50" s="220"/>
      <c r="J50" s="220"/>
      <c r="K50" s="220"/>
      <c r="L50" s="159"/>
      <c r="M50" s="640"/>
      <c r="N50" s="747"/>
      <c r="O50" s="423"/>
      <c r="P50" s="423"/>
      <c r="Q50" s="423"/>
      <c r="R50" s="423"/>
      <c r="S50" s="749"/>
      <c r="T50" s="751"/>
      <c r="U50" s="752"/>
      <c r="V50" s="752"/>
      <c r="W50" s="753"/>
      <c r="X50" s="756"/>
    </row>
    <row r="51" spans="1:24" s="164" customFormat="1" ht="11.25" customHeight="1">
      <c r="A51" s="207"/>
      <c r="B51" s="220"/>
      <c r="C51" s="220"/>
      <c r="D51" s="220"/>
      <c r="E51" s="220"/>
      <c r="F51" s="220"/>
      <c r="G51" s="220"/>
      <c r="H51" s="220"/>
      <c r="I51" s="220"/>
      <c r="J51" s="220"/>
      <c r="K51" s="220"/>
      <c r="L51" s="159"/>
      <c r="M51" s="640"/>
      <c r="N51" s="747"/>
      <c r="O51" s="423"/>
      <c r="P51" s="423"/>
      <c r="Q51" s="423"/>
      <c r="R51" s="423"/>
      <c r="S51" s="749"/>
      <c r="T51" s="751"/>
      <c r="U51" s="752"/>
      <c r="V51" s="752"/>
      <c r="W51" s="753"/>
      <c r="X51" s="756"/>
    </row>
    <row r="52" spans="1:24" s="164" customFormat="1" ht="11.25" customHeight="1">
      <c r="A52" s="207"/>
      <c r="B52" s="220"/>
      <c r="C52" s="220"/>
      <c r="D52" s="220"/>
      <c r="E52" s="220"/>
      <c r="F52" s="220"/>
      <c r="G52" s="220"/>
      <c r="H52" s="220"/>
      <c r="I52" s="220"/>
      <c r="J52" s="220"/>
      <c r="K52" s="220"/>
      <c r="L52" s="159"/>
      <c r="M52" s="640"/>
      <c r="N52" s="747"/>
      <c r="O52" s="423"/>
      <c r="P52" s="423"/>
      <c r="Q52" s="423"/>
      <c r="R52" s="423"/>
      <c r="S52" s="749"/>
      <c r="T52" s="751"/>
      <c r="U52" s="752"/>
      <c r="V52" s="752"/>
      <c r="W52" s="753"/>
      <c r="X52" s="756"/>
    </row>
    <row r="53" spans="1:24" s="164" customFormat="1" ht="11.25" customHeight="1">
      <c r="A53" s="207"/>
      <c r="B53" s="220"/>
      <c r="C53" s="220"/>
      <c r="D53" s="220"/>
      <c r="E53" s="220"/>
      <c r="F53" s="220"/>
      <c r="G53" s="220"/>
      <c r="H53" s="220"/>
      <c r="I53" s="220"/>
      <c r="J53" s="220"/>
      <c r="K53" s="220"/>
      <c r="L53" s="159"/>
      <c r="M53" s="640"/>
      <c r="N53" s="747"/>
      <c r="O53" s="423"/>
      <c r="P53" s="423"/>
      <c r="Q53" s="423"/>
      <c r="R53" s="423"/>
      <c r="S53" s="749"/>
      <c r="T53" s="751"/>
      <c r="U53" s="752"/>
      <c r="V53" s="752"/>
      <c r="W53" s="753"/>
      <c r="X53" s="756"/>
    </row>
    <row r="54" spans="1:24" s="164" customFormat="1" ht="11.25" customHeight="1">
      <c r="A54" s="207"/>
      <c r="B54" s="220"/>
      <c r="C54" s="220"/>
      <c r="D54" s="220"/>
      <c r="E54" s="220"/>
      <c r="F54" s="220"/>
      <c r="G54" s="220"/>
      <c r="H54" s="220"/>
      <c r="I54" s="220"/>
      <c r="J54" s="220"/>
      <c r="K54" s="220"/>
      <c r="L54" s="159"/>
      <c r="M54" s="640"/>
      <c r="N54" s="747"/>
      <c r="O54" s="423"/>
      <c r="P54" s="423"/>
      <c r="Q54" s="423"/>
      <c r="R54" s="423"/>
      <c r="S54" s="749"/>
      <c r="T54" s="751"/>
      <c r="U54" s="752"/>
      <c r="V54" s="752"/>
      <c r="W54" s="753"/>
      <c r="X54" s="756"/>
    </row>
    <row r="55" spans="1:24" s="164" customFormat="1" ht="11.25" customHeight="1">
      <c r="A55" s="207"/>
      <c r="B55" s="220"/>
      <c r="C55" s="220"/>
      <c r="D55" s="220"/>
      <c r="E55" s="220"/>
      <c r="F55" s="220"/>
      <c r="G55" s="220"/>
      <c r="H55" s="220"/>
      <c r="I55" s="220"/>
      <c r="J55" s="220"/>
      <c r="K55" s="220"/>
      <c r="L55" s="159"/>
      <c r="M55" s="640"/>
      <c r="N55" s="747"/>
      <c r="O55" s="757"/>
      <c r="P55" s="749"/>
      <c r="Q55" s="749"/>
      <c r="R55" s="749"/>
      <c r="S55" s="749"/>
      <c r="T55" s="751"/>
      <c r="U55" s="752"/>
      <c r="V55" s="752"/>
      <c r="W55" s="753"/>
      <c r="X55" s="756"/>
    </row>
    <row r="56" spans="1:24" s="164" customFormat="1" ht="11.25" customHeight="1">
      <c r="A56" s="207"/>
      <c r="B56" s="220"/>
      <c r="C56" s="220"/>
      <c r="D56" s="220"/>
      <c r="E56" s="220"/>
      <c r="F56" s="220"/>
      <c r="G56" s="220"/>
      <c r="H56" s="220"/>
      <c r="I56" s="220"/>
      <c r="J56" s="220"/>
      <c r="K56" s="220"/>
      <c r="L56" s="159"/>
      <c r="M56" s="640"/>
      <c r="N56" s="747"/>
      <c r="O56" s="757"/>
      <c r="P56" s="749"/>
      <c r="Q56" s="749"/>
      <c r="R56" s="749"/>
      <c r="S56" s="749"/>
      <c r="T56" s="751"/>
      <c r="U56" s="752"/>
      <c r="V56" s="752"/>
      <c r="W56" s="753"/>
      <c r="X56" s="756"/>
    </row>
    <row r="57" spans="1:24" s="164" customFormat="1" ht="11.25" customHeight="1">
      <c r="A57" s="207"/>
      <c r="B57" s="220"/>
      <c r="C57" s="220"/>
      <c r="D57" s="220"/>
      <c r="E57" s="220"/>
      <c r="F57" s="220"/>
      <c r="G57" s="220"/>
      <c r="H57" s="220"/>
      <c r="I57" s="220"/>
      <c r="J57" s="220"/>
      <c r="K57" s="220"/>
      <c r="L57" s="159"/>
      <c r="M57" s="640"/>
      <c r="N57" s="747"/>
      <c r="O57" s="757"/>
      <c r="P57" s="749"/>
      <c r="Q57" s="749"/>
      <c r="R57" s="749"/>
      <c r="S57" s="749"/>
      <c r="T57" s="751"/>
      <c r="U57" s="752"/>
      <c r="V57" s="752"/>
      <c r="W57" s="753"/>
      <c r="X57" s="756"/>
    </row>
    <row r="58" spans="1:24" s="164" customFormat="1" ht="11.25" customHeight="1">
      <c r="A58" s="207"/>
      <c r="B58" s="220"/>
      <c r="C58" s="220"/>
      <c r="D58" s="220"/>
      <c r="E58" s="220"/>
      <c r="F58" s="220"/>
      <c r="G58" s="220"/>
      <c r="H58" s="220"/>
      <c r="I58" s="220"/>
      <c r="J58" s="220"/>
      <c r="K58" s="220"/>
      <c r="L58" s="159"/>
      <c r="M58" s="640"/>
      <c r="N58" s="747"/>
      <c r="O58" s="757"/>
      <c r="P58" s="749"/>
      <c r="Q58" s="749"/>
      <c r="R58" s="749"/>
      <c r="S58" s="749"/>
      <c r="T58" s="751"/>
      <c r="U58" s="752"/>
      <c r="V58" s="752"/>
      <c r="W58" s="753"/>
      <c r="X58" s="756"/>
    </row>
    <row r="59" spans="1:24" s="164" customFormat="1" ht="11.25" customHeight="1">
      <c r="A59" s="207"/>
      <c r="B59" s="220"/>
      <c r="C59" s="220"/>
      <c r="D59" s="220"/>
      <c r="E59" s="220"/>
      <c r="F59" s="220"/>
      <c r="G59" s="220"/>
      <c r="H59" s="220"/>
      <c r="I59" s="220"/>
      <c r="J59" s="220"/>
      <c r="K59" s="220"/>
      <c r="L59" s="159"/>
      <c r="M59" s="640"/>
      <c r="N59" s="747"/>
      <c r="O59" s="757"/>
      <c r="P59" s="749"/>
      <c r="Q59" s="749"/>
      <c r="R59" s="749"/>
      <c r="S59" s="749"/>
      <c r="T59" s="751"/>
      <c r="U59" s="752"/>
      <c r="V59" s="752"/>
      <c r="W59" s="753"/>
      <c r="X59" s="756"/>
    </row>
    <row r="60" spans="1:24" s="164" customFormat="1" ht="11.25" customHeight="1">
      <c r="A60" s="207"/>
      <c r="B60" s="220"/>
      <c r="C60" s="220"/>
      <c r="D60" s="220"/>
      <c r="E60" s="220"/>
      <c r="F60" s="220"/>
      <c r="G60" s="220"/>
      <c r="H60" s="220"/>
      <c r="I60" s="220"/>
      <c r="J60" s="220"/>
      <c r="K60" s="220"/>
      <c r="L60" s="159"/>
      <c r="M60" s="640"/>
      <c r="N60" s="747"/>
      <c r="O60" s="757"/>
      <c r="P60" s="749"/>
      <c r="Q60" s="749"/>
      <c r="R60" s="749"/>
      <c r="S60" s="749"/>
      <c r="T60" s="751"/>
      <c r="U60" s="752"/>
      <c r="V60" s="752"/>
      <c r="W60" s="753"/>
      <c r="X60" s="756"/>
    </row>
    <row r="61" spans="1:24" s="164" customFormat="1" ht="11.25" customHeight="1">
      <c r="A61" s="207"/>
      <c r="B61" s="220"/>
      <c r="C61" s="220"/>
      <c r="D61" s="220"/>
      <c r="E61" s="220"/>
      <c r="F61" s="220"/>
      <c r="G61" s="220"/>
      <c r="H61" s="220"/>
      <c r="I61" s="220"/>
      <c r="J61" s="220"/>
      <c r="K61" s="220"/>
      <c r="L61" s="159"/>
      <c r="M61" s="640"/>
      <c r="N61" s="747"/>
      <c r="O61" s="757"/>
      <c r="P61" s="749"/>
      <c r="Q61" s="749"/>
      <c r="R61" s="749"/>
      <c r="S61" s="749"/>
      <c r="T61" s="751"/>
      <c r="U61" s="752"/>
      <c r="V61" s="752"/>
      <c r="W61" s="753"/>
      <c r="X61" s="756"/>
    </row>
    <row r="62" spans="1:24" s="164" customFormat="1" ht="11.25" customHeight="1">
      <c r="A62" s="207"/>
      <c r="B62" s="220"/>
      <c r="C62" s="220"/>
      <c r="D62" s="220"/>
      <c r="E62" s="220"/>
      <c r="F62" s="220"/>
      <c r="G62" s="220"/>
      <c r="H62" s="220"/>
      <c r="I62" s="220"/>
      <c r="J62" s="220"/>
      <c r="K62" s="220"/>
      <c r="L62" s="159"/>
      <c r="M62" s="640"/>
      <c r="N62" s="747"/>
      <c r="O62" s="757"/>
      <c r="P62" s="749"/>
      <c r="Q62" s="749"/>
      <c r="R62" s="749"/>
      <c r="S62" s="749"/>
      <c r="T62" s="751"/>
      <c r="U62" s="752"/>
      <c r="V62" s="752"/>
      <c r="W62" s="753"/>
      <c r="X62" s="756"/>
    </row>
    <row r="63" spans="1:24" s="164" customFormat="1" ht="11.25" customHeight="1">
      <c r="A63" s="207"/>
      <c r="B63" s="220"/>
      <c r="C63" s="220"/>
      <c r="D63" s="220"/>
      <c r="E63" s="220"/>
      <c r="F63" s="220"/>
      <c r="G63" s="220"/>
      <c r="H63" s="220"/>
      <c r="I63" s="220"/>
      <c r="J63" s="220"/>
      <c r="K63" s="220"/>
      <c r="L63" s="159"/>
      <c r="M63" s="640"/>
      <c r="N63" s="747"/>
      <c r="O63" s="757"/>
      <c r="P63" s="749"/>
      <c r="Q63" s="749"/>
      <c r="R63" s="749"/>
      <c r="S63" s="749"/>
      <c r="T63" s="751"/>
      <c r="U63" s="752"/>
      <c r="V63" s="752"/>
      <c r="W63" s="753"/>
      <c r="X63" s="756"/>
    </row>
    <row r="64" spans="1:24" s="164" customFormat="1" ht="11.25" customHeight="1">
      <c r="A64" s="207"/>
      <c r="B64" s="220"/>
      <c r="C64" s="220"/>
      <c r="D64" s="220"/>
      <c r="E64" s="220"/>
      <c r="F64" s="220"/>
      <c r="G64" s="220"/>
      <c r="H64" s="220"/>
      <c r="I64" s="220"/>
      <c r="J64" s="220"/>
      <c r="K64" s="220"/>
      <c r="L64" s="159"/>
      <c r="M64" s="640"/>
      <c r="N64" s="747"/>
      <c r="O64" s="757"/>
      <c r="P64" s="749"/>
      <c r="Q64" s="749"/>
      <c r="R64" s="749"/>
      <c r="S64" s="749"/>
      <c r="T64" s="751"/>
      <c r="U64" s="752"/>
      <c r="V64" s="752"/>
      <c r="W64" s="753"/>
      <c r="X64" s="756"/>
    </row>
    <row r="65" spans="1:24" s="164" customFormat="1" ht="11.25" customHeight="1">
      <c r="A65" s="207"/>
      <c r="B65" s="220"/>
      <c r="C65" s="220"/>
      <c r="D65" s="220"/>
      <c r="E65" s="220"/>
      <c r="F65" s="220"/>
      <c r="G65" s="220"/>
      <c r="H65" s="220"/>
      <c r="I65" s="220"/>
      <c r="J65" s="220"/>
      <c r="K65" s="220"/>
      <c r="L65" s="159"/>
      <c r="M65" s="640"/>
      <c r="N65" s="747"/>
      <c r="O65" s="757"/>
      <c r="P65" s="749"/>
      <c r="Q65" s="749"/>
      <c r="R65" s="749"/>
      <c r="S65" s="749"/>
      <c r="T65" s="751"/>
      <c r="U65" s="752"/>
      <c r="V65" s="752"/>
      <c r="W65" s="753"/>
      <c r="X65" s="756"/>
    </row>
    <row r="66" spans="1:24" s="164" customFormat="1" ht="11.25" customHeight="1">
      <c r="A66" s="207"/>
      <c r="B66" s="220"/>
      <c r="C66" s="220"/>
      <c r="D66" s="220"/>
      <c r="E66" s="220"/>
      <c r="F66" s="220"/>
      <c r="G66" s="220"/>
      <c r="H66" s="220"/>
      <c r="I66" s="220"/>
      <c r="J66" s="220"/>
      <c r="K66" s="220"/>
      <c r="L66" s="159"/>
      <c r="M66" s="640"/>
      <c r="N66" s="747"/>
      <c r="O66" s="757"/>
      <c r="P66" s="749"/>
      <c r="Q66" s="749"/>
      <c r="R66" s="749"/>
      <c r="S66" s="749"/>
      <c r="T66" s="751"/>
      <c r="U66" s="752"/>
      <c r="V66" s="752"/>
      <c r="W66" s="753"/>
      <c r="X66" s="756"/>
    </row>
    <row r="67" spans="1:24" s="164" customFormat="1" ht="11.25" customHeight="1">
      <c r="A67" s="207"/>
      <c r="B67" s="220"/>
      <c r="C67" s="220"/>
      <c r="D67" s="220"/>
      <c r="E67" s="220"/>
      <c r="F67" s="220"/>
      <c r="G67" s="220"/>
      <c r="H67" s="220"/>
      <c r="I67" s="220"/>
      <c r="J67" s="220"/>
      <c r="K67" s="220"/>
      <c r="L67" s="159"/>
      <c r="M67" s="640"/>
      <c r="N67" s="747"/>
      <c r="O67" s="757"/>
      <c r="P67" s="749"/>
      <c r="Q67" s="749"/>
      <c r="R67" s="749"/>
      <c r="S67" s="749"/>
      <c r="T67" s="751"/>
      <c r="U67" s="752"/>
      <c r="V67" s="752"/>
      <c r="W67" s="753"/>
      <c r="X67" s="756"/>
    </row>
    <row r="68" spans="1:24" s="164" customFormat="1" ht="11.25" customHeight="1">
      <c r="A68" s="207"/>
      <c r="B68" s="220"/>
      <c r="C68" s="220"/>
      <c r="D68" s="220"/>
      <c r="E68" s="220"/>
      <c r="F68" s="220"/>
      <c r="G68" s="220"/>
      <c r="H68" s="220"/>
      <c r="I68" s="220"/>
      <c r="J68" s="220"/>
      <c r="K68" s="220"/>
      <c r="L68" s="159"/>
      <c r="M68" s="640"/>
      <c r="N68" s="747"/>
      <c r="O68" s="757"/>
      <c r="P68" s="749"/>
      <c r="Q68" s="749"/>
      <c r="R68" s="749"/>
      <c r="S68" s="749"/>
      <c r="T68" s="751"/>
      <c r="U68" s="752"/>
      <c r="V68" s="752"/>
      <c r="W68" s="753"/>
      <c r="X68" s="756"/>
    </row>
    <row r="69" spans="1:24" s="164" customFormat="1" ht="11.25" customHeight="1">
      <c r="A69" s="207"/>
      <c r="B69" s="220"/>
      <c r="C69" s="220"/>
      <c r="D69" s="220"/>
      <c r="E69" s="220"/>
      <c r="F69" s="220"/>
      <c r="G69" s="220"/>
      <c r="H69" s="220"/>
      <c r="I69" s="220"/>
      <c r="J69" s="220"/>
      <c r="K69" s="220"/>
      <c r="L69" s="159"/>
      <c r="M69" s="640"/>
      <c r="N69" s="747"/>
      <c r="O69" s="757"/>
      <c r="P69" s="749"/>
      <c r="Q69" s="749"/>
      <c r="R69" s="749"/>
      <c r="S69" s="749"/>
      <c r="T69" s="751"/>
      <c r="U69" s="752"/>
      <c r="V69" s="752"/>
      <c r="W69" s="753"/>
      <c r="X69" s="756"/>
    </row>
    <row r="70" spans="1:24" s="164" customFormat="1" ht="11.25" customHeight="1">
      <c r="A70" s="207"/>
      <c r="B70" s="220"/>
      <c r="C70" s="220"/>
      <c r="D70" s="220"/>
      <c r="E70" s="220"/>
      <c r="F70" s="220"/>
      <c r="G70" s="220"/>
      <c r="H70" s="220"/>
      <c r="I70" s="220"/>
      <c r="J70" s="220"/>
      <c r="K70" s="220"/>
      <c r="L70" s="159"/>
      <c r="M70" s="640"/>
      <c r="N70" s="747"/>
      <c r="O70" s="757"/>
      <c r="P70" s="749"/>
      <c r="Q70" s="749"/>
      <c r="R70" s="749"/>
      <c r="S70" s="749"/>
      <c r="T70" s="751"/>
      <c r="U70" s="752"/>
      <c r="V70" s="752"/>
      <c r="W70" s="753"/>
      <c r="X70" s="756"/>
    </row>
    <row r="71" spans="1:24" s="164" customFormat="1" ht="11.25" customHeight="1">
      <c r="A71" s="207"/>
      <c r="B71" s="220"/>
      <c r="C71" s="220"/>
      <c r="D71" s="220"/>
      <c r="E71" s="220"/>
      <c r="F71" s="220"/>
      <c r="G71" s="220"/>
      <c r="H71" s="220"/>
      <c r="I71" s="220"/>
      <c r="J71" s="220"/>
      <c r="K71" s="220"/>
      <c r="L71" s="159"/>
      <c r="M71" s="640"/>
      <c r="N71" s="747"/>
      <c r="O71" s="757"/>
      <c r="P71" s="749"/>
      <c r="Q71" s="749"/>
      <c r="R71" s="749"/>
      <c r="S71" s="749"/>
      <c r="T71" s="751"/>
      <c r="U71" s="752"/>
      <c r="V71" s="752"/>
      <c r="W71" s="753"/>
      <c r="X71" s="756"/>
    </row>
    <row r="72" spans="1:24" s="164" customFormat="1" ht="12" customHeight="1">
      <c r="A72" s="207"/>
      <c r="B72" s="220"/>
      <c r="C72" s="220"/>
      <c r="D72" s="220"/>
      <c r="E72" s="220"/>
      <c r="F72" s="220"/>
      <c r="G72" s="220"/>
      <c r="H72" s="220"/>
      <c r="I72" s="220"/>
      <c r="J72" s="220"/>
      <c r="K72" s="220"/>
      <c r="L72" s="159"/>
      <c r="M72" s="640"/>
      <c r="N72" s="747"/>
      <c r="O72" s="757"/>
      <c r="P72" s="749"/>
      <c r="Q72" s="749"/>
      <c r="R72" s="749"/>
      <c r="S72" s="749"/>
      <c r="T72" s="751"/>
      <c r="U72" s="752"/>
      <c r="V72" s="752"/>
      <c r="W72" s="753"/>
      <c r="X72" s="756"/>
    </row>
    <row r="73" spans="1:24" s="164" customFormat="1" ht="11.25" customHeight="1">
      <c r="A73" s="207"/>
      <c r="B73" s="220"/>
      <c r="C73" s="220"/>
      <c r="D73" s="220"/>
      <c r="E73" s="220"/>
      <c r="F73" s="220"/>
      <c r="G73" s="220"/>
      <c r="H73" s="220"/>
      <c r="I73" s="220"/>
      <c r="J73" s="220"/>
      <c r="K73" s="220"/>
      <c r="L73" s="159"/>
      <c r="M73" s="640"/>
      <c r="N73" s="747"/>
      <c r="O73" s="757"/>
      <c r="P73" s="749"/>
      <c r="Q73" s="749"/>
      <c r="R73" s="749"/>
      <c r="S73" s="749"/>
      <c r="T73" s="751"/>
      <c r="U73" s="752"/>
      <c r="V73" s="752"/>
      <c r="W73" s="753"/>
      <c r="X73" s="756"/>
    </row>
    <row r="74" spans="1:24" s="164" customFormat="1" ht="11.25" customHeight="1">
      <c r="A74" s="207"/>
      <c r="B74" s="220"/>
      <c r="C74" s="220"/>
      <c r="D74" s="220"/>
      <c r="E74" s="220"/>
      <c r="F74" s="220"/>
      <c r="G74" s="220"/>
      <c r="H74" s="220"/>
      <c r="I74" s="220"/>
      <c r="J74" s="220"/>
      <c r="K74" s="220"/>
      <c r="L74" s="159"/>
      <c r="M74" s="640"/>
      <c r="N74" s="747"/>
      <c r="O74" s="757"/>
      <c r="P74" s="749"/>
      <c r="Q74" s="749"/>
      <c r="R74" s="749"/>
      <c r="S74" s="749"/>
      <c r="T74" s="751"/>
      <c r="U74" s="752"/>
      <c r="V74" s="752"/>
      <c r="W74" s="753"/>
      <c r="X74" s="756"/>
    </row>
    <row r="75" spans="1:24" s="164" customFormat="1" ht="11.25" customHeight="1">
      <c r="A75" s="207"/>
      <c r="B75" s="220"/>
      <c r="C75" s="220"/>
      <c r="D75" s="220"/>
      <c r="E75" s="220"/>
      <c r="F75" s="220"/>
      <c r="G75" s="220"/>
      <c r="H75" s="220"/>
      <c r="I75" s="220"/>
      <c r="J75" s="220"/>
      <c r="K75" s="220"/>
      <c r="L75" s="159"/>
      <c r="M75" s="640"/>
      <c r="N75" s="747"/>
      <c r="O75" s="757"/>
      <c r="P75" s="749"/>
      <c r="Q75" s="749"/>
      <c r="R75" s="749"/>
      <c r="S75" s="749"/>
      <c r="T75" s="751"/>
      <c r="U75" s="752"/>
      <c r="V75" s="752"/>
      <c r="W75" s="753"/>
      <c r="X75" s="756"/>
    </row>
    <row r="76" spans="1:24" s="164" customFormat="1" ht="11.25" customHeight="1">
      <c r="A76" s="207"/>
      <c r="B76" s="220"/>
      <c r="C76" s="220"/>
      <c r="D76" s="220"/>
      <c r="E76" s="220"/>
      <c r="F76" s="220"/>
      <c r="G76" s="220"/>
      <c r="H76" s="220"/>
      <c r="I76" s="220"/>
      <c r="J76" s="220"/>
      <c r="K76" s="220"/>
      <c r="L76" s="159"/>
      <c r="M76" s="640"/>
      <c r="N76" s="747"/>
      <c r="O76" s="757"/>
      <c r="P76" s="749"/>
      <c r="Q76" s="749"/>
      <c r="R76" s="749"/>
      <c r="S76" s="749"/>
      <c r="T76" s="751"/>
      <c r="U76" s="752"/>
      <c r="V76" s="752"/>
      <c r="W76" s="753"/>
      <c r="X76" s="756"/>
    </row>
    <row r="77" spans="1:24" s="164" customFormat="1" ht="11.25" customHeight="1">
      <c r="A77" s="207"/>
      <c r="B77" s="220"/>
      <c r="C77" s="220"/>
      <c r="D77" s="220"/>
      <c r="E77" s="220"/>
      <c r="F77" s="220"/>
      <c r="G77" s="220"/>
      <c r="H77" s="220"/>
      <c r="I77" s="220"/>
      <c r="J77" s="220"/>
      <c r="K77" s="220"/>
      <c r="L77" s="159"/>
      <c r="M77" s="640"/>
      <c r="N77" s="747"/>
      <c r="O77" s="757"/>
      <c r="P77" s="749"/>
      <c r="Q77" s="749"/>
      <c r="R77" s="749"/>
      <c r="S77" s="749"/>
      <c r="T77" s="751"/>
      <c r="U77" s="752"/>
      <c r="V77" s="752"/>
      <c r="W77" s="753"/>
      <c r="X77" s="756"/>
    </row>
    <row r="78" spans="1:24" s="164" customFormat="1" ht="11.25" customHeight="1">
      <c r="A78" s="207"/>
      <c r="B78" s="220"/>
      <c r="C78" s="220"/>
      <c r="D78" s="220"/>
      <c r="E78" s="220"/>
      <c r="F78" s="220"/>
      <c r="G78" s="220"/>
      <c r="H78" s="220"/>
      <c r="I78" s="220"/>
      <c r="J78" s="220"/>
      <c r="K78" s="220"/>
      <c r="L78" s="159"/>
      <c r="M78" s="640"/>
      <c r="N78" s="747"/>
      <c r="O78" s="757"/>
      <c r="P78" s="749"/>
      <c r="Q78" s="749"/>
      <c r="R78" s="749"/>
      <c r="S78" s="749"/>
      <c r="T78" s="751"/>
      <c r="U78" s="752"/>
      <c r="V78" s="752"/>
      <c r="W78" s="753"/>
      <c r="X78" s="756"/>
    </row>
    <row r="79" spans="1:24" s="164" customFormat="1" ht="11.25" customHeight="1">
      <c r="A79" s="207"/>
      <c r="B79" s="220"/>
      <c r="C79" s="220"/>
      <c r="D79" s="220"/>
      <c r="E79" s="220"/>
      <c r="F79" s="220"/>
      <c r="G79" s="220"/>
      <c r="H79" s="220"/>
      <c r="I79" s="220"/>
      <c r="J79" s="220"/>
      <c r="K79" s="220"/>
      <c r="L79" s="159"/>
      <c r="M79" s="640"/>
      <c r="N79" s="747"/>
      <c r="O79" s="757"/>
      <c r="P79" s="749"/>
      <c r="Q79" s="749"/>
      <c r="R79" s="749"/>
      <c r="S79" s="749"/>
      <c r="T79" s="751"/>
      <c r="U79" s="752"/>
      <c r="V79" s="752"/>
      <c r="W79" s="753"/>
      <c r="X79" s="756"/>
    </row>
    <row r="80" spans="1:24" s="164" customFormat="1" ht="11.25" customHeight="1">
      <c r="A80" s="207"/>
      <c r="B80" s="220"/>
      <c r="C80" s="220"/>
      <c r="D80" s="220"/>
      <c r="E80" s="220"/>
      <c r="F80" s="220"/>
      <c r="G80" s="220"/>
      <c r="H80" s="220"/>
      <c r="I80" s="220"/>
      <c r="J80" s="220"/>
      <c r="K80" s="220"/>
      <c r="L80" s="159"/>
      <c r="M80" s="640"/>
      <c r="N80" s="747"/>
      <c r="O80" s="757"/>
      <c r="P80" s="749"/>
      <c r="Q80" s="749"/>
      <c r="R80" s="749"/>
      <c r="S80" s="749"/>
      <c r="T80" s="751"/>
      <c r="U80" s="752"/>
      <c r="V80" s="752"/>
      <c r="W80" s="753"/>
      <c r="X80" s="756"/>
    </row>
    <row r="81" spans="1:24" s="164" customFormat="1" ht="11.25" customHeight="1">
      <c r="A81" s="207"/>
      <c r="B81" s="220"/>
      <c r="C81" s="220"/>
      <c r="D81" s="220"/>
      <c r="E81" s="220"/>
      <c r="F81" s="220"/>
      <c r="G81" s="220"/>
      <c r="H81" s="220"/>
      <c r="I81" s="220"/>
      <c r="J81" s="220"/>
      <c r="K81" s="220"/>
      <c r="L81" s="159"/>
      <c r="M81" s="640"/>
      <c r="N81" s="747"/>
      <c r="O81" s="757"/>
      <c r="P81" s="749"/>
      <c r="Q81" s="749"/>
      <c r="R81" s="749"/>
      <c r="S81" s="749"/>
      <c r="T81" s="751"/>
      <c r="U81" s="752"/>
      <c r="V81" s="752"/>
      <c r="W81" s="753"/>
      <c r="X81" s="756"/>
    </row>
    <row r="82" spans="1:24" s="164" customFormat="1" ht="11.25" customHeight="1">
      <c r="A82" s="207"/>
      <c r="B82" s="220"/>
      <c r="C82" s="220"/>
      <c r="D82" s="220"/>
      <c r="E82" s="220"/>
      <c r="F82" s="220"/>
      <c r="G82" s="220"/>
      <c r="H82" s="220"/>
      <c r="I82" s="220"/>
      <c r="J82" s="220"/>
      <c r="K82" s="220"/>
      <c r="L82" s="159"/>
      <c r="M82" s="640"/>
      <c r="N82" s="747"/>
      <c r="O82" s="757"/>
      <c r="P82" s="749"/>
      <c r="Q82" s="749"/>
      <c r="R82" s="749"/>
      <c r="S82" s="749"/>
      <c r="T82" s="751"/>
      <c r="U82" s="752"/>
      <c r="V82" s="752"/>
      <c r="W82" s="753"/>
      <c r="X82" s="756"/>
    </row>
    <row r="83" spans="1:24" s="164" customFormat="1" ht="11.25" customHeight="1">
      <c r="A83" s="207"/>
      <c r="B83" s="220"/>
      <c r="C83" s="220"/>
      <c r="D83" s="220"/>
      <c r="E83" s="220"/>
      <c r="F83" s="220"/>
      <c r="G83" s="220"/>
      <c r="H83" s="220"/>
      <c r="I83" s="220"/>
      <c r="J83" s="220"/>
      <c r="K83" s="220"/>
      <c r="L83" s="159"/>
      <c r="M83" s="640"/>
      <c r="N83" s="747"/>
      <c r="O83" s="757"/>
      <c r="P83" s="749"/>
      <c r="Q83" s="749"/>
      <c r="R83" s="749"/>
      <c r="S83" s="749"/>
      <c r="T83" s="751"/>
      <c r="U83" s="752"/>
      <c r="V83" s="752"/>
      <c r="W83" s="753"/>
      <c r="X83" s="756"/>
    </row>
    <row r="84" spans="1:24" s="164" customFormat="1" ht="11.25" customHeight="1">
      <c r="A84" s="207"/>
      <c r="B84" s="220"/>
      <c r="C84" s="220"/>
      <c r="D84" s="220"/>
      <c r="E84" s="220"/>
      <c r="F84" s="220"/>
      <c r="G84" s="220"/>
      <c r="H84" s="220"/>
      <c r="I84" s="220"/>
      <c r="J84" s="220"/>
      <c r="K84" s="220"/>
      <c r="L84" s="159"/>
      <c r="M84" s="640"/>
      <c r="N84" s="747"/>
      <c r="O84" s="757"/>
      <c r="P84" s="749"/>
      <c r="Q84" s="749"/>
      <c r="R84" s="749"/>
      <c r="S84" s="749"/>
      <c r="T84" s="751"/>
      <c r="U84" s="752"/>
      <c r="V84" s="752"/>
      <c r="W84" s="753"/>
      <c r="X84" s="756"/>
    </row>
    <row r="85" spans="1:24" s="164" customFormat="1" ht="11.25" customHeight="1">
      <c r="A85" s="207"/>
      <c r="B85" s="220"/>
      <c r="C85" s="220"/>
      <c r="D85" s="220"/>
      <c r="E85" s="220"/>
      <c r="F85" s="220"/>
      <c r="G85" s="220"/>
      <c r="H85" s="220"/>
      <c r="I85" s="220"/>
      <c r="J85" s="220"/>
      <c r="K85" s="220"/>
      <c r="L85" s="159"/>
      <c r="M85" s="640"/>
      <c r="N85" s="747"/>
      <c r="O85" s="757"/>
      <c r="P85" s="749"/>
      <c r="Q85" s="749"/>
      <c r="R85" s="749"/>
      <c r="S85" s="749"/>
      <c r="T85" s="751"/>
      <c r="U85" s="752"/>
      <c r="V85" s="752"/>
      <c r="W85" s="753"/>
      <c r="X85" s="756"/>
    </row>
    <row r="86" spans="1:24" s="164" customFormat="1" ht="11.25" customHeight="1">
      <c r="A86" s="207"/>
      <c r="B86" s="220"/>
      <c r="C86" s="220"/>
      <c r="D86" s="220"/>
      <c r="E86" s="220"/>
      <c r="F86" s="220"/>
      <c r="G86" s="220"/>
      <c r="H86" s="220"/>
      <c r="I86" s="220"/>
      <c r="J86" s="220"/>
      <c r="K86" s="220"/>
      <c r="L86" s="159"/>
      <c r="M86" s="640"/>
      <c r="N86" s="747"/>
      <c r="O86" s="757"/>
      <c r="P86" s="749"/>
      <c r="Q86" s="749"/>
      <c r="R86" s="749"/>
      <c r="S86" s="749"/>
      <c r="T86" s="751"/>
      <c r="U86" s="752"/>
      <c r="V86" s="752"/>
      <c r="W86" s="753"/>
      <c r="X86" s="756"/>
    </row>
    <row r="87" spans="1:24" s="164" customFormat="1" ht="11.25" customHeight="1">
      <c r="A87" s="207"/>
      <c r="B87" s="220"/>
      <c r="C87" s="220"/>
      <c r="D87" s="220"/>
      <c r="E87" s="220"/>
      <c r="F87" s="220"/>
      <c r="G87" s="220"/>
      <c r="H87" s="220"/>
      <c r="I87" s="220"/>
      <c r="J87" s="220"/>
      <c r="K87" s="220"/>
      <c r="L87" s="159"/>
      <c r="M87" s="640"/>
      <c r="N87" s="747"/>
      <c r="O87" s="757"/>
      <c r="P87" s="749"/>
      <c r="Q87" s="749"/>
      <c r="R87" s="749"/>
      <c r="S87" s="749"/>
      <c r="T87" s="751"/>
      <c r="U87" s="752"/>
      <c r="V87" s="752"/>
      <c r="W87" s="753"/>
      <c r="X87" s="756"/>
    </row>
    <row r="88" spans="1:24" s="164" customFormat="1" ht="11.25" customHeight="1">
      <c r="A88" s="207"/>
      <c r="B88" s="220"/>
      <c r="C88" s="220"/>
      <c r="D88" s="220"/>
      <c r="E88" s="220"/>
      <c r="F88" s="220"/>
      <c r="G88" s="220"/>
      <c r="H88" s="220"/>
      <c r="I88" s="220"/>
      <c r="J88" s="220"/>
      <c r="K88" s="220"/>
      <c r="L88" s="159"/>
      <c r="M88" s="640"/>
      <c r="N88" s="747"/>
      <c r="O88" s="757"/>
      <c r="P88" s="749"/>
      <c r="Q88" s="749"/>
      <c r="R88" s="749"/>
      <c r="S88" s="749"/>
      <c r="T88" s="751"/>
      <c r="U88" s="752"/>
      <c r="V88" s="752"/>
      <c r="W88" s="753"/>
      <c r="X88" s="756"/>
    </row>
    <row r="89" spans="1:24" s="164" customFormat="1" ht="11.25" customHeight="1">
      <c r="A89" s="207"/>
      <c r="B89" s="220"/>
      <c r="C89" s="220"/>
      <c r="D89" s="220"/>
      <c r="E89" s="220"/>
      <c r="F89" s="220"/>
      <c r="G89" s="220"/>
      <c r="H89" s="220"/>
      <c r="I89" s="220"/>
      <c r="J89" s="220"/>
      <c r="K89" s="220"/>
      <c r="L89" s="159"/>
      <c r="M89" s="640"/>
      <c r="N89" s="747"/>
      <c r="O89" s="757"/>
      <c r="P89" s="755"/>
      <c r="Q89" s="755"/>
      <c r="R89" s="755"/>
      <c r="S89" s="755"/>
      <c r="T89" s="755"/>
      <c r="U89" s="423"/>
      <c r="V89" s="423"/>
      <c r="W89" s="753"/>
      <c r="X89" s="423"/>
    </row>
    <row r="90" spans="1:24" s="164" customFormat="1" ht="11.25" customHeight="1">
      <c r="A90" s="207"/>
      <c r="B90" s="220"/>
      <c r="C90" s="220"/>
      <c r="D90" s="220"/>
      <c r="E90" s="220"/>
      <c r="F90" s="220"/>
      <c r="G90" s="220"/>
      <c r="H90" s="220"/>
      <c r="I90" s="220"/>
      <c r="J90" s="220"/>
      <c r="K90" s="220"/>
      <c r="L90" s="159"/>
      <c r="M90" s="640"/>
      <c r="N90" s="747"/>
      <c r="O90" s="757"/>
      <c r="P90" s="755"/>
      <c r="Q90" s="755"/>
      <c r="R90" s="755"/>
      <c r="S90" s="755"/>
      <c r="T90" s="755"/>
      <c r="U90" s="423"/>
      <c r="V90" s="423"/>
      <c r="W90" s="753"/>
      <c r="X90" s="423"/>
    </row>
    <row r="91" spans="1:24" s="164" customFormat="1" ht="11.25" customHeight="1">
      <c r="A91" s="207"/>
      <c r="B91" s="220"/>
      <c r="C91" s="220"/>
      <c r="D91" s="220"/>
      <c r="E91" s="220"/>
      <c r="F91" s="220"/>
      <c r="G91" s="220"/>
      <c r="H91" s="220"/>
      <c r="I91" s="220"/>
      <c r="J91" s="220"/>
      <c r="K91" s="220"/>
      <c r="L91" s="159"/>
      <c r="M91" s="640"/>
      <c r="N91" s="747"/>
      <c r="O91" s="757"/>
      <c r="P91" s="755"/>
      <c r="Q91" s="755"/>
      <c r="R91" s="755"/>
      <c r="S91" s="755"/>
      <c r="T91" s="755"/>
      <c r="U91" s="423"/>
      <c r="V91" s="423"/>
      <c r="W91" s="753"/>
      <c r="X91" s="423"/>
    </row>
    <row r="92" spans="1:24" s="164" customFormat="1" ht="11.25" customHeight="1">
      <c r="A92" s="207"/>
      <c r="B92" s="220"/>
      <c r="C92" s="220"/>
      <c r="D92" s="220"/>
      <c r="E92" s="220"/>
      <c r="F92" s="220"/>
      <c r="G92" s="220"/>
      <c r="H92" s="220"/>
      <c r="I92" s="220"/>
      <c r="J92" s="220"/>
      <c r="K92" s="220"/>
      <c r="L92" s="159"/>
      <c r="M92" s="640"/>
      <c r="N92" s="747"/>
      <c r="O92" s="747"/>
      <c r="P92" s="755"/>
      <c r="Q92" s="755"/>
      <c r="R92" s="755"/>
      <c r="S92" s="755"/>
      <c r="T92" s="755"/>
      <c r="U92" s="423"/>
      <c r="V92" s="423"/>
      <c r="W92" s="753"/>
      <c r="X92" s="423"/>
    </row>
    <row r="93" spans="1:24" s="164" customFormat="1" ht="11.25" customHeight="1">
      <c r="A93" s="1239"/>
      <c r="B93" s="1239"/>
      <c r="C93" s="1239"/>
      <c r="D93" s="1239"/>
      <c r="E93" s="1239"/>
      <c r="F93" s="1239"/>
      <c r="G93" s="1239"/>
      <c r="H93" s="1239"/>
      <c r="I93" s="1239"/>
      <c r="J93" s="1239"/>
      <c r="K93" s="1239"/>
      <c r="L93" s="159"/>
      <c r="M93" s="640"/>
      <c r="N93" s="747"/>
      <c r="O93" s="747"/>
      <c r="P93" s="755"/>
      <c r="Q93" s="755"/>
      <c r="R93" s="755"/>
      <c r="S93" s="755"/>
      <c r="T93" s="755"/>
      <c r="U93" s="423"/>
      <c r="V93" s="423"/>
      <c r="W93" s="753"/>
      <c r="X93" s="423"/>
    </row>
    <row r="94" spans="1:24" s="164" customFormat="1" ht="11.25" customHeight="1">
      <c r="A94" s="537"/>
      <c r="B94" s="220"/>
      <c r="C94" s="220"/>
      <c r="D94" s="220"/>
      <c r="E94" s="220"/>
      <c r="F94" s="220"/>
      <c r="G94" s="220"/>
      <c r="H94" s="220"/>
      <c r="I94" s="220"/>
      <c r="J94" s="220"/>
      <c r="K94" s="220"/>
      <c r="L94" s="159"/>
      <c r="M94" s="640"/>
      <c r="N94" s="747"/>
      <c r="O94" s="747"/>
      <c r="P94" s="755"/>
      <c r="Q94" s="755"/>
      <c r="R94" s="755"/>
      <c r="S94" s="755"/>
      <c r="T94" s="755"/>
      <c r="U94" s="423"/>
      <c r="V94" s="423"/>
      <c r="W94" s="753"/>
      <c r="X94" s="423"/>
    </row>
    <row r="95" spans="1:24" s="164" customFormat="1" ht="11.25" customHeight="1">
      <c r="A95" s="537"/>
      <c r="B95" s="220"/>
      <c r="C95" s="220"/>
      <c r="D95" s="220"/>
      <c r="E95" s="220"/>
      <c r="F95" s="220"/>
      <c r="G95" s="220"/>
      <c r="H95" s="220"/>
      <c r="I95" s="220"/>
      <c r="J95" s="220"/>
      <c r="K95" s="220"/>
      <c r="L95" s="159"/>
      <c r="M95" s="640"/>
      <c r="N95" s="755"/>
      <c r="O95" s="755"/>
      <c r="P95" s="755"/>
      <c r="Q95" s="755"/>
      <c r="R95" s="755"/>
      <c r="S95" s="755"/>
      <c r="T95" s="755"/>
      <c r="U95" s="423"/>
      <c r="V95" s="423"/>
      <c r="W95" s="753"/>
      <c r="X95" s="423"/>
    </row>
    <row r="96" spans="1:24" s="164" customFormat="1" ht="11.25" customHeight="1">
      <c r="A96" s="536"/>
      <c r="B96" s="504"/>
      <c r="C96" s="504"/>
      <c r="D96" s="504"/>
      <c r="E96" s="504"/>
      <c r="F96" s="504"/>
      <c r="G96" s="220"/>
      <c r="H96" s="220"/>
      <c r="I96" s="220"/>
      <c r="J96" s="220"/>
      <c r="K96" s="220"/>
      <c r="L96" s="159"/>
      <c r="M96" s="640"/>
      <c r="N96" s="755"/>
      <c r="O96" s="755"/>
      <c r="P96" s="755"/>
      <c r="Q96" s="755"/>
      <c r="R96" s="755"/>
      <c r="S96" s="755"/>
      <c r="T96" s="755"/>
      <c r="U96" s="423"/>
      <c r="V96" s="423"/>
      <c r="W96" s="753"/>
      <c r="X96" s="423"/>
    </row>
    <row r="97" spans="1:24" s="164" customFormat="1" ht="12.75">
      <c r="A97" s="505"/>
      <c r="B97" s="506"/>
      <c r="C97" s="506"/>
      <c r="D97" s="507"/>
      <c r="E97" s="507"/>
      <c r="F97" s="507"/>
      <c r="G97" s="220"/>
      <c r="H97" s="220"/>
      <c r="I97" s="220"/>
      <c r="J97" s="220"/>
      <c r="K97" s="220"/>
      <c r="L97" s="159"/>
      <c r="M97" s="640"/>
      <c r="N97" s="755"/>
      <c r="O97" s="755"/>
      <c r="P97" s="755"/>
      <c r="Q97" s="755"/>
      <c r="R97" s="755"/>
      <c r="S97" s="755"/>
      <c r="T97" s="755"/>
      <c r="U97" s="423"/>
      <c r="V97" s="423"/>
      <c r="W97" s="753"/>
      <c r="X97" s="423"/>
    </row>
    <row r="98" spans="1:24" s="164" customFormat="1" ht="12.75">
      <c r="A98" s="505"/>
      <c r="B98" s="506"/>
      <c r="C98" s="506"/>
      <c r="D98" s="507"/>
      <c r="E98" s="507"/>
      <c r="F98" s="507"/>
      <c r="G98" s="220"/>
      <c r="H98" s="220"/>
      <c r="I98" s="220"/>
      <c r="J98" s="220"/>
      <c r="K98" s="220"/>
      <c r="L98" s="159"/>
      <c r="M98" s="640"/>
      <c r="N98" s="755"/>
      <c r="O98" s="755"/>
      <c r="P98" s="755"/>
      <c r="Q98" s="755"/>
      <c r="R98" s="755"/>
      <c r="S98" s="755"/>
      <c r="T98" s="755"/>
      <c r="U98" s="423"/>
      <c r="V98" s="423"/>
      <c r="W98" s="753"/>
      <c r="X98" s="423"/>
    </row>
    <row r="99" spans="1:24" s="164" customFormat="1" ht="12.75">
      <c r="A99" s="505"/>
      <c r="B99" s="506"/>
      <c r="C99" s="506"/>
      <c r="D99" s="507"/>
      <c r="E99" s="507"/>
      <c r="F99" s="507"/>
      <c r="G99" s="220"/>
      <c r="H99" s="220"/>
      <c r="I99" s="220"/>
      <c r="J99" s="220"/>
      <c r="K99" s="220"/>
      <c r="L99" s="159"/>
      <c r="M99" s="640"/>
      <c r="N99" s="755"/>
      <c r="O99" s="755"/>
      <c r="P99" s="755"/>
      <c r="Q99" s="755"/>
      <c r="R99" s="755"/>
      <c r="S99" s="755"/>
      <c r="T99" s="755"/>
      <c r="U99" s="423"/>
      <c r="V99" s="423"/>
      <c r="W99" s="753"/>
      <c r="X99" s="423"/>
    </row>
    <row r="100" spans="1:24" s="164" customFormat="1" ht="12.75">
      <c r="A100" s="505"/>
      <c r="B100" s="506"/>
      <c r="C100" s="506"/>
      <c r="D100" s="507"/>
      <c r="E100" s="507"/>
      <c r="F100" s="507"/>
      <c r="G100" s="220"/>
      <c r="H100" s="220"/>
      <c r="I100" s="220"/>
      <c r="J100" s="220"/>
      <c r="K100" s="220"/>
      <c r="L100" s="159"/>
      <c r="M100" s="640"/>
      <c r="N100" s="755"/>
      <c r="O100" s="755"/>
      <c r="P100" s="755"/>
      <c r="Q100" s="755"/>
      <c r="R100" s="755"/>
      <c r="S100" s="755"/>
      <c r="T100" s="755"/>
      <c r="U100" s="423"/>
      <c r="V100" s="423"/>
      <c r="W100" s="753"/>
      <c r="X100" s="423"/>
    </row>
    <row r="101" spans="1:24" s="164" customFormat="1" ht="12.75">
      <c r="A101" s="505"/>
      <c r="B101" s="506"/>
      <c r="C101" s="506"/>
      <c r="D101" s="507"/>
      <c r="E101" s="507"/>
      <c r="F101" s="507"/>
      <c r="G101" s="220"/>
      <c r="H101" s="220"/>
      <c r="I101" s="220"/>
      <c r="J101" s="220"/>
      <c r="K101" s="220"/>
      <c r="L101" s="159"/>
      <c r="M101" s="640"/>
      <c r="N101" s="755"/>
      <c r="O101" s="755"/>
      <c r="P101" s="755"/>
      <c r="Q101" s="755"/>
      <c r="R101" s="755"/>
      <c r="S101" s="755"/>
      <c r="T101" s="755"/>
      <c r="U101" s="423"/>
      <c r="V101" s="423"/>
      <c r="W101" s="753"/>
      <c r="X101" s="423"/>
    </row>
    <row r="102" spans="1:24" s="164" customFormat="1" ht="12.75">
      <c r="A102" s="505"/>
      <c r="B102" s="506"/>
      <c r="C102" s="506"/>
      <c r="D102" s="507"/>
      <c r="E102" s="507"/>
      <c r="F102" s="507"/>
      <c r="G102" s="220"/>
      <c r="H102" s="220"/>
      <c r="I102" s="220"/>
      <c r="J102" s="220"/>
      <c r="K102" s="220"/>
      <c r="L102" s="159"/>
      <c r="M102" s="640"/>
      <c r="N102" s="755"/>
      <c r="O102" s="755"/>
      <c r="P102" s="755"/>
      <c r="Q102" s="755"/>
      <c r="R102" s="755"/>
      <c r="S102" s="755"/>
      <c r="T102" s="755"/>
      <c r="U102" s="423"/>
      <c r="V102" s="423"/>
      <c r="W102" s="753"/>
      <c r="X102" s="423"/>
    </row>
    <row r="103" spans="1:24" s="164" customFormat="1" ht="12.75">
      <c r="A103" s="505"/>
      <c r="B103" s="506"/>
      <c r="C103" s="506"/>
      <c r="D103" s="507"/>
      <c r="E103" s="507"/>
      <c r="F103" s="507"/>
      <c r="G103" s="220"/>
      <c r="H103" s="220"/>
      <c r="I103" s="220"/>
      <c r="J103" s="220"/>
      <c r="K103" s="220"/>
      <c r="L103" s="159"/>
      <c r="M103" s="640"/>
      <c r="N103" s="755"/>
      <c r="O103" s="755"/>
      <c r="P103" s="755"/>
      <c r="Q103" s="755"/>
      <c r="R103" s="755"/>
      <c r="S103" s="755"/>
      <c r="T103" s="755"/>
      <c r="U103" s="423"/>
      <c r="V103" s="423"/>
      <c r="W103" s="753"/>
      <c r="X103" s="423"/>
    </row>
    <row r="104" spans="1:24" s="164" customFormat="1" ht="12.75">
      <c r="A104" s="505"/>
      <c r="B104" s="506"/>
      <c r="C104" s="506"/>
      <c r="D104" s="507"/>
      <c r="E104" s="507"/>
      <c r="F104" s="507"/>
      <c r="G104" s="220"/>
      <c r="H104" s="220"/>
      <c r="I104" s="220"/>
      <c r="J104" s="220"/>
      <c r="K104" s="220"/>
      <c r="L104" s="159"/>
      <c r="M104" s="640"/>
      <c r="N104" s="755"/>
      <c r="O104" s="755"/>
      <c r="P104" s="755"/>
      <c r="Q104" s="755"/>
      <c r="R104" s="755"/>
      <c r="S104" s="755"/>
      <c r="T104" s="755"/>
      <c r="U104" s="423"/>
      <c r="V104" s="423"/>
      <c r="W104" s="753"/>
      <c r="X104" s="423"/>
    </row>
    <row r="105" spans="1:24" s="164" customFormat="1" ht="12.75">
      <c r="A105" s="505"/>
      <c r="B105" s="506"/>
      <c r="C105" s="506"/>
      <c r="D105" s="507"/>
      <c r="E105" s="507"/>
      <c r="F105" s="507"/>
      <c r="G105" s="220"/>
      <c r="H105" s="220"/>
      <c r="I105" s="220"/>
      <c r="J105" s="220"/>
      <c r="K105" s="220"/>
      <c r="L105" s="159"/>
      <c r="M105" s="640"/>
      <c r="N105" s="755"/>
      <c r="O105" s="755"/>
      <c r="P105" s="755"/>
      <c r="Q105" s="755"/>
      <c r="R105" s="755"/>
      <c r="S105" s="755"/>
      <c r="T105" s="755"/>
      <c r="U105" s="423"/>
      <c r="V105" s="423"/>
      <c r="W105" s="753"/>
      <c r="X105" s="423"/>
    </row>
    <row r="106" spans="1:24" s="164" customFormat="1" ht="12.75">
      <c r="A106" s="505"/>
      <c r="B106" s="506"/>
      <c r="C106" s="506"/>
      <c r="D106" s="507"/>
      <c r="E106" s="507"/>
      <c r="F106" s="507"/>
      <c r="G106" s="220"/>
      <c r="H106" s="220"/>
      <c r="I106" s="220"/>
      <c r="J106" s="220"/>
      <c r="K106" s="220"/>
      <c r="L106" s="159"/>
      <c r="M106" s="640"/>
      <c r="N106" s="755"/>
      <c r="O106" s="755"/>
      <c r="P106" s="755"/>
      <c r="Q106" s="755"/>
      <c r="R106" s="755"/>
      <c r="S106" s="755"/>
      <c r="T106" s="755"/>
      <c r="U106" s="423"/>
      <c r="V106" s="423"/>
      <c r="W106" s="753"/>
      <c r="X106" s="423"/>
    </row>
    <row r="107" spans="1:24" s="164" customFormat="1" ht="12.75">
      <c r="A107" s="505"/>
      <c r="B107" s="506"/>
      <c r="C107" s="506"/>
      <c r="D107" s="507"/>
      <c r="E107" s="507"/>
      <c r="F107" s="507"/>
      <c r="G107" s="220"/>
      <c r="H107" s="220"/>
      <c r="I107" s="220"/>
      <c r="J107" s="220"/>
      <c r="K107" s="220"/>
      <c r="L107" s="159"/>
      <c r="M107" s="640"/>
      <c r="N107" s="755"/>
      <c r="O107" s="755"/>
      <c r="P107" s="755"/>
      <c r="Q107" s="755"/>
      <c r="R107" s="755"/>
      <c r="S107" s="755"/>
      <c r="T107" s="755"/>
      <c r="U107" s="423"/>
      <c r="V107" s="423"/>
      <c r="W107" s="423"/>
      <c r="X107" s="423"/>
    </row>
    <row r="108" spans="1:24" s="164" customFormat="1" ht="12.75">
      <c r="A108" s="505"/>
      <c r="B108" s="506"/>
      <c r="C108" s="506"/>
      <c r="D108" s="507"/>
      <c r="E108" s="507"/>
      <c r="F108" s="507"/>
      <c r="G108" s="220"/>
      <c r="H108" s="220"/>
      <c r="I108" s="220"/>
      <c r="J108" s="220"/>
      <c r="K108" s="220"/>
      <c r="L108" s="159"/>
      <c r="M108" s="640"/>
      <c r="N108" s="755"/>
      <c r="O108" s="755"/>
      <c r="P108" s="755"/>
      <c r="Q108" s="755"/>
      <c r="R108" s="755"/>
      <c r="S108" s="755"/>
      <c r="T108" s="755"/>
      <c r="U108" s="423"/>
      <c r="V108" s="423"/>
      <c r="W108" s="423"/>
      <c r="X108" s="423"/>
    </row>
    <row r="109" spans="1:24" s="164" customFormat="1" ht="12.75">
      <c r="A109" s="505"/>
      <c r="B109" s="506"/>
      <c r="C109" s="506"/>
      <c r="D109" s="507"/>
      <c r="E109" s="507"/>
      <c r="F109" s="507"/>
      <c r="G109" s="220"/>
      <c r="H109" s="220"/>
      <c r="I109" s="220"/>
      <c r="J109" s="220"/>
      <c r="K109" s="220"/>
      <c r="L109" s="159"/>
      <c r="M109" s="640"/>
      <c r="N109" s="755"/>
      <c r="O109" s="755"/>
      <c r="P109" s="755"/>
      <c r="Q109" s="755"/>
      <c r="R109" s="755"/>
      <c r="S109" s="755"/>
      <c r="T109" s="755"/>
      <c r="U109" s="423"/>
      <c r="V109" s="423"/>
      <c r="W109" s="423"/>
      <c r="X109" s="423"/>
    </row>
    <row r="110" spans="1:24" s="164" customFormat="1" ht="12.75">
      <c r="A110" s="505"/>
      <c r="B110" s="506"/>
      <c r="C110" s="506"/>
      <c r="D110" s="507"/>
      <c r="E110" s="507"/>
      <c r="F110" s="507"/>
      <c r="G110" s="220"/>
      <c r="H110" s="220"/>
      <c r="I110" s="220"/>
      <c r="J110" s="220"/>
      <c r="K110" s="220"/>
      <c r="L110" s="159"/>
      <c r="M110" s="640"/>
      <c r="N110" s="755"/>
      <c r="O110" s="755"/>
      <c r="P110" s="755"/>
      <c r="Q110" s="755"/>
      <c r="R110" s="755"/>
      <c r="S110" s="755"/>
      <c r="T110" s="755"/>
      <c r="U110" s="423"/>
      <c r="V110" s="423"/>
      <c r="W110" s="423"/>
      <c r="X110" s="423"/>
    </row>
    <row r="111" spans="1:24" s="164" customFormat="1" ht="12.75">
      <c r="A111" s="505"/>
      <c r="B111" s="506"/>
      <c r="C111" s="506"/>
      <c r="D111" s="507"/>
      <c r="E111" s="507"/>
      <c r="F111" s="507"/>
      <c r="G111" s="220"/>
      <c r="H111" s="220"/>
      <c r="I111" s="220"/>
      <c r="J111" s="220"/>
      <c r="K111" s="220"/>
      <c r="L111" s="159"/>
      <c r="M111" s="640"/>
      <c r="N111" s="755"/>
      <c r="O111" s="755"/>
      <c r="P111" s="755"/>
      <c r="Q111" s="755"/>
      <c r="R111" s="755"/>
      <c r="S111" s="755"/>
      <c r="T111" s="755"/>
      <c r="U111" s="423"/>
      <c r="V111" s="423"/>
      <c r="W111" s="423"/>
      <c r="X111" s="423"/>
    </row>
    <row r="112" spans="1:24" s="164" customFormat="1" ht="12.75">
      <c r="A112" s="505"/>
      <c r="B112" s="506"/>
      <c r="C112" s="506"/>
      <c r="D112" s="507"/>
      <c r="E112" s="507"/>
      <c r="F112" s="507"/>
      <c r="G112" s="220"/>
      <c r="H112" s="220"/>
      <c r="I112" s="220"/>
      <c r="J112" s="220"/>
      <c r="K112" s="220"/>
      <c r="L112" s="159"/>
      <c r="M112" s="640"/>
      <c r="N112" s="755"/>
      <c r="O112" s="755"/>
      <c r="P112" s="755"/>
      <c r="Q112" s="755"/>
      <c r="R112" s="755"/>
      <c r="S112" s="755"/>
      <c r="T112" s="755"/>
      <c r="U112" s="423"/>
      <c r="V112" s="423"/>
      <c r="W112" s="423"/>
      <c r="X112" s="423"/>
    </row>
    <row r="113" spans="1:24" s="164" customFormat="1" ht="12.75">
      <c r="A113" s="505"/>
      <c r="B113" s="506"/>
      <c r="C113" s="506"/>
      <c r="D113" s="507"/>
      <c r="E113" s="507"/>
      <c r="F113" s="507"/>
      <c r="G113" s="220"/>
      <c r="H113" s="220"/>
      <c r="I113" s="220"/>
      <c r="J113" s="220"/>
      <c r="K113" s="220"/>
      <c r="L113" s="159"/>
      <c r="M113" s="640"/>
      <c r="N113" s="755"/>
      <c r="O113" s="755"/>
      <c r="P113" s="755"/>
      <c r="Q113" s="755"/>
      <c r="R113" s="755"/>
      <c r="S113" s="755"/>
      <c r="T113" s="755"/>
      <c r="U113" s="423"/>
      <c r="V113" s="423"/>
      <c r="W113" s="423"/>
      <c r="X113" s="423"/>
    </row>
    <row r="114" spans="1:24" s="164" customFormat="1" ht="12.75">
      <c r="A114" s="505"/>
      <c r="B114" s="506"/>
      <c r="C114" s="506"/>
      <c r="D114" s="507"/>
      <c r="E114" s="507"/>
      <c r="F114" s="507"/>
      <c r="G114" s="220"/>
      <c r="H114" s="220"/>
      <c r="I114" s="220"/>
      <c r="J114" s="220"/>
      <c r="K114" s="220"/>
      <c r="L114" s="159"/>
      <c r="M114" s="640"/>
      <c r="N114" s="755"/>
      <c r="O114" s="755"/>
      <c r="P114" s="755"/>
      <c r="Q114" s="755"/>
      <c r="R114" s="755"/>
      <c r="S114" s="755"/>
      <c r="T114" s="755"/>
      <c r="U114" s="423"/>
      <c r="V114" s="423"/>
      <c r="W114" s="423"/>
      <c r="X114" s="423"/>
    </row>
    <row r="115" spans="1:24" s="164" customFormat="1" ht="12.75">
      <c r="A115" s="505"/>
      <c r="B115" s="506"/>
      <c r="C115" s="506"/>
      <c r="D115" s="507"/>
      <c r="E115" s="507"/>
      <c r="F115" s="507"/>
      <c r="G115" s="220"/>
      <c r="H115" s="220"/>
      <c r="I115" s="220"/>
      <c r="J115" s="220"/>
      <c r="K115" s="220"/>
      <c r="L115" s="159"/>
      <c r="M115" s="640"/>
      <c r="N115" s="755"/>
      <c r="O115" s="755"/>
      <c r="P115" s="755"/>
      <c r="Q115" s="755"/>
      <c r="R115" s="755"/>
      <c r="S115" s="755"/>
      <c r="T115" s="755"/>
      <c r="U115" s="423"/>
      <c r="V115" s="423"/>
      <c r="W115" s="423"/>
      <c r="X115" s="423"/>
    </row>
    <row r="116" spans="1:24" s="164" customFormat="1" ht="12.75">
      <c r="A116" s="505"/>
      <c r="B116" s="506"/>
      <c r="C116" s="506"/>
      <c r="D116" s="507"/>
      <c r="E116" s="507"/>
      <c r="F116" s="507"/>
      <c r="G116" s="220"/>
      <c r="H116" s="220"/>
      <c r="I116" s="220"/>
      <c r="J116" s="220"/>
      <c r="K116" s="220"/>
      <c r="L116" s="159"/>
      <c r="M116" s="640"/>
      <c r="N116" s="755"/>
      <c r="O116" s="755"/>
      <c r="P116" s="755"/>
      <c r="Q116" s="755"/>
      <c r="R116" s="755"/>
      <c r="S116" s="755"/>
      <c r="T116" s="755"/>
      <c r="U116" s="423"/>
      <c r="V116" s="423"/>
      <c r="W116" s="423"/>
      <c r="X116" s="423"/>
    </row>
    <row r="117" spans="1:24" s="164" customFormat="1" ht="12.75">
      <c r="A117" s="505"/>
      <c r="B117" s="506"/>
      <c r="C117" s="506"/>
      <c r="D117" s="507"/>
      <c r="E117" s="507"/>
      <c r="F117" s="507"/>
      <c r="G117" s="220"/>
      <c r="H117" s="220"/>
      <c r="I117" s="220"/>
      <c r="J117" s="220"/>
      <c r="K117" s="220"/>
      <c r="L117" s="159"/>
      <c r="M117" s="640"/>
      <c r="N117" s="755"/>
      <c r="O117" s="755"/>
      <c r="P117" s="755"/>
      <c r="Q117" s="755"/>
      <c r="R117" s="755"/>
      <c r="S117" s="755"/>
      <c r="T117" s="755"/>
      <c r="U117" s="423"/>
      <c r="V117" s="423"/>
      <c r="W117" s="423"/>
      <c r="X117" s="423"/>
    </row>
    <row r="118" spans="1:24" s="164" customFormat="1" ht="12.75">
      <c r="A118" s="505"/>
      <c r="B118" s="506"/>
      <c r="C118" s="506"/>
      <c r="D118" s="507"/>
      <c r="E118" s="507"/>
      <c r="F118" s="507"/>
      <c r="G118" s="220"/>
      <c r="H118" s="220"/>
      <c r="I118" s="220"/>
      <c r="J118" s="220"/>
      <c r="K118" s="220"/>
      <c r="L118" s="159"/>
      <c r="M118" s="640"/>
      <c r="N118" s="755"/>
      <c r="O118" s="755"/>
      <c r="P118" s="755"/>
      <c r="Q118" s="755"/>
      <c r="R118" s="755"/>
      <c r="S118" s="755"/>
      <c r="T118" s="755"/>
      <c r="U118" s="423"/>
      <c r="V118" s="423"/>
      <c r="W118" s="423"/>
      <c r="X118" s="423"/>
    </row>
    <row r="119" spans="1:24" s="164" customFormat="1" ht="12.75">
      <c r="A119" s="505"/>
      <c r="B119" s="506"/>
      <c r="C119" s="506"/>
      <c r="D119" s="507"/>
      <c r="E119" s="507"/>
      <c r="F119" s="507"/>
      <c r="G119" s="220"/>
      <c r="H119" s="220"/>
      <c r="I119" s="220"/>
      <c r="J119" s="220"/>
      <c r="K119" s="220"/>
      <c r="L119" s="159"/>
      <c r="M119" s="640"/>
      <c r="N119" s="755"/>
      <c r="O119" s="755"/>
      <c r="P119" s="755"/>
      <c r="Q119" s="755"/>
      <c r="R119" s="755"/>
      <c r="S119" s="755"/>
      <c r="T119" s="755"/>
      <c r="U119" s="423"/>
      <c r="V119" s="423"/>
      <c r="W119" s="423"/>
      <c r="X119" s="423"/>
    </row>
    <row r="120" spans="1:24" s="164" customFormat="1" ht="12.75">
      <c r="A120" s="505"/>
      <c r="B120" s="506"/>
      <c r="C120" s="506"/>
      <c r="D120" s="507"/>
      <c r="E120" s="507"/>
      <c r="F120" s="507"/>
      <c r="G120" s="220"/>
      <c r="H120" s="220"/>
      <c r="I120" s="220"/>
      <c r="J120" s="220"/>
      <c r="K120" s="220"/>
      <c r="L120" s="159"/>
      <c r="M120" s="640"/>
      <c r="N120" s="755"/>
      <c r="O120" s="755"/>
      <c r="P120" s="755"/>
      <c r="Q120" s="755"/>
      <c r="R120" s="755"/>
      <c r="S120" s="755"/>
      <c r="T120" s="755"/>
      <c r="U120" s="423"/>
      <c r="V120" s="423"/>
      <c r="W120" s="423"/>
      <c r="X120" s="423"/>
    </row>
    <row r="121" spans="1:24" s="164" customFormat="1" ht="12.75">
      <c r="A121" s="505"/>
      <c r="B121" s="506"/>
      <c r="C121" s="506"/>
      <c r="D121" s="507"/>
      <c r="E121" s="507"/>
      <c r="F121" s="507"/>
      <c r="G121" s="220"/>
      <c r="H121" s="220"/>
      <c r="I121" s="220"/>
      <c r="J121" s="220"/>
      <c r="K121" s="220"/>
      <c r="L121" s="159"/>
      <c r="M121" s="640"/>
      <c r="N121" s="755"/>
      <c r="O121" s="755"/>
      <c r="P121" s="755"/>
      <c r="Q121" s="755"/>
      <c r="R121" s="755"/>
      <c r="S121" s="755"/>
      <c r="T121" s="755"/>
      <c r="U121" s="423"/>
      <c r="V121" s="423"/>
      <c r="W121" s="423"/>
      <c r="X121" s="423"/>
    </row>
    <row r="122" spans="1:24" s="164" customFormat="1" ht="12.75">
      <c r="A122" s="505"/>
      <c r="B122" s="506"/>
      <c r="C122" s="506"/>
      <c r="D122" s="507"/>
      <c r="E122" s="507"/>
      <c r="F122" s="507"/>
      <c r="G122" s="220"/>
      <c r="H122" s="220"/>
      <c r="I122" s="220"/>
      <c r="J122" s="220"/>
      <c r="K122" s="220"/>
      <c r="L122" s="159"/>
      <c r="M122" s="640"/>
      <c r="N122" s="755"/>
      <c r="O122" s="755"/>
      <c r="P122" s="755"/>
      <c r="Q122" s="755"/>
      <c r="R122" s="755"/>
      <c r="S122" s="755"/>
      <c r="T122" s="755"/>
      <c r="U122" s="423"/>
      <c r="V122" s="423"/>
      <c r="W122" s="423"/>
      <c r="X122" s="423"/>
    </row>
    <row r="123" spans="1:24" s="164" customFormat="1" ht="12.75">
      <c r="A123" s="505"/>
      <c r="B123" s="506"/>
      <c r="C123" s="506"/>
      <c r="D123" s="507"/>
      <c r="E123" s="507"/>
      <c r="F123" s="507"/>
      <c r="G123" s="220"/>
      <c r="H123" s="220"/>
      <c r="I123" s="220"/>
      <c r="J123" s="220"/>
      <c r="K123" s="220"/>
      <c r="L123" s="159"/>
      <c r="M123" s="640"/>
      <c r="N123" s="755"/>
      <c r="O123" s="755"/>
      <c r="P123" s="755"/>
      <c r="Q123" s="755"/>
      <c r="R123" s="755"/>
      <c r="S123" s="755"/>
      <c r="T123" s="755"/>
      <c r="U123" s="423"/>
      <c r="V123" s="423"/>
      <c r="W123" s="423"/>
      <c r="X123" s="423"/>
    </row>
    <row r="124" spans="1:24" s="164" customFormat="1" ht="12.75">
      <c r="A124" s="505"/>
      <c r="B124" s="506"/>
      <c r="C124" s="506"/>
      <c r="D124" s="507"/>
      <c r="E124" s="507"/>
      <c r="F124" s="507"/>
      <c r="G124" s="220"/>
      <c r="H124" s="220"/>
      <c r="I124" s="220"/>
      <c r="J124" s="220"/>
      <c r="K124" s="220"/>
      <c r="L124" s="159"/>
      <c r="M124" s="640"/>
      <c r="N124" s="755"/>
      <c r="O124" s="755"/>
      <c r="P124" s="755"/>
      <c r="Q124" s="755"/>
      <c r="R124" s="755"/>
      <c r="S124" s="755"/>
      <c r="T124" s="755"/>
      <c r="U124" s="423"/>
      <c r="V124" s="423"/>
      <c r="W124" s="423"/>
      <c r="X124" s="423"/>
    </row>
    <row r="125" spans="1:24" s="164" customFormat="1" ht="12.75">
      <c r="A125" s="505"/>
      <c r="B125" s="506"/>
      <c r="C125" s="506"/>
      <c r="D125" s="507"/>
      <c r="E125" s="507"/>
      <c r="F125" s="507"/>
      <c r="G125" s="220"/>
      <c r="H125" s="220"/>
      <c r="I125" s="220"/>
      <c r="J125" s="220"/>
      <c r="K125" s="220"/>
      <c r="L125" s="159"/>
      <c r="M125" s="640"/>
      <c r="N125" s="755"/>
      <c r="O125" s="755"/>
      <c r="P125" s="755"/>
      <c r="Q125" s="755"/>
      <c r="R125" s="755"/>
      <c r="S125" s="755"/>
      <c r="T125" s="755"/>
      <c r="U125" s="423"/>
      <c r="V125" s="423"/>
      <c r="W125" s="423"/>
      <c r="X125" s="423"/>
    </row>
    <row r="126" spans="1:24" s="164" customFormat="1" ht="12.75">
      <c r="A126" s="505"/>
      <c r="B126" s="506"/>
      <c r="C126" s="506"/>
      <c r="D126" s="507"/>
      <c r="E126" s="507"/>
      <c r="F126" s="507"/>
      <c r="G126" s="220"/>
      <c r="H126" s="220"/>
      <c r="I126" s="220"/>
      <c r="J126" s="220"/>
      <c r="K126" s="220"/>
      <c r="L126" s="159"/>
      <c r="M126" s="640"/>
      <c r="N126" s="755"/>
      <c r="O126" s="755"/>
      <c r="P126" s="755"/>
      <c r="Q126" s="755"/>
      <c r="R126" s="755"/>
      <c r="S126" s="755"/>
      <c r="T126" s="755"/>
      <c r="U126" s="423"/>
      <c r="V126" s="423"/>
      <c r="W126" s="423"/>
      <c r="X126" s="423"/>
    </row>
    <row r="127" spans="1:24" s="164" customFormat="1" ht="12.75">
      <c r="A127" s="505"/>
      <c r="B127" s="506"/>
      <c r="C127" s="506"/>
      <c r="D127" s="507"/>
      <c r="E127" s="507"/>
      <c r="F127" s="507"/>
      <c r="G127" s="220"/>
      <c r="H127" s="220"/>
      <c r="I127" s="220"/>
      <c r="J127" s="220"/>
      <c r="K127" s="220"/>
      <c r="L127" s="159"/>
      <c r="M127" s="640"/>
      <c r="N127" s="755"/>
      <c r="O127" s="755"/>
      <c r="P127" s="755"/>
      <c r="Q127" s="755"/>
      <c r="R127" s="755"/>
      <c r="S127" s="755"/>
      <c r="T127" s="755"/>
      <c r="U127" s="423"/>
      <c r="V127" s="423"/>
      <c r="W127" s="423"/>
      <c r="X127" s="423"/>
    </row>
    <row r="128" spans="1:24" s="164" customFormat="1" ht="12.75">
      <c r="A128" s="505"/>
      <c r="B128" s="506"/>
      <c r="C128" s="506"/>
      <c r="D128" s="507"/>
      <c r="E128" s="507"/>
      <c r="F128" s="507"/>
      <c r="G128" s="220"/>
      <c r="H128" s="220"/>
      <c r="I128" s="220"/>
      <c r="J128" s="220"/>
      <c r="K128" s="220"/>
      <c r="L128" s="159"/>
      <c r="M128" s="640"/>
      <c r="N128" s="755"/>
      <c r="O128" s="755"/>
      <c r="P128" s="755"/>
      <c r="Q128" s="755"/>
      <c r="R128" s="755"/>
      <c r="S128" s="755"/>
      <c r="T128" s="755"/>
      <c r="U128" s="423"/>
      <c r="V128" s="423"/>
      <c r="W128" s="423"/>
      <c r="X128" s="423"/>
    </row>
    <row r="129" spans="1:24" s="164" customFormat="1" ht="12.75">
      <c r="A129" s="505"/>
      <c r="B129" s="506"/>
      <c r="C129" s="506"/>
      <c r="D129" s="507"/>
      <c r="E129" s="507"/>
      <c r="F129" s="507"/>
      <c r="G129" s="220"/>
      <c r="H129" s="220"/>
      <c r="I129" s="220"/>
      <c r="J129" s="220"/>
      <c r="K129" s="220"/>
      <c r="L129" s="159"/>
      <c r="M129" s="640"/>
      <c r="N129" s="755"/>
      <c r="O129" s="755"/>
      <c r="P129" s="755"/>
      <c r="Q129" s="755"/>
      <c r="R129" s="755"/>
      <c r="S129" s="755"/>
      <c r="T129" s="755"/>
      <c r="U129" s="423"/>
      <c r="V129" s="423"/>
      <c r="W129" s="423"/>
      <c r="X129" s="423"/>
    </row>
    <row r="130" spans="1:24" s="164" customFormat="1" ht="12.75">
      <c r="A130" s="505"/>
      <c r="B130" s="506"/>
      <c r="C130" s="506"/>
      <c r="D130" s="507"/>
      <c r="E130" s="507"/>
      <c r="F130" s="507"/>
      <c r="G130" s="220"/>
      <c r="H130" s="220"/>
      <c r="I130" s="220"/>
      <c r="J130" s="220"/>
      <c r="K130" s="220"/>
      <c r="L130" s="159"/>
      <c r="M130" s="640"/>
      <c r="N130" s="755"/>
      <c r="O130" s="755"/>
      <c r="P130" s="755"/>
      <c r="Q130" s="755"/>
      <c r="R130" s="755"/>
      <c r="S130" s="755"/>
      <c r="T130" s="755"/>
      <c r="U130" s="423"/>
      <c r="V130" s="423"/>
      <c r="W130" s="423"/>
      <c r="X130" s="423"/>
    </row>
    <row r="131" spans="1:24" s="164" customFormat="1" ht="12.75">
      <c r="A131" s="505"/>
      <c r="B131" s="506"/>
      <c r="C131" s="506"/>
      <c r="D131" s="507"/>
      <c r="E131" s="507"/>
      <c r="F131" s="507"/>
      <c r="G131" s="220"/>
      <c r="H131" s="220"/>
      <c r="I131" s="220"/>
      <c r="J131" s="220"/>
      <c r="K131" s="220"/>
      <c r="L131" s="159"/>
      <c r="M131" s="640"/>
      <c r="N131" s="755"/>
      <c r="O131" s="755"/>
      <c r="P131" s="755"/>
      <c r="Q131" s="755"/>
      <c r="R131" s="755"/>
      <c r="S131" s="755"/>
      <c r="T131" s="755"/>
      <c r="U131" s="423"/>
      <c r="V131" s="423"/>
      <c r="W131" s="423"/>
      <c r="X131" s="423"/>
    </row>
    <row r="132" spans="1:24" s="164" customFormat="1" ht="12.75">
      <c r="A132" s="505"/>
      <c r="B132" s="506"/>
      <c r="C132" s="506"/>
      <c r="D132" s="507"/>
      <c r="E132" s="507"/>
      <c r="F132" s="507"/>
      <c r="G132" s="220"/>
      <c r="H132" s="220"/>
      <c r="I132" s="220"/>
      <c r="J132" s="220"/>
      <c r="K132" s="220"/>
      <c r="L132" s="159"/>
      <c r="M132" s="640"/>
      <c r="N132" s="755"/>
      <c r="O132" s="755"/>
      <c r="P132" s="755"/>
      <c r="Q132" s="755"/>
      <c r="R132" s="755"/>
      <c r="S132" s="755"/>
      <c r="T132" s="755"/>
      <c r="U132" s="423"/>
      <c r="V132" s="423"/>
      <c r="W132" s="423"/>
      <c r="X132" s="423"/>
    </row>
    <row r="133" spans="1:24" s="164" customFormat="1" ht="12.75">
      <c r="A133" s="505"/>
      <c r="B133" s="506"/>
      <c r="C133" s="506"/>
      <c r="D133" s="507"/>
      <c r="E133" s="507"/>
      <c r="F133" s="507"/>
      <c r="G133" s="220"/>
      <c r="H133" s="220"/>
      <c r="I133" s="220"/>
      <c r="J133" s="220"/>
      <c r="K133" s="220"/>
      <c r="L133" s="159"/>
      <c r="M133" s="640"/>
      <c r="N133" s="755"/>
      <c r="O133" s="755"/>
      <c r="P133" s="755"/>
      <c r="Q133" s="755"/>
      <c r="R133" s="755"/>
      <c r="S133" s="755"/>
      <c r="T133" s="755"/>
      <c r="U133" s="423"/>
      <c r="V133" s="423"/>
      <c r="W133" s="423"/>
      <c r="X133" s="423"/>
    </row>
    <row r="134" spans="1:24" s="164" customFormat="1" ht="12.75">
      <c r="A134" s="505"/>
      <c r="B134" s="506"/>
      <c r="C134" s="506"/>
      <c r="D134" s="507"/>
      <c r="E134" s="507"/>
      <c r="F134" s="507"/>
      <c r="G134" s="220"/>
      <c r="H134" s="220"/>
      <c r="I134" s="220"/>
      <c r="J134" s="220"/>
      <c r="K134" s="220"/>
      <c r="L134" s="159"/>
      <c r="M134" s="640"/>
      <c r="N134" s="755"/>
      <c r="O134" s="755"/>
      <c r="P134" s="755"/>
      <c r="Q134" s="755"/>
      <c r="R134" s="755"/>
      <c r="S134" s="755"/>
      <c r="T134" s="755"/>
      <c r="U134" s="423"/>
      <c r="V134" s="423"/>
      <c r="W134" s="423"/>
      <c r="X134" s="423"/>
    </row>
    <row r="135" spans="1:24" s="164" customFormat="1" ht="12.75">
      <c r="A135" s="505"/>
      <c r="B135" s="506"/>
      <c r="C135" s="506"/>
      <c r="D135" s="507"/>
      <c r="E135" s="507"/>
      <c r="F135" s="507"/>
      <c r="G135" s="220"/>
      <c r="H135" s="220"/>
      <c r="I135" s="220"/>
      <c r="J135" s="220"/>
      <c r="K135" s="220"/>
      <c r="L135" s="159"/>
      <c r="M135" s="640"/>
      <c r="N135" s="755"/>
      <c r="O135" s="755"/>
      <c r="P135" s="755"/>
      <c r="Q135" s="755"/>
      <c r="R135" s="755"/>
      <c r="S135" s="755"/>
      <c r="T135" s="755"/>
      <c r="U135" s="423"/>
      <c r="V135" s="423"/>
      <c r="W135" s="423"/>
      <c r="X135" s="423"/>
    </row>
    <row r="136" spans="1:24" s="164" customFormat="1" ht="12.75">
      <c r="A136" s="505"/>
      <c r="B136" s="506"/>
      <c r="C136" s="506"/>
      <c r="D136" s="507"/>
      <c r="E136" s="507"/>
      <c r="F136" s="507"/>
      <c r="G136" s="220"/>
      <c r="H136" s="220"/>
      <c r="I136" s="220"/>
      <c r="J136" s="220"/>
      <c r="K136" s="220"/>
      <c r="L136" s="159"/>
      <c r="M136" s="640"/>
      <c r="N136" s="755"/>
      <c r="O136" s="755"/>
      <c r="P136" s="755"/>
      <c r="Q136" s="755"/>
      <c r="R136" s="755"/>
      <c r="S136" s="755"/>
      <c r="T136" s="755"/>
      <c r="U136" s="423"/>
      <c r="V136" s="423"/>
      <c r="W136" s="423"/>
      <c r="X136" s="423"/>
    </row>
    <row r="137" spans="1:24" s="164" customFormat="1" ht="12.75">
      <c r="A137" s="505"/>
      <c r="B137" s="506"/>
      <c r="C137" s="506"/>
      <c r="D137" s="507"/>
      <c r="E137" s="507"/>
      <c r="F137" s="507"/>
      <c r="G137" s="220"/>
      <c r="H137" s="220"/>
      <c r="I137" s="220"/>
      <c r="J137" s="220"/>
      <c r="K137" s="220"/>
      <c r="L137" s="159"/>
      <c r="M137" s="640"/>
      <c r="N137" s="755"/>
      <c r="O137" s="755"/>
      <c r="P137" s="755"/>
      <c r="Q137" s="755"/>
      <c r="R137" s="755"/>
      <c r="S137" s="755"/>
      <c r="T137" s="755"/>
      <c r="U137" s="423"/>
      <c r="V137" s="423"/>
      <c r="W137" s="423"/>
      <c r="X137" s="423"/>
    </row>
    <row r="138" spans="1:24" s="164" customFormat="1" ht="12.75">
      <c r="A138" s="505"/>
      <c r="B138" s="506"/>
      <c r="C138" s="506"/>
      <c r="D138" s="507"/>
      <c r="E138" s="507"/>
      <c r="F138" s="507"/>
      <c r="G138" s="220"/>
      <c r="H138" s="220"/>
      <c r="I138" s="220"/>
      <c r="J138" s="220"/>
      <c r="K138" s="220"/>
      <c r="L138" s="159"/>
      <c r="M138" s="640"/>
      <c r="N138" s="755"/>
      <c r="O138" s="755"/>
      <c r="P138" s="755"/>
      <c r="Q138" s="755"/>
      <c r="R138" s="755"/>
      <c r="S138" s="755"/>
      <c r="T138" s="755"/>
      <c r="U138" s="423"/>
      <c r="V138" s="423"/>
      <c r="W138" s="423"/>
      <c r="X138" s="423"/>
    </row>
    <row r="139" spans="1:24" s="164" customFormat="1" ht="12.75">
      <c r="A139" s="505"/>
      <c r="B139" s="506"/>
      <c r="C139" s="506"/>
      <c r="D139" s="507"/>
      <c r="E139" s="507"/>
      <c r="F139" s="507"/>
      <c r="G139" s="220"/>
      <c r="H139" s="220"/>
      <c r="I139" s="220"/>
      <c r="J139" s="220"/>
      <c r="K139" s="220"/>
      <c r="L139" s="159"/>
      <c r="M139" s="640"/>
      <c r="N139" s="755"/>
      <c r="O139" s="755"/>
      <c r="P139" s="755"/>
      <c r="Q139" s="755"/>
      <c r="R139" s="755"/>
      <c r="S139" s="755"/>
      <c r="T139" s="755"/>
      <c r="U139" s="423"/>
      <c r="V139" s="423"/>
      <c r="W139" s="423"/>
      <c r="X139" s="423"/>
    </row>
    <row r="140" spans="1:24" s="164" customFormat="1" ht="12.75">
      <c r="A140" s="505"/>
      <c r="B140" s="506"/>
      <c r="C140" s="506"/>
      <c r="D140" s="507"/>
      <c r="E140" s="507"/>
      <c r="F140" s="507"/>
      <c r="G140" s="220"/>
      <c r="H140" s="220"/>
      <c r="I140" s="220"/>
      <c r="J140" s="220"/>
      <c r="K140" s="220"/>
      <c r="L140" s="159"/>
      <c r="M140" s="640"/>
      <c r="N140" s="755"/>
      <c r="O140" s="755"/>
      <c r="P140" s="755"/>
      <c r="Q140" s="755"/>
      <c r="R140" s="755"/>
      <c r="S140" s="755"/>
      <c r="T140" s="755"/>
      <c r="U140" s="423"/>
      <c r="V140" s="423"/>
      <c r="W140" s="423"/>
      <c r="X140" s="423"/>
    </row>
    <row r="141" spans="1:24" s="164" customFormat="1" ht="12.75">
      <c r="A141" s="505"/>
      <c r="B141" s="506"/>
      <c r="C141" s="506"/>
      <c r="D141" s="507"/>
      <c r="E141" s="507"/>
      <c r="F141" s="507"/>
      <c r="G141" s="220"/>
      <c r="H141" s="220"/>
      <c r="I141" s="220"/>
      <c r="J141" s="220"/>
      <c r="K141" s="220"/>
      <c r="L141" s="159"/>
      <c r="M141" s="640"/>
      <c r="N141" s="755"/>
      <c r="O141" s="755"/>
      <c r="P141" s="755"/>
      <c r="Q141" s="755"/>
      <c r="R141" s="755"/>
      <c r="S141" s="755"/>
      <c r="T141" s="755"/>
      <c r="U141" s="423"/>
      <c r="V141" s="423"/>
      <c r="W141" s="423"/>
      <c r="X141" s="423"/>
    </row>
    <row r="142" spans="1:24" s="164" customFormat="1" ht="12.75">
      <c r="A142" s="505"/>
      <c r="B142" s="506"/>
      <c r="C142" s="506"/>
      <c r="D142" s="507"/>
      <c r="E142" s="507"/>
      <c r="F142" s="507"/>
      <c r="G142" s="220"/>
      <c r="H142" s="220"/>
      <c r="I142" s="220"/>
      <c r="J142" s="220"/>
      <c r="K142" s="220"/>
      <c r="L142" s="159"/>
      <c r="M142" s="640"/>
      <c r="N142" s="755"/>
      <c r="O142" s="755"/>
      <c r="P142" s="755"/>
      <c r="Q142" s="755"/>
      <c r="R142" s="755"/>
      <c r="S142" s="755"/>
      <c r="T142" s="755"/>
      <c r="U142" s="423"/>
      <c r="V142" s="423"/>
      <c r="W142" s="423"/>
      <c r="X142" s="423"/>
    </row>
    <row r="143" spans="1:24" s="164" customFormat="1" ht="12.75">
      <c r="A143" s="505"/>
      <c r="B143" s="506"/>
      <c r="C143" s="506"/>
      <c r="D143" s="507"/>
      <c r="E143" s="507"/>
      <c r="F143" s="507"/>
      <c r="G143" s="220"/>
      <c r="H143" s="220"/>
      <c r="I143" s="220"/>
      <c r="J143" s="220"/>
      <c r="K143" s="220"/>
      <c r="L143" s="159"/>
      <c r="M143" s="640"/>
      <c r="N143" s="755"/>
      <c r="O143" s="755"/>
      <c r="P143" s="755"/>
      <c r="Q143" s="755"/>
      <c r="R143" s="755"/>
      <c r="S143" s="755"/>
      <c r="T143" s="755"/>
      <c r="U143" s="423"/>
      <c r="V143" s="423"/>
      <c r="W143" s="423"/>
      <c r="X143" s="423"/>
    </row>
    <row r="144" spans="1:24" s="164" customFormat="1" ht="12.75">
      <c r="A144" s="505"/>
      <c r="B144" s="506"/>
      <c r="C144" s="506"/>
      <c r="D144" s="507"/>
      <c r="E144" s="507"/>
      <c r="F144" s="507"/>
      <c r="G144" s="220"/>
      <c r="H144" s="220"/>
      <c r="I144" s="220"/>
      <c r="J144" s="220"/>
      <c r="K144" s="220"/>
      <c r="L144" s="159"/>
      <c r="M144" s="640"/>
      <c r="N144" s="755"/>
      <c r="O144" s="755"/>
      <c r="P144" s="755"/>
      <c r="Q144" s="755"/>
      <c r="R144" s="755"/>
      <c r="S144" s="755"/>
      <c r="T144" s="755"/>
      <c r="U144" s="423"/>
      <c r="V144" s="423"/>
      <c r="W144" s="423"/>
      <c r="X144" s="423"/>
    </row>
    <row r="145" spans="1:24" s="164" customFormat="1" ht="12.75">
      <c r="A145" s="505"/>
      <c r="B145" s="506"/>
      <c r="C145" s="506"/>
      <c r="D145" s="507"/>
      <c r="E145" s="507"/>
      <c r="F145" s="507"/>
      <c r="G145" s="220"/>
      <c r="H145" s="220"/>
      <c r="I145" s="220"/>
      <c r="J145" s="220"/>
      <c r="K145" s="220"/>
      <c r="L145" s="159"/>
      <c r="M145" s="640"/>
      <c r="N145" s="755"/>
      <c r="O145" s="755"/>
      <c r="P145" s="755"/>
      <c r="Q145" s="755"/>
      <c r="R145" s="755"/>
      <c r="S145" s="755"/>
      <c r="T145" s="755"/>
      <c r="U145" s="423"/>
      <c r="V145" s="423"/>
      <c r="W145" s="423"/>
      <c r="X145" s="423"/>
    </row>
    <row r="146" spans="1:24" s="164" customFormat="1" ht="12.75">
      <c r="A146" s="505"/>
      <c r="B146" s="506"/>
      <c r="C146" s="506"/>
      <c r="D146" s="507"/>
      <c r="E146" s="507"/>
      <c r="F146" s="507"/>
      <c r="G146" s="220"/>
      <c r="H146" s="220"/>
      <c r="I146" s="220"/>
      <c r="J146" s="220"/>
      <c r="K146" s="220"/>
      <c r="L146" s="159"/>
      <c r="M146" s="640"/>
      <c r="N146" s="755"/>
      <c r="O146" s="755"/>
      <c r="P146" s="755"/>
      <c r="Q146" s="755"/>
      <c r="R146" s="755"/>
      <c r="S146" s="755"/>
      <c r="T146" s="755"/>
      <c r="U146" s="423"/>
      <c r="V146" s="423"/>
      <c r="W146" s="423"/>
      <c r="X146" s="423"/>
    </row>
    <row r="147" spans="1:24" s="164" customFormat="1" ht="12.75">
      <c r="A147" s="505"/>
      <c r="B147" s="506"/>
      <c r="C147" s="506"/>
      <c r="D147" s="507"/>
      <c r="E147" s="507"/>
      <c r="F147" s="507"/>
      <c r="G147" s="220"/>
      <c r="H147" s="220"/>
      <c r="I147" s="220"/>
      <c r="J147" s="220"/>
      <c r="K147" s="220"/>
      <c r="L147" s="159"/>
      <c r="M147" s="640"/>
      <c r="N147" s="755"/>
      <c r="O147" s="755"/>
      <c r="P147" s="755"/>
      <c r="Q147" s="755"/>
      <c r="R147" s="755"/>
      <c r="S147" s="755"/>
      <c r="T147" s="755"/>
      <c r="U147" s="423"/>
      <c r="V147" s="423"/>
      <c r="W147" s="423"/>
      <c r="X147" s="423"/>
    </row>
    <row r="148" spans="1:24" s="164" customFormat="1" ht="12.75">
      <c r="A148" s="505"/>
      <c r="B148" s="506"/>
      <c r="C148" s="506"/>
      <c r="D148" s="507"/>
      <c r="E148" s="507"/>
      <c r="F148" s="507"/>
      <c r="G148" s="220"/>
      <c r="H148" s="220"/>
      <c r="I148" s="220"/>
      <c r="J148" s="220"/>
      <c r="K148" s="220"/>
      <c r="L148" s="159"/>
      <c r="M148" s="640"/>
      <c r="N148" s="755"/>
      <c r="O148" s="755"/>
      <c r="P148" s="755"/>
      <c r="Q148" s="755"/>
      <c r="R148" s="755"/>
      <c r="S148" s="755"/>
      <c r="T148" s="755"/>
      <c r="U148" s="423"/>
      <c r="V148" s="423"/>
      <c r="W148" s="423"/>
      <c r="X148" s="423"/>
    </row>
    <row r="149" spans="1:24" s="164" customFormat="1" ht="12.75">
      <c r="A149" s="501"/>
      <c r="B149" s="502"/>
      <c r="C149" s="502"/>
      <c r="D149" s="503"/>
      <c r="E149" s="503"/>
      <c r="F149" s="503"/>
      <c r="G149" s="220"/>
      <c r="H149" s="220"/>
      <c r="I149" s="220"/>
      <c r="J149" s="220"/>
      <c r="K149" s="220"/>
      <c r="L149" s="159"/>
      <c r="M149" s="640"/>
      <c r="N149" s="755"/>
      <c r="O149" s="755"/>
      <c r="P149" s="755"/>
      <c r="Q149" s="755"/>
      <c r="R149" s="755"/>
      <c r="S149" s="755"/>
      <c r="T149" s="755"/>
      <c r="U149" s="423"/>
      <c r="V149" s="423"/>
      <c r="W149" s="423"/>
      <c r="X149" s="423"/>
    </row>
    <row r="150" spans="1:24" s="173" customFormat="1" ht="12" customHeight="1">
      <c r="A150" s="239"/>
      <c r="B150" s="220"/>
      <c r="C150" s="220"/>
      <c r="D150" s="220"/>
      <c r="E150" s="220"/>
      <c r="F150" s="220"/>
      <c r="G150" s="223"/>
      <c r="H150" s="223"/>
      <c r="I150" s="223"/>
      <c r="J150" s="225"/>
      <c r="K150" s="225"/>
      <c r="L150" s="172"/>
      <c r="M150" s="530"/>
      <c r="N150" s="758"/>
      <c r="O150" s="758"/>
      <c r="P150" s="758"/>
      <c r="Q150" s="758"/>
      <c r="R150" s="758"/>
      <c r="S150" s="758"/>
      <c r="T150" s="758"/>
      <c r="U150" s="424"/>
      <c r="V150" s="424"/>
      <c r="W150" s="424"/>
      <c r="X150" s="424"/>
    </row>
    <row r="151" spans="1:24" s="171" customFormat="1" ht="14.1" customHeight="1">
      <c r="A151" s="174"/>
      <c r="B151" s="175"/>
      <c r="C151" s="175"/>
      <c r="D151" s="175"/>
      <c r="E151" s="175"/>
      <c r="F151" s="175"/>
      <c r="G151" s="175"/>
      <c r="H151" s="173"/>
      <c r="I151" s="175"/>
      <c r="J151" s="172"/>
      <c r="K151" s="172"/>
      <c r="L151" s="176"/>
      <c r="M151" s="531"/>
      <c r="N151" s="758"/>
      <c r="O151" s="758"/>
      <c r="P151" s="758"/>
      <c r="Q151" s="758"/>
      <c r="R151" s="758"/>
      <c r="S151" s="758"/>
      <c r="T151" s="758"/>
      <c r="U151" s="425"/>
      <c r="V151" s="425"/>
      <c r="W151" s="425"/>
      <c r="X151" s="425"/>
    </row>
    <row r="152" spans="1:24" s="140" customFormat="1" ht="12" customHeight="1">
      <c r="A152" s="177"/>
      <c r="B152" s="178"/>
      <c r="C152" s="178"/>
      <c r="D152" s="178"/>
      <c r="E152" s="178"/>
      <c r="F152" s="178"/>
      <c r="G152" s="179"/>
      <c r="J152" s="159"/>
      <c r="K152" s="159"/>
      <c r="L152" s="159"/>
      <c r="M152" s="642"/>
      <c r="N152" s="759"/>
      <c r="O152" s="759"/>
      <c r="P152" s="759"/>
      <c r="Q152" s="759"/>
      <c r="R152" s="759"/>
      <c r="S152" s="759"/>
      <c r="T152" s="759"/>
      <c r="U152" s="426"/>
      <c r="V152" s="426"/>
      <c r="W152" s="426"/>
      <c r="X152" s="426"/>
    </row>
    <row r="153" spans="1:24" s="140" customFormat="1" ht="12" customHeight="1">
      <c r="B153" s="178"/>
      <c r="C153" s="178"/>
      <c r="D153" s="178"/>
      <c r="E153" s="178"/>
      <c r="F153" s="178"/>
      <c r="G153" s="178"/>
      <c r="H153" s="178"/>
      <c r="I153" s="178"/>
      <c r="J153" s="159"/>
      <c r="K153" s="159"/>
      <c r="L153" s="159"/>
      <c r="M153" s="642"/>
      <c r="N153" s="759"/>
      <c r="O153" s="759"/>
      <c r="P153" s="759"/>
      <c r="Q153" s="759"/>
      <c r="R153" s="759"/>
      <c r="S153" s="759"/>
      <c r="T153" s="759"/>
      <c r="U153" s="426"/>
      <c r="V153" s="426"/>
      <c r="W153" s="426"/>
      <c r="X153" s="426"/>
    </row>
    <row r="154" spans="1:24" s="140" customFormat="1" ht="12" customHeight="1">
      <c r="B154" s="180"/>
      <c r="C154" s="180"/>
      <c r="D154" s="180"/>
      <c r="E154" s="180"/>
      <c r="F154" s="180"/>
      <c r="G154" s="180"/>
      <c r="H154" s="180"/>
      <c r="J154" s="159"/>
      <c r="K154" s="159"/>
      <c r="L154" s="159"/>
      <c r="M154" s="642"/>
      <c r="N154" s="759"/>
      <c r="O154" s="759"/>
      <c r="P154" s="759"/>
      <c r="Q154" s="759"/>
      <c r="R154" s="759"/>
      <c r="S154" s="759"/>
      <c r="T154" s="759"/>
      <c r="U154" s="426"/>
      <c r="V154" s="426"/>
      <c r="W154" s="426"/>
      <c r="X154" s="426"/>
    </row>
    <row r="155" spans="1:24" s="181" customFormat="1" ht="12" customHeight="1">
      <c r="M155" s="532"/>
      <c r="N155" s="759"/>
      <c r="O155" s="759"/>
      <c r="P155" s="759"/>
      <c r="Q155" s="759"/>
      <c r="R155" s="759"/>
      <c r="S155" s="759"/>
      <c r="T155" s="759"/>
      <c r="U155" s="427"/>
      <c r="V155" s="427"/>
      <c r="W155" s="427"/>
      <c r="X155" s="427"/>
    </row>
    <row r="156" spans="1:24" s="140" customFormat="1" ht="12" customHeight="1">
      <c r="A156" s="182"/>
      <c r="B156" s="180"/>
      <c r="C156" s="180"/>
      <c r="D156" s="180"/>
      <c r="E156" s="180"/>
      <c r="F156" s="180"/>
      <c r="G156" s="180"/>
      <c r="H156" s="180"/>
      <c r="J156" s="159"/>
      <c r="K156" s="159"/>
      <c r="L156" s="159"/>
      <c r="M156" s="642"/>
      <c r="N156" s="759"/>
      <c r="O156" s="759"/>
      <c r="P156" s="759"/>
      <c r="Q156" s="759"/>
      <c r="R156" s="759"/>
      <c r="S156" s="759"/>
      <c r="T156" s="759"/>
      <c r="U156" s="426"/>
      <c r="V156" s="426"/>
      <c r="W156" s="426"/>
      <c r="X156" s="426"/>
    </row>
    <row r="157" spans="1:24" s="140" customFormat="1" ht="12" customHeight="1">
      <c r="J157" s="144"/>
      <c r="K157" s="144"/>
      <c r="L157" s="144"/>
      <c r="M157" s="642"/>
      <c r="N157" s="759"/>
      <c r="O157" s="759"/>
      <c r="P157" s="759"/>
      <c r="Q157" s="759"/>
      <c r="R157" s="759"/>
      <c r="S157" s="759"/>
      <c r="T157" s="759"/>
      <c r="U157" s="426"/>
      <c r="V157" s="426"/>
      <c r="W157" s="426"/>
      <c r="X157" s="426"/>
    </row>
    <row r="158" spans="1:24" s="140" customFormat="1" ht="12" customHeight="1">
      <c r="A158" s="139"/>
      <c r="B158" s="139"/>
      <c r="C158" s="139"/>
      <c r="D158" s="139"/>
      <c r="E158" s="139"/>
      <c r="F158" s="139"/>
      <c r="G158" s="139"/>
      <c r="H158" s="139"/>
      <c r="I158" s="139"/>
      <c r="M158" s="642"/>
      <c r="N158" s="759"/>
      <c r="O158" s="759"/>
      <c r="P158" s="759"/>
      <c r="Q158" s="759"/>
      <c r="R158" s="759"/>
      <c r="S158" s="759"/>
      <c r="T158" s="759"/>
      <c r="U158" s="426"/>
      <c r="V158" s="426"/>
      <c r="W158" s="426"/>
      <c r="X158" s="426"/>
    </row>
    <row r="159" spans="1:24" s="140" customFormat="1" ht="12" customHeight="1">
      <c r="A159" s="139"/>
      <c r="B159" s="139"/>
      <c r="C159" s="139"/>
      <c r="D159" s="139"/>
      <c r="E159" s="139"/>
      <c r="F159" s="139"/>
      <c r="G159" s="139"/>
      <c r="H159" s="139"/>
      <c r="I159" s="139"/>
      <c r="M159" s="642"/>
      <c r="N159" s="759"/>
      <c r="O159" s="759"/>
      <c r="P159" s="759"/>
      <c r="Q159" s="759"/>
      <c r="R159" s="759"/>
      <c r="S159" s="759"/>
      <c r="T159" s="759"/>
      <c r="U159" s="426"/>
      <c r="V159" s="426"/>
      <c r="W159" s="426"/>
      <c r="X159" s="426"/>
    </row>
    <row r="160" spans="1:24" s="140" customFormat="1" ht="12" customHeight="1">
      <c r="A160" s="139"/>
      <c r="B160" s="139"/>
      <c r="C160" s="139"/>
      <c r="D160" s="139"/>
      <c r="E160" s="139"/>
      <c r="F160" s="139"/>
      <c r="G160" s="139"/>
      <c r="H160" s="139"/>
      <c r="I160" s="139"/>
      <c r="M160" s="642"/>
      <c r="N160" s="759"/>
      <c r="O160" s="759"/>
      <c r="P160" s="759"/>
      <c r="Q160" s="759"/>
      <c r="R160" s="759"/>
      <c r="S160" s="759"/>
      <c r="T160" s="759"/>
      <c r="U160" s="426"/>
      <c r="V160" s="426"/>
      <c r="W160" s="426"/>
      <c r="X160" s="426"/>
    </row>
    <row r="161" spans="1:24" s="140" customFormat="1" ht="12" customHeight="1">
      <c r="A161" s="139"/>
      <c r="B161" s="139"/>
      <c r="C161" s="139"/>
      <c r="D161" s="139"/>
      <c r="E161" s="139"/>
      <c r="F161" s="139"/>
      <c r="G161" s="139"/>
      <c r="H161" s="139"/>
      <c r="I161" s="139"/>
      <c r="M161" s="642"/>
      <c r="N161" s="759"/>
      <c r="O161" s="759"/>
      <c r="P161" s="759"/>
      <c r="Q161" s="759"/>
      <c r="R161" s="759"/>
      <c r="S161" s="759"/>
      <c r="T161" s="759"/>
      <c r="U161" s="426"/>
      <c r="V161" s="426"/>
      <c r="W161" s="426"/>
      <c r="X161" s="426"/>
    </row>
    <row r="162" spans="1:24" s="140" customFormat="1" ht="12" customHeight="1">
      <c r="A162" s="139"/>
      <c r="B162" s="139"/>
      <c r="C162" s="139"/>
      <c r="D162" s="139"/>
      <c r="E162" s="139"/>
      <c r="F162" s="139"/>
      <c r="G162" s="139"/>
      <c r="H162" s="139"/>
      <c r="I162" s="139"/>
      <c r="M162" s="642"/>
      <c r="N162" s="759"/>
      <c r="O162" s="759"/>
      <c r="P162" s="759"/>
      <c r="Q162" s="759"/>
      <c r="R162" s="759"/>
      <c r="S162" s="759"/>
      <c r="T162" s="759"/>
      <c r="U162" s="426"/>
      <c r="V162" s="426"/>
      <c r="W162" s="426"/>
      <c r="X162" s="426"/>
    </row>
    <row r="163" spans="1:24" s="140" customFormat="1" ht="12" customHeight="1">
      <c r="A163" s="139"/>
      <c r="B163" s="139"/>
      <c r="C163" s="139"/>
      <c r="D163" s="139"/>
      <c r="E163" s="139"/>
      <c r="F163" s="139"/>
      <c r="G163" s="139"/>
      <c r="H163" s="139"/>
      <c r="I163" s="139"/>
      <c r="M163" s="642"/>
      <c r="N163" s="759"/>
      <c r="O163" s="759"/>
      <c r="P163" s="759"/>
      <c r="Q163" s="759"/>
      <c r="R163" s="759"/>
      <c r="S163" s="759"/>
      <c r="T163" s="759"/>
      <c r="U163" s="426"/>
      <c r="V163" s="426"/>
      <c r="W163" s="426"/>
      <c r="X163" s="426"/>
    </row>
    <row r="164" spans="1:24" s="181" customFormat="1" ht="12" customHeight="1">
      <c r="A164" s="139"/>
      <c r="B164" s="139"/>
      <c r="C164" s="139"/>
      <c r="D164" s="139"/>
      <c r="E164" s="139"/>
      <c r="F164" s="139"/>
      <c r="G164" s="139"/>
      <c r="H164" s="139"/>
      <c r="I164" s="139"/>
      <c r="M164" s="532"/>
      <c r="N164" s="759"/>
      <c r="O164" s="759"/>
      <c r="P164" s="759"/>
      <c r="Q164" s="759"/>
      <c r="R164" s="759"/>
      <c r="S164" s="759"/>
      <c r="T164" s="759"/>
      <c r="U164" s="427"/>
      <c r="V164" s="427"/>
      <c r="W164" s="427"/>
      <c r="X164" s="427"/>
    </row>
    <row r="165" spans="1:24" s="140" customFormat="1" ht="12" customHeight="1">
      <c r="A165" s="139"/>
      <c r="B165" s="139"/>
      <c r="C165" s="139"/>
      <c r="D165" s="139"/>
      <c r="E165" s="139"/>
      <c r="F165" s="139"/>
      <c r="G165" s="139"/>
      <c r="H165" s="139"/>
      <c r="I165" s="139"/>
      <c r="M165" s="642"/>
      <c r="N165" s="759"/>
      <c r="O165" s="759"/>
      <c r="P165" s="759"/>
      <c r="Q165" s="759"/>
      <c r="R165" s="759"/>
      <c r="S165" s="759"/>
      <c r="T165" s="759"/>
      <c r="U165" s="426"/>
      <c r="V165" s="426"/>
      <c r="W165" s="426"/>
      <c r="X165" s="426"/>
    </row>
    <row r="166" spans="1:24" s="181" customFormat="1" ht="12" customHeight="1">
      <c r="A166" s="139"/>
      <c r="B166" s="139"/>
      <c r="C166" s="139"/>
      <c r="D166" s="139"/>
      <c r="E166" s="139"/>
      <c r="F166" s="139"/>
      <c r="G166" s="139"/>
      <c r="H166" s="139"/>
      <c r="I166" s="139"/>
      <c r="J166" s="178"/>
      <c r="K166" s="178"/>
      <c r="L166" s="178"/>
      <c r="M166" s="532"/>
      <c r="N166" s="759"/>
      <c r="O166" s="759"/>
      <c r="P166" s="759"/>
      <c r="Q166" s="759"/>
      <c r="R166" s="759"/>
      <c r="S166" s="759"/>
      <c r="T166" s="759"/>
      <c r="U166" s="427"/>
      <c r="V166" s="427"/>
      <c r="W166" s="427"/>
      <c r="X166" s="427"/>
    </row>
    <row r="167" spans="1:24" s="140" customFormat="1" ht="12" customHeight="1">
      <c r="A167" s="139"/>
      <c r="B167" s="139"/>
      <c r="C167" s="139"/>
      <c r="D167" s="139"/>
      <c r="E167" s="139"/>
      <c r="F167" s="139"/>
      <c r="G167" s="139"/>
      <c r="H167" s="139"/>
      <c r="I167" s="139"/>
      <c r="J167" s="183"/>
      <c r="K167" s="183"/>
      <c r="L167" s="183"/>
      <c r="M167" s="642"/>
      <c r="N167" s="759"/>
      <c r="O167" s="759"/>
      <c r="P167" s="759"/>
      <c r="Q167" s="759"/>
      <c r="R167" s="759"/>
      <c r="S167" s="759"/>
      <c r="T167" s="759"/>
      <c r="U167" s="426"/>
      <c r="V167" s="426"/>
      <c r="W167" s="426"/>
      <c r="X167" s="426"/>
    </row>
    <row r="168" spans="1:24" ht="12" customHeight="1"/>
    <row r="169" spans="1:24" ht="12" customHeight="1"/>
    <row r="170" spans="1:24" ht="12" customHeight="1"/>
    <row r="171" spans="1:24" ht="12" customHeight="1"/>
    <row r="172" spans="1:24" ht="12" customHeight="1"/>
    <row r="173" spans="1:24" ht="12" customHeight="1"/>
    <row r="174" spans="1:24" ht="12" customHeight="1"/>
    <row r="175" spans="1:24" ht="12" customHeight="1"/>
    <row r="176" spans="1:24" ht="12" customHeight="1">
      <c r="A176" s="164"/>
    </row>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8.25" customHeight="1"/>
    <row r="188" ht="8.25" customHeight="1"/>
    <row r="189" ht="8.25" customHeight="1"/>
    <row r="190" ht="8.25" customHeight="1"/>
    <row r="191" ht="8.25" customHeight="1"/>
    <row r="192" ht="8.25" customHeight="1"/>
    <row r="193" ht="11.45" customHeight="1"/>
    <row r="194" ht="11.45" customHeight="1"/>
    <row r="195" ht="11.45" customHeight="1"/>
    <row r="196" ht="9"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sheetData>
  <mergeCells count="9">
    <mergeCell ref="A3:K3"/>
    <mergeCell ref="A93:K93"/>
    <mergeCell ref="B5:B6"/>
    <mergeCell ref="A5:A6"/>
    <mergeCell ref="C5:C6"/>
    <mergeCell ref="J5:K5"/>
    <mergeCell ref="H5:I5"/>
    <mergeCell ref="F5:G5"/>
    <mergeCell ref="D5:E5"/>
  </mergeCells>
  <pageMargins left="0.51181102362204722" right="0.51181102362204722" top="0.90249999999999997" bottom="0.74803149606299213" header="0.31496062992125984" footer="0.31496062992125984"/>
  <pageSetup paperSize="9" scale="75" orientation="portrait" r:id="rId1"/>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6&amp;R&amp;"Calibri Light,Regular"&amp;10Dirección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V338"/>
  <sheetViews>
    <sheetView view="pageBreakPreview" zoomScale="110" zoomScaleNormal="100" zoomScaleSheetLayoutView="110" zoomScalePageLayoutView="115" workbookViewId="0">
      <selection activeCell="M15" sqref="M15"/>
    </sheetView>
  </sheetViews>
  <sheetFormatPr defaultRowHeight="11.25"/>
  <cols>
    <col min="1" max="1" width="48" style="139" customWidth="1"/>
    <col min="2" max="2" width="9.83203125" style="139" customWidth="1"/>
    <col min="3" max="3" width="11.1640625" style="139" customWidth="1"/>
    <col min="4" max="4" width="10.5" style="139" customWidth="1"/>
    <col min="5" max="5" width="11.6640625" style="139" customWidth="1"/>
    <col min="6" max="6" width="12.5" style="139" customWidth="1"/>
    <col min="7" max="7" width="11.1640625" style="139" customWidth="1"/>
    <col min="8" max="8" width="11" style="139" customWidth="1"/>
    <col min="9" max="9" width="10.1640625" style="139" customWidth="1"/>
    <col min="10" max="10" width="12.83203125" style="199" customWidth="1"/>
    <col min="11" max="11" width="1.5" style="139" customWidth="1"/>
    <col min="12" max="12" width="9.33203125" style="829"/>
    <col min="13" max="13" width="52.6640625" style="428" bestFit="1" customWidth="1"/>
    <col min="14" max="15" width="9.33203125" style="428"/>
    <col min="16" max="20" width="9.33203125" style="829"/>
    <col min="21" max="21" width="46.6640625" style="829" customWidth="1"/>
    <col min="22" max="22" width="44.1640625" style="139" customWidth="1"/>
    <col min="23" max="23" width="52.6640625" style="139" bestFit="1" customWidth="1"/>
    <col min="24" max="16384" width="9.33203125" style="139"/>
  </cols>
  <sheetData>
    <row r="1" spans="1:22">
      <c r="A1" s="199"/>
      <c r="B1" s="199"/>
      <c r="C1" s="199"/>
      <c r="D1" s="199"/>
      <c r="E1" s="199"/>
      <c r="F1" s="199"/>
      <c r="G1" s="199"/>
      <c r="H1" s="199"/>
      <c r="I1" s="199"/>
    </row>
    <row r="2" spans="1:22" ht="42" customHeight="1">
      <c r="A2" s="1246" t="s">
        <v>922</v>
      </c>
      <c r="B2" s="1246"/>
      <c r="C2" s="1246"/>
      <c r="D2" s="1246"/>
      <c r="E2" s="1246"/>
      <c r="F2" s="1246"/>
      <c r="G2" s="1246"/>
      <c r="H2" s="1246"/>
      <c r="I2" s="1246"/>
    </row>
    <row r="3" spans="1:22" ht="6" customHeight="1">
      <c r="A3" s="199"/>
      <c r="B3" s="199"/>
      <c r="C3" s="199"/>
      <c r="D3" s="199"/>
      <c r="E3" s="199"/>
      <c r="F3" s="199"/>
      <c r="G3" s="199"/>
      <c r="H3" s="199"/>
      <c r="I3" s="199"/>
    </row>
    <row r="4" spans="1:22" ht="3.75" customHeight="1">
      <c r="A4" s="199"/>
      <c r="B4" s="199"/>
      <c r="C4" s="199"/>
      <c r="D4" s="199"/>
      <c r="E4" s="199"/>
      <c r="F4" s="199"/>
      <c r="G4" s="199"/>
      <c r="H4" s="199"/>
      <c r="I4" s="199"/>
    </row>
    <row r="5" spans="1:22" ht="3.75" customHeight="1">
      <c r="A5" s="199"/>
      <c r="B5" s="199"/>
      <c r="C5" s="199"/>
      <c r="D5" s="199"/>
      <c r="E5" s="199"/>
      <c r="F5" s="199"/>
      <c r="G5" s="199"/>
      <c r="H5" s="199"/>
      <c r="I5" s="199"/>
    </row>
    <row r="6" spans="1:22" s="164" customFormat="1" ht="6" customHeight="1">
      <c r="A6" s="207"/>
      <c r="B6" s="220"/>
      <c r="C6" s="220"/>
      <c r="D6" s="220"/>
      <c r="E6" s="220"/>
      <c r="F6" s="220"/>
      <c r="G6" s="220"/>
      <c r="H6" s="220"/>
      <c r="I6" s="220"/>
      <c r="J6" s="243"/>
      <c r="K6" s="159"/>
      <c r="L6" s="831"/>
      <c r="M6" s="423"/>
      <c r="N6" s="423"/>
      <c r="O6" s="423"/>
      <c r="P6" s="831"/>
      <c r="Q6" s="831"/>
      <c r="R6" s="831"/>
      <c r="S6" s="831"/>
      <c r="T6" s="831"/>
      <c r="U6" s="831"/>
    </row>
    <row r="7" spans="1:22" s="164" customFormat="1" ht="12.75">
      <c r="A7" s="1247" t="s">
        <v>95</v>
      </c>
      <c r="B7" s="1249" t="s">
        <v>919</v>
      </c>
      <c r="C7" s="1250"/>
      <c r="D7" s="1251"/>
      <c r="E7" s="220"/>
      <c r="F7" s="220"/>
      <c r="G7" s="1221" t="s">
        <v>430</v>
      </c>
      <c r="H7" s="1221"/>
      <c r="I7" s="1221"/>
      <c r="J7" s="243"/>
      <c r="K7" s="159"/>
      <c r="L7" s="831"/>
      <c r="M7" s="423"/>
      <c r="N7" s="423"/>
      <c r="O7" s="423"/>
      <c r="P7" s="831"/>
      <c r="Q7" s="831"/>
      <c r="R7" s="831"/>
      <c r="S7" s="831"/>
      <c r="T7" s="831"/>
      <c r="U7" s="831"/>
    </row>
    <row r="8" spans="1:22" s="164" customFormat="1" ht="12.75">
      <c r="A8" s="1248"/>
      <c r="B8" s="316">
        <v>2017</v>
      </c>
      <c r="C8" s="316">
        <v>2016</v>
      </c>
      <c r="D8" s="317" t="s">
        <v>62</v>
      </c>
      <c r="E8" s="220"/>
      <c r="F8" s="220"/>
      <c r="G8" s="220"/>
      <c r="H8" s="220"/>
      <c r="I8" s="220"/>
      <c r="J8" s="243"/>
      <c r="K8" s="159"/>
      <c r="L8" s="831"/>
      <c r="M8" s="716" t="s">
        <v>28</v>
      </c>
      <c r="N8" s="716">
        <v>2017</v>
      </c>
      <c r="O8" s="716">
        <v>2016</v>
      </c>
      <c r="P8" s="831"/>
      <c r="Q8" s="831"/>
      <c r="R8" s="831"/>
      <c r="S8" s="831"/>
      <c r="T8" s="831"/>
      <c r="U8" s="831"/>
    </row>
    <row r="9" spans="1:22" s="164" customFormat="1" ht="12.75">
      <c r="A9" s="310" t="s">
        <v>241</v>
      </c>
      <c r="B9" s="1105">
        <v>1870.3355000700001</v>
      </c>
      <c r="C9" s="1105">
        <v>1780.1829606900001</v>
      </c>
      <c r="D9" s="318">
        <f>IF(C9=0,"",B9/C9-1)</f>
        <v>5.0642288669618951E-2</v>
      </c>
      <c r="E9" s="220"/>
      <c r="F9" s="220"/>
      <c r="G9" s="220"/>
      <c r="H9" s="220"/>
      <c r="I9" s="220"/>
      <c r="J9" s="243"/>
      <c r="K9" s="159"/>
      <c r="L9" s="831"/>
      <c r="M9" s="794" t="s">
        <v>854</v>
      </c>
      <c r="N9" s="423">
        <v>0</v>
      </c>
      <c r="O9" s="423">
        <v>0.50091403000000001</v>
      </c>
      <c r="P9" s="831"/>
      <c r="Q9" s="831"/>
      <c r="R9" s="831"/>
      <c r="S9" s="831"/>
      <c r="T9" s="831"/>
      <c r="U9" s="832"/>
      <c r="V9" s="359"/>
    </row>
    <row r="10" spans="1:22" s="164" customFormat="1" ht="12.75">
      <c r="A10" s="313" t="s">
        <v>280</v>
      </c>
      <c r="B10" s="1106">
        <v>1618.0522758100001</v>
      </c>
      <c r="C10" s="1106">
        <v>1869.1456846900001</v>
      </c>
      <c r="D10" s="319">
        <f t="shared" ref="D10:D60" si="0">IF(C10=0,"",B10/C10-1)</f>
        <v>-0.13433592198654332</v>
      </c>
      <c r="E10" s="220"/>
      <c r="F10" s="220"/>
      <c r="G10" s="220"/>
      <c r="H10" s="220"/>
      <c r="I10" s="220"/>
      <c r="J10" s="243"/>
      <c r="K10" s="159"/>
      <c r="L10" s="831"/>
      <c r="M10" s="794" t="s">
        <v>855</v>
      </c>
      <c r="N10" s="423">
        <v>0.21169345000000001</v>
      </c>
      <c r="O10" s="423">
        <v>0.91359363999999998</v>
      </c>
      <c r="P10" s="831"/>
      <c r="Q10" s="831"/>
      <c r="R10" s="831"/>
      <c r="S10" s="831"/>
      <c r="T10" s="831"/>
      <c r="U10" s="832"/>
      <c r="V10" s="359"/>
    </row>
    <row r="11" spans="1:22" s="164" customFormat="1" ht="12.75">
      <c r="A11" s="314" t="s">
        <v>283</v>
      </c>
      <c r="B11" s="1107">
        <v>1437.1087691499999</v>
      </c>
      <c r="C11" s="1107">
        <v>1766.4155372099999</v>
      </c>
      <c r="D11" s="320">
        <f t="shared" si="0"/>
        <v>-0.18642655769441996</v>
      </c>
      <c r="E11" s="220"/>
      <c r="F11" s="220"/>
      <c r="G11" s="220"/>
      <c r="H11" s="220"/>
      <c r="I11" s="220"/>
      <c r="J11" s="243"/>
      <c r="K11" s="159"/>
      <c r="L11" s="831"/>
      <c r="M11" s="794" t="s">
        <v>90</v>
      </c>
      <c r="N11" s="423">
        <v>0.30793589999999998</v>
      </c>
      <c r="O11" s="423">
        <v>9.4448737600000001</v>
      </c>
      <c r="P11" s="831"/>
      <c r="Q11" s="831"/>
      <c r="R11" s="831"/>
      <c r="S11" s="831"/>
      <c r="T11" s="831"/>
      <c r="U11" s="832"/>
      <c r="V11" s="359"/>
    </row>
    <row r="12" spans="1:22" s="164" customFormat="1" ht="12.75">
      <c r="A12" s="315" t="s">
        <v>284</v>
      </c>
      <c r="B12" s="1108">
        <v>903.55074864000005</v>
      </c>
      <c r="C12" s="1108">
        <v>1432.41076413</v>
      </c>
      <c r="D12" s="321">
        <f t="shared" si="0"/>
        <v>-0.36920974676646778</v>
      </c>
      <c r="E12" s="220"/>
      <c r="F12" s="220"/>
      <c r="G12" s="220"/>
      <c r="H12" s="220"/>
      <c r="I12" s="220"/>
      <c r="J12" s="243"/>
      <c r="K12" s="159"/>
      <c r="L12" s="831"/>
      <c r="M12" s="794" t="s">
        <v>856</v>
      </c>
      <c r="N12" s="423">
        <v>0.43043808</v>
      </c>
      <c r="O12" s="423">
        <v>20.770733709999998</v>
      </c>
      <c r="P12" s="831"/>
      <c r="Q12" s="831"/>
      <c r="R12" s="831"/>
      <c r="S12" s="831"/>
      <c r="T12" s="831"/>
      <c r="U12" s="832"/>
      <c r="V12" s="359"/>
    </row>
    <row r="13" spans="1:22" s="164" customFormat="1" ht="12.75">
      <c r="A13" s="314" t="s">
        <v>268</v>
      </c>
      <c r="B13" s="1107">
        <v>774.99764084000003</v>
      </c>
      <c r="C13" s="1107">
        <v>10.779121010000001</v>
      </c>
      <c r="D13" s="320">
        <f t="shared" si="0"/>
        <v>70.898036966188585</v>
      </c>
      <c r="E13" s="220"/>
      <c r="F13" s="220"/>
      <c r="G13" s="220"/>
      <c r="H13" s="220"/>
      <c r="I13" s="220"/>
      <c r="J13" s="243"/>
      <c r="K13" s="159"/>
      <c r="L13" s="831"/>
      <c r="M13" s="794" t="s">
        <v>857</v>
      </c>
      <c r="N13" s="423">
        <v>0.54120617000000004</v>
      </c>
      <c r="O13" s="423">
        <v>0</v>
      </c>
      <c r="P13" s="831"/>
      <c r="Q13" s="831"/>
      <c r="R13" s="831"/>
      <c r="S13" s="831"/>
      <c r="T13" s="831"/>
      <c r="U13" s="832"/>
      <c r="V13" s="359"/>
    </row>
    <row r="14" spans="1:22" s="164" customFormat="1" ht="12.75">
      <c r="A14" s="315" t="s">
        <v>260</v>
      </c>
      <c r="B14" s="1108">
        <v>715.32866793999995</v>
      </c>
      <c r="C14" s="1108">
        <v>663.25386565999997</v>
      </c>
      <c r="D14" s="321">
        <f t="shared" si="0"/>
        <v>7.851413308866384E-2</v>
      </c>
      <c r="E14" s="220"/>
      <c r="F14" s="220"/>
      <c r="G14" s="220"/>
      <c r="H14" s="220"/>
      <c r="I14" s="220"/>
      <c r="J14" s="243"/>
      <c r="K14" s="159"/>
      <c r="L14" s="831"/>
      <c r="M14" s="794" t="s">
        <v>87</v>
      </c>
      <c r="N14" s="423">
        <v>0.91597207000000003</v>
      </c>
      <c r="O14" s="423">
        <v>3.9352671799999999</v>
      </c>
      <c r="P14" s="831"/>
      <c r="Q14" s="831"/>
      <c r="R14" s="831"/>
      <c r="S14" s="831"/>
      <c r="T14" s="831"/>
      <c r="U14" s="832"/>
      <c r="V14" s="359"/>
    </row>
    <row r="15" spans="1:22" s="164" customFormat="1" ht="12.75">
      <c r="A15" s="314" t="s">
        <v>894</v>
      </c>
      <c r="B15" s="1107">
        <v>697.80792401999997</v>
      </c>
      <c r="C15" s="1107">
        <v>735.27464296000005</v>
      </c>
      <c r="D15" s="320">
        <f t="shared" si="0"/>
        <v>-5.0956087359642965E-2</v>
      </c>
      <c r="E15" s="220"/>
      <c r="F15" s="220"/>
      <c r="G15" s="220"/>
      <c r="H15" s="220"/>
      <c r="I15" s="220"/>
      <c r="J15" s="243"/>
      <c r="K15" s="159"/>
      <c r="L15" s="831"/>
      <c r="M15" s="794" t="s">
        <v>858</v>
      </c>
      <c r="N15" s="423">
        <v>1.8791564999999999</v>
      </c>
      <c r="O15" s="423">
        <v>4.81501673</v>
      </c>
      <c r="P15" s="831"/>
      <c r="Q15" s="831"/>
      <c r="R15" s="831"/>
      <c r="S15" s="831"/>
      <c r="T15" s="831"/>
      <c r="U15" s="832"/>
      <c r="V15" s="359"/>
    </row>
    <row r="16" spans="1:22" s="164" customFormat="1" ht="12.75">
      <c r="A16" s="315" t="s">
        <v>213</v>
      </c>
      <c r="B16" s="1108">
        <v>659.15718623999999</v>
      </c>
      <c r="C16" s="1108">
        <v>704.97814215000005</v>
      </c>
      <c r="D16" s="321">
        <f t="shared" si="0"/>
        <v>-6.499627884952297E-2</v>
      </c>
      <c r="E16" s="220"/>
      <c r="F16" s="220"/>
      <c r="G16" s="220"/>
      <c r="H16" s="220"/>
      <c r="I16" s="220"/>
      <c r="J16" s="243"/>
      <c r="K16" s="159"/>
      <c r="L16" s="831"/>
      <c r="M16" s="794" t="s">
        <v>839</v>
      </c>
      <c r="N16" s="423">
        <v>4.6914429999999996</v>
      </c>
      <c r="O16" s="423">
        <v>3.87026767</v>
      </c>
      <c r="P16" s="831"/>
      <c r="Q16" s="831"/>
      <c r="R16" s="831"/>
      <c r="S16" s="831"/>
      <c r="T16" s="831"/>
      <c r="U16" s="832"/>
      <c r="V16" s="359"/>
    </row>
    <row r="17" spans="1:22" s="164" customFormat="1" ht="12.75">
      <c r="A17" s="314" t="s">
        <v>273</v>
      </c>
      <c r="B17" s="1107">
        <v>565.26653587999999</v>
      </c>
      <c r="C17" s="1107">
        <v>0</v>
      </c>
      <c r="D17" s="320" t="str">
        <f t="shared" si="0"/>
        <v/>
      </c>
      <c r="E17" s="220"/>
      <c r="F17" s="220"/>
      <c r="G17" s="220"/>
      <c r="H17" s="220"/>
      <c r="I17" s="220"/>
      <c r="J17" s="243"/>
      <c r="K17" s="159"/>
      <c r="L17" s="831"/>
      <c r="M17" s="794" t="s">
        <v>859</v>
      </c>
      <c r="N17" s="423">
        <v>6.0621</v>
      </c>
      <c r="O17" s="423">
        <v>7.0724999999999998</v>
      </c>
      <c r="P17" s="831"/>
      <c r="Q17" s="831"/>
      <c r="R17" s="831"/>
      <c r="S17" s="831"/>
      <c r="T17" s="831"/>
      <c r="U17" s="832"/>
      <c r="V17" s="359"/>
    </row>
    <row r="18" spans="1:22" s="164" customFormat="1" ht="12.75">
      <c r="A18" s="315" t="s">
        <v>80</v>
      </c>
      <c r="B18" s="1108">
        <v>427.14846123000001</v>
      </c>
      <c r="C18" s="1108">
        <v>374.26289346999999</v>
      </c>
      <c r="D18" s="321">
        <f t="shared" si="0"/>
        <v>0.14130593409800385</v>
      </c>
      <c r="E18" s="220"/>
      <c r="F18" s="220"/>
      <c r="G18" s="220"/>
      <c r="H18" s="220"/>
      <c r="I18" s="220"/>
      <c r="J18" s="243"/>
      <c r="K18" s="159"/>
      <c r="L18" s="831"/>
      <c r="M18" s="794" t="s">
        <v>860</v>
      </c>
      <c r="N18" s="423">
        <v>6.4886117499999996</v>
      </c>
      <c r="O18" s="423">
        <v>6.5990672500000001</v>
      </c>
      <c r="P18" s="831"/>
      <c r="Q18" s="831"/>
      <c r="R18" s="831"/>
      <c r="S18" s="831"/>
      <c r="T18" s="831"/>
      <c r="U18" s="832"/>
      <c r="V18" s="359"/>
    </row>
    <row r="19" spans="1:22" s="164" customFormat="1" ht="12.75">
      <c r="A19" s="314" t="s">
        <v>281</v>
      </c>
      <c r="B19" s="1107">
        <v>361.94556119999999</v>
      </c>
      <c r="C19" s="1107">
        <v>378.45070771000002</v>
      </c>
      <c r="D19" s="320">
        <f t="shared" si="0"/>
        <v>-4.3612407570519429E-2</v>
      </c>
      <c r="E19" s="220"/>
      <c r="F19" s="220"/>
      <c r="G19" s="220"/>
      <c r="H19" s="220"/>
      <c r="I19" s="220"/>
      <c r="J19" s="243"/>
      <c r="K19" s="159"/>
      <c r="L19" s="831"/>
      <c r="M19" s="794" t="s">
        <v>861</v>
      </c>
      <c r="N19" s="423">
        <v>6.9545545000000004</v>
      </c>
      <c r="O19" s="423">
        <v>6.7820365000000002</v>
      </c>
      <c r="P19" s="831"/>
      <c r="Q19" s="831"/>
      <c r="R19" s="831"/>
      <c r="S19" s="831"/>
      <c r="T19" s="831"/>
      <c r="U19" s="832"/>
      <c r="V19" s="359"/>
    </row>
    <row r="20" spans="1:22" s="164" customFormat="1" ht="12.75">
      <c r="A20" s="315" t="s">
        <v>82</v>
      </c>
      <c r="B20" s="1108">
        <v>361.49306653000002</v>
      </c>
      <c r="C20" s="1108">
        <v>360.84154683000003</v>
      </c>
      <c r="D20" s="321">
        <f t="shared" si="0"/>
        <v>1.8055562219030374E-3</v>
      </c>
      <c r="E20" s="220"/>
      <c r="F20" s="220"/>
      <c r="G20" s="220"/>
      <c r="H20" s="220"/>
      <c r="I20" s="220"/>
      <c r="J20" s="243"/>
      <c r="K20" s="159"/>
      <c r="L20" s="831"/>
      <c r="M20" s="794" t="s">
        <v>86</v>
      </c>
      <c r="N20" s="423">
        <v>7.7529964099999997</v>
      </c>
      <c r="O20" s="423">
        <v>8.7466359100000002</v>
      </c>
      <c r="P20" s="831"/>
      <c r="Q20" s="831"/>
      <c r="R20" s="831"/>
      <c r="S20" s="831"/>
      <c r="T20" s="831"/>
      <c r="U20" s="832"/>
      <c r="V20" s="359"/>
    </row>
    <row r="21" spans="1:22" s="164" customFormat="1" ht="12.75">
      <c r="A21" s="314" t="s">
        <v>81</v>
      </c>
      <c r="B21" s="1107">
        <v>280.29540780000002</v>
      </c>
      <c r="C21" s="1107">
        <v>311.77189845999999</v>
      </c>
      <c r="D21" s="320">
        <f t="shared" si="0"/>
        <v>-0.1009599993311725</v>
      </c>
      <c r="E21" s="220"/>
      <c r="F21" s="220"/>
      <c r="G21" s="220"/>
      <c r="H21" s="220"/>
      <c r="I21" s="220"/>
      <c r="J21" s="243"/>
      <c r="K21" s="159"/>
      <c r="L21" s="831"/>
      <c r="M21" s="794" t="s">
        <v>881</v>
      </c>
      <c r="N21" s="423">
        <v>8.9678733000000008</v>
      </c>
      <c r="O21" s="423">
        <v>11.834877799999999</v>
      </c>
      <c r="P21" s="831"/>
      <c r="Q21" s="831"/>
      <c r="R21" s="831"/>
      <c r="S21" s="831"/>
      <c r="T21" s="831"/>
      <c r="U21" s="832"/>
      <c r="V21" s="359"/>
    </row>
    <row r="22" spans="1:22" s="164" customFormat="1" ht="12.75">
      <c r="A22" s="315" t="s">
        <v>286</v>
      </c>
      <c r="B22" s="1108">
        <v>236.25853806000001</v>
      </c>
      <c r="C22" s="1108">
        <v>237.70671221999999</v>
      </c>
      <c r="D22" s="321">
        <f t="shared" si="0"/>
        <v>-6.0922728957677474E-3</v>
      </c>
      <c r="E22" s="220"/>
      <c r="F22" s="220"/>
      <c r="G22" s="220"/>
      <c r="H22" s="220"/>
      <c r="I22" s="220"/>
      <c r="J22" s="243"/>
      <c r="K22" s="159"/>
      <c r="L22" s="831"/>
      <c r="M22" s="794" t="s">
        <v>89</v>
      </c>
      <c r="N22" s="423">
        <v>9.7034091799999995</v>
      </c>
      <c r="O22" s="423">
        <v>27.803593410000001</v>
      </c>
      <c r="P22" s="831"/>
      <c r="Q22" s="831"/>
      <c r="R22" s="831"/>
      <c r="S22" s="831"/>
      <c r="T22" s="831"/>
      <c r="U22" s="832"/>
      <c r="V22" s="359"/>
    </row>
    <row r="23" spans="1:22" s="164" customFormat="1" ht="12.75">
      <c r="A23" s="314" t="s">
        <v>84</v>
      </c>
      <c r="B23" s="1107">
        <v>191.65379157000001</v>
      </c>
      <c r="C23" s="1107">
        <v>191.30019811</v>
      </c>
      <c r="D23" s="320">
        <f t="shared" si="0"/>
        <v>1.848369544273476E-3</v>
      </c>
      <c r="E23" s="220"/>
      <c r="F23" s="220"/>
      <c r="G23" s="220"/>
      <c r="H23" s="220"/>
      <c r="I23" s="220"/>
      <c r="J23" s="243"/>
      <c r="K23" s="159"/>
      <c r="L23" s="831"/>
      <c r="M23" s="794" t="s">
        <v>862</v>
      </c>
      <c r="N23" s="423">
        <v>10.22838265</v>
      </c>
      <c r="O23" s="423">
        <v>11.05616051</v>
      </c>
      <c r="P23" s="831"/>
      <c r="Q23" s="831"/>
      <c r="R23" s="831"/>
      <c r="S23" s="831"/>
      <c r="T23" s="831"/>
      <c r="U23" s="832"/>
      <c r="V23" s="359"/>
    </row>
    <row r="24" spans="1:22" s="164" customFormat="1" ht="12.75">
      <c r="A24" s="315" t="s">
        <v>270</v>
      </c>
      <c r="B24" s="1108">
        <v>134.71680463999999</v>
      </c>
      <c r="C24" s="1108">
        <v>5.2644349999999998</v>
      </c>
      <c r="D24" s="321">
        <f t="shared" si="0"/>
        <v>24.589983472110493</v>
      </c>
      <c r="E24" s="220"/>
      <c r="F24" s="220"/>
      <c r="G24" s="220"/>
      <c r="H24" s="220"/>
      <c r="I24" s="220"/>
      <c r="J24" s="243"/>
      <c r="K24" s="159"/>
      <c r="L24" s="831"/>
      <c r="M24" s="794" t="s">
        <v>880</v>
      </c>
      <c r="N24" s="423">
        <v>10.427428190000001</v>
      </c>
      <c r="O24" s="423">
        <v>12.267009079999999</v>
      </c>
      <c r="P24" s="831"/>
      <c r="Q24" s="831"/>
      <c r="R24" s="831"/>
      <c r="S24" s="831"/>
      <c r="T24" s="831"/>
      <c r="U24" s="832"/>
      <c r="V24" s="359"/>
    </row>
    <row r="25" spans="1:22" s="164" customFormat="1" ht="12.75">
      <c r="A25" s="314" t="s">
        <v>267</v>
      </c>
      <c r="B25" s="1107">
        <v>104.85711121</v>
      </c>
      <c r="C25" s="1107">
        <v>35.292539679999997</v>
      </c>
      <c r="D25" s="320">
        <f t="shared" si="0"/>
        <v>1.9710843186902101</v>
      </c>
      <c r="E25" s="220"/>
      <c r="F25" s="220"/>
      <c r="G25" s="220"/>
      <c r="H25" s="220"/>
      <c r="I25" s="220"/>
      <c r="J25" s="243"/>
      <c r="K25" s="159"/>
      <c r="L25" s="831"/>
      <c r="M25" s="794" t="s">
        <v>848</v>
      </c>
      <c r="N25" s="423">
        <v>10.686280699999999</v>
      </c>
      <c r="O25" s="423">
        <v>12.47384527</v>
      </c>
      <c r="P25" s="831"/>
      <c r="Q25" s="831"/>
      <c r="R25" s="831"/>
      <c r="S25" s="831"/>
      <c r="T25" s="831"/>
      <c r="U25" s="832"/>
      <c r="V25" s="359"/>
    </row>
    <row r="26" spans="1:22" s="164" customFormat="1" ht="12.75">
      <c r="A26" s="315" t="s">
        <v>532</v>
      </c>
      <c r="B26" s="1108">
        <v>102.41370974</v>
      </c>
      <c r="C26" s="1108">
        <v>93.964867490000003</v>
      </c>
      <c r="D26" s="321">
        <f t="shared" si="0"/>
        <v>8.991490623768672E-2</v>
      </c>
      <c r="E26" s="220"/>
      <c r="F26" s="220"/>
      <c r="G26" s="220"/>
      <c r="H26" s="220"/>
      <c r="I26" s="220"/>
      <c r="J26" s="243"/>
      <c r="K26" s="159"/>
      <c r="L26" s="831"/>
      <c r="M26" s="794" t="s">
        <v>85</v>
      </c>
      <c r="N26" s="423">
        <v>11.64060025</v>
      </c>
      <c r="O26" s="423">
        <v>13.399671</v>
      </c>
      <c r="P26" s="831"/>
      <c r="Q26" s="831"/>
      <c r="R26" s="831"/>
      <c r="S26" s="831"/>
      <c r="T26" s="831"/>
      <c r="U26" s="832"/>
      <c r="V26" s="359"/>
    </row>
    <row r="27" spans="1:22" s="164" customFormat="1" ht="12.75">
      <c r="A27" s="314" t="s">
        <v>92</v>
      </c>
      <c r="B27" s="1107">
        <v>87.649391649999998</v>
      </c>
      <c r="C27" s="1107">
        <v>150.44745809</v>
      </c>
      <c r="D27" s="320">
        <f t="shared" si="0"/>
        <v>-0.41740862382954469</v>
      </c>
      <c r="E27" s="220"/>
      <c r="F27" s="220"/>
      <c r="G27" s="220"/>
      <c r="H27" s="220"/>
      <c r="I27" s="220"/>
      <c r="J27" s="243"/>
      <c r="K27" s="159"/>
      <c r="L27" s="831"/>
      <c r="M27" s="794" t="s">
        <v>846</v>
      </c>
      <c r="N27" s="423">
        <v>12.627450339999999</v>
      </c>
      <c r="O27" s="423">
        <v>13.266545000000001</v>
      </c>
      <c r="P27" s="831"/>
      <c r="Q27" s="831"/>
      <c r="R27" s="831"/>
      <c r="S27" s="831"/>
      <c r="T27" s="831"/>
      <c r="U27" s="832"/>
      <c r="V27" s="359"/>
    </row>
    <row r="28" spans="1:22" s="164" customFormat="1" ht="12.75">
      <c r="A28" s="315" t="s">
        <v>279</v>
      </c>
      <c r="B28" s="1108">
        <v>84.031878289999995</v>
      </c>
      <c r="C28" s="1108">
        <v>155.76146410999999</v>
      </c>
      <c r="D28" s="321">
        <f t="shared" si="0"/>
        <v>-0.46050919095973564</v>
      </c>
      <c r="E28" s="220"/>
      <c r="F28" s="220"/>
      <c r="G28" s="220"/>
      <c r="H28" s="220"/>
      <c r="I28" s="220"/>
      <c r="J28" s="243"/>
      <c r="K28" s="159"/>
      <c r="L28" s="831"/>
      <c r="M28" s="794" t="s">
        <v>863</v>
      </c>
      <c r="N28" s="423">
        <v>18.073453929999999</v>
      </c>
      <c r="O28" s="423">
        <v>21.794861990000001</v>
      </c>
      <c r="P28" s="831"/>
      <c r="Q28" s="831"/>
      <c r="R28" s="831"/>
      <c r="S28" s="831"/>
      <c r="T28" s="831"/>
      <c r="U28" s="832"/>
      <c r="V28" s="359"/>
    </row>
    <row r="29" spans="1:22" s="164" customFormat="1" ht="12.75">
      <c r="A29" s="314" t="s">
        <v>297</v>
      </c>
      <c r="B29" s="1107">
        <v>80.405532339999993</v>
      </c>
      <c r="C29" s="1107">
        <v>84.304599229999994</v>
      </c>
      <c r="D29" s="320">
        <f t="shared" si="0"/>
        <v>-4.6249752986341264E-2</v>
      </c>
      <c r="E29" s="220"/>
      <c r="F29" s="220"/>
      <c r="G29" s="220"/>
      <c r="H29" s="220"/>
      <c r="I29" s="220"/>
      <c r="J29" s="243"/>
      <c r="K29" s="159"/>
      <c r="L29" s="831"/>
      <c r="M29" s="794" t="s">
        <v>864</v>
      </c>
      <c r="N29" s="423">
        <v>24.640225999999998</v>
      </c>
      <c r="O29" s="423">
        <v>21.434887750000001</v>
      </c>
      <c r="P29" s="831"/>
      <c r="Q29" s="831"/>
      <c r="R29" s="831"/>
      <c r="S29" s="831"/>
      <c r="T29" s="831"/>
      <c r="U29" s="832"/>
      <c r="V29" s="359"/>
    </row>
    <row r="30" spans="1:22" s="164" customFormat="1" ht="12.75">
      <c r="A30" s="315" t="s">
        <v>533</v>
      </c>
      <c r="B30" s="1108">
        <v>62.226157090000001</v>
      </c>
      <c r="C30" s="1108">
        <v>62.529273070000002</v>
      </c>
      <c r="D30" s="321">
        <f t="shared" si="0"/>
        <v>-4.8475852207759962E-3</v>
      </c>
      <c r="E30" s="220"/>
      <c r="F30" s="220"/>
      <c r="G30" s="220"/>
      <c r="H30" s="220"/>
      <c r="I30" s="220"/>
      <c r="J30" s="243"/>
      <c r="K30" s="159"/>
      <c r="L30" s="831"/>
      <c r="M30" s="794" t="s">
        <v>865</v>
      </c>
      <c r="N30" s="423">
        <v>33.722951999999999</v>
      </c>
      <c r="O30" s="423">
        <v>29.227471000000001</v>
      </c>
      <c r="P30" s="831"/>
      <c r="Q30" s="831"/>
      <c r="R30" s="831"/>
      <c r="S30" s="831"/>
      <c r="T30" s="831"/>
      <c r="U30" s="832"/>
      <c r="V30" s="359"/>
    </row>
    <row r="31" spans="1:22" s="164" customFormat="1" ht="12.75">
      <c r="A31" s="314" t="s">
        <v>253</v>
      </c>
      <c r="B31" s="1107">
        <v>56.06999132</v>
      </c>
      <c r="C31" s="1107">
        <v>50.016153950000003</v>
      </c>
      <c r="D31" s="320">
        <f t="shared" si="0"/>
        <v>0.12103764267944062</v>
      </c>
      <c r="E31" s="220"/>
      <c r="F31" s="220"/>
      <c r="G31" s="220"/>
      <c r="H31" s="220"/>
      <c r="I31" s="220"/>
      <c r="J31" s="243"/>
      <c r="K31" s="159"/>
      <c r="L31" s="831"/>
      <c r="M31" s="794" t="s">
        <v>866</v>
      </c>
      <c r="N31" s="423">
        <v>34.550976939999998</v>
      </c>
      <c r="O31" s="423">
        <v>0</v>
      </c>
      <c r="P31" s="831"/>
      <c r="Q31" s="831"/>
      <c r="R31" s="831"/>
      <c r="S31" s="831"/>
      <c r="T31" s="831"/>
      <c r="U31" s="832"/>
      <c r="V31" s="359"/>
    </row>
    <row r="32" spans="1:22" s="164" customFormat="1" ht="12.75">
      <c r="A32" s="315" t="s">
        <v>83</v>
      </c>
      <c r="B32" s="1108">
        <v>54.614229680000001</v>
      </c>
      <c r="C32" s="1108">
        <v>57.744011389999997</v>
      </c>
      <c r="D32" s="321">
        <f t="shared" si="0"/>
        <v>-5.4200974865802332E-2</v>
      </c>
      <c r="E32" s="220"/>
      <c r="F32" s="220"/>
      <c r="G32" s="220"/>
      <c r="H32" s="220"/>
      <c r="I32" s="220"/>
      <c r="J32" s="243"/>
      <c r="K32" s="159"/>
      <c r="L32" s="831"/>
      <c r="M32" s="794" t="s">
        <v>867</v>
      </c>
      <c r="N32" s="423">
        <v>35.578054520000002</v>
      </c>
      <c r="O32" s="423">
        <v>35.198843349999997</v>
      </c>
      <c r="P32" s="831"/>
      <c r="Q32" s="831"/>
      <c r="R32" s="831"/>
      <c r="S32" s="831"/>
      <c r="T32" s="831"/>
      <c r="U32" s="832"/>
      <c r="V32" s="359"/>
    </row>
    <row r="33" spans="1:22" s="164" customFormat="1" ht="12.75">
      <c r="A33" s="314" t="s">
        <v>354</v>
      </c>
      <c r="B33" s="1107">
        <v>48.547348159999999</v>
      </c>
      <c r="C33" s="1107">
        <v>96.099565979999994</v>
      </c>
      <c r="D33" s="320">
        <f t="shared" si="0"/>
        <v>-0.49482239940497175</v>
      </c>
      <c r="E33" s="220"/>
      <c r="F33" s="220"/>
      <c r="G33" s="220"/>
      <c r="H33" s="220"/>
      <c r="I33" s="220"/>
      <c r="J33" s="243"/>
      <c r="K33" s="159"/>
      <c r="L33" s="831"/>
      <c r="M33" s="794" t="s">
        <v>535</v>
      </c>
      <c r="N33" s="423">
        <v>36.896062989999997</v>
      </c>
      <c r="O33" s="423">
        <v>34.195114930000003</v>
      </c>
      <c r="P33" s="831"/>
      <c r="Q33" s="831"/>
      <c r="R33" s="831"/>
      <c r="S33" s="831"/>
      <c r="T33" s="831"/>
      <c r="U33" s="832"/>
      <c r="V33" s="359"/>
    </row>
    <row r="34" spans="1:22" s="164" customFormat="1" ht="12.75">
      <c r="A34" s="315" t="s">
        <v>93</v>
      </c>
      <c r="B34" s="1108">
        <v>39.82434757</v>
      </c>
      <c r="C34" s="1108">
        <v>150.11062742999999</v>
      </c>
      <c r="D34" s="321">
        <f t="shared" si="0"/>
        <v>-0.7347000125719213</v>
      </c>
      <c r="E34" s="220"/>
      <c r="F34" s="220"/>
      <c r="G34" s="220"/>
      <c r="H34" s="220"/>
      <c r="I34" s="220"/>
      <c r="J34" s="243"/>
      <c r="K34" s="159"/>
      <c r="L34" s="831"/>
      <c r="M34" s="794" t="s">
        <v>91</v>
      </c>
      <c r="N34" s="423">
        <v>38.408036490000001</v>
      </c>
      <c r="O34" s="423">
        <v>11.2808552</v>
      </c>
      <c r="P34" s="831"/>
      <c r="Q34" s="831"/>
      <c r="R34" s="831"/>
      <c r="S34" s="831"/>
      <c r="T34" s="831"/>
      <c r="U34" s="832"/>
      <c r="V34" s="359"/>
    </row>
    <row r="35" spans="1:22" s="164" customFormat="1" ht="12.75">
      <c r="A35" s="314" t="s">
        <v>91</v>
      </c>
      <c r="B35" s="1107">
        <v>38.408036490000001</v>
      </c>
      <c r="C35" s="1107">
        <v>11.2808552</v>
      </c>
      <c r="D35" s="320">
        <f t="shared" si="0"/>
        <v>2.4047096438220397</v>
      </c>
      <c r="E35" s="220"/>
      <c r="F35" s="220"/>
      <c r="G35" s="220"/>
      <c r="H35" s="220"/>
      <c r="I35" s="220"/>
      <c r="J35" s="243"/>
      <c r="K35" s="159"/>
      <c r="L35" s="831"/>
      <c r="M35" s="794" t="s">
        <v>93</v>
      </c>
      <c r="N35" s="423">
        <v>39.82434757</v>
      </c>
      <c r="O35" s="423">
        <v>150.11062742999999</v>
      </c>
      <c r="P35" s="831"/>
      <c r="Q35" s="831"/>
      <c r="R35" s="831"/>
      <c r="S35" s="831"/>
      <c r="T35" s="831"/>
      <c r="U35" s="832"/>
      <c r="V35" s="359"/>
    </row>
    <row r="36" spans="1:22" s="164" customFormat="1" ht="12.75">
      <c r="A36" s="315" t="s">
        <v>535</v>
      </c>
      <c r="B36" s="1108">
        <v>36.896062989999997</v>
      </c>
      <c r="C36" s="1108">
        <v>34.195114930000003</v>
      </c>
      <c r="D36" s="321">
        <f t="shared" si="0"/>
        <v>7.898637175307166E-2</v>
      </c>
      <c r="E36" s="220"/>
      <c r="F36" s="220"/>
      <c r="G36" s="220"/>
      <c r="H36" s="220"/>
      <c r="I36" s="220"/>
      <c r="J36" s="243"/>
      <c r="K36" s="159"/>
      <c r="L36" s="831"/>
      <c r="M36" s="794" t="s">
        <v>868</v>
      </c>
      <c r="N36" s="423">
        <v>48.547348159999999</v>
      </c>
      <c r="O36" s="423">
        <v>96.099565979999994</v>
      </c>
      <c r="P36" s="831"/>
      <c r="Q36" s="831"/>
      <c r="R36" s="831"/>
      <c r="S36" s="831"/>
      <c r="T36" s="831"/>
      <c r="U36" s="832"/>
      <c r="V36" s="359"/>
    </row>
    <row r="37" spans="1:22" s="164" customFormat="1" ht="12.75">
      <c r="A37" s="314" t="s">
        <v>261</v>
      </c>
      <c r="B37" s="1107">
        <v>35.578054520000002</v>
      </c>
      <c r="C37" s="1107">
        <v>35.198843349999997</v>
      </c>
      <c r="D37" s="320">
        <f>IF(C37=0,"",B37/C37-1)</f>
        <v>1.0773398609417839E-2</v>
      </c>
      <c r="E37" s="220"/>
      <c r="F37" s="220"/>
      <c r="G37" s="220"/>
      <c r="H37" s="220"/>
      <c r="I37" s="220"/>
      <c r="J37" s="243"/>
      <c r="K37" s="159"/>
      <c r="L37" s="831"/>
      <c r="M37" s="794" t="s">
        <v>83</v>
      </c>
      <c r="N37" s="423">
        <v>54.614229680000001</v>
      </c>
      <c r="O37" s="423">
        <v>57.744011389999997</v>
      </c>
      <c r="P37" s="831"/>
      <c r="Q37" s="831"/>
      <c r="R37" s="831"/>
      <c r="S37" s="831"/>
      <c r="T37" s="831"/>
      <c r="U37" s="832"/>
      <c r="V37" s="359"/>
    </row>
    <row r="38" spans="1:22" s="164" customFormat="1" ht="12.75">
      <c r="A38" s="315" t="s">
        <v>901</v>
      </c>
      <c r="B38" s="1108">
        <v>34.550976939999998</v>
      </c>
      <c r="C38" s="1108">
        <v>0</v>
      </c>
      <c r="D38" s="321" t="str">
        <f>IF(C38=0,"",B38/C38-1)</f>
        <v/>
      </c>
      <c r="E38" s="220"/>
      <c r="F38" s="220"/>
      <c r="G38" s="220"/>
      <c r="H38" s="220"/>
      <c r="I38" s="220"/>
      <c r="J38" s="243"/>
      <c r="K38" s="159"/>
      <c r="L38" s="831"/>
      <c r="M38" s="794" t="s">
        <v>253</v>
      </c>
      <c r="N38" s="423">
        <v>56.06999132</v>
      </c>
      <c r="O38" s="423">
        <v>50.016153950000003</v>
      </c>
      <c r="P38" s="831"/>
      <c r="Q38" s="831"/>
      <c r="R38" s="831"/>
      <c r="S38" s="831"/>
      <c r="T38" s="831"/>
      <c r="U38" s="832"/>
      <c r="V38" s="359"/>
    </row>
    <row r="39" spans="1:22" s="164" customFormat="1" ht="12.75">
      <c r="A39" s="314" t="s">
        <v>282</v>
      </c>
      <c r="B39" s="1107">
        <v>33.722951999999999</v>
      </c>
      <c r="C39" s="1107">
        <v>29.227471000000001</v>
      </c>
      <c r="D39" s="320">
        <f t="shared" si="0"/>
        <v>0.15381012609678058</v>
      </c>
      <c r="E39" s="220"/>
      <c r="F39" s="220"/>
      <c r="G39" s="220"/>
      <c r="H39" s="220"/>
      <c r="I39" s="220"/>
      <c r="J39" s="243"/>
      <c r="K39" s="159"/>
      <c r="L39" s="831"/>
      <c r="M39" s="794" t="s">
        <v>869</v>
      </c>
      <c r="N39" s="423">
        <v>62.226157090000001</v>
      </c>
      <c r="O39" s="423">
        <v>62.529273070000002</v>
      </c>
      <c r="P39" s="831"/>
      <c r="Q39" s="831"/>
      <c r="R39" s="831"/>
      <c r="S39" s="831"/>
      <c r="T39" s="831"/>
      <c r="U39" s="832"/>
      <c r="V39" s="359"/>
    </row>
    <row r="40" spans="1:22" s="164" customFormat="1" ht="12.75">
      <c r="A40" s="315" t="s">
        <v>534</v>
      </c>
      <c r="B40" s="1108">
        <v>24.640225999999998</v>
      </c>
      <c r="C40" s="1108">
        <v>21.434887750000001</v>
      </c>
      <c r="D40" s="321">
        <f t="shared" si="0"/>
        <v>0.14953837348646704</v>
      </c>
      <c r="E40" s="220"/>
      <c r="F40" s="220"/>
      <c r="G40" s="220"/>
      <c r="H40" s="220"/>
      <c r="I40" s="220"/>
      <c r="J40" s="243"/>
      <c r="K40" s="159"/>
      <c r="L40" s="831"/>
      <c r="M40" s="794" t="s">
        <v>870</v>
      </c>
      <c r="N40" s="423">
        <v>80.405532339999993</v>
      </c>
      <c r="O40" s="423">
        <v>84.304599229999994</v>
      </c>
      <c r="P40" s="831"/>
      <c r="Q40" s="831"/>
      <c r="R40" s="831"/>
      <c r="S40" s="831"/>
      <c r="T40" s="831"/>
      <c r="U40" s="832"/>
      <c r="V40" s="359"/>
    </row>
    <row r="41" spans="1:22" s="164" customFormat="1" ht="12.75">
      <c r="A41" s="314" t="s">
        <v>287</v>
      </c>
      <c r="B41" s="1107">
        <v>18.073453929999999</v>
      </c>
      <c r="C41" s="1107">
        <v>21.794861990000001</v>
      </c>
      <c r="D41" s="320">
        <f t="shared" si="0"/>
        <v>-0.17074703486112786</v>
      </c>
      <c r="E41" s="220"/>
      <c r="F41" s="220"/>
      <c r="G41" s="220"/>
      <c r="H41" s="220"/>
      <c r="I41" s="220"/>
      <c r="J41" s="243"/>
      <c r="K41" s="159"/>
      <c r="L41" s="831"/>
      <c r="M41" s="794" t="s">
        <v>871</v>
      </c>
      <c r="N41" s="423">
        <v>84.031878289999995</v>
      </c>
      <c r="O41" s="423">
        <v>155.76146410999999</v>
      </c>
      <c r="P41" s="831"/>
      <c r="Q41" s="831"/>
      <c r="R41" s="831"/>
      <c r="S41" s="831"/>
      <c r="T41" s="831"/>
      <c r="U41" s="832"/>
      <c r="V41" s="359"/>
    </row>
    <row r="42" spans="1:22" s="164" customFormat="1" ht="12.75">
      <c r="A42" s="315" t="s">
        <v>293</v>
      </c>
      <c r="B42" s="1108">
        <v>12.627450339999999</v>
      </c>
      <c r="C42" s="1108">
        <v>13.266545000000001</v>
      </c>
      <c r="D42" s="321">
        <f t="shared" si="0"/>
        <v>-4.8173406112895334E-2</v>
      </c>
      <c r="E42" s="220"/>
      <c r="F42" s="220"/>
      <c r="G42" s="220"/>
      <c r="H42" s="220"/>
      <c r="I42" s="220"/>
      <c r="J42" s="243"/>
      <c r="K42" s="159"/>
      <c r="L42" s="831"/>
      <c r="M42" s="794" t="s">
        <v>92</v>
      </c>
      <c r="N42" s="423">
        <v>87.649391649999998</v>
      </c>
      <c r="O42" s="423">
        <v>150.44745809</v>
      </c>
      <c r="P42" s="831"/>
      <c r="Q42" s="831"/>
      <c r="R42" s="831"/>
      <c r="S42" s="831"/>
      <c r="T42" s="831"/>
      <c r="U42" s="832"/>
      <c r="V42" s="359"/>
    </row>
    <row r="43" spans="1:22" s="164" customFormat="1" ht="12.75">
      <c r="A43" s="314" t="s">
        <v>85</v>
      </c>
      <c r="B43" s="1107">
        <v>11.64060025</v>
      </c>
      <c r="C43" s="1107">
        <v>13.399671</v>
      </c>
      <c r="D43" s="320">
        <f t="shared" si="0"/>
        <v>-0.13127715971533926</v>
      </c>
      <c r="E43" s="220"/>
      <c r="F43" s="220"/>
      <c r="G43" s="220"/>
      <c r="H43" s="220"/>
      <c r="I43" s="220"/>
      <c r="J43" s="243"/>
      <c r="K43" s="159"/>
      <c r="L43" s="831"/>
      <c r="M43" s="794" t="s">
        <v>872</v>
      </c>
      <c r="N43" s="423">
        <v>102.41370974</v>
      </c>
      <c r="O43" s="423">
        <v>93.964867490000003</v>
      </c>
      <c r="P43" s="831"/>
      <c r="Q43" s="831"/>
      <c r="R43" s="831"/>
      <c r="S43" s="831"/>
      <c r="T43" s="831"/>
      <c r="U43" s="832"/>
      <c r="V43" s="359"/>
    </row>
    <row r="44" spans="1:22" s="164" customFormat="1" ht="12.75">
      <c r="A44" s="315" t="s">
        <v>296</v>
      </c>
      <c r="B44" s="1108">
        <v>10.686280699999999</v>
      </c>
      <c r="C44" s="1108">
        <v>12.47384527</v>
      </c>
      <c r="D44" s="321">
        <f t="shared" si="0"/>
        <v>-0.14330501391572903</v>
      </c>
      <c r="E44" s="220"/>
      <c r="F44" s="220"/>
      <c r="G44" s="220"/>
      <c r="H44" s="220"/>
      <c r="I44" s="220"/>
      <c r="J44" s="243"/>
      <c r="K44" s="159"/>
      <c r="L44" s="831"/>
      <c r="M44" s="794" t="s">
        <v>842</v>
      </c>
      <c r="N44" s="423">
        <v>104.85711121</v>
      </c>
      <c r="O44" s="423">
        <v>35.292539679999997</v>
      </c>
      <c r="P44" s="831"/>
      <c r="Q44" s="831"/>
      <c r="R44" s="831"/>
      <c r="S44" s="831"/>
      <c r="T44" s="831"/>
      <c r="U44" s="832"/>
      <c r="V44" s="359"/>
    </row>
    <row r="45" spans="1:22" s="164" customFormat="1" ht="12.75">
      <c r="A45" s="314" t="s">
        <v>291</v>
      </c>
      <c r="B45" s="1107">
        <v>10.427428190000001</v>
      </c>
      <c r="C45" s="1107">
        <v>12.267009079999999</v>
      </c>
      <c r="D45" s="320">
        <f t="shared" si="0"/>
        <v>-0.1499616473749279</v>
      </c>
      <c r="E45" s="220"/>
      <c r="F45" s="220"/>
      <c r="G45" s="220"/>
      <c r="H45" s="220"/>
      <c r="I45" s="220"/>
      <c r="J45" s="243"/>
      <c r="K45" s="159"/>
      <c r="L45" s="831"/>
      <c r="M45" s="794" t="s">
        <v>873</v>
      </c>
      <c r="N45" s="423">
        <v>134.71680463999999</v>
      </c>
      <c r="O45" s="423">
        <v>5.2644349999999998</v>
      </c>
      <c r="P45" s="831"/>
      <c r="Q45" s="831"/>
      <c r="R45" s="831"/>
      <c r="S45" s="831"/>
      <c r="T45" s="831"/>
      <c r="U45" s="832"/>
      <c r="V45" s="359"/>
    </row>
    <row r="46" spans="1:22" s="164" customFormat="1" ht="12.75">
      <c r="A46" s="315" t="s">
        <v>364</v>
      </c>
      <c r="B46" s="1108">
        <v>10.22838265</v>
      </c>
      <c r="C46" s="1108">
        <v>11.05616051</v>
      </c>
      <c r="D46" s="321">
        <f t="shared" si="0"/>
        <v>-7.4870282432250912E-2</v>
      </c>
      <c r="E46" s="220"/>
      <c r="F46" s="220"/>
      <c r="G46" s="220"/>
      <c r="H46" s="220"/>
      <c r="I46" s="220"/>
      <c r="J46" s="243"/>
      <c r="K46" s="159"/>
      <c r="L46" s="831"/>
      <c r="M46" s="794" t="s">
        <v>84</v>
      </c>
      <c r="N46" s="423">
        <v>191.65379157000001</v>
      </c>
      <c r="O46" s="423">
        <v>191.30019811</v>
      </c>
      <c r="P46" s="831"/>
      <c r="Q46" s="831"/>
      <c r="R46" s="831"/>
      <c r="S46" s="831"/>
      <c r="T46" s="831"/>
      <c r="U46" s="832"/>
      <c r="V46" s="359"/>
    </row>
    <row r="47" spans="1:22" s="164" customFormat="1" ht="12.75">
      <c r="A47" s="314" t="s">
        <v>89</v>
      </c>
      <c r="B47" s="1107">
        <v>9.7034091799999995</v>
      </c>
      <c r="C47" s="1107">
        <v>27.803593410000001</v>
      </c>
      <c r="D47" s="320">
        <f t="shared" si="0"/>
        <v>-0.6510016156217413</v>
      </c>
      <c r="E47" s="220"/>
      <c r="F47" s="220"/>
      <c r="G47" s="220"/>
      <c r="H47" s="220"/>
      <c r="I47" s="220"/>
      <c r="J47" s="243"/>
      <c r="K47" s="159"/>
      <c r="L47" s="831"/>
      <c r="M47" s="794" t="s">
        <v>286</v>
      </c>
      <c r="N47" s="423">
        <v>236.25853806000001</v>
      </c>
      <c r="O47" s="423">
        <v>237.70671221999999</v>
      </c>
      <c r="P47" s="831"/>
      <c r="Q47" s="831"/>
      <c r="R47" s="831"/>
      <c r="S47" s="831"/>
      <c r="T47" s="831"/>
      <c r="U47" s="832"/>
      <c r="V47" s="359"/>
    </row>
    <row r="48" spans="1:22" s="164" customFormat="1" ht="12.75">
      <c r="A48" s="315" t="s">
        <v>292</v>
      </c>
      <c r="B48" s="1108">
        <v>8.9678733000000008</v>
      </c>
      <c r="C48" s="1108">
        <v>11.834877799999999</v>
      </c>
      <c r="D48" s="321">
        <f t="shared" si="0"/>
        <v>-0.24225045230293785</v>
      </c>
      <c r="E48" s="220"/>
      <c r="F48" s="220"/>
      <c r="G48" s="220"/>
      <c r="H48" s="220"/>
      <c r="I48" s="220"/>
      <c r="J48" s="243"/>
      <c r="K48" s="159"/>
      <c r="L48" s="831"/>
      <c r="M48" s="794" t="s">
        <v>81</v>
      </c>
      <c r="N48" s="423">
        <v>280.29540780000002</v>
      </c>
      <c r="O48" s="423">
        <v>311.77189845999999</v>
      </c>
      <c r="P48" s="831"/>
      <c r="Q48" s="831"/>
      <c r="R48" s="831"/>
      <c r="S48" s="831"/>
      <c r="T48" s="831"/>
      <c r="U48" s="832"/>
      <c r="V48" s="359"/>
    </row>
    <row r="49" spans="1:22" s="164" customFormat="1" ht="12.75">
      <c r="A49" s="314" t="s">
        <v>86</v>
      </c>
      <c r="B49" s="1107">
        <v>7.7529964099999997</v>
      </c>
      <c r="C49" s="1107">
        <v>8.7466359100000002</v>
      </c>
      <c r="D49" s="320">
        <f t="shared" si="0"/>
        <v>-0.11360247645200094</v>
      </c>
      <c r="E49" s="220"/>
      <c r="F49" s="220"/>
      <c r="G49" s="220"/>
      <c r="H49" s="220"/>
      <c r="I49" s="220"/>
      <c r="J49" s="243"/>
      <c r="K49" s="159"/>
      <c r="L49" s="831"/>
      <c r="M49" s="794" t="s">
        <v>82</v>
      </c>
      <c r="N49" s="423">
        <v>361.49306653000002</v>
      </c>
      <c r="O49" s="423">
        <v>360.84154683000003</v>
      </c>
      <c r="P49" s="831"/>
      <c r="Q49" s="831"/>
      <c r="R49" s="831"/>
      <c r="S49" s="831"/>
      <c r="T49" s="831"/>
      <c r="U49" s="832"/>
      <c r="V49" s="359"/>
    </row>
    <row r="50" spans="1:22" s="164" customFormat="1" ht="12.75">
      <c r="A50" s="315" t="s">
        <v>861</v>
      </c>
      <c r="B50" s="1108">
        <v>6.9545545000000004</v>
      </c>
      <c r="C50" s="1108">
        <v>6.7820365000000002</v>
      </c>
      <c r="D50" s="321">
        <f t="shared" si="0"/>
        <v>2.5437492116121785E-2</v>
      </c>
      <c r="E50" s="220"/>
      <c r="F50" s="220"/>
      <c r="G50" s="220"/>
      <c r="H50" s="220"/>
      <c r="I50" s="220"/>
      <c r="J50" s="243"/>
      <c r="K50" s="159"/>
      <c r="L50" s="831"/>
      <c r="M50" s="794" t="s">
        <v>874</v>
      </c>
      <c r="N50" s="423">
        <v>361.94556119999999</v>
      </c>
      <c r="O50" s="423">
        <v>378.45070771000002</v>
      </c>
      <c r="P50" s="831"/>
      <c r="Q50" s="831"/>
      <c r="R50" s="831"/>
      <c r="S50" s="831"/>
      <c r="T50" s="831"/>
      <c r="U50" s="832"/>
      <c r="V50" s="359"/>
    </row>
    <row r="51" spans="1:22" s="164" customFormat="1" ht="12.75">
      <c r="A51" s="314" t="s">
        <v>288</v>
      </c>
      <c r="B51" s="1107">
        <v>6.4886117499999996</v>
      </c>
      <c r="C51" s="1107">
        <v>6.5990672500000001</v>
      </c>
      <c r="D51" s="320">
        <f t="shared" si="0"/>
        <v>-1.6738047335401851E-2</v>
      </c>
      <c r="E51" s="220"/>
      <c r="F51" s="220"/>
      <c r="G51" s="220"/>
      <c r="H51" s="220"/>
      <c r="I51" s="220"/>
      <c r="J51" s="243"/>
      <c r="K51" s="159"/>
      <c r="L51" s="831"/>
      <c r="M51" s="794" t="s">
        <v>80</v>
      </c>
      <c r="N51" s="423">
        <v>427.14846123000001</v>
      </c>
      <c r="O51" s="423">
        <v>374.26289346999999</v>
      </c>
      <c r="P51" s="831"/>
      <c r="Q51" s="831"/>
      <c r="R51" s="831"/>
      <c r="S51" s="831"/>
      <c r="T51" s="831"/>
      <c r="U51" s="832"/>
      <c r="V51" s="359"/>
    </row>
    <row r="52" spans="1:22" s="164" customFormat="1" ht="12.75">
      <c r="A52" s="315" t="s">
        <v>368</v>
      </c>
      <c r="B52" s="1108">
        <v>6.0621</v>
      </c>
      <c r="C52" s="1108">
        <v>7.0724999999999998</v>
      </c>
      <c r="D52" s="321">
        <f t="shared" si="0"/>
        <v>-0.1428632025450689</v>
      </c>
      <c r="E52" s="220"/>
      <c r="F52" s="220"/>
      <c r="G52" s="220"/>
      <c r="H52" s="220"/>
      <c r="I52" s="220"/>
      <c r="J52" s="243"/>
      <c r="K52" s="159"/>
      <c r="L52" s="831"/>
      <c r="M52" s="794" t="s">
        <v>875</v>
      </c>
      <c r="N52" s="423">
        <v>565.26653587999999</v>
      </c>
      <c r="O52" s="423">
        <v>0</v>
      </c>
      <c r="P52" s="831"/>
      <c r="Q52" s="831"/>
      <c r="R52" s="831"/>
      <c r="S52" s="831"/>
      <c r="T52" s="831"/>
      <c r="U52" s="832"/>
      <c r="V52" s="359"/>
    </row>
    <row r="53" spans="1:22" s="164" customFormat="1" ht="12.75">
      <c r="A53" s="314" t="s">
        <v>294</v>
      </c>
      <c r="B53" s="1107">
        <v>4.6914429999999996</v>
      </c>
      <c r="C53" s="1107">
        <v>3.87026767</v>
      </c>
      <c r="D53" s="320">
        <f t="shared" si="0"/>
        <v>0.21217533256556376</v>
      </c>
      <c r="E53" s="220"/>
      <c r="F53" s="220"/>
      <c r="G53" s="220"/>
      <c r="H53" s="220"/>
      <c r="I53" s="220"/>
      <c r="J53" s="243"/>
      <c r="K53" s="159"/>
      <c r="L53" s="831"/>
      <c r="M53" s="794" t="s">
        <v>213</v>
      </c>
      <c r="N53" s="423">
        <v>659.15718623999999</v>
      </c>
      <c r="O53" s="423">
        <v>704.97814215000005</v>
      </c>
      <c r="P53" s="831"/>
      <c r="Q53" s="831"/>
      <c r="R53" s="831"/>
      <c r="S53" s="831"/>
      <c r="T53" s="831"/>
      <c r="U53" s="832"/>
      <c r="V53" s="359"/>
    </row>
    <row r="54" spans="1:22" s="164" customFormat="1" ht="12.75">
      <c r="A54" s="315" t="s">
        <v>301</v>
      </c>
      <c r="B54" s="1108">
        <v>1.8791564999999999</v>
      </c>
      <c r="C54" s="1108">
        <v>4.81501673</v>
      </c>
      <c r="D54" s="321">
        <f t="shared" si="0"/>
        <v>-0.60973001645209246</v>
      </c>
      <c r="E54" s="220"/>
      <c r="F54" s="220"/>
      <c r="G54" s="220"/>
      <c r="H54" s="220"/>
      <c r="I54" s="220"/>
      <c r="J54" s="243"/>
      <c r="K54" s="159"/>
      <c r="L54" s="831"/>
      <c r="M54" s="794" t="s">
        <v>472</v>
      </c>
      <c r="N54" s="423">
        <v>697.80792401999997</v>
      </c>
      <c r="O54" s="423">
        <v>735.27464296000005</v>
      </c>
      <c r="P54" s="831"/>
      <c r="Q54" s="831"/>
      <c r="R54" s="831"/>
      <c r="S54" s="831"/>
      <c r="T54" s="831"/>
      <c r="U54" s="832"/>
      <c r="V54" s="359"/>
    </row>
    <row r="55" spans="1:22" s="164" customFormat="1" ht="12.75">
      <c r="A55" s="314" t="s">
        <v>87</v>
      </c>
      <c r="B55" s="1107">
        <v>0.91597207000000003</v>
      </c>
      <c r="C55" s="1107">
        <v>3.9352671799999999</v>
      </c>
      <c r="D55" s="320">
        <f t="shared" si="0"/>
        <v>-0.76724018266022787</v>
      </c>
      <c r="E55" s="220"/>
      <c r="F55" s="220"/>
      <c r="G55" s="220"/>
      <c r="H55" s="220"/>
      <c r="I55" s="220"/>
      <c r="J55" s="243"/>
      <c r="K55" s="159"/>
      <c r="L55" s="831"/>
      <c r="M55" s="794" t="s">
        <v>879</v>
      </c>
      <c r="N55" s="423">
        <v>715.32866793999995</v>
      </c>
      <c r="O55" s="423">
        <v>663.25386565999997</v>
      </c>
      <c r="P55" s="831"/>
      <c r="Q55" s="831"/>
      <c r="R55" s="831"/>
      <c r="S55" s="831"/>
      <c r="T55" s="831"/>
      <c r="U55" s="832"/>
      <c r="V55" s="359"/>
    </row>
    <row r="56" spans="1:22" s="164" customFormat="1" ht="12.75">
      <c r="A56" s="315" t="s">
        <v>277</v>
      </c>
      <c r="B56" s="1108">
        <v>0.54120617000000004</v>
      </c>
      <c r="C56" s="1108">
        <v>0</v>
      </c>
      <c r="D56" s="321" t="str">
        <f t="shared" si="0"/>
        <v/>
      </c>
      <c r="E56" s="220"/>
      <c r="F56" s="220"/>
      <c r="G56" s="220"/>
      <c r="H56" s="220"/>
      <c r="I56" s="220"/>
      <c r="J56" s="243"/>
      <c r="K56" s="159"/>
      <c r="L56" s="831"/>
      <c r="M56" s="794" t="s">
        <v>876</v>
      </c>
      <c r="N56" s="423">
        <v>774.99764084000003</v>
      </c>
      <c r="O56" s="423">
        <v>10.779121010000001</v>
      </c>
      <c r="P56" s="831"/>
      <c r="Q56" s="831"/>
      <c r="R56" s="831"/>
      <c r="S56" s="831"/>
      <c r="T56" s="831"/>
      <c r="U56" s="832"/>
      <c r="V56" s="359"/>
    </row>
    <row r="57" spans="1:22" s="164" customFormat="1" ht="12.75">
      <c r="A57" s="314" t="s">
        <v>300</v>
      </c>
      <c r="B57" s="1107">
        <v>0.43043808</v>
      </c>
      <c r="C57" s="1107">
        <v>20.770733709999998</v>
      </c>
      <c r="D57" s="320">
        <f t="shared" si="0"/>
        <v>-0.97927670317236959</v>
      </c>
      <c r="E57" s="220"/>
      <c r="F57" s="220"/>
      <c r="G57" s="220"/>
      <c r="H57" s="220"/>
      <c r="I57" s="220"/>
      <c r="J57" s="243"/>
      <c r="K57" s="159"/>
      <c r="L57" s="831"/>
      <c r="M57" s="794" t="s">
        <v>877</v>
      </c>
      <c r="N57" s="423">
        <v>903.55074864000005</v>
      </c>
      <c r="O57" s="423">
        <v>1432.41076413</v>
      </c>
      <c r="P57" s="831"/>
      <c r="Q57" s="831"/>
      <c r="R57" s="831"/>
      <c r="S57" s="831"/>
      <c r="T57" s="831"/>
      <c r="U57" s="832"/>
      <c r="V57" s="359"/>
    </row>
    <row r="58" spans="1:22" s="164" customFormat="1" ht="12.75">
      <c r="A58" s="315" t="s">
        <v>90</v>
      </c>
      <c r="B58" s="1108">
        <v>0.30793589999999998</v>
      </c>
      <c r="C58" s="1108">
        <v>9.4448737600000001</v>
      </c>
      <c r="D58" s="321">
        <f t="shared" si="0"/>
        <v>-0.96739650440812242</v>
      </c>
      <c r="E58" s="220"/>
      <c r="F58" s="220"/>
      <c r="G58" s="220"/>
      <c r="H58" s="220"/>
      <c r="I58" s="220"/>
      <c r="J58" s="243"/>
      <c r="K58" s="159"/>
      <c r="L58" s="831"/>
      <c r="M58" s="794" t="s">
        <v>878</v>
      </c>
      <c r="N58" s="423">
        <v>1437.1087691499999</v>
      </c>
      <c r="O58" s="423">
        <v>1766.4155372099999</v>
      </c>
      <c r="P58" s="831"/>
      <c r="Q58" s="831"/>
      <c r="R58" s="831"/>
      <c r="S58" s="831"/>
      <c r="T58" s="831"/>
      <c r="U58" s="832"/>
      <c r="V58" s="359"/>
    </row>
    <row r="59" spans="1:22" s="164" customFormat="1" ht="12.75">
      <c r="A59" s="314" t="s">
        <v>289</v>
      </c>
      <c r="B59" s="1107">
        <v>0.21169345000000001</v>
      </c>
      <c r="C59" s="1107">
        <v>0.91359363999999998</v>
      </c>
      <c r="D59" s="320">
        <f t="shared" si="0"/>
        <v>-0.76828489086241891</v>
      </c>
      <c r="E59" s="220"/>
      <c r="F59" s="220"/>
      <c r="G59" s="220"/>
      <c r="H59" s="220"/>
      <c r="I59" s="220"/>
      <c r="J59" s="243"/>
      <c r="K59" s="159"/>
      <c r="L59" s="831"/>
      <c r="M59" s="794" t="s">
        <v>280</v>
      </c>
      <c r="N59" s="423">
        <v>1618.0522758100001</v>
      </c>
      <c r="O59" s="423">
        <v>1869.1456846900001</v>
      </c>
      <c r="P59" s="831"/>
      <c r="Q59" s="831"/>
      <c r="R59" s="831"/>
      <c r="S59" s="831"/>
      <c r="T59" s="831"/>
      <c r="U59" s="832"/>
      <c r="V59" s="359"/>
    </row>
    <row r="60" spans="1:22" s="164" customFormat="1" ht="12.75">
      <c r="A60" s="315" t="s">
        <v>290</v>
      </c>
      <c r="B60" s="1108">
        <v>0</v>
      </c>
      <c r="C60" s="1108">
        <v>0.50091403000000001</v>
      </c>
      <c r="D60" s="321">
        <f t="shared" si="0"/>
        <v>-1</v>
      </c>
      <c r="E60" s="220"/>
      <c r="F60" s="220"/>
      <c r="G60" s="220"/>
      <c r="H60" s="220"/>
      <c r="I60" s="220"/>
      <c r="J60" s="243"/>
      <c r="K60" s="159"/>
      <c r="L60" s="831"/>
      <c r="M60" s="794" t="s">
        <v>241</v>
      </c>
      <c r="N60" s="423">
        <v>1870.3355000700001</v>
      </c>
      <c r="O60" s="423">
        <v>1780.1829606900001</v>
      </c>
      <c r="P60" s="831"/>
      <c r="Q60" s="831"/>
      <c r="R60" s="831"/>
      <c r="S60" s="831"/>
      <c r="T60" s="831"/>
      <c r="U60" s="832"/>
      <c r="V60" s="359"/>
    </row>
    <row r="61" spans="1:22" s="164" customFormat="1" ht="12.75">
      <c r="A61" s="311" t="s">
        <v>65</v>
      </c>
      <c r="B61" s="1109">
        <f>SUM(B9:B60)</f>
        <v>12288.143871979997</v>
      </c>
      <c r="C61" s="1109">
        <f>SUM(C9:C60)</f>
        <v>12086.994313390001</v>
      </c>
      <c r="D61" s="322">
        <f>+B61/C61-1</f>
        <v>1.6641817922190993E-2</v>
      </c>
      <c r="E61" s="220"/>
      <c r="F61" s="220"/>
      <c r="G61" s="220"/>
      <c r="H61" s="220"/>
      <c r="I61" s="220"/>
      <c r="J61" s="243"/>
      <c r="K61" s="159"/>
      <c r="L61" s="831"/>
      <c r="M61" s="423"/>
      <c r="N61" s="423"/>
      <c r="O61" s="423"/>
      <c r="P61" s="831"/>
      <c r="Q61" s="831"/>
      <c r="R61" s="831"/>
      <c r="S61" s="831"/>
      <c r="T61" s="831"/>
      <c r="U61" s="831"/>
    </row>
    <row r="62" spans="1:22" s="164" customFormat="1" ht="12.75">
      <c r="A62" s="207"/>
      <c r="B62" s="220"/>
      <c r="C62" s="220"/>
      <c r="D62" s="220"/>
      <c r="E62" s="220"/>
      <c r="F62" s="220"/>
      <c r="G62" s="220"/>
      <c r="H62" s="220"/>
      <c r="I62" s="220"/>
      <c r="J62" s="243"/>
      <c r="K62" s="159"/>
      <c r="L62" s="831"/>
      <c r="M62" s="423"/>
      <c r="N62" s="423"/>
      <c r="O62" s="423"/>
      <c r="P62" s="831"/>
      <c r="Q62" s="831"/>
      <c r="R62" s="831"/>
      <c r="S62" s="831"/>
      <c r="T62" s="831"/>
      <c r="U62" s="831"/>
    </row>
    <row r="63" spans="1:22" s="164" customFormat="1" ht="12.75">
      <c r="A63" s="207" t="s">
        <v>490</v>
      </c>
      <c r="B63" s="220"/>
      <c r="C63" s="220"/>
      <c r="D63" s="220"/>
      <c r="E63" s="220"/>
      <c r="F63" s="220"/>
      <c r="G63" s="220"/>
      <c r="H63" s="220"/>
      <c r="I63" s="220"/>
      <c r="J63" s="243"/>
      <c r="K63" s="159"/>
      <c r="L63" s="831"/>
      <c r="M63" s="423"/>
      <c r="N63" s="423"/>
      <c r="O63" s="423"/>
      <c r="P63" s="831"/>
      <c r="Q63" s="831"/>
      <c r="R63" s="831"/>
      <c r="S63" s="831"/>
      <c r="T63" s="831"/>
      <c r="U63" s="831"/>
    </row>
    <row r="64" spans="1:22" s="164" customFormat="1" ht="12.75">
      <c r="A64" s="359"/>
      <c r="B64" s="220"/>
      <c r="C64" s="220"/>
      <c r="D64" s="220"/>
      <c r="E64" s="220"/>
      <c r="F64" s="220"/>
      <c r="G64" s="220"/>
      <c r="H64" s="220"/>
      <c r="I64" s="220"/>
      <c r="J64" s="243"/>
      <c r="K64" s="159"/>
      <c r="L64" s="831"/>
      <c r="M64" s="423"/>
      <c r="N64" s="423"/>
      <c r="O64" s="423"/>
      <c r="P64" s="831"/>
      <c r="Q64" s="831"/>
      <c r="R64" s="831"/>
      <c r="S64" s="831"/>
      <c r="T64" s="831"/>
      <c r="U64" s="831"/>
    </row>
    <row r="65" spans="1:21" s="173" customFormat="1" ht="12" customHeight="1">
      <c r="A65" s="239"/>
      <c r="B65" s="220"/>
      <c r="C65" s="220"/>
      <c r="D65" s="220"/>
      <c r="E65" s="223"/>
      <c r="F65" s="223"/>
      <c r="G65" s="223"/>
      <c r="H65" s="225"/>
      <c r="I65" s="225"/>
      <c r="J65" s="225"/>
      <c r="K65" s="172"/>
      <c r="L65" s="530"/>
      <c r="M65" s="424"/>
      <c r="N65" s="424"/>
      <c r="O65" s="424"/>
      <c r="P65" s="530"/>
      <c r="Q65" s="530"/>
      <c r="R65" s="530"/>
      <c r="S65" s="530"/>
      <c r="T65" s="530"/>
      <c r="U65" s="530"/>
    </row>
    <row r="66" spans="1:21" s="171" customFormat="1" ht="14.1" customHeight="1">
      <c r="A66" s="174"/>
      <c r="B66" s="175"/>
      <c r="C66" s="175"/>
      <c r="D66" s="175"/>
      <c r="E66" s="175"/>
      <c r="F66" s="173"/>
      <c r="G66" s="175"/>
      <c r="H66" s="172"/>
      <c r="I66" s="172"/>
      <c r="J66" s="223"/>
      <c r="K66" s="176"/>
      <c r="L66" s="531"/>
      <c r="M66" s="425"/>
      <c r="N66" s="425"/>
      <c r="O66" s="425"/>
      <c r="P66" s="531"/>
      <c r="Q66" s="531"/>
      <c r="R66" s="531"/>
      <c r="S66" s="531"/>
      <c r="T66" s="531"/>
      <c r="U66" s="531"/>
    </row>
    <row r="67" spans="1:21" s="140" customFormat="1" ht="12" customHeight="1">
      <c r="A67" s="177"/>
      <c r="B67" s="178"/>
      <c r="C67" s="178"/>
      <c r="D67" s="178"/>
      <c r="E67" s="179"/>
      <c r="H67" s="159"/>
      <c r="I67" s="159"/>
      <c r="J67" s="243"/>
      <c r="K67" s="159"/>
      <c r="L67" s="833"/>
      <c r="M67" s="426"/>
      <c r="N67" s="426"/>
      <c r="O67" s="426"/>
      <c r="P67" s="833"/>
      <c r="Q67" s="833"/>
      <c r="R67" s="833"/>
      <c r="S67" s="833"/>
      <c r="T67" s="833"/>
      <c r="U67" s="833"/>
    </row>
    <row r="68" spans="1:21" s="140" customFormat="1" ht="12" customHeight="1">
      <c r="B68" s="178"/>
      <c r="C68" s="178"/>
      <c r="D68" s="178"/>
      <c r="E68" s="178"/>
      <c r="F68" s="178"/>
      <c r="G68" s="178"/>
      <c r="H68" s="159"/>
      <c r="I68" s="159"/>
      <c r="J68" s="243"/>
      <c r="K68" s="159"/>
      <c r="L68" s="833"/>
      <c r="M68" s="426"/>
      <c r="N68" s="426"/>
      <c r="O68" s="426"/>
      <c r="P68" s="833"/>
      <c r="Q68" s="833"/>
      <c r="R68" s="833"/>
      <c r="S68" s="833"/>
      <c r="T68" s="833"/>
      <c r="U68" s="833"/>
    </row>
    <row r="69" spans="1:21" s="140" customFormat="1" ht="12" customHeight="1">
      <c r="B69" s="180"/>
      <c r="C69" s="180"/>
      <c r="D69" s="180"/>
      <c r="E69" s="180"/>
      <c r="F69" s="180"/>
      <c r="H69" s="159"/>
      <c r="I69" s="159"/>
      <c r="J69" s="243"/>
      <c r="K69" s="159"/>
      <c r="L69" s="833"/>
      <c r="M69" s="426"/>
      <c r="N69" s="426"/>
      <c r="O69" s="426"/>
      <c r="P69" s="833"/>
      <c r="Q69" s="833"/>
      <c r="R69" s="833"/>
      <c r="S69" s="833"/>
      <c r="T69" s="833"/>
      <c r="U69" s="833"/>
    </row>
    <row r="70" spans="1:21" s="181" customFormat="1" ht="12" customHeight="1">
      <c r="J70" s="244"/>
      <c r="L70" s="532"/>
      <c r="M70" s="427"/>
      <c r="N70" s="427"/>
      <c r="O70" s="427"/>
      <c r="P70" s="532"/>
      <c r="Q70" s="532"/>
      <c r="R70" s="532"/>
      <c r="S70" s="532"/>
      <c r="T70" s="532"/>
      <c r="U70" s="532"/>
    </row>
    <row r="71" spans="1:21" s="140" customFormat="1" ht="12" customHeight="1">
      <c r="A71" s="182"/>
      <c r="B71" s="180"/>
      <c r="C71" s="180"/>
      <c r="D71" s="180"/>
      <c r="E71" s="180"/>
      <c r="F71" s="180"/>
      <c r="H71" s="159"/>
      <c r="I71" s="159"/>
      <c r="J71" s="243"/>
      <c r="K71" s="159"/>
      <c r="L71" s="833"/>
      <c r="M71" s="426"/>
      <c r="N71" s="426"/>
      <c r="O71" s="426"/>
      <c r="P71" s="833"/>
      <c r="Q71" s="833"/>
      <c r="R71" s="833"/>
      <c r="S71" s="833"/>
      <c r="T71" s="833"/>
      <c r="U71" s="833"/>
    </row>
    <row r="72" spans="1:21" s="140" customFormat="1" ht="12" customHeight="1">
      <c r="H72" s="144"/>
      <c r="I72" s="144"/>
      <c r="J72" s="246"/>
      <c r="K72" s="144"/>
      <c r="L72" s="833"/>
      <c r="M72" s="426"/>
      <c r="N72" s="426"/>
      <c r="O72" s="426"/>
      <c r="P72" s="833"/>
      <c r="Q72" s="833"/>
      <c r="R72" s="833"/>
      <c r="S72" s="833"/>
      <c r="T72" s="833"/>
      <c r="U72" s="833"/>
    </row>
    <row r="73" spans="1:21" s="140" customFormat="1" ht="12" customHeight="1">
      <c r="A73" s="139"/>
      <c r="B73" s="139"/>
      <c r="C73" s="139"/>
      <c r="D73" s="139"/>
      <c r="E73" s="139"/>
      <c r="F73" s="139"/>
      <c r="G73" s="139"/>
      <c r="J73" s="197"/>
      <c r="L73" s="833"/>
      <c r="M73" s="426"/>
      <c r="N73" s="426"/>
      <c r="O73" s="426"/>
      <c r="P73" s="833"/>
      <c r="Q73" s="833"/>
      <c r="R73" s="833"/>
      <c r="S73" s="833"/>
      <c r="T73" s="833"/>
      <c r="U73" s="833"/>
    </row>
    <row r="74" spans="1:21" s="140" customFormat="1" ht="12" customHeight="1">
      <c r="A74" s="139"/>
      <c r="B74" s="139"/>
      <c r="C74" s="139"/>
      <c r="D74" s="139"/>
      <c r="E74" s="139"/>
      <c r="F74" s="139"/>
      <c r="G74" s="139"/>
      <c r="J74" s="197"/>
      <c r="L74" s="833"/>
      <c r="M74" s="426"/>
      <c r="N74" s="426"/>
      <c r="O74" s="426"/>
      <c r="P74" s="833"/>
      <c r="Q74" s="833"/>
      <c r="R74" s="833"/>
      <c r="S74" s="833"/>
      <c r="T74" s="833"/>
      <c r="U74" s="833"/>
    </row>
    <row r="75" spans="1:21" s="140" customFormat="1" ht="12" customHeight="1">
      <c r="A75" s="139"/>
      <c r="B75" s="139"/>
      <c r="C75" s="139"/>
      <c r="D75" s="139"/>
      <c r="E75" s="139"/>
      <c r="F75" s="139"/>
      <c r="G75" s="139"/>
      <c r="J75" s="197"/>
      <c r="L75" s="833"/>
      <c r="M75" s="426"/>
      <c r="N75" s="426"/>
      <c r="O75" s="426"/>
      <c r="P75" s="833"/>
      <c r="Q75" s="833"/>
      <c r="R75" s="833"/>
      <c r="S75" s="833"/>
      <c r="T75" s="833"/>
      <c r="U75" s="833"/>
    </row>
    <row r="76" spans="1:21" s="140" customFormat="1" ht="12" customHeight="1">
      <c r="A76" s="139"/>
      <c r="B76" s="139"/>
      <c r="C76" s="139"/>
      <c r="D76" s="139"/>
      <c r="E76" s="139"/>
      <c r="F76" s="139"/>
      <c r="G76" s="139"/>
      <c r="J76" s="197"/>
      <c r="L76" s="833"/>
      <c r="M76" s="426"/>
      <c r="N76" s="426"/>
      <c r="O76" s="426"/>
      <c r="P76" s="833"/>
      <c r="Q76" s="833"/>
      <c r="R76" s="833"/>
      <c r="S76" s="833"/>
      <c r="T76" s="833"/>
      <c r="U76" s="833"/>
    </row>
    <row r="77" spans="1:21" s="140" customFormat="1" ht="12" customHeight="1">
      <c r="A77" s="139"/>
      <c r="B77" s="139"/>
      <c r="C77" s="139"/>
      <c r="D77" s="139"/>
      <c r="E77" s="139"/>
      <c r="F77" s="139"/>
      <c r="G77" s="139"/>
      <c r="J77" s="197"/>
      <c r="L77" s="833"/>
      <c r="M77" s="426"/>
      <c r="N77" s="426"/>
      <c r="O77" s="426"/>
      <c r="P77" s="833"/>
      <c r="Q77" s="833"/>
      <c r="R77" s="833"/>
      <c r="S77" s="833"/>
      <c r="T77" s="833"/>
      <c r="U77" s="833"/>
    </row>
    <row r="78" spans="1:21" s="140" customFormat="1" ht="12" customHeight="1">
      <c r="A78" s="139"/>
      <c r="B78" s="139"/>
      <c r="C78" s="139"/>
      <c r="D78" s="139"/>
      <c r="E78" s="139"/>
      <c r="F78" s="139"/>
      <c r="G78" s="139"/>
      <c r="J78" s="197"/>
      <c r="L78" s="833"/>
      <c r="M78" s="426"/>
      <c r="N78" s="426"/>
      <c r="O78" s="426"/>
      <c r="P78" s="833"/>
      <c r="Q78" s="833"/>
      <c r="R78" s="833"/>
      <c r="S78" s="833"/>
      <c r="T78" s="833"/>
      <c r="U78" s="833"/>
    </row>
    <row r="79" spans="1:21" s="181" customFormat="1" ht="12" customHeight="1">
      <c r="A79" s="139"/>
      <c r="B79" s="139"/>
      <c r="C79" s="139"/>
      <c r="D79" s="139"/>
      <c r="E79" s="139"/>
      <c r="F79" s="139"/>
      <c r="G79" s="139"/>
      <c r="J79" s="244"/>
      <c r="L79" s="532"/>
      <c r="M79" s="427"/>
      <c r="N79" s="427"/>
      <c r="O79" s="427"/>
      <c r="P79" s="532"/>
      <c r="Q79" s="532"/>
      <c r="R79" s="532"/>
      <c r="S79" s="532"/>
      <c r="T79" s="532"/>
      <c r="U79" s="532"/>
    </row>
    <row r="80" spans="1:21" s="140" customFormat="1" ht="12" customHeight="1">
      <c r="A80" s="139"/>
      <c r="B80" s="139"/>
      <c r="C80" s="139"/>
      <c r="D80" s="139"/>
      <c r="E80" s="139"/>
      <c r="F80" s="139"/>
      <c r="G80" s="139"/>
      <c r="J80" s="197"/>
      <c r="L80" s="833"/>
      <c r="M80" s="426"/>
      <c r="N80" s="426"/>
      <c r="O80" s="426"/>
      <c r="P80" s="833"/>
      <c r="Q80" s="833"/>
      <c r="R80" s="833"/>
      <c r="S80" s="833"/>
      <c r="T80" s="833"/>
      <c r="U80" s="833"/>
    </row>
    <row r="81" spans="1:21" s="181" customFormat="1" ht="12" customHeight="1">
      <c r="A81" s="139"/>
      <c r="B81" s="139"/>
      <c r="C81" s="139"/>
      <c r="D81" s="139"/>
      <c r="E81" s="139"/>
      <c r="F81" s="139"/>
      <c r="G81" s="139"/>
      <c r="H81" s="178"/>
      <c r="I81" s="178"/>
      <c r="J81" s="242"/>
      <c r="K81" s="178"/>
      <c r="L81" s="532"/>
      <c r="M81" s="427"/>
      <c r="N81" s="427"/>
      <c r="O81" s="427"/>
      <c r="P81" s="532"/>
      <c r="Q81" s="532"/>
      <c r="R81" s="532"/>
      <c r="S81" s="532"/>
      <c r="T81" s="532"/>
      <c r="U81" s="532"/>
    </row>
    <row r="82" spans="1:21" s="140" customFormat="1" ht="12" customHeight="1">
      <c r="A82" s="139"/>
      <c r="B82" s="139"/>
      <c r="C82" s="139"/>
      <c r="D82" s="139"/>
      <c r="E82" s="139"/>
      <c r="F82" s="139"/>
      <c r="G82" s="139"/>
      <c r="H82" s="183"/>
      <c r="I82" s="183"/>
      <c r="J82" s="247"/>
      <c r="K82" s="183"/>
      <c r="L82" s="833"/>
      <c r="M82" s="426"/>
      <c r="N82" s="426"/>
      <c r="O82" s="426"/>
      <c r="P82" s="833"/>
      <c r="Q82" s="833"/>
      <c r="R82" s="833"/>
      <c r="S82" s="833"/>
      <c r="T82" s="833"/>
      <c r="U82" s="833"/>
    </row>
    <row r="83" spans="1:21" ht="12" customHeight="1"/>
    <row r="84" spans="1:21" ht="12" customHeight="1"/>
    <row r="85" spans="1:21" ht="12" customHeight="1"/>
    <row r="86" spans="1:21" ht="12" customHeight="1"/>
    <row r="87" spans="1:21" ht="12" customHeight="1"/>
    <row r="88" spans="1:21" ht="12" customHeight="1"/>
    <row r="89" spans="1:21" ht="12" customHeight="1"/>
    <row r="90" spans="1:21" ht="12" customHeight="1"/>
    <row r="91" spans="1:21" ht="12" customHeight="1">
      <c r="A91" s="164"/>
    </row>
    <row r="92" spans="1:21" ht="12" customHeight="1"/>
    <row r="93" spans="1:21" ht="12" customHeight="1"/>
    <row r="94" spans="1:21" ht="12" customHeight="1"/>
    <row r="95" spans="1:21" ht="12" customHeight="1"/>
    <row r="96" spans="1:21" ht="12" customHeight="1"/>
    <row r="97" ht="12" customHeight="1"/>
    <row r="98" ht="12" customHeight="1"/>
    <row r="99" ht="12" customHeight="1"/>
    <row r="100" ht="12" customHeight="1"/>
    <row r="101" ht="12" customHeight="1"/>
    <row r="102" ht="8.25" customHeight="1"/>
    <row r="103" ht="8.25" customHeight="1"/>
    <row r="104" ht="8.25" customHeight="1"/>
    <row r="105" ht="8.25" customHeight="1"/>
    <row r="106" ht="8.25" customHeight="1"/>
    <row r="107" ht="8.25" customHeight="1"/>
    <row r="108" ht="11.45" customHeight="1"/>
    <row r="109" ht="11.45" customHeight="1"/>
    <row r="110" ht="11.45" customHeight="1"/>
    <row r="111" ht="9" customHeight="1"/>
    <row r="112"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sheetData>
  <mergeCells count="4">
    <mergeCell ref="A2:I2"/>
    <mergeCell ref="A7:A8"/>
    <mergeCell ref="B7:D7"/>
    <mergeCell ref="G7:I7"/>
  </mergeCells>
  <pageMargins left="0.51181102362204722" right="0.51181102362204722" top="0.96062499999999995" bottom="0.74803149606299213" header="0.31496062992125984" footer="0.31496062992125984"/>
  <pageSetup paperSize="9" scale="78" orientation="portrait" r:id="rId1"/>
  <headerFooter>
    <oddHeader>&amp;L&amp;"Calibri Light,Regular"&amp;10 &amp;C&amp;"Calibri Light,Regular"&amp;10 &amp;R&amp;"Tahoma,Negrita"&amp;9Informe de la Operación Mensual - Marzo 2017
INFSGI-MES-03-2017
06/04/2017
Versión: 01</oddHeader>
    <oddFooter>&amp;L&amp;"Calibri Light,Regular"&amp;10COES SINAC, 2017&amp;C&amp;"Calibri Light,Regular"&amp;10 7&amp;R&amp;"Calibri Light,Regular"&amp;10Dirección Ejecutiva
Sub Dirección de Gestión de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4"/>
  </sheetPr>
  <dimension ref="A1:BG376"/>
  <sheetViews>
    <sheetView view="pageBreakPreview" zoomScaleNormal="100" zoomScaleSheetLayoutView="100" workbookViewId="0">
      <selection activeCell="G11" sqref="G11:H12"/>
    </sheetView>
  </sheetViews>
  <sheetFormatPr defaultRowHeight="11.25"/>
  <cols>
    <col min="1" max="1" width="26.33203125" style="139" customWidth="1"/>
    <col min="2" max="2" width="13" style="139" customWidth="1"/>
    <col min="3" max="3" width="12.5" style="139" customWidth="1"/>
    <col min="4" max="4" width="13" style="139" customWidth="1"/>
    <col min="5" max="5" width="13.6640625" style="139" customWidth="1"/>
    <col min="6" max="6" width="9.5" style="139" customWidth="1"/>
    <col min="7" max="7" width="14.1640625" style="139" bestFit="1" customWidth="1"/>
    <col min="8" max="8" width="13.5" style="139" customWidth="1"/>
    <col min="9" max="9" width="13.33203125" style="139" customWidth="1"/>
    <col min="10" max="10" width="14.1640625" style="139" customWidth="1"/>
    <col min="11" max="11" width="12.6640625" style="139" customWidth="1"/>
    <col min="12" max="12" width="1.5" style="139" customWidth="1"/>
    <col min="13" max="13" width="11.5" style="428" bestFit="1" customWidth="1"/>
    <col min="14" max="14" width="13.5" style="428" bestFit="1" customWidth="1"/>
    <col min="15" max="15" width="11.1640625" style="428" bestFit="1" customWidth="1"/>
    <col min="16" max="16" width="11.5" style="428" bestFit="1" customWidth="1"/>
    <col min="17" max="17" width="12.1640625" style="428" bestFit="1" customWidth="1"/>
    <col min="18" max="19" width="13.33203125" style="428" bestFit="1" customWidth="1"/>
    <col min="20" max="20" width="11.5" style="428" bestFit="1" customWidth="1"/>
    <col min="21" max="21" width="12" style="428" customWidth="1"/>
    <col min="22" max="22" width="8" style="428" bestFit="1" customWidth="1"/>
    <col min="23" max="23" width="2.1640625" style="859" bestFit="1" customWidth="1"/>
    <col min="24" max="24" width="4.83203125" style="428" bestFit="1" customWidth="1"/>
    <col min="25" max="25" width="9.6640625" style="428" bestFit="1" customWidth="1"/>
    <col min="26" max="26" width="8.33203125" style="428" bestFit="1" customWidth="1"/>
    <col min="27" max="28" width="8.6640625" style="428" bestFit="1" customWidth="1"/>
    <col min="29" max="29" width="14" style="428" bestFit="1" customWidth="1"/>
    <col min="30" max="30" width="12.83203125" style="428" bestFit="1" customWidth="1"/>
    <col min="31" max="31" width="13.5" style="428" bestFit="1" customWidth="1"/>
    <col min="32" max="32" width="11.33203125" style="428" bestFit="1" customWidth="1"/>
    <col min="33" max="33" width="10.5" style="428" bestFit="1" customWidth="1"/>
    <col min="34" max="34" width="8.6640625" style="428" bestFit="1" customWidth="1"/>
    <col min="35" max="35" width="7.83203125" style="428" bestFit="1" customWidth="1"/>
    <col min="36" max="37" width="8.6640625" style="428" bestFit="1" customWidth="1"/>
    <col min="38" max="39" width="7.83203125" style="428" bestFit="1" customWidth="1"/>
    <col min="40" max="40" width="11.5" style="428" bestFit="1" customWidth="1"/>
    <col min="41" max="41" width="13.1640625" style="428" bestFit="1" customWidth="1"/>
    <col min="42" max="42" width="13.33203125" style="428" bestFit="1" customWidth="1"/>
    <col min="43" max="43" width="6.83203125" style="428" bestFit="1" customWidth="1"/>
    <col min="44" max="44" width="12.5" style="428" bestFit="1" customWidth="1"/>
    <col min="45" max="46" width="9.33203125" style="428"/>
    <col min="47" max="48" width="9.33203125" style="851"/>
    <col min="49" max="16384" width="9.33203125" style="139"/>
  </cols>
  <sheetData>
    <row r="1" spans="1:59" ht="14.1" customHeight="1">
      <c r="A1" s="192"/>
      <c r="B1" s="193"/>
      <c r="C1" s="193"/>
      <c r="D1" s="193"/>
      <c r="E1" s="193"/>
      <c r="F1" s="193"/>
      <c r="G1" s="193"/>
      <c r="H1" s="193"/>
      <c r="I1" s="194"/>
      <c r="J1" s="194"/>
      <c r="K1" s="195"/>
      <c r="L1" s="138"/>
    </row>
    <row r="2" spans="1:59" ht="14.1" customHeight="1">
      <c r="A2" s="196"/>
      <c r="B2" s="197"/>
      <c r="C2" s="197"/>
      <c r="D2" s="197"/>
      <c r="E2" s="197"/>
      <c r="F2" s="197"/>
      <c r="G2" s="197"/>
      <c r="H2" s="197"/>
      <c r="I2" s="198"/>
      <c r="J2" s="198"/>
      <c r="K2" s="198"/>
      <c r="L2" s="141"/>
    </row>
    <row r="3" spans="1:59" ht="14.1" customHeight="1">
      <c r="A3" s="196"/>
      <c r="B3" s="197"/>
      <c r="C3" s="197"/>
      <c r="D3" s="197"/>
      <c r="E3" s="197"/>
      <c r="F3" s="197"/>
      <c r="G3" s="197"/>
      <c r="H3" s="197"/>
      <c r="I3" s="198"/>
      <c r="J3" s="198"/>
      <c r="K3" s="198"/>
      <c r="L3" s="141"/>
    </row>
    <row r="4" spans="1:59" ht="24" customHeight="1">
      <c r="A4" s="1205" t="s">
        <v>96</v>
      </c>
      <c r="B4" s="1205"/>
      <c r="C4" s="1205"/>
      <c r="D4" s="1205"/>
      <c r="E4" s="1205"/>
      <c r="F4" s="1205"/>
      <c r="G4" s="1205"/>
      <c r="H4" s="1205"/>
      <c r="I4" s="1205"/>
      <c r="J4" s="1205"/>
      <c r="K4" s="1205"/>
      <c r="L4" s="142"/>
    </row>
    <row r="5" spans="1:59" ht="15.95" customHeight="1">
      <c r="A5" s="199"/>
      <c r="B5" s="199"/>
      <c r="C5" s="199"/>
      <c r="D5" s="199"/>
      <c r="E5" s="199"/>
      <c r="F5" s="199"/>
      <c r="G5" s="199"/>
      <c r="H5" s="199"/>
      <c r="I5" s="199"/>
      <c r="J5" s="199"/>
      <c r="K5" s="199"/>
      <c r="L5" s="142"/>
    </row>
    <row r="6" spans="1:59" ht="20.25" customHeight="1">
      <c r="A6" s="1255" t="s">
        <v>898</v>
      </c>
      <c r="B6" s="1255"/>
      <c r="C6" s="1255"/>
      <c r="D6" s="1255"/>
      <c r="E6" s="1255"/>
      <c r="F6" s="1255"/>
      <c r="G6" s="1255"/>
      <c r="H6" s="1255"/>
      <c r="I6" s="1255"/>
      <c r="J6" s="1255"/>
      <c r="K6" s="1255"/>
      <c r="L6" s="142"/>
    </row>
    <row r="7" spans="1:59" ht="15.95" customHeight="1">
      <c r="A7" s="199"/>
      <c r="B7" s="200"/>
      <c r="C7" s="202"/>
      <c r="D7" s="203"/>
      <c r="E7" s="203"/>
      <c r="F7" s="203"/>
      <c r="G7" s="203"/>
      <c r="H7" s="201"/>
      <c r="I7" s="204"/>
      <c r="J7" s="204"/>
      <c r="K7" s="205"/>
      <c r="L7" s="142"/>
    </row>
    <row r="8" spans="1:59" ht="6" customHeight="1">
      <c r="A8" s="871"/>
      <c r="B8" s="284"/>
      <c r="C8" s="285"/>
      <c r="D8" s="286"/>
      <c r="E8" s="584"/>
      <c r="F8" s="585"/>
      <c r="G8" s="589"/>
      <c r="H8" s="288"/>
      <c r="I8" s="288"/>
      <c r="J8" s="283"/>
      <c r="K8" s="283"/>
      <c r="L8" s="143"/>
    </row>
    <row r="9" spans="1:59" ht="30" customHeight="1">
      <c r="A9" s="872" t="s">
        <v>4</v>
      </c>
      <c r="B9" s="1256" t="s">
        <v>61</v>
      </c>
      <c r="C9" s="1257"/>
      <c r="D9" s="1257"/>
      <c r="E9" s="1264" t="s">
        <v>525</v>
      </c>
      <c r="F9" s="1265"/>
      <c r="G9" s="1253" t="s">
        <v>899</v>
      </c>
      <c r="H9" s="1254"/>
      <c r="I9" s="1254"/>
      <c r="J9" s="1254"/>
      <c r="K9" s="1254"/>
      <c r="L9" s="144"/>
      <c r="R9" s="697"/>
      <c r="S9" s="697"/>
      <c r="T9" s="697"/>
      <c r="U9" s="697"/>
    </row>
    <row r="10" spans="1:59" ht="14.1" customHeight="1">
      <c r="A10" s="872"/>
      <c r="B10" s="918">
        <v>42736</v>
      </c>
      <c r="C10" s="918">
        <v>42767</v>
      </c>
      <c r="D10" s="918">
        <v>42795</v>
      </c>
      <c r="E10" s="919">
        <f>+'5. MatrizGeneraciónSEIN (1)'!E10</f>
        <v>42430</v>
      </c>
      <c r="F10" s="1261" t="s">
        <v>890</v>
      </c>
      <c r="G10" s="920">
        <v>2017</v>
      </c>
      <c r="H10" s="921">
        <v>2016</v>
      </c>
      <c r="I10" s="1261" t="s">
        <v>895</v>
      </c>
      <c r="J10" s="922">
        <v>2015</v>
      </c>
      <c r="K10" s="1258" t="s">
        <v>896</v>
      </c>
      <c r="L10" s="145"/>
      <c r="M10" s="692"/>
      <c r="N10" s="698">
        <f>+'5. MatrizGeneraciónSEIN (1)'!O10</f>
        <v>42737</v>
      </c>
      <c r="O10" s="698">
        <f>+'5. MatrizGeneraciónSEIN (1)'!P10</f>
        <v>42767</v>
      </c>
      <c r="P10" s="698">
        <f>+'5. MatrizGeneraciónSEIN (1)'!Q10</f>
        <v>42795</v>
      </c>
      <c r="Q10" s="698">
        <f>+'5. MatrizGeneraciónSEIN (1)'!R10</f>
        <v>42430</v>
      </c>
      <c r="R10" s="697" t="s">
        <v>543</v>
      </c>
      <c r="S10" s="697" t="s">
        <v>544</v>
      </c>
      <c r="T10" s="697" t="s">
        <v>545</v>
      </c>
      <c r="U10" s="697"/>
    </row>
    <row r="11" spans="1:59" ht="18" customHeight="1">
      <c r="A11" s="872"/>
      <c r="B11" s="923">
        <f>+N11</f>
        <v>42760.802083333336</v>
      </c>
      <c r="C11" s="923">
        <f>+O11</f>
        <v>42767.833333333336</v>
      </c>
      <c r="D11" s="924">
        <f>+P11</f>
        <v>42801.8125</v>
      </c>
      <c r="E11" s="925">
        <f>+Q11</f>
        <v>42459.791666666664</v>
      </c>
      <c r="F11" s="1262"/>
      <c r="G11" s="926">
        <f>+R11</f>
        <v>42801.8125</v>
      </c>
      <c r="H11" s="927">
        <f>+S11</f>
        <v>42459.791666666664</v>
      </c>
      <c r="I11" s="1262"/>
      <c r="J11" s="928">
        <f>+T11</f>
        <v>42082.802083333336</v>
      </c>
      <c r="K11" s="1259"/>
      <c r="L11" s="145"/>
      <c r="M11" s="692" t="s">
        <v>542</v>
      </c>
      <c r="N11" s="754">
        <f>+HLOOKUP(M11,$Z$14:$AR$50,'3. Resumen_Relevante'!$U$3+23,0)</f>
        <v>42760.802083333336</v>
      </c>
      <c r="O11" s="754">
        <f>+HLOOKUP(M11,$Z$14:$AR$50,'3. Resumen_Relevante'!$U$3+24,0)</f>
        <v>42767.833333333336</v>
      </c>
      <c r="P11" s="754">
        <f>+HLOOKUP(M11,$Z$14:$AR$50,'3. Resumen_Relevante'!$U$3+25,0)</f>
        <v>42801.8125</v>
      </c>
      <c r="Q11" s="754">
        <f>+HLOOKUP(M11,$Z$14:$AR$50,'3. Resumen_Relevante'!$U$3+13,0)</f>
        <v>42459.791666666664</v>
      </c>
      <c r="R11" s="754">
        <f>+VLOOKUP(R$10,$V$14:$AR$50,23,0)</f>
        <v>42801.8125</v>
      </c>
      <c r="S11" s="754">
        <f>+VLOOKUP(S$10,$V$14:$AR$50,23,0)</f>
        <v>42459.791666666664</v>
      </c>
      <c r="T11" s="754">
        <f>+VLOOKUP(T$10,$V$14:$AR$50,23,0)</f>
        <v>42082.802083333336</v>
      </c>
      <c r="U11" s="754"/>
    </row>
    <row r="12" spans="1:59" ht="20.25" customHeight="1">
      <c r="A12" s="873"/>
      <c r="B12" s="929">
        <f>+N11</f>
        <v>42760.802083333336</v>
      </c>
      <c r="C12" s="929">
        <f>+O11</f>
        <v>42767.833333333336</v>
      </c>
      <c r="D12" s="929">
        <f>+P11</f>
        <v>42801.8125</v>
      </c>
      <c r="E12" s="930">
        <f>+Q11</f>
        <v>42459.791666666664</v>
      </c>
      <c r="F12" s="1263"/>
      <c r="G12" s="930">
        <f>+R11</f>
        <v>42801.8125</v>
      </c>
      <c r="H12" s="931">
        <f>+S11</f>
        <v>42459.791666666664</v>
      </c>
      <c r="I12" s="1263"/>
      <c r="J12" s="931">
        <f>+T11</f>
        <v>42082.802083333336</v>
      </c>
      <c r="K12" s="1260"/>
      <c r="L12" s="146"/>
      <c r="M12" s="692" t="s">
        <v>510</v>
      </c>
      <c r="N12" s="692">
        <f>+HLOOKUP(M12,$Z$14:$AP$50,'3. Resumen_Relevante'!$U$3+23,0)</f>
        <v>3649.0448200000001</v>
      </c>
      <c r="O12" s="692">
        <f>+HLOOKUP(M12,$Z$14:$AP$50,'3. Resumen_Relevante'!$U$3+24,0)</f>
        <v>4058.4160000000002</v>
      </c>
      <c r="P12" s="692">
        <f>+HLOOKUP(M12,$Z$14:$AP$50,'3. Resumen_Relevante'!$U$3+25,0)</f>
        <v>4007.2339099999999</v>
      </c>
      <c r="Q12" s="692">
        <f>+HLOOKUP(M12,$Z$14:$AP$50,'3. Resumen_Relevante'!$U$3+13,0)</f>
        <v>3398.17931</v>
      </c>
      <c r="R12" s="692">
        <f>+VLOOKUP(R$10,$V$14:$AR$50,5,0)</f>
        <v>4007.2339099999999</v>
      </c>
      <c r="S12" s="692">
        <f>+VLOOKUP(S$10,$V$14:$AR$50,5,0)</f>
        <v>3398.17931</v>
      </c>
      <c r="T12" s="692">
        <f>+VLOOKUP(T$10,$V$14:$AR$50,5,0)</f>
        <v>3059.9966599999998</v>
      </c>
      <c r="U12" s="692"/>
      <c r="AV12" s="868"/>
      <c r="AW12" s="644"/>
      <c r="AX12" s="644"/>
      <c r="AY12" s="644"/>
      <c r="AZ12" s="644"/>
      <c r="BA12" s="644"/>
      <c r="BB12" s="644"/>
      <c r="BC12" s="644"/>
      <c r="BD12" s="644"/>
      <c r="BE12" s="644"/>
      <c r="BF12" s="644"/>
      <c r="BG12" s="644"/>
    </row>
    <row r="13" spans="1:59" ht="15.95" customHeight="1">
      <c r="A13" s="147" t="s">
        <v>40</v>
      </c>
      <c r="B13" s="1069">
        <f>+N12+N19</f>
        <v>4018.0767100000003</v>
      </c>
      <c r="C13" s="1070">
        <f>+O12+O19</f>
        <v>4225.7089999999998</v>
      </c>
      <c r="D13" s="1070">
        <f>+P12+P19</f>
        <v>4181.7235000000001</v>
      </c>
      <c r="E13" s="1071">
        <f>+Q12+Q19</f>
        <v>3527.2958100000001</v>
      </c>
      <c r="F13" s="576">
        <f>+IF(E13=0,"",D13/E13-1)</f>
        <v>0.1855324093161328</v>
      </c>
      <c r="G13" s="1071">
        <f>+R12+R19</f>
        <v>4181.7235000000001</v>
      </c>
      <c r="H13" s="1072">
        <f>+S12+S19</f>
        <v>3527.2958100000001</v>
      </c>
      <c r="I13" s="576">
        <f>+IF(H13=0,"",G13/H13-1)</f>
        <v>0.1855324093161328</v>
      </c>
      <c r="J13" s="1070">
        <f>+T12+T19</f>
        <v>3213.6729799999998</v>
      </c>
      <c r="K13" s="634">
        <f>+IF(J13=0,"",H13/J13-1)</f>
        <v>9.7590150569707435E-2</v>
      </c>
      <c r="L13" s="149"/>
      <c r="M13" s="692" t="s">
        <v>511</v>
      </c>
      <c r="N13" s="692">
        <f>+HLOOKUP(M13,$Z$14:$AP$50,'3. Resumen_Relevante'!$U$3+23,0)</f>
        <v>0</v>
      </c>
      <c r="O13" s="692">
        <f>+HLOOKUP(M13,$Z$14:$AP$50,'3. Resumen_Relevante'!$U$3+24,0)</f>
        <v>130.25299999999999</v>
      </c>
      <c r="P13" s="692">
        <f>+HLOOKUP(M13,$Z$14:$AP$50,'3. Resumen_Relevante'!$U$3+25,0)</f>
        <v>130.17498000000001</v>
      </c>
      <c r="Q13" s="692">
        <f>+HLOOKUP(M13,$Z$14:$AP$50,'3. Resumen_Relevante'!$U$3+13,0)</f>
        <v>128.92352</v>
      </c>
      <c r="R13" s="692">
        <f>+VLOOKUP(R$10,$V$14:$AR$50,6,0)</f>
        <v>130.17498000000001</v>
      </c>
      <c r="S13" s="692">
        <f>+VLOOKUP(S$10,$V$14:$AR$50,6,0)</f>
        <v>128.92352</v>
      </c>
      <c r="T13" s="692">
        <f>+VLOOKUP(T$10,$V$14:$AR$50,6,0)</f>
        <v>0</v>
      </c>
      <c r="U13" s="692"/>
      <c r="V13" s="748">
        <v>1</v>
      </c>
      <c r="W13" s="748">
        <v>2</v>
      </c>
      <c r="X13" s="748">
        <v>3</v>
      </c>
      <c r="Y13" s="748">
        <v>4</v>
      </c>
      <c r="Z13" s="748">
        <v>5</v>
      </c>
      <c r="AA13" s="748">
        <v>6</v>
      </c>
      <c r="AB13" s="748">
        <v>7</v>
      </c>
      <c r="AC13" s="748">
        <v>8</v>
      </c>
      <c r="AD13" s="748">
        <v>9</v>
      </c>
      <c r="AE13" s="748">
        <v>10</v>
      </c>
      <c r="AF13" s="748">
        <v>11</v>
      </c>
      <c r="AG13" s="748">
        <v>12</v>
      </c>
      <c r="AH13" s="748">
        <v>13</v>
      </c>
      <c r="AI13" s="748">
        <v>14</v>
      </c>
      <c r="AJ13" s="748">
        <v>15</v>
      </c>
      <c r="AK13" s="748">
        <v>16</v>
      </c>
      <c r="AL13" s="748">
        <v>17</v>
      </c>
      <c r="AM13" s="748">
        <v>18</v>
      </c>
      <c r="AN13" s="748">
        <v>19</v>
      </c>
      <c r="AO13" s="748">
        <v>20</v>
      </c>
      <c r="AP13" s="748">
        <v>21</v>
      </c>
      <c r="AQ13" s="748">
        <v>22</v>
      </c>
      <c r="AR13" s="748">
        <v>23</v>
      </c>
    </row>
    <row r="14" spans="1:59" ht="12" customHeight="1">
      <c r="A14" s="250" t="s">
        <v>41</v>
      </c>
      <c r="B14" s="1073">
        <f>+SUM(N13:N18,N20:N21,N24:N25)</f>
        <v>2436.2808199999999</v>
      </c>
      <c r="C14" s="1074">
        <f>+SUM(O13:O18,O20:O21,O24:O25)</f>
        <v>2268.5229999999997</v>
      </c>
      <c r="D14" s="1074">
        <f>+SUM(P13:P18,P20:P21,P24:P25)</f>
        <v>2286.1302900000001</v>
      </c>
      <c r="E14" s="1075">
        <f>+SUM(Q13:Q18,Q20:Q21,Q24:Q25)</f>
        <v>2770.9643299999998</v>
      </c>
      <c r="F14" s="578">
        <f t="shared" ref="F14:F22" si="0">+IF(E14=0,"",D14/E14-1)</f>
        <v>-0.1749694266183498</v>
      </c>
      <c r="G14" s="1075">
        <f>+SUM(R13:R18,R20:R21,R24:R25)</f>
        <v>2286.1302900000001</v>
      </c>
      <c r="H14" s="1073">
        <f>+SUM(S13:S18,S20:S21,S24:S25)</f>
        <v>2770.9643299999998</v>
      </c>
      <c r="I14" s="578">
        <f t="shared" ref="I14:I16" si="1">+IF(H14=0,"",G14/H14-1)</f>
        <v>-0.1749694266183498</v>
      </c>
      <c r="J14" s="1074">
        <f>+SUM(T13:T18,T20:T21,T24:T25)</f>
        <v>2809.9173000000001</v>
      </c>
      <c r="K14" s="635">
        <f t="shared" ref="K14:K22" si="2">+IF(J14=0,"",H14/J14-1)</f>
        <v>-1.3862674890823379E-2</v>
      </c>
      <c r="L14" s="149"/>
      <c r="M14" s="692" t="s">
        <v>512</v>
      </c>
      <c r="N14" s="692">
        <f>+HLOOKUP(M14,$Z$14:$AP$50,'3. Resumen_Relevante'!$U$3+23,0)</f>
        <v>612.12058999999999</v>
      </c>
      <c r="O14" s="692">
        <f>+HLOOKUP(M14,$Z$14:$AP$50,'3. Resumen_Relevante'!$U$3+24,0)</f>
        <v>229.16200000000001</v>
      </c>
      <c r="P14" s="692">
        <f>+HLOOKUP(M14,$Z$14:$AP$50,'3. Resumen_Relevante'!$U$3+25,0)</f>
        <v>143.79518999999999</v>
      </c>
      <c r="Q14" s="692">
        <f>+HLOOKUP(M14,$Z$14:$AP$50,'3. Resumen_Relevante'!$U$3+13,0)</f>
        <v>0</v>
      </c>
      <c r="R14" s="692">
        <f>+VLOOKUP(R$10,$V$14:$AR$50,7,0)</f>
        <v>143.79518999999999</v>
      </c>
      <c r="S14" s="692">
        <f>+VLOOKUP(S$10,$V$14:$AR$50,7,0)</f>
        <v>0</v>
      </c>
      <c r="T14" s="692">
        <f>+VLOOKUP(T$10,$V$14:$AR$50,7,0)</f>
        <v>0</v>
      </c>
      <c r="U14" s="692"/>
      <c r="W14" s="859">
        <v>1</v>
      </c>
      <c r="X14" s="703" t="s">
        <v>179</v>
      </c>
      <c r="Y14" s="704" t="s">
        <v>113</v>
      </c>
      <c r="Z14" s="860" t="s">
        <v>510</v>
      </c>
      <c r="AA14" s="860" t="s">
        <v>511</v>
      </c>
      <c r="AB14" s="860" t="s">
        <v>512</v>
      </c>
      <c r="AC14" s="860" t="s">
        <v>513</v>
      </c>
      <c r="AD14" s="860" t="s">
        <v>514</v>
      </c>
      <c r="AE14" s="860" t="s">
        <v>515</v>
      </c>
      <c r="AF14" s="860" t="s">
        <v>516</v>
      </c>
      <c r="AG14" s="860" t="s">
        <v>517</v>
      </c>
      <c r="AH14" s="860" t="s">
        <v>518</v>
      </c>
      <c r="AI14" s="860" t="s">
        <v>519</v>
      </c>
      <c r="AJ14" s="860" t="s">
        <v>520</v>
      </c>
      <c r="AK14" s="860" t="s">
        <v>521</v>
      </c>
      <c r="AL14" s="860" t="s">
        <v>522</v>
      </c>
      <c r="AM14" s="860" t="s">
        <v>523</v>
      </c>
      <c r="AN14" s="750" t="s">
        <v>524</v>
      </c>
      <c r="AO14" s="750" t="s">
        <v>443</v>
      </c>
      <c r="AP14" s="750" t="s">
        <v>442</v>
      </c>
      <c r="AQ14" s="750" t="s">
        <v>53</v>
      </c>
      <c r="AR14" s="691" t="s">
        <v>542</v>
      </c>
    </row>
    <row r="15" spans="1:59" ht="12" customHeight="1">
      <c r="A15" s="150" t="s">
        <v>797</v>
      </c>
      <c r="B15" s="1076">
        <f>+N23</f>
        <v>1.34165</v>
      </c>
      <c r="C15" s="1077">
        <f>+O23</f>
        <v>35.250999999999998</v>
      </c>
      <c r="D15" s="1077">
        <f>+P23</f>
        <v>91.209549999999993</v>
      </c>
      <c r="E15" s="1078">
        <f>+Q23</f>
        <v>146.64738</v>
      </c>
      <c r="F15" s="580">
        <f t="shared" si="0"/>
        <v>-0.37803491613692664</v>
      </c>
      <c r="G15" s="1078">
        <f>+R23</f>
        <v>91.209549999999993</v>
      </c>
      <c r="H15" s="1076">
        <f>+S23</f>
        <v>146.64738</v>
      </c>
      <c r="I15" s="580">
        <f t="shared" si="1"/>
        <v>-0.37803491613692664</v>
      </c>
      <c r="J15" s="1077">
        <f>+T23</f>
        <v>12.570040000000001</v>
      </c>
      <c r="K15" s="628">
        <f t="shared" si="2"/>
        <v>10.666421109240702</v>
      </c>
      <c r="L15" s="149"/>
      <c r="M15" s="692" t="s">
        <v>513</v>
      </c>
      <c r="N15" s="692">
        <f>+HLOOKUP(M15,$Z$14:$AP$50,'3. Resumen_Relevante'!$U$3+23,0)</f>
        <v>13.054830000000001</v>
      </c>
      <c r="O15" s="692">
        <f>+HLOOKUP(M15,$Z$14:$AP$50,'3. Resumen_Relevante'!$U$3+24,0)</f>
        <v>0</v>
      </c>
      <c r="P15" s="692">
        <f>+HLOOKUP(M15,$Z$14:$AP$50,'3. Resumen_Relevante'!$U$3+25,0)</f>
        <v>122.69233</v>
      </c>
      <c r="Q15" s="692">
        <f>+HLOOKUP(M15,$Z$14:$AP$50,'3. Resumen_Relevante'!$U$3+13,0)</f>
        <v>85.85933</v>
      </c>
      <c r="R15" s="692">
        <f>+VLOOKUP(R$10,$V$14:$AR$50,8,0)</f>
        <v>122.69233</v>
      </c>
      <c r="S15" s="692">
        <f>+VLOOKUP(S$10,$V$14:$AR$50,8,0)</f>
        <v>85.85933</v>
      </c>
      <c r="T15" s="692">
        <f>+VLOOKUP(T$10,$V$14:$AR$50,8,0)</f>
        <v>85.955500000000001</v>
      </c>
      <c r="U15" s="692"/>
      <c r="V15" s="428" t="str">
        <f>+IF(MAX($AQ$15:$AQ$17)=AQ15,"MD2015","")</f>
        <v/>
      </c>
      <c r="W15" s="859">
        <v>2</v>
      </c>
      <c r="X15" s="701">
        <v>2015</v>
      </c>
      <c r="Y15" s="702" t="s">
        <v>498</v>
      </c>
      <c r="Z15" s="753">
        <v>2960.21038</v>
      </c>
      <c r="AA15" s="752">
        <v>0</v>
      </c>
      <c r="AB15" s="752">
        <v>0</v>
      </c>
      <c r="AC15" s="752">
        <v>69.338160000000002</v>
      </c>
      <c r="AD15" s="753">
        <v>2401.3479299999999</v>
      </c>
      <c r="AE15" s="752">
        <v>83.335470000000001</v>
      </c>
      <c r="AF15" s="752">
        <v>26.693200000000001</v>
      </c>
      <c r="AG15" s="752">
        <v>137.89105000000001</v>
      </c>
      <c r="AH15" s="752">
        <v>3.9531999999999998</v>
      </c>
      <c r="AI15" s="752">
        <v>11.28111</v>
      </c>
      <c r="AJ15" s="752">
        <v>0</v>
      </c>
      <c r="AK15" s="752">
        <v>99.513720000000006</v>
      </c>
      <c r="AL15" s="752">
        <v>0</v>
      </c>
      <c r="AM15" s="752">
        <v>0</v>
      </c>
      <c r="AN15" s="753">
        <v>5793.5642199999993</v>
      </c>
      <c r="AO15" s="752">
        <v>0</v>
      </c>
      <c r="AP15" s="752">
        <v>0</v>
      </c>
      <c r="AQ15" s="753">
        <f>+AN15+AO15-AP15</f>
        <v>5793.5642199999993</v>
      </c>
      <c r="AR15" s="754">
        <v>42032.8125</v>
      </c>
    </row>
    <row r="16" spans="1:59" ht="12" customHeight="1">
      <c r="A16" s="250" t="s">
        <v>51</v>
      </c>
      <c r="B16" s="1073">
        <f>+N22</f>
        <v>117.55067</v>
      </c>
      <c r="C16" s="1074">
        <f>+O22</f>
        <v>0</v>
      </c>
      <c r="D16" s="1074">
        <f>+P22</f>
        <v>0</v>
      </c>
      <c r="E16" s="1075">
        <f>+Q22</f>
        <v>0</v>
      </c>
      <c r="F16" s="578" t="str">
        <f t="shared" si="0"/>
        <v/>
      </c>
      <c r="G16" s="1075">
        <f>+R22</f>
        <v>0</v>
      </c>
      <c r="H16" s="1073">
        <f>+S22</f>
        <v>0</v>
      </c>
      <c r="I16" s="578" t="str">
        <f t="shared" si="1"/>
        <v/>
      </c>
      <c r="J16" s="1074">
        <f>+T22</f>
        <v>0</v>
      </c>
      <c r="K16" s="635" t="str">
        <f t="shared" si="2"/>
        <v/>
      </c>
      <c r="L16" s="149"/>
      <c r="M16" s="692" t="s">
        <v>514</v>
      </c>
      <c r="N16" s="692">
        <f>+HLOOKUP(M16,$Z$14:$AP$50,'3. Resumen_Relevante'!$U$3+23,0)</f>
        <v>906.08582000000001</v>
      </c>
      <c r="O16" s="692">
        <f>+HLOOKUP(M16,$Z$14:$AP$50,'3. Resumen_Relevante'!$U$3+24,0)</f>
        <v>1782.9690000000001</v>
      </c>
      <c r="P16" s="692">
        <f>+HLOOKUP(M16,$Z$14:$AP$50,'3. Resumen_Relevante'!$U$3+25,0)</f>
        <v>1791.57052</v>
      </c>
      <c r="Q16" s="692">
        <f>+HLOOKUP(M16,$Z$14:$AP$50,'3. Resumen_Relevante'!$U$3+13,0)</f>
        <v>2448.3783800000001</v>
      </c>
      <c r="R16" s="692">
        <f>+VLOOKUP(R$10,$V$14:$AR$50,9,0)</f>
        <v>1791.57052</v>
      </c>
      <c r="S16" s="692">
        <f>+VLOOKUP(S$10,$V$14:$AR$50,9,0)</f>
        <v>2448.3783800000001</v>
      </c>
      <c r="T16" s="692">
        <f>+VLOOKUP(T$10,$V$14:$AR$50,9,0)</f>
        <v>2604.6053999999999</v>
      </c>
      <c r="U16" s="692"/>
      <c r="V16" s="428" t="str">
        <f t="shared" ref="V16:V25" si="3">+IF(MAX($AQ$15:$AQ$17)=AQ16,"MD2015","")</f>
        <v/>
      </c>
      <c r="W16" s="859">
        <v>3</v>
      </c>
      <c r="X16" s="701">
        <v>2015</v>
      </c>
      <c r="Y16" s="702" t="s">
        <v>499</v>
      </c>
      <c r="Z16" s="753">
        <v>2963.8471500000001</v>
      </c>
      <c r="AA16" s="752">
        <v>0</v>
      </c>
      <c r="AB16" s="752">
        <v>0</v>
      </c>
      <c r="AC16" s="752">
        <v>85.805840000000003</v>
      </c>
      <c r="AD16" s="753">
        <v>2309.1242400000001</v>
      </c>
      <c r="AE16" s="752">
        <v>93.355519999999999</v>
      </c>
      <c r="AF16" s="752">
        <v>25.401589999999999</v>
      </c>
      <c r="AG16" s="752">
        <v>152.4571</v>
      </c>
      <c r="AH16" s="752">
        <v>4.0697999999999999</v>
      </c>
      <c r="AI16" s="752">
        <v>10.881589999999999</v>
      </c>
      <c r="AJ16" s="752">
        <v>85.828460000000007</v>
      </c>
      <c r="AK16" s="752">
        <v>96.910039999999995</v>
      </c>
      <c r="AL16" s="752">
        <v>0</v>
      </c>
      <c r="AM16" s="752">
        <v>0</v>
      </c>
      <c r="AN16" s="753">
        <v>5827.6813299999994</v>
      </c>
      <c r="AO16" s="752">
        <v>0</v>
      </c>
      <c r="AP16" s="752">
        <v>0</v>
      </c>
      <c r="AQ16" s="753">
        <f t="shared" ref="AQ16:AQ50" si="4">+AN16+AO16-AP16</f>
        <v>5827.6813299999994</v>
      </c>
      <c r="AR16" s="754">
        <v>42052.5</v>
      </c>
    </row>
    <row r="17" spans="1:59" ht="27" customHeight="1">
      <c r="A17" s="937" t="s">
        <v>892</v>
      </c>
      <c r="B17" s="1079">
        <f>+SUM(B13:B16)</f>
        <v>6573.2498500000002</v>
      </c>
      <c r="C17" s="1080">
        <f>+SUM(C13:C16)</f>
        <v>6529.4830000000002</v>
      </c>
      <c r="D17" s="1080">
        <f>+SUM(D13:D16)</f>
        <v>6559.0633399999997</v>
      </c>
      <c r="E17" s="1081">
        <f>+SUM(E13:E16)</f>
        <v>6444.9075200000007</v>
      </c>
      <c r="F17" s="935">
        <f t="shared" si="0"/>
        <v>1.771256137434829E-2</v>
      </c>
      <c r="G17" s="1082">
        <f>+SUM(G13:G16)</f>
        <v>6559.0633399999997</v>
      </c>
      <c r="H17" s="1080">
        <f>+SUM(H13:H16)</f>
        <v>6444.9075200000007</v>
      </c>
      <c r="I17" s="935">
        <f>+IF(H17=0,"",G17/H17-1)</f>
        <v>1.771256137434829E-2</v>
      </c>
      <c r="J17" s="1080">
        <f>+SUM(J13:J16)</f>
        <v>6036.16032</v>
      </c>
      <c r="K17" s="1100">
        <f t="shared" si="2"/>
        <v>6.7716425398058444E-2</v>
      </c>
      <c r="L17" s="149"/>
      <c r="M17" s="692" t="s">
        <v>515</v>
      </c>
      <c r="N17" s="692">
        <f>+HLOOKUP(M17,$Z$14:$AP$50,'3. Resumen_Relevante'!$U$3+23,0)</f>
        <v>182.75691</v>
      </c>
      <c r="O17" s="692">
        <f>+HLOOKUP(M17,$Z$14:$AP$50,'3. Resumen_Relevante'!$U$3+24,0)</f>
        <v>84.227000000000004</v>
      </c>
      <c r="P17" s="692">
        <f>+HLOOKUP(M17,$Z$14:$AP$50,'3. Resumen_Relevante'!$U$3+25,0)</f>
        <v>83.772379999999998</v>
      </c>
      <c r="Q17" s="692">
        <f>+HLOOKUP(M17,$Z$14:$AP$50,'3. Resumen_Relevante'!$U$3+13,0)</f>
        <v>83.540689999999998</v>
      </c>
      <c r="R17" s="692">
        <f>+VLOOKUP(R$10,$V$14:$AR$50,10,0)</f>
        <v>83.772379999999998</v>
      </c>
      <c r="S17" s="692">
        <f>+VLOOKUP(S$10,$V$14:$AR$50,10,0)</f>
        <v>83.540689999999998</v>
      </c>
      <c r="T17" s="692">
        <f>+VLOOKUP(T$10,$V$14:$AR$50,10,0)</f>
        <v>85.457480000000004</v>
      </c>
      <c r="U17" s="692"/>
      <c r="V17" s="428" t="str">
        <f t="shared" si="3"/>
        <v>MD2015</v>
      </c>
      <c r="W17" s="859">
        <v>4</v>
      </c>
      <c r="X17" s="701">
        <v>2015</v>
      </c>
      <c r="Y17" s="702" t="s">
        <v>500</v>
      </c>
      <c r="Z17" s="753">
        <v>3059.9966599999998</v>
      </c>
      <c r="AA17" s="752">
        <v>0</v>
      </c>
      <c r="AB17" s="752">
        <v>0</v>
      </c>
      <c r="AC17" s="752">
        <v>85.955500000000001</v>
      </c>
      <c r="AD17" s="753">
        <v>2604.6053999999999</v>
      </c>
      <c r="AE17" s="752">
        <v>85.457480000000004</v>
      </c>
      <c r="AF17" s="752">
        <v>19.96435</v>
      </c>
      <c r="AG17" s="752">
        <v>153.67632</v>
      </c>
      <c r="AH17" s="752">
        <v>4.1013000000000002</v>
      </c>
      <c r="AI17" s="752">
        <v>9.8332700000000006</v>
      </c>
      <c r="AJ17" s="752">
        <v>0</v>
      </c>
      <c r="AK17" s="752">
        <v>12.570040000000001</v>
      </c>
      <c r="AL17" s="752">
        <v>0</v>
      </c>
      <c r="AM17" s="752">
        <v>0</v>
      </c>
      <c r="AN17" s="753">
        <v>6036.160319999999</v>
      </c>
      <c r="AO17" s="752">
        <v>0</v>
      </c>
      <c r="AP17" s="752">
        <v>0</v>
      </c>
      <c r="AQ17" s="753">
        <f t="shared" si="4"/>
        <v>6036.160319999999</v>
      </c>
      <c r="AR17" s="754">
        <v>42082.802083333336</v>
      </c>
    </row>
    <row r="18" spans="1:59" ht="9.75" customHeight="1">
      <c r="A18" s="275"/>
      <c r="B18" s="1083"/>
      <c r="C18" s="1084"/>
      <c r="D18" s="1084"/>
      <c r="E18" s="1085"/>
      <c r="F18" s="278"/>
      <c r="G18" s="1085"/>
      <c r="H18" s="1086"/>
      <c r="I18" s="278"/>
      <c r="J18" s="1085"/>
      <c r="K18" s="278" t="str">
        <f t="shared" si="2"/>
        <v/>
      </c>
      <c r="L18" s="149"/>
      <c r="M18" s="692" t="s">
        <v>516</v>
      </c>
      <c r="N18" s="692">
        <f>+HLOOKUP(M18,$Z$14:$AP$50,'3. Resumen_Relevante'!$U$3+23,0)</f>
        <v>45.547029999999999</v>
      </c>
      <c r="O18" s="692">
        <f>+HLOOKUP(M18,$Z$14:$AP$50,'3. Resumen_Relevante'!$U$3+24,0)</f>
        <v>26.132999999999999</v>
      </c>
      <c r="P18" s="692">
        <f>+HLOOKUP(M18,$Z$14:$AP$50,'3. Resumen_Relevante'!$U$3+25,0)</f>
        <v>0</v>
      </c>
      <c r="Q18" s="692">
        <f>+HLOOKUP(M18,$Z$14:$AP$50,'3. Resumen_Relevante'!$U$3+13,0)</f>
        <v>18.2805</v>
      </c>
      <c r="R18" s="692">
        <f>+VLOOKUP(R$10,$V$14:$AR$50,11,0)</f>
        <v>0</v>
      </c>
      <c r="S18" s="692">
        <f>+VLOOKUP(S$10,$V$14:$AR$50,11,0)</f>
        <v>18.2805</v>
      </c>
      <c r="T18" s="692">
        <f>+VLOOKUP(T$10,$V$14:$AR$50,11,0)</f>
        <v>19.96435</v>
      </c>
      <c r="U18" s="692"/>
      <c r="V18" s="428" t="str">
        <f t="shared" si="3"/>
        <v/>
      </c>
      <c r="W18" s="859">
        <v>5</v>
      </c>
      <c r="X18" s="701">
        <v>2015</v>
      </c>
      <c r="Y18" s="702" t="s">
        <v>501</v>
      </c>
      <c r="Z18" s="753">
        <v>2995.2155600000001</v>
      </c>
      <c r="AA18" s="752">
        <v>0</v>
      </c>
      <c r="AB18" s="752">
        <v>0</v>
      </c>
      <c r="AC18" s="752">
        <v>60.947569999999999</v>
      </c>
      <c r="AD18" s="753">
        <v>2508.8649099999998</v>
      </c>
      <c r="AE18" s="752">
        <v>84.284300000000002</v>
      </c>
      <c r="AF18" s="752">
        <v>24.946840000000002</v>
      </c>
      <c r="AG18" s="752">
        <v>144.70366000000001</v>
      </c>
      <c r="AH18" s="752">
        <v>3.883</v>
      </c>
      <c r="AI18" s="752">
        <v>14.95035</v>
      </c>
      <c r="AJ18" s="752">
        <v>0</v>
      </c>
      <c r="AK18" s="752">
        <v>101.4892</v>
      </c>
      <c r="AL18" s="752">
        <v>0</v>
      </c>
      <c r="AM18" s="752">
        <v>0</v>
      </c>
      <c r="AN18" s="753">
        <v>5939.2853899999991</v>
      </c>
      <c r="AO18" s="752">
        <v>0</v>
      </c>
      <c r="AP18" s="752">
        <v>0</v>
      </c>
      <c r="AQ18" s="753">
        <f t="shared" si="4"/>
        <v>5939.2853899999991</v>
      </c>
      <c r="AR18" s="754">
        <v>42116.791666666664</v>
      </c>
    </row>
    <row r="19" spans="1:59" ht="12" customHeight="1">
      <c r="A19" s="250" t="s">
        <v>67</v>
      </c>
      <c r="B19" s="1087">
        <f t="shared" ref="B19:E20" si="5">+N27</f>
        <v>0</v>
      </c>
      <c r="C19" s="1088">
        <f t="shared" si="5"/>
        <v>0</v>
      </c>
      <c r="D19" s="1088">
        <f t="shared" si="5"/>
        <v>36.515999999999998</v>
      </c>
      <c r="E19" s="1089">
        <f t="shared" si="5"/>
        <v>0</v>
      </c>
      <c r="F19" s="932" t="str">
        <f t="shared" si="0"/>
        <v/>
      </c>
      <c r="G19" s="1089">
        <f>+R27</f>
        <v>36.515999999999998</v>
      </c>
      <c r="H19" s="1088">
        <f>+S27</f>
        <v>0</v>
      </c>
      <c r="I19" s="932" t="str">
        <f>+IF(H19=0,"",G19/H19-1)</f>
        <v/>
      </c>
      <c r="J19" s="1089">
        <f>+T27</f>
        <v>0</v>
      </c>
      <c r="K19" s="1101" t="str">
        <f t="shared" si="2"/>
        <v/>
      </c>
      <c r="L19" s="149"/>
      <c r="M19" s="692" t="s">
        <v>517</v>
      </c>
      <c r="N19" s="692">
        <f>+HLOOKUP(M19,$Z$14:$AP$50,'3. Resumen_Relevante'!$U$3+23,0)</f>
        <v>369.03188999999998</v>
      </c>
      <c r="O19" s="692">
        <f>+HLOOKUP(M19,$Z$14:$AP$50,'3. Resumen_Relevante'!$U$3+24,0)</f>
        <v>167.29300000000001</v>
      </c>
      <c r="P19" s="692">
        <f>+HLOOKUP(M19,$Z$14:$AP$50,'3. Resumen_Relevante'!$U$3+25,0)</f>
        <v>174.48958999999999</v>
      </c>
      <c r="Q19" s="692">
        <f>+HLOOKUP(M19,$Z$14:$AP$50,'3. Resumen_Relevante'!$U$3+13,0)</f>
        <v>129.1165</v>
      </c>
      <c r="R19" s="692">
        <f>+VLOOKUP(R$10,$V$14:$AR$50,12,0)</f>
        <v>174.48958999999999</v>
      </c>
      <c r="S19" s="692">
        <f>+VLOOKUP(S$10,$V$14:$AR$50,12,0)</f>
        <v>129.1165</v>
      </c>
      <c r="T19" s="692">
        <f>+VLOOKUP(T$10,$V$14:$AR$50,12,0)</f>
        <v>153.67632</v>
      </c>
      <c r="U19" s="692"/>
      <c r="V19" s="428" t="str">
        <f t="shared" si="3"/>
        <v/>
      </c>
      <c r="W19" s="859">
        <v>6</v>
      </c>
      <c r="X19" s="701">
        <v>2015</v>
      </c>
      <c r="Y19" s="702" t="s">
        <v>502</v>
      </c>
      <c r="Z19" s="753">
        <v>3008.0760300000002</v>
      </c>
      <c r="AA19" s="752">
        <v>0</v>
      </c>
      <c r="AB19" s="752">
        <v>0</v>
      </c>
      <c r="AC19" s="752">
        <v>60.952370000000002</v>
      </c>
      <c r="AD19" s="753">
        <v>2523.2607200000002</v>
      </c>
      <c r="AE19" s="752">
        <v>88.389060000000001</v>
      </c>
      <c r="AF19" s="752">
        <v>0</v>
      </c>
      <c r="AG19" s="752">
        <v>152.17977999999999</v>
      </c>
      <c r="AH19" s="752">
        <v>2.2793999999999999</v>
      </c>
      <c r="AI19" s="752">
        <v>13.427569999999999</v>
      </c>
      <c r="AJ19" s="752">
        <v>0</v>
      </c>
      <c r="AK19" s="752">
        <v>95.521299999999997</v>
      </c>
      <c r="AL19" s="752">
        <v>0</v>
      </c>
      <c r="AM19" s="752">
        <v>0</v>
      </c>
      <c r="AN19" s="753">
        <v>5944.0862300000017</v>
      </c>
      <c r="AO19" s="752">
        <v>0</v>
      </c>
      <c r="AP19" s="752">
        <v>0</v>
      </c>
      <c r="AQ19" s="753">
        <f t="shared" si="4"/>
        <v>5944.0862300000017</v>
      </c>
      <c r="AR19" s="754">
        <v>42142.791666666664</v>
      </c>
    </row>
    <row r="20" spans="1:59" ht="16.5" customHeight="1">
      <c r="A20" s="150" t="s">
        <v>8</v>
      </c>
      <c r="B20" s="1090">
        <f t="shared" si="5"/>
        <v>0</v>
      </c>
      <c r="C20" s="1091">
        <f t="shared" si="5"/>
        <v>0</v>
      </c>
      <c r="D20" s="1091">
        <f t="shared" si="5"/>
        <v>0</v>
      </c>
      <c r="E20" s="1092">
        <f t="shared" si="5"/>
        <v>0</v>
      </c>
      <c r="F20" s="1099" t="str">
        <f t="shared" si="0"/>
        <v/>
      </c>
      <c r="G20" s="1092">
        <f>+R28</f>
        <v>0</v>
      </c>
      <c r="H20" s="1091">
        <f>+S28</f>
        <v>0</v>
      </c>
      <c r="I20" s="1099" t="str">
        <f>+IF(H20=0,"",G20/H20-1)</f>
        <v/>
      </c>
      <c r="J20" s="1092">
        <f>+T28</f>
        <v>0</v>
      </c>
      <c r="K20" s="1102" t="str">
        <f t="shared" si="2"/>
        <v/>
      </c>
      <c r="L20" s="149"/>
      <c r="M20" s="692" t="s">
        <v>518</v>
      </c>
      <c r="N20" s="692">
        <f>+HLOOKUP(M20,$Z$14:$AP$50,'3. Resumen_Relevante'!$U$3+23,0)</f>
        <v>293.67669000000001</v>
      </c>
      <c r="O20" s="692">
        <f>+HLOOKUP(M20,$Z$14:$AP$50,'3. Resumen_Relevante'!$U$3+24,0)</f>
        <v>5.9640000000000004</v>
      </c>
      <c r="P20" s="692">
        <f>+HLOOKUP(M20,$Z$14:$AP$50,'3. Resumen_Relevante'!$U$3+25,0)</f>
        <v>4.5601000000000003</v>
      </c>
      <c r="Q20" s="692">
        <f>+HLOOKUP(M20,$Z$14:$AP$50,'3. Resumen_Relevante'!$U$3+13,0)</f>
        <v>5.9819100000000001</v>
      </c>
      <c r="R20" s="692">
        <f>+VLOOKUP(R$10,$V$14:$AR$50,13,0)</f>
        <v>4.5601000000000003</v>
      </c>
      <c r="S20" s="692">
        <f>+VLOOKUP(S$10,$V$14:$AR$50,13,0)</f>
        <v>5.9819100000000001</v>
      </c>
      <c r="T20" s="692">
        <f>+VLOOKUP(T$10,$V$14:$AR$50,13,0)</f>
        <v>4.1013000000000002</v>
      </c>
      <c r="U20" s="692"/>
      <c r="V20" s="428" t="str">
        <f t="shared" si="3"/>
        <v/>
      </c>
      <c r="W20" s="859">
        <v>7</v>
      </c>
      <c r="X20" s="701">
        <v>2015</v>
      </c>
      <c r="Y20" s="702" t="s">
        <v>503</v>
      </c>
      <c r="Z20" s="753">
        <v>2850.3730099999998</v>
      </c>
      <c r="AA20" s="752">
        <v>0</v>
      </c>
      <c r="AB20" s="752">
        <v>0</v>
      </c>
      <c r="AC20" s="752">
        <v>41.302849999999999</v>
      </c>
      <c r="AD20" s="753">
        <v>2642.3408599999998</v>
      </c>
      <c r="AE20" s="752">
        <v>83.378</v>
      </c>
      <c r="AF20" s="752">
        <v>14.974360000000001</v>
      </c>
      <c r="AG20" s="752">
        <v>103.80843</v>
      </c>
      <c r="AH20" s="752">
        <v>2.1158999999999999</v>
      </c>
      <c r="AI20" s="752">
        <v>12.12482</v>
      </c>
      <c r="AJ20" s="752">
        <v>0</v>
      </c>
      <c r="AK20" s="752">
        <v>135.66614000000001</v>
      </c>
      <c r="AL20" s="752">
        <v>0</v>
      </c>
      <c r="AM20" s="752">
        <v>0</v>
      </c>
      <c r="AN20" s="753">
        <v>5886.0843699999996</v>
      </c>
      <c r="AO20" s="752">
        <v>0</v>
      </c>
      <c r="AP20" s="752">
        <v>0</v>
      </c>
      <c r="AQ20" s="753">
        <f t="shared" si="4"/>
        <v>5886.0843699999996</v>
      </c>
      <c r="AR20" s="754">
        <v>42166.791666666664</v>
      </c>
    </row>
    <row r="21" spans="1:59" ht="16.5" customHeight="1">
      <c r="A21" s="897" t="s">
        <v>66</v>
      </c>
      <c r="B21" s="1093">
        <f>+B19-B20</f>
        <v>0</v>
      </c>
      <c r="C21" s="1094">
        <f>+C19-C20</f>
        <v>0</v>
      </c>
      <c r="D21" s="1094">
        <f>+D19-D20</f>
        <v>36.515999999999998</v>
      </c>
      <c r="E21" s="1095">
        <f>+E19-E20</f>
        <v>0</v>
      </c>
      <c r="F21" s="933"/>
      <c r="G21" s="1095">
        <f>+G19-G20</f>
        <v>36.515999999999998</v>
      </c>
      <c r="H21" s="1094">
        <f>+H19-H20</f>
        <v>0</v>
      </c>
      <c r="I21" s="933" t="str">
        <f>+IF(H21=0,"",G21/H21-1)</f>
        <v/>
      </c>
      <c r="J21" s="1095">
        <f>+J19-J20</f>
        <v>0</v>
      </c>
      <c r="K21" s="1103" t="str">
        <f t="shared" si="2"/>
        <v/>
      </c>
      <c r="L21" s="163"/>
      <c r="M21" s="692" t="s">
        <v>519</v>
      </c>
      <c r="N21" s="692">
        <f>+HLOOKUP(M21,$Z$14:$AP$50,'3. Resumen_Relevante'!$U$3+23,0)</f>
        <v>2.6473800000000001</v>
      </c>
      <c r="O21" s="692">
        <f>+HLOOKUP(M21,$Z$14:$AP$50,'3. Resumen_Relevante'!$U$3+24,0)</f>
        <v>0</v>
      </c>
      <c r="P21" s="692">
        <f>+HLOOKUP(M21,$Z$14:$AP$50,'3. Resumen_Relevante'!$U$3+25,0)</f>
        <v>0</v>
      </c>
      <c r="Q21" s="692">
        <f>+HLOOKUP(M21,$Z$14:$AP$50,'3. Resumen_Relevante'!$U$3+13,0)</f>
        <v>0</v>
      </c>
      <c r="R21" s="692">
        <f>+VLOOKUP(R$10,$V$14:$AR$50,14,0)</f>
        <v>0</v>
      </c>
      <c r="S21" s="692">
        <f>+VLOOKUP(S$10,$V$14:$AR$50,14,0)</f>
        <v>0</v>
      </c>
      <c r="T21" s="692">
        <f>+VLOOKUP(T$10,$V$14:$AR$50,14,0)</f>
        <v>9.8332700000000006</v>
      </c>
      <c r="U21" s="692"/>
      <c r="V21" s="428" t="str">
        <f t="shared" si="3"/>
        <v/>
      </c>
      <c r="W21" s="859">
        <v>8</v>
      </c>
      <c r="X21" s="701">
        <v>2015</v>
      </c>
      <c r="Y21" s="702" t="s">
        <v>504</v>
      </c>
      <c r="Z21" s="861">
        <v>2704.0392200000001</v>
      </c>
      <c r="AA21" s="861">
        <v>0</v>
      </c>
      <c r="AB21" s="861">
        <v>0</v>
      </c>
      <c r="AC21" s="861">
        <v>41.339480000000002</v>
      </c>
      <c r="AD21" s="861">
        <v>2943.32321</v>
      </c>
      <c r="AE21" s="861">
        <v>0</v>
      </c>
      <c r="AF21" s="861">
        <v>15.255039999999999</v>
      </c>
      <c r="AG21" s="861">
        <v>63.788029999999999</v>
      </c>
      <c r="AH21" s="861">
        <v>2.7972399999999999</v>
      </c>
      <c r="AI21" s="861">
        <v>4.2336999999999998</v>
      </c>
      <c r="AJ21" s="861">
        <v>0</v>
      </c>
      <c r="AK21" s="861">
        <v>108.27153</v>
      </c>
      <c r="AL21" s="861">
        <v>0</v>
      </c>
      <c r="AM21" s="861">
        <v>0</v>
      </c>
      <c r="AN21" s="753">
        <v>5883.0474499999991</v>
      </c>
      <c r="AO21" s="752">
        <v>0</v>
      </c>
      <c r="AP21" s="752">
        <v>0</v>
      </c>
      <c r="AQ21" s="753">
        <f t="shared" si="4"/>
        <v>5883.0474499999991</v>
      </c>
      <c r="AR21" s="754">
        <v>42199.8125</v>
      </c>
    </row>
    <row r="22" spans="1:59" s="164" customFormat="1" ht="28.5" customHeight="1">
      <c r="A22" s="896" t="s">
        <v>897</v>
      </c>
      <c r="B22" s="1096">
        <f>+B17+B21</f>
        <v>6573.2498500000002</v>
      </c>
      <c r="C22" s="1097">
        <f>+C17+C21</f>
        <v>6529.4830000000002</v>
      </c>
      <c r="D22" s="1097">
        <f>+D17+D21</f>
        <v>6595.5793399999993</v>
      </c>
      <c r="E22" s="1098">
        <f>+E17+E21</f>
        <v>6444.9075200000007</v>
      </c>
      <c r="F22" s="934">
        <f t="shared" si="0"/>
        <v>2.3378430106627546E-2</v>
      </c>
      <c r="G22" s="1098">
        <f>+G17+G21</f>
        <v>6595.5793399999993</v>
      </c>
      <c r="H22" s="1097">
        <f>+H17+H21</f>
        <v>6444.9075200000007</v>
      </c>
      <c r="I22" s="934">
        <f>+IF(H22=0,"",G22/H22-1)</f>
        <v>2.3378430106627546E-2</v>
      </c>
      <c r="J22" s="1098">
        <f>+J17+J21</f>
        <v>6036.16032</v>
      </c>
      <c r="K22" s="1104">
        <f t="shared" si="2"/>
        <v>6.7716425398058444E-2</v>
      </c>
      <c r="L22" s="159"/>
      <c r="M22" s="695" t="s">
        <v>520</v>
      </c>
      <c r="N22" s="692">
        <f>+HLOOKUP(M22,$Z$14:$AP$50,'3. Resumen_Relevante'!$U$3+23,0)</f>
        <v>117.55067</v>
      </c>
      <c r="O22" s="692">
        <f>+HLOOKUP(M22,$Z$14:$AP$50,'3. Resumen_Relevante'!$U$3+24,0)</f>
        <v>0</v>
      </c>
      <c r="P22" s="692">
        <f>+HLOOKUP(M22,$Z$14:$AP$50,'3. Resumen_Relevante'!$U$3+25,0)</f>
        <v>0</v>
      </c>
      <c r="Q22" s="692">
        <f>+HLOOKUP(M22,$Z$14:$AP$50,'3. Resumen_Relevante'!$U$3+13,0)</f>
        <v>0</v>
      </c>
      <c r="R22" s="692">
        <f>+VLOOKUP(R$10,$V$14:$AR$50,15,0)</f>
        <v>0</v>
      </c>
      <c r="S22" s="692">
        <f>+VLOOKUP(S$10,$V$14:$AR$50,15,0)</f>
        <v>0</v>
      </c>
      <c r="T22" s="692">
        <f>+VLOOKUP(T$10,$V$14:$AR$50,15,0)</f>
        <v>0</v>
      </c>
      <c r="U22" s="692"/>
      <c r="V22" s="428" t="str">
        <f t="shared" si="3"/>
        <v/>
      </c>
      <c r="W22" s="859">
        <v>9</v>
      </c>
      <c r="X22" s="701">
        <v>2015</v>
      </c>
      <c r="Y22" s="702" t="s">
        <v>505</v>
      </c>
      <c r="Z22" s="753">
        <v>2552.4288000000001</v>
      </c>
      <c r="AA22" s="752">
        <v>0</v>
      </c>
      <c r="AB22" s="752">
        <v>0</v>
      </c>
      <c r="AC22" s="752">
        <v>172.24485999999999</v>
      </c>
      <c r="AD22" s="753">
        <v>2867.7800099999999</v>
      </c>
      <c r="AE22" s="752">
        <v>97.472660000000005</v>
      </c>
      <c r="AF22" s="752">
        <v>15.275069999999999</v>
      </c>
      <c r="AG22" s="752">
        <v>59.254040000000003</v>
      </c>
      <c r="AH22" s="752">
        <v>4.1492000000000004</v>
      </c>
      <c r="AI22" s="752">
        <v>12.87693</v>
      </c>
      <c r="AJ22" s="752">
        <v>0</v>
      </c>
      <c r="AK22" s="752">
        <v>67.183819999999997</v>
      </c>
      <c r="AL22" s="752">
        <v>0</v>
      </c>
      <c r="AM22" s="752">
        <v>0</v>
      </c>
      <c r="AN22" s="753">
        <v>5848.6653900000001</v>
      </c>
      <c r="AO22" s="752">
        <v>0</v>
      </c>
      <c r="AP22" s="752">
        <v>0</v>
      </c>
      <c r="AQ22" s="753">
        <f t="shared" si="4"/>
        <v>5848.6653900000001</v>
      </c>
      <c r="AR22" s="754">
        <v>42235.8125</v>
      </c>
      <c r="AS22" s="423"/>
      <c r="AT22" s="423"/>
      <c r="AU22" s="854"/>
      <c r="AV22" s="854"/>
    </row>
    <row r="23" spans="1:59" s="164" customFormat="1" ht="12.75">
      <c r="A23" s="207"/>
      <c r="B23" s="220"/>
      <c r="C23" s="220"/>
      <c r="D23" s="220"/>
      <c r="E23" s="220"/>
      <c r="F23" s="220"/>
      <c r="G23" s="220"/>
      <c r="H23" s="220"/>
      <c r="I23" s="220"/>
      <c r="J23" s="220"/>
      <c r="K23" s="220"/>
      <c r="L23" s="159"/>
      <c r="M23" s="695" t="s">
        <v>521</v>
      </c>
      <c r="N23" s="692">
        <f>+HLOOKUP(M23,$Z$14:$AP$50,'3. Resumen_Relevante'!$U$3+23,0)</f>
        <v>1.34165</v>
      </c>
      <c r="O23" s="692">
        <f>+HLOOKUP(M23,$Z$14:$AP$50,'3. Resumen_Relevante'!$U$3+24,0)</f>
        <v>35.250999999999998</v>
      </c>
      <c r="P23" s="692">
        <f>+HLOOKUP(M23,$Z$14:$AP$50,'3. Resumen_Relevante'!$U$3+25,0)</f>
        <v>91.209549999999993</v>
      </c>
      <c r="Q23" s="692">
        <f>+HLOOKUP(M23,$Z$14:$AP$50,'3. Resumen_Relevante'!$U$3+13,0)</f>
        <v>146.64738</v>
      </c>
      <c r="R23" s="692">
        <f>+VLOOKUP(R$10,$V$14:$AR$50,16,0)</f>
        <v>91.209549999999993</v>
      </c>
      <c r="S23" s="692">
        <f>+VLOOKUP(S$10,$V$14:$AR$50,16,0)</f>
        <v>146.64738</v>
      </c>
      <c r="T23" s="692">
        <f>+VLOOKUP(T$10,$V$14:$AR$50,16,0)</f>
        <v>12.570040000000001</v>
      </c>
      <c r="U23" s="692"/>
      <c r="V23" s="428" t="str">
        <f t="shared" si="3"/>
        <v/>
      </c>
      <c r="W23" s="859">
        <v>10</v>
      </c>
      <c r="X23" s="701">
        <v>2015</v>
      </c>
      <c r="Y23" s="702" t="s">
        <v>506</v>
      </c>
      <c r="Z23" s="753">
        <v>2692.1715100000001</v>
      </c>
      <c r="AA23" s="752">
        <v>0</v>
      </c>
      <c r="AB23" s="752">
        <v>0</v>
      </c>
      <c r="AC23" s="752">
        <v>85.645340000000004</v>
      </c>
      <c r="AD23" s="753">
        <v>2805.0980300000001</v>
      </c>
      <c r="AE23" s="752">
        <v>95.476860000000002</v>
      </c>
      <c r="AF23" s="752">
        <v>22.259840000000001</v>
      </c>
      <c r="AG23" s="752">
        <v>64.139380000000003</v>
      </c>
      <c r="AH23" s="752">
        <v>7.5090000000000003</v>
      </c>
      <c r="AI23" s="752">
        <v>0</v>
      </c>
      <c r="AJ23" s="752">
        <v>0</v>
      </c>
      <c r="AK23" s="752">
        <v>128.07436000000001</v>
      </c>
      <c r="AL23" s="752">
        <v>0</v>
      </c>
      <c r="AM23" s="752">
        <v>0</v>
      </c>
      <c r="AN23" s="753">
        <v>5900.374319999999</v>
      </c>
      <c r="AO23" s="752">
        <v>0</v>
      </c>
      <c r="AP23" s="752">
        <v>0</v>
      </c>
      <c r="AQ23" s="753">
        <f t="shared" si="4"/>
        <v>5900.374319999999</v>
      </c>
      <c r="AR23" s="754">
        <v>42270.791666666664</v>
      </c>
      <c r="AS23" s="423"/>
      <c r="AT23" s="423"/>
      <c r="AU23" s="854"/>
      <c r="AV23" s="869"/>
      <c r="AW23" s="643"/>
      <c r="AX23" s="643"/>
      <c r="AY23" s="643"/>
      <c r="AZ23" s="643"/>
      <c r="BA23" s="643"/>
      <c r="BB23" s="643"/>
      <c r="BC23" s="643"/>
      <c r="BD23" s="643"/>
      <c r="BE23" s="643"/>
      <c r="BF23" s="643"/>
      <c r="BG23" s="643"/>
    </row>
    <row r="24" spans="1:59" s="164" customFormat="1" ht="57.75" customHeight="1">
      <c r="A24" s="1252" t="s">
        <v>916</v>
      </c>
      <c r="B24" s="1252"/>
      <c r="C24" s="1252"/>
      <c r="D24" s="1252"/>
      <c r="E24" s="1252"/>
      <c r="F24" s="1252"/>
      <c r="G24" s="1252"/>
      <c r="H24" s="1252"/>
      <c r="I24" s="1252"/>
      <c r="J24" s="1252"/>
      <c r="K24" s="1252"/>
      <c r="L24" s="159"/>
      <c r="M24" s="695" t="s">
        <v>522</v>
      </c>
      <c r="N24" s="692">
        <f>+HLOOKUP(M24,$Z$14:$AP$50,'3. Resumen_Relevante'!$U$3+23,0)</f>
        <v>294.94110000000001</v>
      </c>
      <c r="O24" s="692">
        <f>+HLOOKUP(M24,$Z$14:$AP$50,'3. Resumen_Relevante'!$U$3+24,0)</f>
        <v>9.8149999999999995</v>
      </c>
      <c r="P24" s="692">
        <f>+HLOOKUP(M24,$Z$14:$AP$50,'3. Resumen_Relevante'!$U$3+25,0)</f>
        <v>9.5647900000000003</v>
      </c>
      <c r="Q24" s="692">
        <f>+HLOOKUP(M24,$Z$14:$AP$50,'3. Resumen_Relevante'!$U$3+13,0)</f>
        <v>0</v>
      </c>
      <c r="R24" s="692">
        <f>+VLOOKUP(R$10,$V$14:$AR$50,17,0)</f>
        <v>9.5647900000000003</v>
      </c>
      <c r="S24" s="692">
        <f>+VLOOKUP(S$10,$V$14:$AR$50,17,0)</f>
        <v>0</v>
      </c>
      <c r="T24" s="692">
        <f>+VLOOKUP(T$10,$V$14:$AR$50,17,0)</f>
        <v>0</v>
      </c>
      <c r="U24" s="692"/>
      <c r="V24" s="428" t="str">
        <f t="shared" si="3"/>
        <v/>
      </c>
      <c r="W24" s="859">
        <v>11</v>
      </c>
      <c r="X24" s="701">
        <v>2015</v>
      </c>
      <c r="Y24" s="702" t="s">
        <v>507</v>
      </c>
      <c r="Z24" s="753">
        <v>2876.97489</v>
      </c>
      <c r="AA24" s="752">
        <v>0</v>
      </c>
      <c r="AB24" s="752">
        <v>0</v>
      </c>
      <c r="AC24" s="752">
        <v>42.128320000000002</v>
      </c>
      <c r="AD24" s="753">
        <v>2750.0973800000002</v>
      </c>
      <c r="AE24" s="752">
        <v>84.360730000000004</v>
      </c>
      <c r="AF24" s="752">
        <v>20.267379999999999</v>
      </c>
      <c r="AG24" s="752">
        <v>90.575739999999996</v>
      </c>
      <c r="AH24" s="752">
        <v>7.5077299999999996</v>
      </c>
      <c r="AI24" s="752">
        <v>16.33193</v>
      </c>
      <c r="AJ24" s="752">
        <v>0</v>
      </c>
      <c r="AK24" s="752">
        <v>105.74961999999999</v>
      </c>
      <c r="AL24" s="752">
        <v>24.079560000000001</v>
      </c>
      <c r="AM24" s="752">
        <v>0</v>
      </c>
      <c r="AN24" s="753">
        <v>6018.0732800000014</v>
      </c>
      <c r="AO24" s="752">
        <v>0</v>
      </c>
      <c r="AP24" s="752">
        <v>0</v>
      </c>
      <c r="AQ24" s="753">
        <f t="shared" si="4"/>
        <v>6018.0732800000014</v>
      </c>
      <c r="AR24" s="754">
        <v>42306.791666666664</v>
      </c>
      <c r="AS24" s="423"/>
      <c r="AT24" s="423"/>
      <c r="AU24" s="854"/>
      <c r="AV24" s="854"/>
    </row>
    <row r="25" spans="1:59" s="164" customFormat="1" ht="27.75" customHeight="1">
      <c r="A25" s="1110"/>
      <c r="B25" s="1110"/>
      <c r="C25" s="1110"/>
      <c r="D25" s="1110"/>
      <c r="E25" s="1110"/>
      <c r="F25" s="1110"/>
      <c r="G25" s="1110"/>
      <c r="H25" s="1110"/>
      <c r="I25" s="1110"/>
      <c r="J25" s="1110"/>
      <c r="K25" s="1110"/>
      <c r="L25" s="159"/>
      <c r="M25" s="695" t="s">
        <v>523</v>
      </c>
      <c r="N25" s="692">
        <f>+HLOOKUP(M25,$Z$14:$AP$50,'3. Resumen_Relevante'!$U$3+23,0)</f>
        <v>85.450469999999996</v>
      </c>
      <c r="O25" s="692">
        <f>+HLOOKUP(M25,$Z$14:$AP$50,'3. Resumen_Relevante'!$U$3+24,0)</f>
        <v>0</v>
      </c>
      <c r="P25" s="692">
        <f>+HLOOKUP(M25,$Z$14:$AP$50,'3. Resumen_Relevante'!$U$3+25,0)</f>
        <v>0</v>
      </c>
      <c r="Q25" s="692">
        <f>+HLOOKUP(M25,$Z$14:$AP$50,'3. Resumen_Relevante'!$U$3+13,0)</f>
        <v>0</v>
      </c>
      <c r="R25" s="692">
        <f>+VLOOKUP(R$10,$V$14:$AR$50,18,0)</f>
        <v>0</v>
      </c>
      <c r="S25" s="692">
        <f>+VLOOKUP(S$10,$V$14:$AR$50,18,0)</f>
        <v>0</v>
      </c>
      <c r="T25" s="692">
        <f>+VLOOKUP(T$10,$V$14:$AR$50,18,0)</f>
        <v>0</v>
      </c>
      <c r="U25" s="692"/>
      <c r="V25" s="428" t="str">
        <f t="shared" si="3"/>
        <v/>
      </c>
      <c r="W25" s="859">
        <v>12</v>
      </c>
      <c r="X25" s="701">
        <v>2015</v>
      </c>
      <c r="Y25" s="702" t="s">
        <v>508</v>
      </c>
      <c r="Z25" s="753">
        <v>2943.2345099999998</v>
      </c>
      <c r="AA25" s="752">
        <v>132.83392000000001</v>
      </c>
      <c r="AB25" s="752">
        <v>2.8899999999999999E-2</v>
      </c>
      <c r="AC25" s="752">
        <v>60.94059</v>
      </c>
      <c r="AD25" s="753">
        <v>2852.0822800000001</v>
      </c>
      <c r="AE25" s="752">
        <v>83.307879999999997</v>
      </c>
      <c r="AF25" s="752">
        <v>18.28819</v>
      </c>
      <c r="AG25" s="752">
        <v>96.078990000000005</v>
      </c>
      <c r="AH25" s="752">
        <v>7.4059799999999996</v>
      </c>
      <c r="AI25" s="752">
        <v>12.55841</v>
      </c>
      <c r="AJ25" s="752">
        <v>0</v>
      </c>
      <c r="AK25" s="752">
        <v>124.72748</v>
      </c>
      <c r="AL25" s="752">
        <v>0</v>
      </c>
      <c r="AM25" s="752">
        <v>0</v>
      </c>
      <c r="AN25" s="753">
        <v>6331.4871299999995</v>
      </c>
      <c r="AO25" s="752">
        <v>0</v>
      </c>
      <c r="AP25" s="752">
        <v>56.928080000000001</v>
      </c>
      <c r="AQ25" s="753">
        <f t="shared" si="4"/>
        <v>6274.5590499999998</v>
      </c>
      <c r="AR25" s="754">
        <v>42333.822916666664</v>
      </c>
      <c r="AS25" s="423"/>
      <c r="AT25" s="423"/>
      <c r="AU25" s="854"/>
      <c r="AV25" s="854"/>
    </row>
    <row r="26" spans="1:59" s="164" customFormat="1" ht="12.75">
      <c r="A26" s="248"/>
      <c r="B26" s="248"/>
      <c r="C26" s="248"/>
      <c r="D26" s="248"/>
      <c r="E26" s="248"/>
      <c r="F26" s="248"/>
      <c r="G26" s="248"/>
      <c r="H26" s="248"/>
      <c r="I26" s="248"/>
      <c r="J26" s="248"/>
      <c r="K26" s="220"/>
      <c r="L26" s="159"/>
      <c r="M26" s="695"/>
      <c r="N26" s="699">
        <f>+SUM(N12:N25)</f>
        <v>6573.2498500000002</v>
      </c>
      <c r="O26" s="699">
        <f t="shared" ref="O26:R26" si="6">+SUM(O12:O25)</f>
        <v>6529.4829999999993</v>
      </c>
      <c r="P26" s="699">
        <f t="shared" si="6"/>
        <v>6559.0633399999997</v>
      </c>
      <c r="Q26" s="699">
        <f t="shared" si="6"/>
        <v>6444.9075200000007</v>
      </c>
      <c r="R26" s="699">
        <f t="shared" si="6"/>
        <v>6559.0633399999997</v>
      </c>
      <c r="S26" s="699">
        <f t="shared" ref="S26:T26" si="7">+SUM(S12:S25)</f>
        <v>6444.9075200000007</v>
      </c>
      <c r="T26" s="699">
        <f t="shared" si="7"/>
        <v>6036.160319999999</v>
      </c>
      <c r="U26" s="699"/>
      <c r="V26" s="428" t="str">
        <f t="shared" ref="V26" si="8">+IF(MAX(AQ26:AQ28)=AQ26,"MD2015","")</f>
        <v/>
      </c>
      <c r="W26" s="859">
        <v>13</v>
      </c>
      <c r="X26" s="701">
        <v>2015</v>
      </c>
      <c r="Y26" s="702" t="s">
        <v>509</v>
      </c>
      <c r="Z26" s="753">
        <v>3078.8143</v>
      </c>
      <c r="AA26" s="752">
        <v>132.40902</v>
      </c>
      <c r="AB26" s="752">
        <v>65.475809999999996</v>
      </c>
      <c r="AC26" s="752">
        <v>60.704650000000001</v>
      </c>
      <c r="AD26" s="753">
        <v>2607.7958899999999</v>
      </c>
      <c r="AE26" s="752">
        <v>83.00309</v>
      </c>
      <c r="AF26" s="752">
        <v>15.28129</v>
      </c>
      <c r="AG26" s="752">
        <v>121.41231000000001</v>
      </c>
      <c r="AH26" s="752">
        <v>7.0530999999999997</v>
      </c>
      <c r="AI26" s="752">
        <v>20.202940000000002</v>
      </c>
      <c r="AJ26" s="752">
        <v>0</v>
      </c>
      <c r="AK26" s="752">
        <v>110.01788999999999</v>
      </c>
      <c r="AL26" s="752">
        <v>0</v>
      </c>
      <c r="AM26" s="752">
        <v>0</v>
      </c>
      <c r="AN26" s="753">
        <v>6302.17029</v>
      </c>
      <c r="AO26" s="752">
        <v>0</v>
      </c>
      <c r="AP26" s="752">
        <v>57.885199999999998</v>
      </c>
      <c r="AQ26" s="753">
        <f t="shared" si="4"/>
        <v>6244.2850900000003</v>
      </c>
      <c r="AR26" s="754">
        <v>42348.8125</v>
      </c>
      <c r="AS26" s="423"/>
      <c r="AT26" s="423"/>
      <c r="AU26" s="854"/>
      <c r="AV26" s="854"/>
    </row>
    <row r="27" spans="1:59" s="164" customFormat="1" ht="12.75">
      <c r="A27" s="207"/>
      <c r="B27" s="220"/>
      <c r="C27" s="220"/>
      <c r="D27" s="220"/>
      <c r="E27" s="220"/>
      <c r="F27" s="220"/>
      <c r="G27" s="220"/>
      <c r="H27" s="220"/>
      <c r="I27" s="220"/>
      <c r="J27" s="220"/>
      <c r="K27" s="220"/>
      <c r="L27" s="159"/>
      <c r="M27" s="695" t="s">
        <v>443</v>
      </c>
      <c r="N27" s="695">
        <f>+HLOOKUP(M27,$Z$14:$AP$50,'3. Resumen_Relevante'!$U$3+23,0)</f>
        <v>0</v>
      </c>
      <c r="O27" s="695">
        <f>+HLOOKUP(M27,$Z$14:$AP$50,'3. Resumen_Relevante'!$U$3+24,0)</f>
        <v>0</v>
      </c>
      <c r="P27" s="695">
        <f>+HLOOKUP(M27,$Z$14:$AP$50,'3. Resumen_Relevante'!$U$3+25,0)</f>
        <v>36.515999999999998</v>
      </c>
      <c r="Q27" s="695">
        <f>+HLOOKUP(M27,$Z$14:$AP$50,'3. Resumen_Relevante'!$U$3+13,0)</f>
        <v>0</v>
      </c>
      <c r="R27" s="692">
        <f>+VLOOKUP(R$10,$V$14:$AR$50,20,0)</f>
        <v>36.515999999999998</v>
      </c>
      <c r="S27" s="692">
        <f>+VLOOKUP(S$10,$V$14:$AR$50,20,0)</f>
        <v>0</v>
      </c>
      <c r="T27" s="692">
        <f>+VLOOKUP(T$10,$V$14:$AR$50,20,0)</f>
        <v>0</v>
      </c>
      <c r="U27" s="692"/>
      <c r="V27" s="428" t="str">
        <f t="shared" ref="V27:V38" si="9">+IF(MAX($AQ$27:$AQ$29)=AQ27,"MD2016","")</f>
        <v/>
      </c>
      <c r="W27" s="862">
        <v>14</v>
      </c>
      <c r="X27" s="712">
        <v>2016</v>
      </c>
      <c r="Y27" s="713" t="s">
        <v>498</v>
      </c>
      <c r="Z27" s="753">
        <v>3212.9255400000002</v>
      </c>
      <c r="AA27" s="752">
        <v>130.50140999999999</v>
      </c>
      <c r="AB27" s="752">
        <v>0</v>
      </c>
      <c r="AC27" s="752">
        <v>61.544910000000002</v>
      </c>
      <c r="AD27" s="753">
        <v>2545.5977699999999</v>
      </c>
      <c r="AE27" s="752">
        <v>84.564949999999996</v>
      </c>
      <c r="AF27" s="752">
        <v>21.279520000000002</v>
      </c>
      <c r="AG27" s="752">
        <v>122.82071000000001</v>
      </c>
      <c r="AH27" s="752">
        <v>4.49742</v>
      </c>
      <c r="AI27" s="752">
        <v>13.38325</v>
      </c>
      <c r="AJ27" s="752">
        <v>0</v>
      </c>
      <c r="AK27" s="752">
        <v>103.83896</v>
      </c>
      <c r="AL27" s="752">
        <v>0</v>
      </c>
      <c r="AM27" s="752">
        <v>0</v>
      </c>
      <c r="AN27" s="753">
        <v>6300.9544399999995</v>
      </c>
      <c r="AO27" s="752">
        <v>0</v>
      </c>
      <c r="AP27" s="752">
        <v>53.980960000000003</v>
      </c>
      <c r="AQ27" s="753">
        <f t="shared" si="4"/>
        <v>6246.9734799999997</v>
      </c>
      <c r="AR27" s="756">
        <v>42387.854166666664</v>
      </c>
      <c r="AS27" s="423"/>
      <c r="AT27" s="423"/>
      <c r="AU27" s="854"/>
      <c r="AV27" s="854"/>
    </row>
    <row r="28" spans="1:59" s="164" customFormat="1" ht="12.75">
      <c r="A28" s="207"/>
      <c r="B28" s="220"/>
      <c r="C28" s="220"/>
      <c r="D28" s="220"/>
      <c r="E28" s="220"/>
      <c r="F28" s="220"/>
      <c r="G28" s="220"/>
      <c r="H28" s="220"/>
      <c r="I28" s="220"/>
      <c r="J28" s="220"/>
      <c r="K28" s="220"/>
      <c r="L28" s="159"/>
      <c r="M28" s="695" t="s">
        <v>442</v>
      </c>
      <c r="N28" s="695">
        <f>+HLOOKUP(M28,$Z$14:$AP$50,'3. Resumen_Relevante'!$U$3+23,0)</f>
        <v>0</v>
      </c>
      <c r="O28" s="695">
        <f>+HLOOKUP(M28,$Z$14:$AP$50,'3. Resumen_Relevante'!$U$3+24,0)</f>
        <v>0</v>
      </c>
      <c r="P28" s="695">
        <f>+HLOOKUP(M28,$Z$14:$AP$50,'3. Resumen_Relevante'!$U$3+25,0)</f>
        <v>0</v>
      </c>
      <c r="Q28" s="695">
        <f>+HLOOKUP(M28,$Z$14:$AP$50,'3. Resumen_Relevante'!$U$3+13,0)</f>
        <v>0</v>
      </c>
      <c r="R28" s="692">
        <f>+VLOOKUP(R$10,$V$14:$AR$50,21,0)</f>
        <v>0</v>
      </c>
      <c r="S28" s="692">
        <f>+VLOOKUP(S$10,$V$14:$AR$50,21,0)</f>
        <v>0</v>
      </c>
      <c r="T28" s="692">
        <f>+VLOOKUP(T$10,$V$14:$AR$50,21,0)</f>
        <v>0</v>
      </c>
      <c r="U28" s="692"/>
      <c r="V28" s="428" t="str">
        <f t="shared" si="9"/>
        <v/>
      </c>
      <c r="W28" s="862">
        <v>15</v>
      </c>
      <c r="X28" s="712">
        <v>2016</v>
      </c>
      <c r="Y28" s="713" t="s">
        <v>499</v>
      </c>
      <c r="Z28" s="753">
        <v>3241.92607</v>
      </c>
      <c r="AA28" s="752">
        <v>0</v>
      </c>
      <c r="AB28" s="752">
        <v>52.462510000000002</v>
      </c>
      <c r="AC28" s="752">
        <v>86.042029999999997</v>
      </c>
      <c r="AD28" s="753">
        <v>2712.4051199999999</v>
      </c>
      <c r="AE28" s="752">
        <v>83.510230000000007</v>
      </c>
      <c r="AF28" s="752">
        <v>0</v>
      </c>
      <c r="AG28" s="752">
        <v>134.06371999999999</v>
      </c>
      <c r="AH28" s="752">
        <v>5.9547999999999996</v>
      </c>
      <c r="AI28" s="752">
        <v>14.86307</v>
      </c>
      <c r="AJ28" s="752">
        <v>0</v>
      </c>
      <c r="AK28" s="752">
        <v>72.160550000000001</v>
      </c>
      <c r="AL28" s="752">
        <v>46.702300000000001</v>
      </c>
      <c r="AM28" s="752">
        <v>0</v>
      </c>
      <c r="AN28" s="753">
        <v>6450.0904</v>
      </c>
      <c r="AO28" s="752">
        <v>0</v>
      </c>
      <c r="AP28" s="752">
        <v>57.458959999999998</v>
      </c>
      <c r="AQ28" s="753">
        <f t="shared" si="4"/>
        <v>6392.6314400000001</v>
      </c>
      <c r="AR28" s="756">
        <v>42416.8125</v>
      </c>
      <c r="AS28" s="423"/>
      <c r="AT28" s="423"/>
      <c r="AU28" s="854"/>
      <c r="AV28" s="854"/>
    </row>
    <row r="29" spans="1:59" s="164" customFormat="1" ht="18.75" customHeight="1">
      <c r="A29" s="207"/>
      <c r="B29" s="220"/>
      <c r="C29" s="220"/>
      <c r="D29" s="220"/>
      <c r="E29" s="220"/>
      <c r="F29" s="220"/>
      <c r="G29" s="220"/>
      <c r="H29" s="220"/>
      <c r="I29" s="220"/>
      <c r="J29" s="220"/>
      <c r="K29" s="220"/>
      <c r="L29" s="159"/>
      <c r="M29" s="423"/>
      <c r="N29" s="699">
        <f>+N26+N27-N28</f>
        <v>6573.2498500000002</v>
      </c>
      <c r="O29" s="699">
        <f t="shared" ref="O29:R29" si="10">+O26+O27-O28</f>
        <v>6529.4829999999993</v>
      </c>
      <c r="P29" s="699">
        <f t="shared" si="10"/>
        <v>6595.5793399999993</v>
      </c>
      <c r="Q29" s="699">
        <f t="shared" si="10"/>
        <v>6444.9075200000007</v>
      </c>
      <c r="R29" s="699">
        <f t="shared" si="10"/>
        <v>6595.5793399999993</v>
      </c>
      <c r="S29" s="699">
        <f t="shared" ref="S29:T29" si="11">+S26+S27-S28</f>
        <v>6444.9075200000007</v>
      </c>
      <c r="T29" s="699">
        <f t="shared" si="11"/>
        <v>6036.160319999999</v>
      </c>
      <c r="U29" s="699"/>
      <c r="V29" s="428" t="str">
        <f t="shared" si="9"/>
        <v>MD2016</v>
      </c>
      <c r="W29" s="862">
        <v>16</v>
      </c>
      <c r="X29" s="712">
        <v>2016</v>
      </c>
      <c r="Y29" s="713" t="s">
        <v>500</v>
      </c>
      <c r="Z29" s="753">
        <v>3398.17931</v>
      </c>
      <c r="AA29" s="752">
        <v>128.92352</v>
      </c>
      <c r="AB29" s="752">
        <v>0</v>
      </c>
      <c r="AC29" s="752">
        <v>85.85933</v>
      </c>
      <c r="AD29" s="753">
        <v>2448.3783800000001</v>
      </c>
      <c r="AE29" s="752">
        <v>83.540689999999998</v>
      </c>
      <c r="AF29" s="752">
        <v>18.2805</v>
      </c>
      <c r="AG29" s="752">
        <v>129.1165</v>
      </c>
      <c r="AH29" s="752">
        <v>5.9819100000000001</v>
      </c>
      <c r="AI29" s="752">
        <v>0</v>
      </c>
      <c r="AJ29" s="752">
        <v>0</v>
      </c>
      <c r="AK29" s="752">
        <v>146.64738</v>
      </c>
      <c r="AL29" s="752">
        <v>0</v>
      </c>
      <c r="AM29" s="752">
        <v>0</v>
      </c>
      <c r="AN29" s="753">
        <v>6444.9075200000007</v>
      </c>
      <c r="AO29" s="752">
        <v>0</v>
      </c>
      <c r="AP29" s="752">
        <v>0</v>
      </c>
      <c r="AQ29" s="753">
        <f t="shared" si="4"/>
        <v>6444.9075200000007</v>
      </c>
      <c r="AR29" s="756">
        <v>42459.791666666664</v>
      </c>
      <c r="AS29" s="423"/>
      <c r="AT29" s="423"/>
      <c r="AU29" s="854"/>
      <c r="AV29" s="854"/>
    </row>
    <row r="30" spans="1:59" s="164" customFormat="1" ht="18.75" customHeight="1">
      <c r="A30" s="207"/>
      <c r="B30" s="220"/>
      <c r="C30" s="220"/>
      <c r="D30" s="220"/>
      <c r="E30" s="220"/>
      <c r="F30" s="220"/>
      <c r="G30" s="220"/>
      <c r="H30" s="220"/>
      <c r="I30" s="220"/>
      <c r="J30" s="220"/>
      <c r="K30" s="220"/>
      <c r="L30" s="159"/>
      <c r="M30" s="423"/>
      <c r="N30" s="423"/>
      <c r="O30" s="423"/>
      <c r="P30" s="423"/>
      <c r="Q30" s="423"/>
      <c r="R30" s="423"/>
      <c r="S30" s="423"/>
      <c r="T30" s="423"/>
      <c r="U30" s="423"/>
      <c r="V30" s="428" t="str">
        <f t="shared" si="9"/>
        <v/>
      </c>
      <c r="W30" s="862">
        <v>17</v>
      </c>
      <c r="X30" s="712">
        <v>2016</v>
      </c>
      <c r="Y30" s="713" t="s">
        <v>501</v>
      </c>
      <c r="Z30" s="753">
        <v>3191.9281700000001</v>
      </c>
      <c r="AA30" s="752">
        <v>99.456819999999993</v>
      </c>
      <c r="AB30" s="752">
        <v>177.63265999999999</v>
      </c>
      <c r="AC30" s="752">
        <v>60.387129999999999</v>
      </c>
      <c r="AD30" s="753">
        <v>2445.53413</v>
      </c>
      <c r="AE30" s="752">
        <v>83.252409999999998</v>
      </c>
      <c r="AF30" s="752">
        <v>10.272650000000001</v>
      </c>
      <c r="AG30" s="752">
        <v>121.32119</v>
      </c>
      <c r="AH30" s="752">
        <v>7.3457999999999997</v>
      </c>
      <c r="AI30" s="752">
        <v>10.923</v>
      </c>
      <c r="AJ30" s="752">
        <v>0</v>
      </c>
      <c r="AK30" s="752">
        <v>184.78353000000001</v>
      </c>
      <c r="AL30" s="752">
        <v>0</v>
      </c>
      <c r="AM30" s="752">
        <v>0</v>
      </c>
      <c r="AN30" s="753">
        <v>6392.837489999999</v>
      </c>
      <c r="AO30" s="752">
        <v>0</v>
      </c>
      <c r="AP30" s="752">
        <v>0</v>
      </c>
      <c r="AQ30" s="753">
        <f t="shared" si="4"/>
        <v>6392.837489999999</v>
      </c>
      <c r="AR30" s="756">
        <v>42468.791666666664</v>
      </c>
      <c r="AS30" s="423"/>
      <c r="AT30" s="423"/>
      <c r="AU30" s="854"/>
      <c r="AV30" s="854"/>
    </row>
    <row r="31" spans="1:59" s="164" customFormat="1" ht="18.75" customHeight="1">
      <c r="A31" s="207"/>
      <c r="B31" s="220"/>
      <c r="C31" s="220"/>
      <c r="D31" s="220"/>
      <c r="E31" s="220"/>
      <c r="F31" s="220"/>
      <c r="G31" s="220"/>
      <c r="H31" s="220"/>
      <c r="I31" s="220"/>
      <c r="J31" s="220"/>
      <c r="K31" s="220"/>
      <c r="L31" s="159"/>
      <c r="M31" s="423"/>
      <c r="N31" s="423"/>
      <c r="O31" s="423"/>
      <c r="P31" s="423"/>
      <c r="Q31" s="423"/>
      <c r="R31" s="423"/>
      <c r="S31" s="423"/>
      <c r="T31" s="423"/>
      <c r="U31" s="423"/>
      <c r="V31" s="428" t="str">
        <f t="shared" si="9"/>
        <v/>
      </c>
      <c r="W31" s="862">
        <v>18</v>
      </c>
      <c r="X31" s="712">
        <v>2016</v>
      </c>
      <c r="Y31" s="713" t="s">
        <v>502</v>
      </c>
      <c r="Z31" s="753">
        <v>3129.96216</v>
      </c>
      <c r="AA31" s="752">
        <v>105.11312</v>
      </c>
      <c r="AB31" s="752">
        <v>0</v>
      </c>
      <c r="AC31" s="752">
        <v>59.632860000000001</v>
      </c>
      <c r="AD31" s="753">
        <v>2685.0633200000002</v>
      </c>
      <c r="AE31" s="752">
        <v>85.670400000000001</v>
      </c>
      <c r="AF31" s="752">
        <v>19.286999999999999</v>
      </c>
      <c r="AG31" s="752">
        <v>98.429969999999997</v>
      </c>
      <c r="AH31" s="752">
        <v>2.8016800000000002</v>
      </c>
      <c r="AI31" s="752">
        <v>14.69392</v>
      </c>
      <c r="AJ31" s="752">
        <v>0</v>
      </c>
      <c r="AK31" s="752">
        <v>67.632059999999996</v>
      </c>
      <c r="AL31" s="752">
        <v>0</v>
      </c>
      <c r="AM31" s="752">
        <v>0</v>
      </c>
      <c r="AN31" s="753">
        <v>6268.2864899999995</v>
      </c>
      <c r="AO31" s="752">
        <v>0</v>
      </c>
      <c r="AP31" s="752">
        <v>0</v>
      </c>
      <c r="AQ31" s="753">
        <f t="shared" si="4"/>
        <v>6268.2864899999995</v>
      </c>
      <c r="AR31" s="756">
        <v>42499.78125</v>
      </c>
      <c r="AS31" s="423"/>
      <c r="AT31" s="423"/>
      <c r="AU31" s="854"/>
      <c r="AV31" s="854"/>
    </row>
    <row r="32" spans="1:59" s="164" customFormat="1" ht="18.75" customHeight="1">
      <c r="A32" s="207"/>
      <c r="B32" s="220"/>
      <c r="C32" s="220"/>
      <c r="D32" s="220"/>
      <c r="E32" s="220"/>
      <c r="F32" s="220"/>
      <c r="G32" s="220"/>
      <c r="H32" s="220"/>
      <c r="I32" s="220"/>
      <c r="J32" s="220"/>
      <c r="K32" s="220"/>
      <c r="L32" s="159"/>
      <c r="M32" s="423"/>
      <c r="N32" s="423"/>
      <c r="O32" s="423"/>
      <c r="P32" s="423"/>
      <c r="Q32" s="423"/>
      <c r="R32" s="423"/>
      <c r="S32" s="423"/>
      <c r="T32" s="423"/>
      <c r="U32" s="423"/>
      <c r="V32" s="428" t="str">
        <f t="shared" si="9"/>
        <v/>
      </c>
      <c r="W32" s="862">
        <v>19</v>
      </c>
      <c r="X32" s="712">
        <v>2016</v>
      </c>
      <c r="Y32" s="713" t="s">
        <v>503</v>
      </c>
      <c r="Z32" s="753">
        <v>2805.8724400000001</v>
      </c>
      <c r="AA32" s="752">
        <v>131.75543999999999</v>
      </c>
      <c r="AB32" s="752">
        <v>0</v>
      </c>
      <c r="AC32" s="752">
        <v>175.08655999999999</v>
      </c>
      <c r="AD32" s="753">
        <v>2761.1546600000001</v>
      </c>
      <c r="AE32" s="752">
        <v>95.942790000000002</v>
      </c>
      <c r="AF32" s="752">
        <v>11.27791</v>
      </c>
      <c r="AG32" s="752">
        <v>67.713509999999999</v>
      </c>
      <c r="AH32" s="752">
        <v>5.6084199999999997</v>
      </c>
      <c r="AI32" s="752">
        <v>14.91929</v>
      </c>
      <c r="AJ32" s="752">
        <v>0</v>
      </c>
      <c r="AK32" s="752">
        <v>127.74196000000001</v>
      </c>
      <c r="AL32" s="752">
        <v>44.867669999999997</v>
      </c>
      <c r="AM32" s="752">
        <v>0</v>
      </c>
      <c r="AN32" s="753">
        <v>6241.9406499999986</v>
      </c>
      <c r="AO32" s="752">
        <v>0</v>
      </c>
      <c r="AP32" s="752">
        <v>0</v>
      </c>
      <c r="AQ32" s="753">
        <f t="shared" si="4"/>
        <v>6241.9406499999986</v>
      </c>
      <c r="AR32" s="756">
        <v>42543.833333333336</v>
      </c>
      <c r="AS32" s="423"/>
      <c r="AT32" s="423"/>
      <c r="AU32" s="854"/>
      <c r="AV32" s="854"/>
    </row>
    <row r="33" spans="1:48" s="164" customFormat="1" ht="18.75" customHeight="1">
      <c r="A33" s="207"/>
      <c r="B33" s="220"/>
      <c r="C33" s="220"/>
      <c r="D33" s="220"/>
      <c r="E33" s="220"/>
      <c r="F33" s="220"/>
      <c r="G33" s="220"/>
      <c r="H33" s="220"/>
      <c r="I33" s="220"/>
      <c r="J33" s="220"/>
      <c r="K33" s="220"/>
      <c r="L33" s="159"/>
      <c r="M33" s="423"/>
      <c r="N33" s="423"/>
      <c r="O33" s="423"/>
      <c r="P33" s="423"/>
      <c r="Q33" s="423"/>
      <c r="R33" s="423"/>
      <c r="S33" s="423"/>
      <c r="T33" s="423"/>
      <c r="U33" s="423"/>
      <c r="V33" s="428" t="str">
        <f t="shared" si="9"/>
        <v/>
      </c>
      <c r="W33" s="862">
        <v>20</v>
      </c>
      <c r="X33" s="712">
        <v>2016</v>
      </c>
      <c r="Y33" s="713" t="s">
        <v>504</v>
      </c>
      <c r="Z33" s="753">
        <v>2672.23326</v>
      </c>
      <c r="AA33" s="752">
        <v>134.06730999999999</v>
      </c>
      <c r="AB33" s="752">
        <v>44.648440000000001</v>
      </c>
      <c r="AC33" s="752">
        <v>0</v>
      </c>
      <c r="AD33" s="753">
        <v>2875.1121800000001</v>
      </c>
      <c r="AE33" s="752">
        <v>96.35727</v>
      </c>
      <c r="AF33" s="752">
        <v>16.280609999999999</v>
      </c>
      <c r="AG33" s="752">
        <v>65.673150000000007</v>
      </c>
      <c r="AH33" s="752">
        <v>5.7027799999999997</v>
      </c>
      <c r="AI33" s="752">
        <v>14.954800000000001</v>
      </c>
      <c r="AJ33" s="752">
        <v>0</v>
      </c>
      <c r="AK33" s="752">
        <v>206.38153</v>
      </c>
      <c r="AL33" s="752">
        <v>59.654029999999999</v>
      </c>
      <c r="AM33" s="752">
        <v>0</v>
      </c>
      <c r="AN33" s="753">
        <v>6191.0653599999996</v>
      </c>
      <c r="AO33" s="752">
        <v>0</v>
      </c>
      <c r="AP33" s="752">
        <v>0</v>
      </c>
      <c r="AQ33" s="753">
        <f t="shared" si="4"/>
        <v>6191.0653599999996</v>
      </c>
      <c r="AR33" s="756">
        <v>42566.822916666664</v>
      </c>
      <c r="AS33" s="423"/>
      <c r="AT33" s="423"/>
      <c r="AU33" s="854"/>
      <c r="AV33" s="854"/>
    </row>
    <row r="34" spans="1:48" s="164" customFormat="1" ht="18.75" customHeight="1">
      <c r="A34" s="207"/>
      <c r="B34" s="220"/>
      <c r="C34" s="220"/>
      <c r="D34" s="220"/>
      <c r="E34" s="220"/>
      <c r="F34" s="220"/>
      <c r="G34" s="220"/>
      <c r="H34" s="220"/>
      <c r="I34" s="220"/>
      <c r="J34" s="220"/>
      <c r="K34" s="220"/>
      <c r="L34" s="159"/>
      <c r="M34" s="423"/>
      <c r="N34" s="423"/>
      <c r="O34" s="423"/>
      <c r="P34" s="423"/>
      <c r="Q34" s="423"/>
      <c r="R34" s="423"/>
      <c r="S34" s="423"/>
      <c r="T34" s="423"/>
      <c r="U34" s="423"/>
      <c r="V34" s="428" t="str">
        <f t="shared" si="9"/>
        <v/>
      </c>
      <c r="W34" s="862">
        <v>21</v>
      </c>
      <c r="X34" s="712">
        <v>2016</v>
      </c>
      <c r="Y34" s="713" t="s">
        <v>505</v>
      </c>
      <c r="Z34" s="753">
        <v>2786.0570200000002</v>
      </c>
      <c r="AA34" s="752">
        <v>134.21430000000001</v>
      </c>
      <c r="AB34" s="752">
        <v>43.97363</v>
      </c>
      <c r="AC34" s="752">
        <v>86.923220000000001</v>
      </c>
      <c r="AD34" s="753">
        <v>2728.51719</v>
      </c>
      <c r="AE34" s="752">
        <v>96.429190000000006</v>
      </c>
      <c r="AF34" s="752">
        <v>14.27478</v>
      </c>
      <c r="AG34" s="752">
        <v>84.509339999999995</v>
      </c>
      <c r="AH34" s="752">
        <v>4.8087999999999997</v>
      </c>
      <c r="AI34" s="752">
        <v>11.28566</v>
      </c>
      <c r="AJ34" s="752">
        <v>0</v>
      </c>
      <c r="AK34" s="752">
        <v>154.09341000000001</v>
      </c>
      <c r="AL34" s="752">
        <v>44.53586</v>
      </c>
      <c r="AM34" s="752">
        <v>0</v>
      </c>
      <c r="AN34" s="753">
        <v>6189.6223999999993</v>
      </c>
      <c r="AO34" s="752">
        <v>0</v>
      </c>
      <c r="AP34" s="752">
        <v>0</v>
      </c>
      <c r="AQ34" s="753">
        <f t="shared" si="4"/>
        <v>6189.6223999999993</v>
      </c>
      <c r="AR34" s="756">
        <v>42593.791666666664</v>
      </c>
      <c r="AS34" s="423"/>
      <c r="AT34" s="423"/>
      <c r="AU34" s="854"/>
      <c r="AV34" s="854"/>
    </row>
    <row r="35" spans="1:48" s="164" customFormat="1" ht="18.75" customHeight="1">
      <c r="A35" s="207"/>
      <c r="B35" s="220"/>
      <c r="C35" s="220"/>
      <c r="D35" s="220"/>
      <c r="E35" s="220"/>
      <c r="F35" s="220"/>
      <c r="G35" s="220"/>
      <c r="H35" s="220"/>
      <c r="I35" s="220"/>
      <c r="J35" s="220"/>
      <c r="K35" s="220"/>
      <c r="L35" s="159"/>
      <c r="M35" s="423"/>
      <c r="N35" s="423"/>
      <c r="O35" s="423"/>
      <c r="P35" s="423"/>
      <c r="Q35" s="423"/>
      <c r="R35" s="423"/>
      <c r="S35" s="423"/>
      <c r="T35" s="423"/>
      <c r="U35" s="423"/>
      <c r="V35" s="428" t="str">
        <f t="shared" si="9"/>
        <v/>
      </c>
      <c r="W35" s="862">
        <v>22</v>
      </c>
      <c r="X35" s="712">
        <v>2016</v>
      </c>
      <c r="Y35" s="713" t="s">
        <v>506</v>
      </c>
      <c r="Z35" s="753">
        <v>2919.3651199999999</v>
      </c>
      <c r="AA35" s="752">
        <v>131.52960999999999</v>
      </c>
      <c r="AB35" s="752">
        <v>65.298429999999996</v>
      </c>
      <c r="AC35" s="752">
        <v>0</v>
      </c>
      <c r="AD35" s="753">
        <v>2698.5567299999998</v>
      </c>
      <c r="AE35" s="752">
        <v>98.179400000000001</v>
      </c>
      <c r="AF35" s="752">
        <v>10.281409999999999</v>
      </c>
      <c r="AG35" s="752">
        <v>90.371170000000006</v>
      </c>
      <c r="AH35" s="752">
        <v>6.0070699999999997</v>
      </c>
      <c r="AI35" s="752">
        <v>11.621259999999999</v>
      </c>
      <c r="AJ35" s="752">
        <v>0</v>
      </c>
      <c r="AK35" s="752">
        <v>204.41839999999999</v>
      </c>
      <c r="AL35" s="752">
        <v>42.426819999999999</v>
      </c>
      <c r="AM35" s="752">
        <v>0</v>
      </c>
      <c r="AN35" s="753">
        <v>6278.0554199999979</v>
      </c>
      <c r="AO35" s="752">
        <v>0</v>
      </c>
      <c r="AP35" s="752">
        <v>0</v>
      </c>
      <c r="AQ35" s="753">
        <f t="shared" si="4"/>
        <v>6278.0554199999979</v>
      </c>
      <c r="AR35" s="756">
        <v>42641.802083333336</v>
      </c>
      <c r="AS35" s="423"/>
      <c r="AT35" s="423"/>
      <c r="AU35" s="854"/>
      <c r="AV35" s="854"/>
    </row>
    <row r="36" spans="1:48" s="164" customFormat="1" ht="18.75" customHeight="1">
      <c r="A36" s="207"/>
      <c r="B36" s="220"/>
      <c r="C36" s="220"/>
      <c r="D36" s="220"/>
      <c r="E36" s="220"/>
      <c r="F36" s="220"/>
      <c r="G36" s="220"/>
      <c r="H36" s="220"/>
      <c r="I36" s="220"/>
      <c r="J36" s="220"/>
      <c r="K36" s="220"/>
      <c r="L36" s="159"/>
      <c r="M36" s="423"/>
      <c r="N36" s="423"/>
      <c r="O36" s="423"/>
      <c r="P36" s="423"/>
      <c r="Q36" s="423"/>
      <c r="R36" s="423"/>
      <c r="S36" s="423"/>
      <c r="T36" s="423"/>
      <c r="U36" s="423"/>
      <c r="V36" s="428" t="str">
        <f t="shared" si="9"/>
        <v/>
      </c>
      <c r="W36" s="862">
        <v>23</v>
      </c>
      <c r="X36" s="712">
        <v>2016</v>
      </c>
      <c r="Y36" s="713" t="s">
        <v>507</v>
      </c>
      <c r="Z36" s="753">
        <v>3309.9882499999999</v>
      </c>
      <c r="AA36" s="752">
        <v>133.15128000000001</v>
      </c>
      <c r="AB36" s="752">
        <v>0</v>
      </c>
      <c r="AC36" s="752">
        <v>0</v>
      </c>
      <c r="AD36" s="753">
        <v>2388.5045700000001</v>
      </c>
      <c r="AE36" s="752">
        <v>97.410439999999994</v>
      </c>
      <c r="AF36" s="752">
        <v>10.276479999999999</v>
      </c>
      <c r="AG36" s="752">
        <v>130.43181999999999</v>
      </c>
      <c r="AH36" s="752">
        <v>6.0084999999999997</v>
      </c>
      <c r="AI36" s="752">
        <v>12.817119999999999</v>
      </c>
      <c r="AJ36" s="752">
        <v>0</v>
      </c>
      <c r="AK36" s="752">
        <v>222.88956999999999</v>
      </c>
      <c r="AL36" s="752">
        <v>0</v>
      </c>
      <c r="AM36" s="752">
        <v>0</v>
      </c>
      <c r="AN36" s="753">
        <v>6311.4780299999993</v>
      </c>
      <c r="AO36" s="752">
        <v>0</v>
      </c>
      <c r="AP36" s="752">
        <v>0</v>
      </c>
      <c r="AQ36" s="753">
        <f t="shared" si="4"/>
        <v>6311.4780299999993</v>
      </c>
      <c r="AR36" s="756">
        <v>42662.78125</v>
      </c>
      <c r="AS36" s="423"/>
      <c r="AT36" s="423"/>
      <c r="AU36" s="854"/>
      <c r="AV36" s="854"/>
    </row>
    <row r="37" spans="1:48" s="164" customFormat="1" ht="18.75" customHeight="1">
      <c r="A37" s="207"/>
      <c r="B37" s="220"/>
      <c r="C37" s="220"/>
      <c r="D37" s="220"/>
      <c r="E37" s="220"/>
      <c r="F37" s="220"/>
      <c r="G37" s="220"/>
      <c r="H37" s="220"/>
      <c r="I37" s="220"/>
      <c r="J37" s="220"/>
      <c r="K37" s="220"/>
      <c r="L37" s="159"/>
      <c r="M37" s="423"/>
      <c r="N37" s="423"/>
      <c r="O37" s="423"/>
      <c r="P37" s="423"/>
      <c r="Q37" s="423"/>
      <c r="R37" s="423"/>
      <c r="S37" s="423"/>
      <c r="T37" s="423"/>
      <c r="U37" s="423"/>
      <c r="V37" s="428" t="str">
        <f t="shared" si="9"/>
        <v/>
      </c>
      <c r="W37" s="862">
        <v>24</v>
      </c>
      <c r="X37" s="712">
        <v>2016</v>
      </c>
      <c r="Y37" s="713" t="s">
        <v>508</v>
      </c>
      <c r="Z37" s="753">
        <v>2508.7331600000002</v>
      </c>
      <c r="AA37" s="752">
        <v>132.41442000000001</v>
      </c>
      <c r="AB37" s="752">
        <v>120.47448</v>
      </c>
      <c r="AC37" s="752">
        <v>0</v>
      </c>
      <c r="AD37" s="753">
        <v>3353.19022</v>
      </c>
      <c r="AE37" s="752">
        <v>0</v>
      </c>
      <c r="AF37" s="752">
        <v>10.271739999999999</v>
      </c>
      <c r="AG37" s="752">
        <v>89.196259999999995</v>
      </c>
      <c r="AH37" s="752">
        <v>7.5068999999999999</v>
      </c>
      <c r="AI37" s="752">
        <v>11.27468</v>
      </c>
      <c r="AJ37" s="752">
        <v>0</v>
      </c>
      <c r="AK37" s="752">
        <v>200.02253999999999</v>
      </c>
      <c r="AL37" s="752">
        <v>50.600470000000001</v>
      </c>
      <c r="AM37" s="752">
        <v>0</v>
      </c>
      <c r="AN37" s="753">
        <v>6483.684870000001</v>
      </c>
      <c r="AO37" s="752">
        <v>0</v>
      </c>
      <c r="AP37" s="752">
        <v>0</v>
      </c>
      <c r="AQ37" s="753">
        <f t="shared" si="4"/>
        <v>6483.684870000001</v>
      </c>
      <c r="AR37" s="756">
        <v>42688.802083333336</v>
      </c>
      <c r="AS37" s="423"/>
      <c r="AT37" s="423"/>
      <c r="AU37" s="854"/>
      <c r="AV37" s="854"/>
    </row>
    <row r="38" spans="1:48" s="164" customFormat="1" ht="18.75" customHeight="1">
      <c r="A38" s="207"/>
      <c r="B38" s="220"/>
      <c r="C38" s="220"/>
      <c r="D38" s="220"/>
      <c r="E38" s="220"/>
      <c r="F38" s="220"/>
      <c r="G38" s="220"/>
      <c r="H38" s="220"/>
      <c r="I38" s="220"/>
      <c r="J38" s="220"/>
      <c r="K38" s="220"/>
      <c r="L38" s="159"/>
      <c r="M38" s="423"/>
      <c r="N38" s="428"/>
      <c r="O38" s="428">
        <v>2017</v>
      </c>
      <c r="P38" s="428">
        <v>2016</v>
      </c>
      <c r="Q38" s="428">
        <v>2015</v>
      </c>
      <c r="R38" s="428" t="s">
        <v>431</v>
      </c>
      <c r="S38" s="428" t="s">
        <v>97</v>
      </c>
      <c r="T38" s="428"/>
      <c r="U38" s="428"/>
      <c r="V38" s="428" t="str">
        <f t="shared" si="9"/>
        <v/>
      </c>
      <c r="W38" s="862">
        <v>25</v>
      </c>
      <c r="X38" s="712">
        <v>2016</v>
      </c>
      <c r="Y38" s="713" t="s">
        <v>509</v>
      </c>
      <c r="Z38" s="753">
        <v>3363.7719000000002</v>
      </c>
      <c r="AA38" s="752">
        <v>87.638249999999999</v>
      </c>
      <c r="AB38" s="752">
        <v>0</v>
      </c>
      <c r="AC38" s="752">
        <v>0</v>
      </c>
      <c r="AD38" s="753">
        <v>2684.4150800000002</v>
      </c>
      <c r="AE38" s="752">
        <v>86.958560000000006</v>
      </c>
      <c r="AF38" s="752">
        <v>8.2766800000000007</v>
      </c>
      <c r="AG38" s="752">
        <v>136.13611</v>
      </c>
      <c r="AH38" s="752">
        <v>7.5206999999999997</v>
      </c>
      <c r="AI38" s="752">
        <v>0</v>
      </c>
      <c r="AJ38" s="752">
        <v>0</v>
      </c>
      <c r="AK38" s="752">
        <v>117.6927</v>
      </c>
      <c r="AL38" s="752">
        <v>0</v>
      </c>
      <c r="AM38" s="752">
        <v>0</v>
      </c>
      <c r="AN38" s="753">
        <v>6492.4099800000004</v>
      </c>
      <c r="AO38" s="752">
        <v>0</v>
      </c>
      <c r="AP38" s="752">
        <v>0</v>
      </c>
      <c r="AQ38" s="753">
        <f t="shared" si="4"/>
        <v>6492.4099800000004</v>
      </c>
      <c r="AR38" s="756">
        <v>42724.90625</v>
      </c>
      <c r="AS38" s="423"/>
      <c r="AT38" s="423"/>
      <c r="AU38" s="854"/>
      <c r="AV38" s="854"/>
    </row>
    <row r="39" spans="1:48" s="164" customFormat="1" ht="18.75" customHeight="1">
      <c r="A39" s="207"/>
      <c r="B39" s="220"/>
      <c r="C39" s="220"/>
      <c r="D39" s="220"/>
      <c r="E39" s="220"/>
      <c r="F39" s="220"/>
      <c r="G39" s="220"/>
      <c r="H39" s="220"/>
      <c r="I39" s="220"/>
      <c r="J39" s="220"/>
      <c r="K39" s="220"/>
      <c r="L39" s="159"/>
      <c r="M39" s="423"/>
      <c r="N39" s="428" t="str">
        <f>+A13</f>
        <v>Hidroeléctrica</v>
      </c>
      <c r="O39" s="792">
        <f t="shared" ref="O39:P41" si="12">+G13</f>
        <v>4181.7235000000001</v>
      </c>
      <c r="P39" s="792">
        <f t="shared" si="12"/>
        <v>3527.2958100000001</v>
      </c>
      <c r="Q39" s="792">
        <f>+J13</f>
        <v>3213.6729799999998</v>
      </c>
      <c r="R39" s="795">
        <f t="shared" ref="R39:S44" si="13">+O39/P39-1</f>
        <v>0.1855324093161328</v>
      </c>
      <c r="S39" s="795">
        <f t="shared" si="13"/>
        <v>9.7590150569707435E-2</v>
      </c>
      <c r="T39" s="428"/>
      <c r="U39" s="428"/>
      <c r="V39" s="428" t="str">
        <f>+IF(MAX($AQ$39:$AQ$41)=AQ39,"MD2017","")</f>
        <v/>
      </c>
      <c r="W39" s="859">
        <v>26</v>
      </c>
      <c r="X39" s="697">
        <v>2017</v>
      </c>
      <c r="Y39" s="695" t="s">
        <v>498</v>
      </c>
      <c r="Z39" s="753">
        <v>3649.0448200000001</v>
      </c>
      <c r="AA39" s="752">
        <v>0</v>
      </c>
      <c r="AB39" s="752">
        <v>612.12058999999999</v>
      </c>
      <c r="AC39" s="752">
        <v>13.054830000000001</v>
      </c>
      <c r="AD39" s="753">
        <v>906.08582000000001</v>
      </c>
      <c r="AE39" s="752">
        <v>182.75691</v>
      </c>
      <c r="AF39" s="752">
        <v>45.547029999999999</v>
      </c>
      <c r="AG39" s="752">
        <v>369.03188999999998</v>
      </c>
      <c r="AH39" s="752">
        <v>293.67669000000001</v>
      </c>
      <c r="AI39" s="752">
        <v>2.6473800000000001</v>
      </c>
      <c r="AJ39" s="752">
        <v>117.55067</v>
      </c>
      <c r="AK39" s="752">
        <v>1.34165</v>
      </c>
      <c r="AL39" s="752">
        <v>294.94110000000001</v>
      </c>
      <c r="AM39" s="752">
        <v>85.450469999999996</v>
      </c>
      <c r="AN39" s="753">
        <v>6573.2498500000002</v>
      </c>
      <c r="AO39" s="752">
        <v>0</v>
      </c>
      <c r="AP39" s="752">
        <v>0</v>
      </c>
      <c r="AQ39" s="753">
        <f t="shared" si="4"/>
        <v>6573.2498500000002</v>
      </c>
      <c r="AR39" s="756">
        <v>42760.802083333336</v>
      </c>
      <c r="AS39" s="870"/>
      <c r="AT39" s="870"/>
      <c r="AU39" s="854"/>
      <c r="AV39" s="854"/>
    </row>
    <row r="40" spans="1:48" s="164" customFormat="1" ht="18.75" customHeight="1">
      <c r="A40" s="207"/>
      <c r="B40" s="220"/>
      <c r="C40" s="220"/>
      <c r="D40" s="220"/>
      <c r="E40" s="220"/>
      <c r="F40" s="220"/>
      <c r="G40" s="220"/>
      <c r="H40" s="220"/>
      <c r="I40" s="220"/>
      <c r="J40" s="220"/>
      <c r="K40" s="220"/>
      <c r="L40" s="159"/>
      <c r="M40" s="423"/>
      <c r="N40" s="428" t="str">
        <f>+A14</f>
        <v>Termoeléctrica</v>
      </c>
      <c r="O40" s="792">
        <f t="shared" si="12"/>
        <v>2286.1302900000001</v>
      </c>
      <c r="P40" s="792">
        <f t="shared" si="12"/>
        <v>2770.9643299999998</v>
      </c>
      <c r="Q40" s="792">
        <f>+J14</f>
        <v>2809.9173000000001</v>
      </c>
      <c r="R40" s="795">
        <f t="shared" si="13"/>
        <v>-0.1749694266183498</v>
      </c>
      <c r="S40" s="795">
        <f t="shared" si="13"/>
        <v>-1.3862674890823379E-2</v>
      </c>
      <c r="T40" s="428"/>
      <c r="U40" s="428"/>
      <c r="V40" s="428" t="str">
        <f t="shared" ref="V40:V50" si="14">+IF(MAX($AQ$39:$AQ$41)=AQ40,"MD2017","")</f>
        <v/>
      </c>
      <c r="W40" s="859">
        <v>27</v>
      </c>
      <c r="X40" s="697">
        <v>2017</v>
      </c>
      <c r="Y40" s="695" t="s">
        <v>499</v>
      </c>
      <c r="Z40" s="753">
        <v>4058.4160000000002</v>
      </c>
      <c r="AA40" s="752">
        <v>130.25299999999999</v>
      </c>
      <c r="AB40" s="752">
        <v>229.16200000000001</v>
      </c>
      <c r="AC40" s="752">
        <v>0</v>
      </c>
      <c r="AD40" s="753">
        <v>1782.9690000000001</v>
      </c>
      <c r="AE40" s="752">
        <v>84.227000000000004</v>
      </c>
      <c r="AF40" s="752">
        <v>26.132999999999999</v>
      </c>
      <c r="AG40" s="752">
        <v>167.29300000000001</v>
      </c>
      <c r="AH40" s="752">
        <v>5.9640000000000004</v>
      </c>
      <c r="AI40" s="752">
        <v>0</v>
      </c>
      <c r="AJ40" s="752">
        <v>0</v>
      </c>
      <c r="AK40" s="752">
        <v>35.250999999999998</v>
      </c>
      <c r="AL40" s="752">
        <v>9.8149999999999995</v>
      </c>
      <c r="AM40" s="752">
        <v>0</v>
      </c>
      <c r="AN40" s="753">
        <v>6529.4829999999993</v>
      </c>
      <c r="AO40" s="752">
        <v>0</v>
      </c>
      <c r="AP40" s="752">
        <v>0</v>
      </c>
      <c r="AQ40" s="753">
        <f t="shared" si="4"/>
        <v>6529.4829999999993</v>
      </c>
      <c r="AR40" s="756">
        <v>42767.833333333336</v>
      </c>
      <c r="AS40" s="423"/>
      <c r="AT40" s="423"/>
      <c r="AU40" s="854"/>
      <c r="AV40" s="854"/>
    </row>
    <row r="41" spans="1:48" s="164" customFormat="1" ht="18.75" customHeight="1">
      <c r="A41" s="207"/>
      <c r="B41" s="220"/>
      <c r="C41" s="220"/>
      <c r="D41" s="220"/>
      <c r="E41" s="220"/>
      <c r="F41" s="220"/>
      <c r="G41" s="220"/>
      <c r="H41" s="220"/>
      <c r="I41" s="220"/>
      <c r="J41" s="220"/>
      <c r="K41" s="220"/>
      <c r="L41" s="159"/>
      <c r="M41" s="423"/>
      <c r="N41" s="428" t="str">
        <f>+A15</f>
        <v>Eólica</v>
      </c>
      <c r="O41" s="792">
        <f t="shared" si="12"/>
        <v>91.209549999999993</v>
      </c>
      <c r="P41" s="792">
        <f t="shared" si="12"/>
        <v>146.64738</v>
      </c>
      <c r="Q41" s="792">
        <f>+J15</f>
        <v>12.570040000000001</v>
      </c>
      <c r="R41" s="795">
        <f t="shared" si="13"/>
        <v>-0.37803491613692664</v>
      </c>
      <c r="S41" s="795">
        <f t="shared" si="13"/>
        <v>10.666421109240702</v>
      </c>
      <c r="T41" s="428"/>
      <c r="U41" s="428"/>
      <c r="V41" s="428" t="str">
        <f t="shared" si="14"/>
        <v>MD2017</v>
      </c>
      <c r="W41" s="859">
        <v>28</v>
      </c>
      <c r="X41" s="697">
        <v>2017</v>
      </c>
      <c r="Y41" s="695" t="s">
        <v>500</v>
      </c>
      <c r="Z41" s="753">
        <v>4007.2339099999999</v>
      </c>
      <c r="AA41" s="752">
        <v>130.17498000000001</v>
      </c>
      <c r="AB41" s="752">
        <v>143.79518999999999</v>
      </c>
      <c r="AC41" s="752">
        <v>122.69233</v>
      </c>
      <c r="AD41" s="753">
        <v>1791.57052</v>
      </c>
      <c r="AE41" s="752">
        <v>83.772379999999998</v>
      </c>
      <c r="AF41" s="863">
        <v>0</v>
      </c>
      <c r="AG41" s="752">
        <v>174.48958999999999</v>
      </c>
      <c r="AH41" s="752">
        <v>4.5601000000000003</v>
      </c>
      <c r="AI41" s="752">
        <v>0</v>
      </c>
      <c r="AJ41" s="752">
        <v>0</v>
      </c>
      <c r="AK41" s="752">
        <v>91.209549999999993</v>
      </c>
      <c r="AL41" s="752">
        <v>9.5647900000000003</v>
      </c>
      <c r="AM41" s="752">
        <v>0</v>
      </c>
      <c r="AN41" s="753">
        <v>6559.0633399999997</v>
      </c>
      <c r="AO41" s="752">
        <v>36.515999999999998</v>
      </c>
      <c r="AP41" s="752">
        <v>0</v>
      </c>
      <c r="AQ41" s="753">
        <f t="shared" si="4"/>
        <v>6595.5793399999993</v>
      </c>
      <c r="AR41" s="756">
        <v>42801.8125</v>
      </c>
      <c r="AS41" s="423"/>
      <c r="AT41" s="423"/>
      <c r="AU41" s="854"/>
      <c r="AV41" s="854"/>
    </row>
    <row r="42" spans="1:48" s="164" customFormat="1" ht="18.75" customHeight="1">
      <c r="A42" s="207"/>
      <c r="B42" s="220"/>
      <c r="C42" s="220"/>
      <c r="D42" s="220"/>
      <c r="E42" s="220"/>
      <c r="F42" s="220"/>
      <c r="G42" s="220"/>
      <c r="H42" s="220"/>
      <c r="I42" s="220"/>
      <c r="J42" s="220"/>
      <c r="K42" s="220"/>
      <c r="L42" s="159"/>
      <c r="M42" s="423"/>
      <c r="N42" s="428" t="s">
        <v>51</v>
      </c>
      <c r="O42" s="792"/>
      <c r="P42" s="792"/>
      <c r="Q42" s="792"/>
      <c r="R42" s="795"/>
      <c r="S42" s="795"/>
      <c r="T42" s="428"/>
      <c r="U42" s="428"/>
      <c r="V42" s="428" t="str">
        <f t="shared" si="14"/>
        <v/>
      </c>
      <c r="W42" s="859">
        <v>29</v>
      </c>
      <c r="X42" s="697">
        <v>2017</v>
      </c>
      <c r="Y42" s="695" t="s">
        <v>501</v>
      </c>
      <c r="Z42" s="423"/>
      <c r="AA42" s="423"/>
      <c r="AB42" s="423"/>
      <c r="AC42" s="423"/>
      <c r="AD42" s="423"/>
      <c r="AE42" s="423"/>
      <c r="AF42" s="423"/>
      <c r="AG42" s="423"/>
      <c r="AH42" s="423"/>
      <c r="AI42" s="423"/>
      <c r="AJ42" s="423"/>
      <c r="AK42" s="423"/>
      <c r="AL42" s="423"/>
      <c r="AM42" s="423"/>
      <c r="AN42" s="423"/>
      <c r="AO42" s="423"/>
      <c r="AP42" s="423"/>
      <c r="AQ42" s="753">
        <f>+AN42+AO42-AP42</f>
        <v>0</v>
      </c>
      <c r="AR42" s="423"/>
      <c r="AS42" s="423"/>
      <c r="AT42" s="423"/>
      <c r="AU42" s="854"/>
      <c r="AV42" s="854"/>
    </row>
    <row r="43" spans="1:48" s="164" customFormat="1" ht="18.75" customHeight="1">
      <c r="A43" s="207"/>
      <c r="B43" s="220"/>
      <c r="C43" s="220"/>
      <c r="D43" s="220"/>
      <c r="E43" s="220"/>
      <c r="F43" s="220"/>
      <c r="G43" s="220"/>
      <c r="H43" s="220"/>
      <c r="I43" s="220"/>
      <c r="J43" s="220"/>
      <c r="K43" s="220"/>
      <c r="L43" s="159"/>
      <c r="M43" s="423"/>
      <c r="N43" s="428"/>
      <c r="O43" s="792">
        <f>SUM(O39:O42)</f>
        <v>6559.0633399999997</v>
      </c>
      <c r="P43" s="792">
        <f>SUM(P39:P42)</f>
        <v>6444.9075200000007</v>
      </c>
      <c r="Q43" s="792">
        <f>SUM(Q39:Q42)</f>
        <v>6036.16032</v>
      </c>
      <c r="R43" s="795">
        <f t="shared" si="13"/>
        <v>1.771256137434829E-2</v>
      </c>
      <c r="S43" s="795">
        <f t="shared" si="13"/>
        <v>6.7716425398058444E-2</v>
      </c>
      <c r="T43" s="428"/>
      <c r="U43" s="428"/>
      <c r="V43" s="428" t="str">
        <f t="shared" si="14"/>
        <v/>
      </c>
      <c r="W43" s="859">
        <v>30</v>
      </c>
      <c r="X43" s="697">
        <v>2017</v>
      </c>
      <c r="Y43" s="695" t="s">
        <v>502</v>
      </c>
      <c r="Z43" s="423"/>
      <c r="AA43" s="423"/>
      <c r="AB43" s="423"/>
      <c r="AC43" s="423"/>
      <c r="AD43" s="423"/>
      <c r="AE43" s="423"/>
      <c r="AF43" s="423"/>
      <c r="AG43" s="423"/>
      <c r="AH43" s="423"/>
      <c r="AI43" s="423"/>
      <c r="AJ43" s="423"/>
      <c r="AK43" s="423"/>
      <c r="AL43" s="423"/>
      <c r="AM43" s="423"/>
      <c r="AN43" s="423"/>
      <c r="AO43" s="423"/>
      <c r="AP43" s="423"/>
      <c r="AQ43" s="753">
        <f t="shared" si="4"/>
        <v>0</v>
      </c>
      <c r="AR43" s="423"/>
      <c r="AS43" s="423"/>
      <c r="AT43" s="423"/>
      <c r="AU43" s="854"/>
      <c r="AV43" s="854"/>
    </row>
    <row r="44" spans="1:48" s="164" customFormat="1" ht="12.75">
      <c r="A44" s="207"/>
      <c r="B44" s="220"/>
      <c r="C44" s="220"/>
      <c r="D44" s="220"/>
      <c r="E44" s="220"/>
      <c r="F44" s="220"/>
      <c r="G44" s="220"/>
      <c r="H44" s="220"/>
      <c r="I44" s="220"/>
      <c r="J44" s="220"/>
      <c r="K44" s="220"/>
      <c r="L44" s="159"/>
      <c r="M44" s="423"/>
      <c r="N44" s="428"/>
      <c r="O44" s="792">
        <f>+O43</f>
        <v>6559.0633399999997</v>
      </c>
      <c r="P44" s="793">
        <f>+P43+H21</f>
        <v>6444.9075200000007</v>
      </c>
      <c r="Q44" s="792">
        <f>+Q43</f>
        <v>6036.16032</v>
      </c>
      <c r="R44" s="795">
        <f t="shared" si="13"/>
        <v>1.771256137434829E-2</v>
      </c>
      <c r="S44" s="795">
        <f t="shared" si="13"/>
        <v>6.7716425398058444E-2</v>
      </c>
      <c r="T44" s="428"/>
      <c r="U44" s="428"/>
      <c r="V44" s="428" t="str">
        <f t="shared" si="14"/>
        <v/>
      </c>
      <c r="W44" s="859">
        <v>31</v>
      </c>
      <c r="X44" s="697">
        <v>2017</v>
      </c>
      <c r="Y44" s="695" t="s">
        <v>503</v>
      </c>
      <c r="Z44" s="423"/>
      <c r="AA44" s="423"/>
      <c r="AB44" s="423"/>
      <c r="AC44" s="423"/>
      <c r="AD44" s="423"/>
      <c r="AE44" s="423"/>
      <c r="AF44" s="423"/>
      <c r="AG44" s="423"/>
      <c r="AH44" s="423"/>
      <c r="AI44" s="423"/>
      <c r="AJ44" s="423"/>
      <c r="AK44" s="423"/>
      <c r="AL44" s="423"/>
      <c r="AM44" s="423"/>
      <c r="AN44" s="423"/>
      <c r="AO44" s="423"/>
      <c r="AP44" s="423"/>
      <c r="AQ44" s="753">
        <f t="shared" si="4"/>
        <v>0</v>
      </c>
      <c r="AR44" s="423"/>
      <c r="AS44" s="423"/>
      <c r="AT44" s="423"/>
      <c r="AU44" s="854"/>
      <c r="AV44" s="854"/>
    </row>
    <row r="45" spans="1:48" s="164" customFormat="1" ht="12.75">
      <c r="A45" s="207"/>
      <c r="B45" s="220"/>
      <c r="C45" s="220"/>
      <c r="D45" s="220"/>
      <c r="E45" s="220"/>
      <c r="F45" s="220"/>
      <c r="G45" s="220"/>
      <c r="H45" s="220"/>
      <c r="I45" s="220"/>
      <c r="J45" s="220"/>
      <c r="K45" s="220"/>
      <c r="L45" s="159"/>
      <c r="M45" s="423"/>
      <c r="N45" s="428"/>
      <c r="O45" s="428"/>
      <c r="P45" s="428"/>
      <c r="Q45" s="428"/>
      <c r="R45" s="428"/>
      <c r="S45" s="428"/>
      <c r="T45" s="428"/>
      <c r="U45" s="428"/>
      <c r="V45" s="428" t="str">
        <f t="shared" si="14"/>
        <v/>
      </c>
      <c r="W45" s="859">
        <v>32</v>
      </c>
      <c r="X45" s="697">
        <v>2017</v>
      </c>
      <c r="Y45" s="695" t="s">
        <v>504</v>
      </c>
      <c r="Z45" s="423"/>
      <c r="AA45" s="423"/>
      <c r="AB45" s="423"/>
      <c r="AC45" s="423"/>
      <c r="AD45" s="423"/>
      <c r="AE45" s="423"/>
      <c r="AF45" s="423"/>
      <c r="AG45" s="423"/>
      <c r="AH45" s="423"/>
      <c r="AI45" s="423"/>
      <c r="AJ45" s="423"/>
      <c r="AK45" s="423"/>
      <c r="AL45" s="423"/>
      <c r="AM45" s="423"/>
      <c r="AN45" s="423"/>
      <c r="AO45" s="423"/>
      <c r="AP45" s="423"/>
      <c r="AQ45" s="753">
        <f t="shared" si="4"/>
        <v>0</v>
      </c>
      <c r="AR45" s="423"/>
      <c r="AS45" s="423"/>
      <c r="AT45" s="423"/>
      <c r="AU45" s="854"/>
      <c r="AV45" s="854"/>
    </row>
    <row r="46" spans="1:48" s="164" customFormat="1" ht="27" customHeight="1">
      <c r="A46" s="917"/>
      <c r="B46" s="917"/>
      <c r="C46" s="917"/>
      <c r="D46" s="917"/>
      <c r="E46" s="917"/>
      <c r="F46" s="917"/>
      <c r="G46" s="917"/>
      <c r="H46" s="917"/>
      <c r="I46" s="917"/>
      <c r="J46" s="917"/>
      <c r="K46" s="917"/>
      <c r="L46" s="159"/>
      <c r="M46" s="423"/>
      <c r="N46" s="428"/>
      <c r="O46" s="428"/>
      <c r="P46" s="428"/>
      <c r="Q46" s="428"/>
      <c r="R46" s="428"/>
      <c r="S46" s="428"/>
      <c r="T46" s="428"/>
      <c r="U46" s="428"/>
      <c r="V46" s="428" t="str">
        <f t="shared" si="14"/>
        <v/>
      </c>
      <c r="W46" s="864">
        <v>33</v>
      </c>
      <c r="X46" s="697">
        <v>2017</v>
      </c>
      <c r="Y46" s="695" t="s">
        <v>505</v>
      </c>
      <c r="Z46" s="423"/>
      <c r="AA46" s="423"/>
      <c r="AB46" s="423"/>
      <c r="AC46" s="423"/>
      <c r="AD46" s="423"/>
      <c r="AE46" s="423"/>
      <c r="AF46" s="423"/>
      <c r="AG46" s="423"/>
      <c r="AH46" s="423"/>
      <c r="AI46" s="423"/>
      <c r="AJ46" s="423"/>
      <c r="AK46" s="423"/>
      <c r="AL46" s="423"/>
      <c r="AM46" s="423"/>
      <c r="AN46" s="423"/>
      <c r="AO46" s="423"/>
      <c r="AP46" s="423"/>
      <c r="AQ46" s="753">
        <f t="shared" si="4"/>
        <v>0</v>
      </c>
      <c r="AR46" s="423"/>
      <c r="AS46" s="423"/>
      <c r="AT46" s="423"/>
      <c r="AU46" s="854"/>
      <c r="AV46" s="854"/>
    </row>
    <row r="47" spans="1:48" s="164" customFormat="1" ht="15" customHeight="1">
      <c r="A47" s="537"/>
      <c r="B47" s="220"/>
      <c r="C47" s="220"/>
      <c r="D47" s="220"/>
      <c r="E47" s="220"/>
      <c r="F47" s="220"/>
      <c r="G47" s="220"/>
      <c r="H47" s="220"/>
      <c r="I47" s="220"/>
      <c r="J47" s="220"/>
      <c r="K47" s="220"/>
      <c r="L47" s="159"/>
      <c r="M47" s="423"/>
      <c r="N47" s="428"/>
      <c r="O47" s="428"/>
      <c r="P47" s="428"/>
      <c r="Q47" s="428"/>
      <c r="R47" s="428"/>
      <c r="S47" s="428"/>
      <c r="T47" s="428"/>
      <c r="U47" s="428"/>
      <c r="V47" s="428" t="str">
        <f t="shared" si="14"/>
        <v/>
      </c>
      <c r="W47" s="859">
        <v>34</v>
      </c>
      <c r="X47" s="697">
        <v>2017</v>
      </c>
      <c r="Y47" s="695" t="s">
        <v>506</v>
      </c>
      <c r="Z47" s="423"/>
      <c r="AA47" s="423"/>
      <c r="AB47" s="423"/>
      <c r="AC47" s="423"/>
      <c r="AD47" s="423"/>
      <c r="AE47" s="423"/>
      <c r="AF47" s="423"/>
      <c r="AG47" s="423"/>
      <c r="AH47" s="423"/>
      <c r="AI47" s="423"/>
      <c r="AJ47" s="423"/>
      <c r="AK47" s="423"/>
      <c r="AL47" s="423"/>
      <c r="AM47" s="423"/>
      <c r="AN47" s="423"/>
      <c r="AO47" s="423"/>
      <c r="AP47" s="423"/>
      <c r="AQ47" s="753">
        <f t="shared" si="4"/>
        <v>0</v>
      </c>
      <c r="AR47" s="423"/>
      <c r="AS47" s="423"/>
      <c r="AT47" s="423"/>
      <c r="AU47" s="854"/>
      <c r="AV47" s="854"/>
    </row>
    <row r="48" spans="1:48" s="164" customFormat="1" ht="15" customHeight="1">
      <c r="A48" s="537"/>
      <c r="B48" s="220"/>
      <c r="C48" s="220"/>
      <c r="D48" s="220"/>
      <c r="E48" s="220"/>
      <c r="F48" s="220"/>
      <c r="G48" s="220"/>
      <c r="H48" s="220"/>
      <c r="I48" s="220"/>
      <c r="J48" s="220"/>
      <c r="K48" s="220"/>
      <c r="L48" s="159"/>
      <c r="M48" s="423"/>
      <c r="N48" s="423"/>
      <c r="O48" s="423"/>
      <c r="P48" s="423"/>
      <c r="Q48" s="423"/>
      <c r="R48" s="423"/>
      <c r="S48" s="423"/>
      <c r="T48" s="423"/>
      <c r="U48" s="423"/>
      <c r="V48" s="428" t="str">
        <f t="shared" si="14"/>
        <v/>
      </c>
      <c r="W48" s="859">
        <v>35</v>
      </c>
      <c r="X48" s="697">
        <v>2017</v>
      </c>
      <c r="Y48" s="695" t="s">
        <v>507</v>
      </c>
      <c r="Z48" s="423"/>
      <c r="AA48" s="423"/>
      <c r="AB48" s="423"/>
      <c r="AC48" s="423"/>
      <c r="AD48" s="423"/>
      <c r="AE48" s="423"/>
      <c r="AF48" s="423"/>
      <c r="AG48" s="423"/>
      <c r="AH48" s="423"/>
      <c r="AI48" s="423"/>
      <c r="AJ48" s="423"/>
      <c r="AK48" s="423"/>
      <c r="AL48" s="423"/>
      <c r="AM48" s="423"/>
      <c r="AN48" s="423"/>
      <c r="AO48" s="423"/>
      <c r="AP48" s="423"/>
      <c r="AQ48" s="753">
        <f t="shared" si="4"/>
        <v>0</v>
      </c>
      <c r="AR48" s="423"/>
      <c r="AS48" s="423"/>
      <c r="AT48" s="423"/>
      <c r="AU48" s="854"/>
      <c r="AV48" s="854"/>
    </row>
    <row r="49" spans="1:48" s="164" customFormat="1" ht="12.75">
      <c r="A49" s="537"/>
      <c r="B49" s="504"/>
      <c r="C49" s="504"/>
      <c r="D49" s="504"/>
      <c r="E49" s="504"/>
      <c r="F49" s="504"/>
      <c r="G49" s="220"/>
      <c r="H49" s="220"/>
      <c r="I49" s="220"/>
      <c r="J49" s="220"/>
      <c r="K49" s="220"/>
      <c r="L49" s="159"/>
      <c r="M49" s="423"/>
      <c r="N49" s="727"/>
      <c r="O49" s="727"/>
      <c r="P49" s="727"/>
      <c r="Q49" s="423"/>
      <c r="R49" s="423"/>
      <c r="S49" s="423"/>
      <c r="T49" s="423"/>
      <c r="U49" s="423"/>
      <c r="V49" s="428" t="str">
        <f t="shared" si="14"/>
        <v/>
      </c>
      <c r="W49" s="859">
        <v>36</v>
      </c>
      <c r="X49" s="697">
        <v>2017</v>
      </c>
      <c r="Y49" s="695" t="s">
        <v>508</v>
      </c>
      <c r="Z49" s="423"/>
      <c r="AA49" s="423"/>
      <c r="AB49" s="423"/>
      <c r="AC49" s="423"/>
      <c r="AD49" s="423"/>
      <c r="AE49" s="423"/>
      <c r="AF49" s="423"/>
      <c r="AG49" s="423"/>
      <c r="AH49" s="423"/>
      <c r="AI49" s="423"/>
      <c r="AJ49" s="423"/>
      <c r="AK49" s="423"/>
      <c r="AL49" s="423"/>
      <c r="AM49" s="423"/>
      <c r="AN49" s="423"/>
      <c r="AO49" s="423"/>
      <c r="AP49" s="423"/>
      <c r="AQ49" s="753">
        <f t="shared" si="4"/>
        <v>0</v>
      </c>
      <c r="AR49" s="423"/>
      <c r="AS49" s="423"/>
      <c r="AT49" s="423"/>
      <c r="AU49" s="854"/>
      <c r="AV49" s="854"/>
    </row>
    <row r="50" spans="1:48" s="164" customFormat="1" ht="12.75">
      <c r="A50" s="505"/>
      <c r="B50" s="506"/>
      <c r="C50" s="506"/>
      <c r="D50" s="507"/>
      <c r="E50" s="507"/>
      <c r="F50" s="507"/>
      <c r="G50" s="220"/>
      <c r="H50" s="220"/>
      <c r="I50" s="220"/>
      <c r="J50" s="220"/>
      <c r="K50" s="220"/>
      <c r="L50" s="159"/>
      <c r="M50" s="423"/>
      <c r="N50" s="423"/>
      <c r="O50" s="423"/>
      <c r="P50" s="423"/>
      <c r="Q50" s="423"/>
      <c r="R50" s="423"/>
      <c r="S50" s="423"/>
      <c r="T50" s="423"/>
      <c r="U50" s="423"/>
      <c r="V50" s="428" t="str">
        <f t="shared" si="14"/>
        <v/>
      </c>
      <c r="W50" s="859">
        <v>37</v>
      </c>
      <c r="X50" s="697">
        <v>2017</v>
      </c>
      <c r="Y50" s="695" t="s">
        <v>509</v>
      </c>
      <c r="Z50" s="423"/>
      <c r="AA50" s="423"/>
      <c r="AB50" s="423"/>
      <c r="AC50" s="423"/>
      <c r="AD50" s="423"/>
      <c r="AE50" s="423"/>
      <c r="AF50" s="423"/>
      <c r="AG50" s="423"/>
      <c r="AH50" s="423"/>
      <c r="AI50" s="423"/>
      <c r="AJ50" s="423"/>
      <c r="AK50" s="423"/>
      <c r="AL50" s="423"/>
      <c r="AM50" s="423"/>
      <c r="AN50" s="423"/>
      <c r="AO50" s="423"/>
      <c r="AP50" s="423"/>
      <c r="AQ50" s="753">
        <f t="shared" si="4"/>
        <v>0</v>
      </c>
      <c r="AR50" s="423"/>
      <c r="AS50" s="423"/>
      <c r="AT50" s="423"/>
      <c r="AU50" s="854"/>
      <c r="AV50" s="854"/>
    </row>
    <row r="51" spans="1:48" s="164" customFormat="1" ht="12.75">
      <c r="A51" s="505"/>
      <c r="B51" s="506"/>
      <c r="C51" s="506"/>
      <c r="D51" s="507"/>
      <c r="E51" s="507"/>
      <c r="F51" s="507"/>
      <c r="G51" s="220"/>
      <c r="H51" s="220"/>
      <c r="I51" s="220"/>
      <c r="J51" s="220"/>
      <c r="K51" s="220"/>
      <c r="L51" s="159"/>
      <c r="M51" s="423"/>
      <c r="N51" s="423"/>
      <c r="O51" s="423"/>
      <c r="P51" s="423"/>
      <c r="Q51" s="423"/>
      <c r="R51" s="423"/>
      <c r="S51" s="423"/>
      <c r="T51" s="423"/>
      <c r="U51" s="423"/>
      <c r="V51" s="423"/>
      <c r="W51" s="864"/>
      <c r="X51" s="423"/>
      <c r="Y51" s="423"/>
      <c r="Z51" s="423"/>
      <c r="AA51" s="423"/>
      <c r="AB51" s="423"/>
      <c r="AC51" s="423"/>
      <c r="AD51" s="423"/>
      <c r="AE51" s="423"/>
      <c r="AF51" s="423"/>
      <c r="AG51" s="423"/>
      <c r="AH51" s="423"/>
      <c r="AI51" s="423"/>
      <c r="AJ51" s="423"/>
      <c r="AK51" s="423"/>
      <c r="AL51" s="423"/>
      <c r="AM51" s="423"/>
      <c r="AN51" s="423"/>
      <c r="AO51" s="423"/>
      <c r="AP51" s="423"/>
      <c r="AQ51" s="753"/>
      <c r="AR51" s="423"/>
      <c r="AS51" s="423"/>
      <c r="AT51" s="423"/>
      <c r="AU51" s="854"/>
      <c r="AV51" s="854"/>
    </row>
    <row r="52" spans="1:48" s="164" customFormat="1" ht="12.75">
      <c r="A52" s="505"/>
      <c r="B52" s="506"/>
      <c r="C52" s="506"/>
      <c r="D52" s="507"/>
      <c r="E52" s="507"/>
      <c r="F52" s="507"/>
      <c r="G52" s="220"/>
      <c r="H52" s="220"/>
      <c r="I52" s="220"/>
      <c r="J52" s="220"/>
      <c r="K52" s="220"/>
      <c r="L52" s="159"/>
      <c r="M52" s="423"/>
      <c r="N52" s="423"/>
      <c r="O52" s="423"/>
      <c r="P52" s="423"/>
      <c r="Q52" s="423"/>
      <c r="R52" s="423"/>
      <c r="S52" s="423"/>
      <c r="T52" s="423"/>
      <c r="U52" s="423"/>
      <c r="V52" s="423"/>
      <c r="W52" s="864"/>
      <c r="X52" s="423"/>
      <c r="Y52" s="423"/>
      <c r="Z52" s="423"/>
      <c r="AA52" s="423"/>
      <c r="AB52" s="423"/>
      <c r="AC52" s="423"/>
      <c r="AD52" s="423"/>
      <c r="AE52" s="423"/>
      <c r="AF52" s="423"/>
      <c r="AG52" s="423"/>
      <c r="AH52" s="423"/>
      <c r="AI52" s="423"/>
      <c r="AJ52" s="423"/>
      <c r="AK52" s="423"/>
      <c r="AL52" s="423"/>
      <c r="AM52" s="423"/>
      <c r="AN52" s="423"/>
      <c r="AO52" s="423"/>
      <c r="AP52" s="423"/>
      <c r="AQ52" s="753"/>
      <c r="AR52" s="423"/>
      <c r="AS52" s="423"/>
      <c r="AT52" s="423"/>
      <c r="AU52" s="854"/>
      <c r="AV52" s="854"/>
    </row>
    <row r="53" spans="1:48" s="164" customFormat="1" ht="12.75">
      <c r="A53" s="505"/>
      <c r="B53" s="506"/>
      <c r="C53" s="506"/>
      <c r="D53" s="507"/>
      <c r="E53" s="507"/>
      <c r="F53" s="507"/>
      <c r="G53" s="220"/>
      <c r="H53" s="220"/>
      <c r="I53" s="220"/>
      <c r="J53" s="220"/>
      <c r="K53" s="220"/>
      <c r="L53" s="159"/>
      <c r="M53" s="423"/>
      <c r="N53" s="423"/>
      <c r="O53" s="423"/>
      <c r="P53" s="423"/>
      <c r="Q53" s="423"/>
      <c r="R53" s="423"/>
      <c r="S53" s="423"/>
      <c r="T53" s="423"/>
      <c r="U53" s="423"/>
      <c r="V53" s="423"/>
      <c r="W53" s="864"/>
      <c r="X53" s="423"/>
      <c r="Y53" s="423"/>
      <c r="Z53" s="423"/>
      <c r="AA53" s="423"/>
      <c r="AB53" s="423"/>
      <c r="AC53" s="423"/>
      <c r="AD53" s="423"/>
      <c r="AE53" s="423"/>
      <c r="AF53" s="423"/>
      <c r="AG53" s="423"/>
      <c r="AH53" s="423"/>
      <c r="AI53" s="423"/>
      <c r="AJ53" s="423"/>
      <c r="AK53" s="423"/>
      <c r="AL53" s="423"/>
      <c r="AM53" s="423"/>
      <c r="AN53" s="423"/>
      <c r="AO53" s="423"/>
      <c r="AP53" s="423"/>
      <c r="AQ53" s="753"/>
      <c r="AR53" s="423"/>
      <c r="AS53" s="423"/>
      <c r="AT53" s="423"/>
      <c r="AU53" s="854"/>
      <c r="AV53" s="854"/>
    </row>
    <row r="54" spans="1:48" s="164" customFormat="1" ht="12.75">
      <c r="A54" s="505"/>
      <c r="B54" s="506"/>
      <c r="C54" s="506"/>
      <c r="D54" s="507"/>
      <c r="E54" s="507"/>
      <c r="F54" s="507"/>
      <c r="G54" s="220"/>
      <c r="H54" s="220"/>
      <c r="I54" s="220"/>
      <c r="J54" s="220"/>
      <c r="K54" s="220"/>
      <c r="L54" s="159"/>
      <c r="M54" s="423"/>
      <c r="N54" s="423"/>
      <c r="O54" s="423"/>
      <c r="P54" s="423"/>
      <c r="Q54" s="423"/>
      <c r="R54" s="423"/>
      <c r="S54" s="423"/>
      <c r="T54" s="423"/>
      <c r="U54" s="423"/>
      <c r="V54" s="423"/>
      <c r="W54" s="864"/>
      <c r="X54" s="423"/>
      <c r="Y54" s="423"/>
      <c r="Z54" s="423"/>
      <c r="AA54" s="423"/>
      <c r="AB54" s="423"/>
      <c r="AC54" s="423"/>
      <c r="AD54" s="423"/>
      <c r="AE54" s="423"/>
      <c r="AF54" s="423"/>
      <c r="AG54" s="423"/>
      <c r="AH54" s="423"/>
      <c r="AI54" s="423"/>
      <c r="AJ54" s="423"/>
      <c r="AK54" s="423"/>
      <c r="AL54" s="423"/>
      <c r="AM54" s="423"/>
      <c r="AN54" s="423"/>
      <c r="AO54" s="423"/>
      <c r="AP54" s="423"/>
      <c r="AQ54" s="753"/>
      <c r="AR54" s="423"/>
      <c r="AS54" s="423"/>
      <c r="AT54" s="423"/>
      <c r="AU54" s="854"/>
      <c r="AV54" s="854"/>
    </row>
    <row r="55" spans="1:48" s="164" customFormat="1" ht="12.75">
      <c r="A55" s="505"/>
      <c r="B55" s="506"/>
      <c r="C55" s="506"/>
      <c r="D55" s="507"/>
      <c r="E55" s="507"/>
      <c r="F55" s="507"/>
      <c r="G55" s="220"/>
      <c r="H55" s="220"/>
      <c r="I55" s="220"/>
      <c r="J55" s="220"/>
      <c r="K55" s="220"/>
      <c r="L55" s="159"/>
      <c r="M55" s="423"/>
      <c r="N55" s="423"/>
      <c r="O55" s="423"/>
      <c r="P55" s="423"/>
      <c r="Q55" s="423"/>
      <c r="R55" s="423"/>
      <c r="S55" s="423"/>
      <c r="T55" s="423"/>
      <c r="U55" s="423"/>
      <c r="V55" s="423"/>
      <c r="W55" s="864"/>
      <c r="X55" s="423"/>
      <c r="Y55" s="423"/>
      <c r="Z55" s="423"/>
      <c r="AA55" s="423"/>
      <c r="AB55" s="423"/>
      <c r="AC55" s="423"/>
      <c r="AD55" s="423"/>
      <c r="AE55" s="423"/>
      <c r="AF55" s="423"/>
      <c r="AG55" s="423"/>
      <c r="AH55" s="423"/>
      <c r="AI55" s="423"/>
      <c r="AJ55" s="423"/>
      <c r="AK55" s="423"/>
      <c r="AL55" s="423"/>
      <c r="AM55" s="423"/>
      <c r="AN55" s="423"/>
      <c r="AO55" s="423"/>
      <c r="AP55" s="423"/>
      <c r="AQ55" s="753"/>
      <c r="AR55" s="423"/>
      <c r="AS55" s="423"/>
      <c r="AT55" s="423"/>
      <c r="AU55" s="854"/>
      <c r="AV55" s="854"/>
    </row>
    <row r="56" spans="1:48" s="164" customFormat="1" ht="12.75">
      <c r="A56" s="505"/>
      <c r="B56" s="506"/>
      <c r="C56" s="506"/>
      <c r="D56" s="507"/>
      <c r="E56" s="507"/>
      <c r="F56" s="507"/>
      <c r="G56" s="220"/>
      <c r="H56" s="220"/>
      <c r="I56" s="220"/>
      <c r="J56" s="220"/>
      <c r="K56" s="220"/>
      <c r="L56" s="159"/>
      <c r="M56" s="423"/>
      <c r="N56" s="423"/>
      <c r="O56" s="423"/>
      <c r="P56" s="423"/>
      <c r="Q56" s="423"/>
      <c r="R56" s="423"/>
      <c r="S56" s="423"/>
      <c r="T56" s="423"/>
      <c r="U56" s="423"/>
      <c r="V56" s="423"/>
      <c r="W56" s="864"/>
      <c r="X56" s="423"/>
      <c r="Y56" s="423"/>
      <c r="Z56" s="423"/>
      <c r="AA56" s="423"/>
      <c r="AB56" s="423"/>
      <c r="AC56" s="423"/>
      <c r="AD56" s="423"/>
      <c r="AE56" s="423"/>
      <c r="AF56" s="423"/>
      <c r="AG56" s="423"/>
      <c r="AH56" s="423"/>
      <c r="AI56" s="423"/>
      <c r="AJ56" s="423"/>
      <c r="AK56" s="423"/>
      <c r="AL56" s="423"/>
      <c r="AM56" s="423"/>
      <c r="AN56" s="423"/>
      <c r="AO56" s="423"/>
      <c r="AP56" s="423"/>
      <c r="AQ56" s="753"/>
      <c r="AR56" s="423"/>
      <c r="AS56" s="423"/>
      <c r="AT56" s="423"/>
      <c r="AU56" s="854"/>
      <c r="AV56" s="854"/>
    </row>
    <row r="57" spans="1:48" s="164" customFormat="1" ht="12.75">
      <c r="A57" s="505"/>
      <c r="B57" s="506"/>
      <c r="C57" s="506"/>
      <c r="D57" s="507"/>
      <c r="E57" s="507"/>
      <c r="F57" s="507"/>
      <c r="G57" s="220"/>
      <c r="H57" s="220"/>
      <c r="I57" s="220"/>
      <c r="J57" s="220"/>
      <c r="K57" s="220"/>
      <c r="L57" s="159"/>
      <c r="M57" s="423"/>
      <c r="N57" s="423"/>
      <c r="O57" s="423"/>
      <c r="P57" s="423"/>
      <c r="Q57" s="423"/>
      <c r="R57" s="423"/>
      <c r="S57" s="423"/>
      <c r="T57" s="423"/>
      <c r="U57" s="423"/>
      <c r="V57" s="423"/>
      <c r="W57" s="864"/>
      <c r="X57" s="423"/>
      <c r="Y57" s="423"/>
      <c r="Z57" s="423"/>
      <c r="AA57" s="423"/>
      <c r="AB57" s="423"/>
      <c r="AC57" s="423"/>
      <c r="AD57" s="423"/>
      <c r="AE57" s="423"/>
      <c r="AF57" s="423"/>
      <c r="AG57" s="423"/>
      <c r="AH57" s="423"/>
      <c r="AI57" s="423"/>
      <c r="AJ57" s="423"/>
      <c r="AK57" s="423"/>
      <c r="AL57" s="423"/>
      <c r="AM57" s="423"/>
      <c r="AN57" s="423"/>
      <c r="AO57" s="423"/>
      <c r="AP57" s="423"/>
      <c r="AQ57" s="753"/>
      <c r="AR57" s="423"/>
      <c r="AS57" s="423"/>
      <c r="AT57" s="423"/>
      <c r="AU57" s="854"/>
      <c r="AV57" s="854"/>
    </row>
    <row r="58" spans="1:48" s="164" customFormat="1" ht="12.75">
      <c r="A58" s="505"/>
      <c r="B58" s="506"/>
      <c r="C58" s="506"/>
      <c r="D58" s="507"/>
      <c r="E58" s="507"/>
      <c r="F58" s="507"/>
      <c r="G58" s="220"/>
      <c r="H58" s="220"/>
      <c r="I58" s="220"/>
      <c r="J58" s="220"/>
      <c r="K58" s="220"/>
      <c r="L58" s="159"/>
      <c r="M58" s="423"/>
      <c r="N58" s="423"/>
      <c r="O58" s="423"/>
      <c r="P58" s="423"/>
      <c r="Q58" s="423"/>
      <c r="R58" s="423"/>
      <c r="S58" s="423"/>
      <c r="T58" s="423"/>
      <c r="U58" s="423"/>
      <c r="V58" s="423"/>
      <c r="W58" s="864"/>
      <c r="X58" s="423"/>
      <c r="Y58" s="423"/>
      <c r="Z58" s="423"/>
      <c r="AA58" s="423"/>
      <c r="AB58" s="423"/>
      <c r="AC58" s="423"/>
      <c r="AD58" s="423"/>
      <c r="AE58" s="423"/>
      <c r="AF58" s="423"/>
      <c r="AG58" s="423"/>
      <c r="AH58" s="423"/>
      <c r="AI58" s="423"/>
      <c r="AJ58" s="423"/>
      <c r="AK58" s="423"/>
      <c r="AL58" s="423"/>
      <c r="AM58" s="423"/>
      <c r="AN58" s="423"/>
      <c r="AO58" s="423"/>
      <c r="AP58" s="423"/>
      <c r="AQ58" s="753"/>
      <c r="AR58" s="423"/>
      <c r="AS58" s="423"/>
      <c r="AT58" s="423"/>
      <c r="AU58" s="854"/>
      <c r="AV58" s="854"/>
    </row>
    <row r="59" spans="1:48" s="164" customFormat="1" ht="12.75">
      <c r="A59" s="505"/>
      <c r="B59" s="506"/>
      <c r="C59" s="506"/>
      <c r="D59" s="507"/>
      <c r="E59" s="507"/>
      <c r="F59" s="507"/>
      <c r="G59" s="220"/>
      <c r="H59" s="220"/>
      <c r="I59" s="220"/>
      <c r="J59" s="220"/>
      <c r="K59" s="220"/>
      <c r="L59" s="159"/>
      <c r="M59" s="423"/>
      <c r="N59" s="423"/>
      <c r="O59" s="423"/>
      <c r="P59" s="423"/>
      <c r="Q59" s="423"/>
      <c r="R59" s="423"/>
      <c r="S59" s="423"/>
      <c r="T59" s="423"/>
      <c r="U59" s="423"/>
      <c r="V59" s="423"/>
      <c r="W59" s="864"/>
      <c r="X59" s="423"/>
      <c r="Y59" s="423"/>
      <c r="Z59" s="423"/>
      <c r="AA59" s="423"/>
      <c r="AB59" s="423"/>
      <c r="AC59" s="423"/>
      <c r="AD59" s="423"/>
      <c r="AE59" s="423"/>
      <c r="AF59" s="423"/>
      <c r="AG59" s="423"/>
      <c r="AH59" s="423"/>
      <c r="AI59" s="423"/>
      <c r="AJ59" s="423"/>
      <c r="AK59" s="423"/>
      <c r="AL59" s="423"/>
      <c r="AM59" s="423"/>
      <c r="AN59" s="423"/>
      <c r="AO59" s="423"/>
      <c r="AP59" s="423"/>
      <c r="AQ59" s="753"/>
      <c r="AR59" s="423"/>
      <c r="AS59" s="423"/>
      <c r="AT59" s="423"/>
      <c r="AU59" s="854"/>
      <c r="AV59" s="854"/>
    </row>
    <row r="60" spans="1:48" s="164" customFormat="1" ht="12.75">
      <c r="A60" s="505"/>
      <c r="B60" s="506"/>
      <c r="C60" s="506"/>
      <c r="D60" s="507"/>
      <c r="E60" s="507"/>
      <c r="F60" s="507"/>
      <c r="G60" s="220"/>
      <c r="H60" s="220"/>
      <c r="I60" s="220"/>
      <c r="J60" s="220"/>
      <c r="K60" s="220"/>
      <c r="L60" s="159"/>
      <c r="M60" s="423"/>
      <c r="N60" s="423"/>
      <c r="O60" s="423"/>
      <c r="P60" s="423"/>
      <c r="Q60" s="423"/>
      <c r="R60" s="423"/>
      <c r="S60" s="423"/>
      <c r="T60" s="423"/>
      <c r="U60" s="423"/>
      <c r="V60" s="423"/>
      <c r="W60" s="864"/>
      <c r="X60" s="423"/>
      <c r="Y60" s="423"/>
      <c r="Z60" s="423"/>
      <c r="AA60" s="423"/>
      <c r="AB60" s="423"/>
      <c r="AC60" s="423"/>
      <c r="AD60" s="423"/>
      <c r="AE60" s="423"/>
      <c r="AF60" s="423"/>
      <c r="AG60" s="423"/>
      <c r="AH60" s="423"/>
      <c r="AI60" s="423"/>
      <c r="AJ60" s="423"/>
      <c r="AK60" s="423"/>
      <c r="AL60" s="423"/>
      <c r="AM60" s="423"/>
      <c r="AN60" s="423"/>
      <c r="AO60" s="423"/>
      <c r="AP60" s="423"/>
      <c r="AQ60" s="423"/>
      <c r="AR60" s="423"/>
      <c r="AS60" s="423"/>
      <c r="AT60" s="423"/>
      <c r="AU60" s="854"/>
      <c r="AV60" s="854"/>
    </row>
    <row r="61" spans="1:48" s="164" customFormat="1" ht="12.75">
      <c r="A61" s="505"/>
      <c r="B61" s="506"/>
      <c r="C61" s="506"/>
      <c r="D61" s="507"/>
      <c r="E61" s="507"/>
      <c r="F61" s="507"/>
      <c r="G61" s="220"/>
      <c r="H61" s="220"/>
      <c r="I61" s="220"/>
      <c r="J61" s="220"/>
      <c r="K61" s="220"/>
      <c r="L61" s="159"/>
      <c r="M61" s="423"/>
      <c r="N61" s="423"/>
      <c r="O61" s="423"/>
      <c r="P61" s="423"/>
      <c r="Q61" s="423"/>
      <c r="R61" s="423"/>
      <c r="S61" s="423"/>
      <c r="T61" s="423"/>
      <c r="U61" s="423"/>
      <c r="V61" s="423"/>
      <c r="W61" s="864"/>
      <c r="X61" s="423"/>
      <c r="Y61" s="423"/>
      <c r="Z61" s="423"/>
      <c r="AA61" s="423"/>
      <c r="AB61" s="423"/>
      <c r="AC61" s="423"/>
      <c r="AD61" s="423"/>
      <c r="AE61" s="423"/>
      <c r="AF61" s="423"/>
      <c r="AG61" s="423"/>
      <c r="AH61" s="423"/>
      <c r="AI61" s="423"/>
      <c r="AJ61" s="423"/>
      <c r="AK61" s="423"/>
      <c r="AL61" s="423"/>
      <c r="AM61" s="423"/>
      <c r="AN61" s="423"/>
      <c r="AO61" s="423"/>
      <c r="AP61" s="423"/>
      <c r="AQ61" s="423"/>
      <c r="AR61" s="423"/>
      <c r="AS61" s="423"/>
      <c r="AT61" s="423"/>
      <c r="AU61" s="854"/>
      <c r="AV61" s="854"/>
    </row>
    <row r="62" spans="1:48" s="164" customFormat="1" ht="12.75">
      <c r="A62" s="505"/>
      <c r="B62" s="506"/>
      <c r="C62" s="506"/>
      <c r="D62" s="507"/>
      <c r="E62" s="507"/>
      <c r="F62" s="507"/>
      <c r="G62" s="220"/>
      <c r="H62" s="220"/>
      <c r="I62" s="220"/>
      <c r="J62" s="220"/>
      <c r="K62" s="220"/>
      <c r="L62" s="159"/>
      <c r="M62" s="423"/>
      <c r="N62" s="423"/>
      <c r="O62" s="423"/>
      <c r="P62" s="423"/>
      <c r="Q62" s="423"/>
      <c r="R62" s="423"/>
      <c r="S62" s="423"/>
      <c r="T62" s="423"/>
      <c r="U62" s="423"/>
      <c r="V62" s="423"/>
      <c r="W62" s="864"/>
      <c r="X62" s="423"/>
      <c r="Y62" s="423"/>
      <c r="Z62" s="423"/>
      <c r="AA62" s="423"/>
      <c r="AB62" s="423"/>
      <c r="AC62" s="423"/>
      <c r="AD62" s="423"/>
      <c r="AE62" s="423"/>
      <c r="AF62" s="423"/>
      <c r="AG62" s="423"/>
      <c r="AH62" s="423"/>
      <c r="AI62" s="423"/>
      <c r="AJ62" s="423"/>
      <c r="AK62" s="423"/>
      <c r="AL62" s="423"/>
      <c r="AM62" s="423"/>
      <c r="AN62" s="423"/>
      <c r="AO62" s="423"/>
      <c r="AP62" s="423"/>
      <c r="AQ62" s="423"/>
      <c r="AR62" s="423"/>
      <c r="AS62" s="423"/>
      <c r="AT62" s="423"/>
      <c r="AU62" s="854"/>
      <c r="AV62" s="854"/>
    </row>
    <row r="63" spans="1:48" s="164" customFormat="1" ht="12.75">
      <c r="A63" s="505"/>
      <c r="B63" s="506"/>
      <c r="C63" s="506"/>
      <c r="D63" s="507"/>
      <c r="E63" s="507"/>
      <c r="F63" s="507"/>
      <c r="G63" s="220"/>
      <c r="H63" s="220"/>
      <c r="I63" s="220"/>
      <c r="J63" s="220"/>
      <c r="K63" s="220"/>
      <c r="L63" s="159"/>
      <c r="M63" s="423"/>
      <c r="N63" s="423"/>
      <c r="O63" s="423"/>
      <c r="P63" s="423"/>
      <c r="Q63" s="423"/>
      <c r="R63" s="423"/>
      <c r="S63" s="423"/>
      <c r="T63" s="423"/>
      <c r="U63" s="423"/>
      <c r="V63" s="423"/>
      <c r="W63" s="864"/>
      <c r="X63" s="423"/>
      <c r="Y63" s="423"/>
      <c r="Z63" s="423"/>
      <c r="AA63" s="423"/>
      <c r="AB63" s="423"/>
      <c r="AC63" s="423"/>
      <c r="AD63" s="423"/>
      <c r="AE63" s="423"/>
      <c r="AF63" s="423"/>
      <c r="AG63" s="423"/>
      <c r="AH63" s="423"/>
      <c r="AI63" s="423"/>
      <c r="AJ63" s="423"/>
      <c r="AK63" s="423"/>
      <c r="AL63" s="423"/>
      <c r="AM63" s="423"/>
      <c r="AN63" s="423"/>
      <c r="AO63" s="423"/>
      <c r="AP63" s="423"/>
      <c r="AQ63" s="423"/>
      <c r="AR63" s="423"/>
      <c r="AS63" s="423"/>
      <c r="AT63" s="423"/>
      <c r="AU63" s="854"/>
      <c r="AV63" s="854"/>
    </row>
    <row r="64" spans="1:48" s="164" customFormat="1" ht="12.75">
      <c r="A64" s="505"/>
      <c r="B64" s="506"/>
      <c r="C64" s="506"/>
      <c r="D64" s="507"/>
      <c r="E64" s="507"/>
      <c r="F64" s="507"/>
      <c r="G64" s="220"/>
      <c r="H64" s="220"/>
      <c r="I64" s="220"/>
      <c r="J64" s="220"/>
      <c r="K64" s="220"/>
      <c r="L64" s="159"/>
      <c r="M64" s="423"/>
      <c r="N64" s="423"/>
      <c r="O64" s="423"/>
      <c r="P64" s="423"/>
      <c r="Q64" s="423"/>
      <c r="R64" s="423"/>
      <c r="S64" s="423"/>
      <c r="T64" s="423"/>
      <c r="U64" s="423"/>
      <c r="V64" s="423"/>
      <c r="W64" s="864"/>
      <c r="X64" s="423"/>
      <c r="Y64" s="423"/>
      <c r="Z64" s="423"/>
      <c r="AA64" s="423"/>
      <c r="AB64" s="423"/>
      <c r="AC64" s="423"/>
      <c r="AD64" s="423"/>
      <c r="AE64" s="423"/>
      <c r="AF64" s="423"/>
      <c r="AG64" s="423"/>
      <c r="AH64" s="423"/>
      <c r="AI64" s="423"/>
      <c r="AJ64" s="423"/>
      <c r="AK64" s="423"/>
      <c r="AL64" s="423"/>
      <c r="AM64" s="423"/>
      <c r="AN64" s="423"/>
      <c r="AO64" s="423"/>
      <c r="AP64" s="423"/>
      <c r="AQ64" s="423"/>
      <c r="AR64" s="423"/>
      <c r="AS64" s="423"/>
      <c r="AT64" s="423"/>
      <c r="AU64" s="854"/>
      <c r="AV64" s="854"/>
    </row>
    <row r="65" spans="1:48" s="164" customFormat="1" ht="12.75">
      <c r="A65" s="505"/>
      <c r="B65" s="506"/>
      <c r="C65" s="506"/>
      <c r="D65" s="507"/>
      <c r="E65" s="507"/>
      <c r="F65" s="507"/>
      <c r="G65" s="220"/>
      <c r="H65" s="220"/>
      <c r="I65" s="220"/>
      <c r="J65" s="220"/>
      <c r="K65" s="220"/>
      <c r="L65" s="159"/>
      <c r="M65" s="423"/>
      <c r="N65" s="423"/>
      <c r="O65" s="423"/>
      <c r="P65" s="423"/>
      <c r="Q65" s="423"/>
      <c r="R65" s="423"/>
      <c r="S65" s="423"/>
      <c r="T65" s="423"/>
      <c r="U65" s="423"/>
      <c r="V65" s="423"/>
      <c r="W65" s="864"/>
      <c r="X65" s="423"/>
      <c r="Y65" s="423"/>
      <c r="Z65" s="423"/>
      <c r="AA65" s="423"/>
      <c r="AB65" s="423"/>
      <c r="AC65" s="423"/>
      <c r="AD65" s="423"/>
      <c r="AE65" s="423"/>
      <c r="AF65" s="423"/>
      <c r="AG65" s="423"/>
      <c r="AH65" s="423"/>
      <c r="AI65" s="423"/>
      <c r="AJ65" s="423"/>
      <c r="AK65" s="423"/>
      <c r="AL65" s="423"/>
      <c r="AM65" s="423"/>
      <c r="AN65" s="423"/>
      <c r="AO65" s="423"/>
      <c r="AP65" s="423"/>
      <c r="AQ65" s="423"/>
      <c r="AR65" s="423"/>
      <c r="AS65" s="423"/>
      <c r="AT65" s="423"/>
      <c r="AU65" s="854"/>
      <c r="AV65" s="854"/>
    </row>
    <row r="66" spans="1:48" s="164" customFormat="1" ht="12.75">
      <c r="A66" s="505"/>
      <c r="B66" s="506"/>
      <c r="C66" s="506"/>
      <c r="D66" s="507"/>
      <c r="E66" s="507"/>
      <c r="F66" s="507"/>
      <c r="G66" s="220"/>
      <c r="H66" s="220"/>
      <c r="I66" s="220"/>
      <c r="J66" s="220"/>
      <c r="K66" s="220"/>
      <c r="L66" s="159"/>
      <c r="M66" s="423"/>
      <c r="N66" s="423"/>
      <c r="O66" s="423"/>
      <c r="P66" s="423"/>
      <c r="Q66" s="423"/>
      <c r="R66" s="423"/>
      <c r="S66" s="423"/>
      <c r="T66" s="423"/>
      <c r="U66" s="423"/>
      <c r="V66" s="423"/>
      <c r="W66" s="864"/>
      <c r="X66" s="423"/>
      <c r="Y66" s="423"/>
      <c r="Z66" s="423"/>
      <c r="AA66" s="423"/>
      <c r="AB66" s="423"/>
      <c r="AC66" s="423"/>
      <c r="AD66" s="423"/>
      <c r="AE66" s="423"/>
      <c r="AF66" s="423"/>
      <c r="AG66" s="423"/>
      <c r="AH66" s="423"/>
      <c r="AI66" s="423"/>
      <c r="AJ66" s="423"/>
      <c r="AK66" s="423"/>
      <c r="AL66" s="423"/>
      <c r="AM66" s="423"/>
      <c r="AN66" s="423"/>
      <c r="AO66" s="423"/>
      <c r="AP66" s="423"/>
      <c r="AQ66" s="423"/>
      <c r="AR66" s="423"/>
      <c r="AS66" s="423"/>
      <c r="AT66" s="423"/>
      <c r="AU66" s="854"/>
      <c r="AV66" s="854"/>
    </row>
    <row r="67" spans="1:48" s="164" customFormat="1" ht="12.75">
      <c r="A67" s="505"/>
      <c r="B67" s="506"/>
      <c r="C67" s="506"/>
      <c r="D67" s="507"/>
      <c r="E67" s="507"/>
      <c r="F67" s="507"/>
      <c r="G67" s="220"/>
      <c r="H67" s="220"/>
      <c r="I67" s="220"/>
      <c r="J67" s="220"/>
      <c r="K67" s="220"/>
      <c r="L67" s="159"/>
      <c r="M67" s="423"/>
      <c r="N67" s="423"/>
      <c r="O67" s="423"/>
      <c r="P67" s="423"/>
      <c r="Q67" s="423"/>
      <c r="R67" s="423"/>
      <c r="S67" s="423"/>
      <c r="T67" s="423"/>
      <c r="U67" s="423"/>
      <c r="V67" s="423"/>
      <c r="W67" s="864"/>
      <c r="X67" s="423"/>
      <c r="Y67" s="423"/>
      <c r="Z67" s="423"/>
      <c r="AA67" s="423"/>
      <c r="AB67" s="423"/>
      <c r="AC67" s="423"/>
      <c r="AD67" s="423"/>
      <c r="AE67" s="423"/>
      <c r="AF67" s="423"/>
      <c r="AG67" s="423"/>
      <c r="AH67" s="423"/>
      <c r="AI67" s="423"/>
      <c r="AJ67" s="423"/>
      <c r="AK67" s="423"/>
      <c r="AL67" s="423"/>
      <c r="AM67" s="423"/>
      <c r="AN67" s="423"/>
      <c r="AO67" s="423"/>
      <c r="AP67" s="423"/>
      <c r="AQ67" s="423"/>
      <c r="AR67" s="423"/>
      <c r="AS67" s="423"/>
      <c r="AT67" s="423"/>
      <c r="AU67" s="854"/>
      <c r="AV67" s="854"/>
    </row>
    <row r="68" spans="1:48" s="164" customFormat="1" ht="12.75">
      <c r="A68" s="505"/>
      <c r="B68" s="506"/>
      <c r="C68" s="506"/>
      <c r="D68" s="507"/>
      <c r="E68" s="507"/>
      <c r="F68" s="507"/>
      <c r="G68" s="220"/>
      <c r="H68" s="220"/>
      <c r="I68" s="220"/>
      <c r="J68" s="220"/>
      <c r="K68" s="220"/>
      <c r="L68" s="159"/>
      <c r="M68" s="423"/>
      <c r="N68" s="423"/>
      <c r="O68" s="423"/>
      <c r="P68" s="423"/>
      <c r="Q68" s="423"/>
      <c r="R68" s="423"/>
      <c r="S68" s="423"/>
      <c r="T68" s="423"/>
      <c r="U68" s="423"/>
      <c r="V68" s="423"/>
      <c r="W68" s="864"/>
      <c r="X68" s="423"/>
      <c r="Y68" s="423"/>
      <c r="Z68" s="423"/>
      <c r="AA68" s="423"/>
      <c r="AB68" s="423"/>
      <c r="AC68" s="423"/>
      <c r="AD68" s="423"/>
      <c r="AE68" s="423"/>
      <c r="AF68" s="423"/>
      <c r="AG68" s="423"/>
      <c r="AH68" s="423"/>
      <c r="AI68" s="423"/>
      <c r="AJ68" s="423"/>
      <c r="AK68" s="423"/>
      <c r="AL68" s="423"/>
      <c r="AM68" s="423"/>
      <c r="AN68" s="423"/>
      <c r="AO68" s="423"/>
      <c r="AP68" s="423"/>
      <c r="AQ68" s="423"/>
      <c r="AR68" s="423"/>
      <c r="AS68" s="423"/>
      <c r="AT68" s="423"/>
      <c r="AU68" s="854"/>
      <c r="AV68" s="854"/>
    </row>
    <row r="69" spans="1:48" s="164" customFormat="1" ht="12.75">
      <c r="A69" s="505"/>
      <c r="B69" s="506"/>
      <c r="C69" s="506"/>
      <c r="D69" s="507"/>
      <c r="E69" s="507"/>
      <c r="F69" s="507"/>
      <c r="G69" s="220"/>
      <c r="H69" s="220"/>
      <c r="I69" s="220"/>
      <c r="J69" s="220"/>
      <c r="K69" s="220"/>
      <c r="L69" s="159"/>
      <c r="M69" s="423"/>
      <c r="N69" s="423"/>
      <c r="O69" s="423"/>
      <c r="P69" s="423"/>
      <c r="Q69" s="423"/>
      <c r="R69" s="423"/>
      <c r="S69" s="423"/>
      <c r="T69" s="423"/>
      <c r="U69" s="423"/>
      <c r="V69" s="423"/>
      <c r="W69" s="864"/>
      <c r="X69" s="423"/>
      <c r="Y69" s="423"/>
      <c r="Z69" s="423"/>
      <c r="AA69" s="423"/>
      <c r="AB69" s="423"/>
      <c r="AC69" s="423"/>
      <c r="AD69" s="423"/>
      <c r="AE69" s="423"/>
      <c r="AF69" s="423"/>
      <c r="AG69" s="423"/>
      <c r="AH69" s="423"/>
      <c r="AI69" s="423"/>
      <c r="AJ69" s="423"/>
      <c r="AK69" s="423"/>
      <c r="AL69" s="423"/>
      <c r="AM69" s="423"/>
      <c r="AN69" s="423"/>
      <c r="AO69" s="423"/>
      <c r="AP69" s="423"/>
      <c r="AQ69" s="423"/>
      <c r="AR69" s="423"/>
      <c r="AS69" s="423"/>
      <c r="AT69" s="423"/>
      <c r="AU69" s="854"/>
      <c r="AV69" s="854"/>
    </row>
    <row r="70" spans="1:48" s="164" customFormat="1" ht="12.75">
      <c r="A70" s="505"/>
      <c r="B70" s="506"/>
      <c r="C70" s="506"/>
      <c r="D70" s="507"/>
      <c r="E70" s="507"/>
      <c r="F70" s="507"/>
      <c r="G70" s="220"/>
      <c r="H70" s="220"/>
      <c r="I70" s="220"/>
      <c r="J70" s="220"/>
      <c r="K70" s="220"/>
      <c r="L70" s="159"/>
      <c r="M70" s="423"/>
      <c r="N70" s="423"/>
      <c r="O70" s="423"/>
      <c r="P70" s="423"/>
      <c r="Q70" s="423"/>
      <c r="R70" s="423"/>
      <c r="S70" s="423"/>
      <c r="T70" s="423"/>
      <c r="U70" s="423"/>
      <c r="V70" s="423"/>
      <c r="W70" s="864"/>
      <c r="X70" s="423"/>
      <c r="Y70" s="423"/>
      <c r="Z70" s="423"/>
      <c r="AA70" s="423"/>
      <c r="AB70" s="423"/>
      <c r="AC70" s="423"/>
      <c r="AD70" s="423"/>
      <c r="AE70" s="423"/>
      <c r="AF70" s="423"/>
      <c r="AG70" s="423"/>
      <c r="AH70" s="423"/>
      <c r="AI70" s="423"/>
      <c r="AJ70" s="423"/>
      <c r="AK70" s="423"/>
      <c r="AL70" s="423"/>
      <c r="AM70" s="423"/>
      <c r="AN70" s="423"/>
      <c r="AO70" s="423"/>
      <c r="AP70" s="423"/>
      <c r="AQ70" s="423"/>
      <c r="AR70" s="423"/>
      <c r="AS70" s="423"/>
      <c r="AT70" s="423"/>
      <c r="AU70" s="854"/>
      <c r="AV70" s="854"/>
    </row>
    <row r="71" spans="1:48" s="164" customFormat="1" ht="12.75">
      <c r="A71" s="505"/>
      <c r="B71" s="506"/>
      <c r="C71" s="506"/>
      <c r="D71" s="507"/>
      <c r="E71" s="507"/>
      <c r="F71" s="507"/>
      <c r="G71" s="220"/>
      <c r="H71" s="220"/>
      <c r="I71" s="220"/>
      <c r="J71" s="220"/>
      <c r="K71" s="220"/>
      <c r="L71" s="159"/>
      <c r="M71" s="423"/>
      <c r="N71" s="423"/>
      <c r="O71" s="423"/>
      <c r="P71" s="423"/>
      <c r="Q71" s="423"/>
      <c r="R71" s="423"/>
      <c r="S71" s="423"/>
      <c r="T71" s="423"/>
      <c r="U71" s="423"/>
      <c r="V71" s="423"/>
      <c r="W71" s="864"/>
      <c r="X71" s="423"/>
      <c r="Y71" s="423"/>
      <c r="Z71" s="423"/>
      <c r="AA71" s="423"/>
      <c r="AB71" s="423"/>
      <c r="AC71" s="423"/>
      <c r="AD71" s="423"/>
      <c r="AE71" s="423"/>
      <c r="AF71" s="423"/>
      <c r="AG71" s="423"/>
      <c r="AH71" s="423"/>
      <c r="AI71" s="423"/>
      <c r="AJ71" s="423"/>
      <c r="AK71" s="423"/>
      <c r="AL71" s="423"/>
      <c r="AM71" s="423"/>
      <c r="AN71" s="423"/>
      <c r="AO71" s="423"/>
      <c r="AP71" s="423"/>
      <c r="AQ71" s="423"/>
      <c r="AR71" s="423"/>
      <c r="AS71" s="423"/>
      <c r="AT71" s="423"/>
      <c r="AU71" s="854"/>
      <c r="AV71" s="854"/>
    </row>
    <row r="72" spans="1:48" s="164" customFormat="1" ht="12.75">
      <c r="A72" s="505"/>
      <c r="B72" s="506"/>
      <c r="C72" s="506"/>
      <c r="D72" s="507"/>
      <c r="E72" s="507"/>
      <c r="F72" s="507"/>
      <c r="G72" s="220"/>
      <c r="H72" s="220"/>
      <c r="I72" s="220"/>
      <c r="J72" s="220"/>
      <c r="K72" s="220"/>
      <c r="L72" s="159"/>
      <c r="M72" s="423"/>
      <c r="N72" s="423"/>
      <c r="O72" s="423"/>
      <c r="P72" s="423"/>
      <c r="Q72" s="423"/>
      <c r="R72" s="423"/>
      <c r="S72" s="423"/>
      <c r="T72" s="423"/>
      <c r="U72" s="423"/>
      <c r="V72" s="423"/>
      <c r="W72" s="864"/>
      <c r="X72" s="423"/>
      <c r="Y72" s="423"/>
      <c r="Z72" s="423"/>
      <c r="AA72" s="423"/>
      <c r="AB72" s="423"/>
      <c r="AC72" s="423"/>
      <c r="AD72" s="423"/>
      <c r="AE72" s="423"/>
      <c r="AF72" s="423"/>
      <c r="AG72" s="423"/>
      <c r="AH72" s="423"/>
      <c r="AI72" s="423"/>
      <c r="AJ72" s="423"/>
      <c r="AK72" s="423"/>
      <c r="AL72" s="423"/>
      <c r="AM72" s="423"/>
      <c r="AN72" s="423"/>
      <c r="AO72" s="423"/>
      <c r="AP72" s="423"/>
      <c r="AQ72" s="423"/>
      <c r="AR72" s="423"/>
      <c r="AS72" s="423"/>
      <c r="AT72" s="423"/>
      <c r="AU72" s="854"/>
      <c r="AV72" s="854"/>
    </row>
    <row r="73" spans="1:48" s="164" customFormat="1" ht="12.75">
      <c r="A73" s="505"/>
      <c r="B73" s="506"/>
      <c r="C73" s="506"/>
      <c r="D73" s="507"/>
      <c r="E73" s="507"/>
      <c r="F73" s="507"/>
      <c r="G73" s="220"/>
      <c r="H73" s="220"/>
      <c r="I73" s="220"/>
      <c r="J73" s="220"/>
      <c r="K73" s="220"/>
      <c r="L73" s="159"/>
      <c r="M73" s="423"/>
      <c r="N73" s="423"/>
      <c r="O73" s="423"/>
      <c r="P73" s="423"/>
      <c r="Q73" s="423"/>
      <c r="R73" s="423"/>
      <c r="S73" s="423"/>
      <c r="T73" s="423"/>
      <c r="U73" s="423"/>
      <c r="V73" s="423"/>
      <c r="W73" s="864"/>
      <c r="X73" s="423"/>
      <c r="Y73" s="423"/>
      <c r="Z73" s="423"/>
      <c r="AA73" s="423"/>
      <c r="AB73" s="423"/>
      <c r="AC73" s="423"/>
      <c r="AD73" s="423"/>
      <c r="AE73" s="423"/>
      <c r="AF73" s="423"/>
      <c r="AG73" s="423"/>
      <c r="AH73" s="423"/>
      <c r="AI73" s="423"/>
      <c r="AJ73" s="423"/>
      <c r="AK73" s="423"/>
      <c r="AL73" s="423"/>
      <c r="AM73" s="423"/>
      <c r="AN73" s="423"/>
      <c r="AO73" s="423"/>
      <c r="AP73" s="423"/>
      <c r="AQ73" s="423"/>
      <c r="AR73" s="423"/>
      <c r="AS73" s="423"/>
      <c r="AT73" s="423"/>
      <c r="AU73" s="854"/>
      <c r="AV73" s="854"/>
    </row>
    <row r="74" spans="1:48" s="164" customFormat="1" ht="12.75">
      <c r="A74" s="505"/>
      <c r="B74" s="506"/>
      <c r="C74" s="506"/>
      <c r="D74" s="507"/>
      <c r="E74" s="507"/>
      <c r="F74" s="507"/>
      <c r="G74" s="220"/>
      <c r="H74" s="220"/>
      <c r="I74" s="220"/>
      <c r="J74" s="220"/>
      <c r="K74" s="220"/>
      <c r="L74" s="159"/>
      <c r="M74" s="423"/>
      <c r="N74" s="423"/>
      <c r="O74" s="423"/>
      <c r="P74" s="423"/>
      <c r="Q74" s="423"/>
      <c r="R74" s="423"/>
      <c r="S74" s="423"/>
      <c r="T74" s="423"/>
      <c r="U74" s="423"/>
      <c r="V74" s="423"/>
      <c r="W74" s="864"/>
      <c r="X74" s="423"/>
      <c r="Y74" s="423"/>
      <c r="Z74" s="423"/>
      <c r="AA74" s="423"/>
      <c r="AB74" s="423"/>
      <c r="AC74" s="423"/>
      <c r="AD74" s="423"/>
      <c r="AE74" s="423"/>
      <c r="AF74" s="423"/>
      <c r="AG74" s="423"/>
      <c r="AH74" s="423"/>
      <c r="AI74" s="423"/>
      <c r="AJ74" s="423"/>
      <c r="AK74" s="423"/>
      <c r="AL74" s="423"/>
      <c r="AM74" s="423"/>
      <c r="AN74" s="423"/>
      <c r="AO74" s="423"/>
      <c r="AP74" s="423"/>
      <c r="AQ74" s="423"/>
      <c r="AR74" s="423"/>
      <c r="AS74" s="423"/>
      <c r="AT74" s="423"/>
      <c r="AU74" s="854"/>
      <c r="AV74" s="854"/>
    </row>
    <row r="75" spans="1:48" s="164" customFormat="1" ht="12.75">
      <c r="A75" s="505"/>
      <c r="B75" s="506"/>
      <c r="C75" s="506"/>
      <c r="D75" s="507"/>
      <c r="E75" s="507"/>
      <c r="F75" s="507"/>
      <c r="G75" s="220"/>
      <c r="H75" s="220"/>
      <c r="I75" s="220"/>
      <c r="J75" s="220"/>
      <c r="K75" s="220"/>
      <c r="L75" s="159"/>
      <c r="M75" s="423"/>
      <c r="N75" s="423"/>
      <c r="O75" s="423"/>
      <c r="P75" s="423"/>
      <c r="Q75" s="423"/>
      <c r="R75" s="423"/>
      <c r="S75" s="423"/>
      <c r="T75" s="423"/>
      <c r="U75" s="423"/>
      <c r="V75" s="423"/>
      <c r="W75" s="864"/>
      <c r="X75" s="423"/>
      <c r="Y75" s="423"/>
      <c r="Z75" s="423"/>
      <c r="AA75" s="423"/>
      <c r="AB75" s="423"/>
      <c r="AC75" s="423"/>
      <c r="AD75" s="423"/>
      <c r="AE75" s="423"/>
      <c r="AF75" s="423"/>
      <c r="AG75" s="423"/>
      <c r="AH75" s="423"/>
      <c r="AI75" s="423"/>
      <c r="AJ75" s="423"/>
      <c r="AK75" s="423"/>
      <c r="AL75" s="423"/>
      <c r="AM75" s="423"/>
      <c r="AN75" s="423"/>
      <c r="AO75" s="423"/>
      <c r="AP75" s="423"/>
      <c r="AQ75" s="423"/>
      <c r="AR75" s="423"/>
      <c r="AS75" s="423"/>
      <c r="AT75" s="423"/>
      <c r="AU75" s="854"/>
      <c r="AV75" s="854"/>
    </row>
    <row r="76" spans="1:48" s="164" customFormat="1" ht="12.75">
      <c r="A76" s="505"/>
      <c r="B76" s="506"/>
      <c r="C76" s="506"/>
      <c r="D76" s="507"/>
      <c r="E76" s="507"/>
      <c r="F76" s="507"/>
      <c r="G76" s="220"/>
      <c r="H76" s="220"/>
      <c r="I76" s="220"/>
      <c r="J76" s="220"/>
      <c r="K76" s="220"/>
      <c r="L76" s="159"/>
      <c r="M76" s="423"/>
      <c r="N76" s="423"/>
      <c r="O76" s="423"/>
      <c r="P76" s="423"/>
      <c r="Q76" s="423"/>
      <c r="R76" s="423"/>
      <c r="S76" s="423"/>
      <c r="T76" s="423"/>
      <c r="U76" s="423"/>
      <c r="V76" s="423"/>
      <c r="W76" s="864"/>
      <c r="X76" s="423"/>
      <c r="Y76" s="423"/>
      <c r="Z76" s="423"/>
      <c r="AA76" s="423"/>
      <c r="AB76" s="423"/>
      <c r="AC76" s="423"/>
      <c r="AD76" s="423"/>
      <c r="AE76" s="423"/>
      <c r="AF76" s="423"/>
      <c r="AG76" s="423"/>
      <c r="AH76" s="423"/>
      <c r="AI76" s="423"/>
      <c r="AJ76" s="423"/>
      <c r="AK76" s="423"/>
      <c r="AL76" s="423"/>
      <c r="AM76" s="423"/>
      <c r="AN76" s="423"/>
      <c r="AO76" s="423"/>
      <c r="AP76" s="423"/>
      <c r="AQ76" s="423"/>
      <c r="AR76" s="423"/>
      <c r="AS76" s="423"/>
      <c r="AT76" s="423"/>
      <c r="AU76" s="854"/>
      <c r="AV76" s="854"/>
    </row>
    <row r="77" spans="1:48" s="164" customFormat="1" ht="12.75">
      <c r="A77" s="505"/>
      <c r="B77" s="506"/>
      <c r="C77" s="506"/>
      <c r="D77" s="507"/>
      <c r="E77" s="507"/>
      <c r="F77" s="507"/>
      <c r="G77" s="220"/>
      <c r="H77" s="220"/>
      <c r="I77" s="220"/>
      <c r="J77" s="220"/>
      <c r="K77" s="220"/>
      <c r="L77" s="159"/>
      <c r="M77" s="423"/>
      <c r="N77" s="423"/>
      <c r="O77" s="423"/>
      <c r="P77" s="423"/>
      <c r="Q77" s="423"/>
      <c r="R77" s="423"/>
      <c r="S77" s="423"/>
      <c r="T77" s="423"/>
      <c r="U77" s="423"/>
      <c r="V77" s="423"/>
      <c r="W77" s="864"/>
      <c r="X77" s="423"/>
      <c r="Y77" s="423"/>
      <c r="Z77" s="423"/>
      <c r="AA77" s="423"/>
      <c r="AB77" s="423"/>
      <c r="AC77" s="423"/>
      <c r="AD77" s="423"/>
      <c r="AE77" s="423"/>
      <c r="AF77" s="423"/>
      <c r="AG77" s="423"/>
      <c r="AH77" s="423"/>
      <c r="AI77" s="423"/>
      <c r="AJ77" s="423"/>
      <c r="AK77" s="423"/>
      <c r="AL77" s="423"/>
      <c r="AM77" s="423"/>
      <c r="AN77" s="423"/>
      <c r="AO77" s="423"/>
      <c r="AP77" s="423"/>
      <c r="AQ77" s="423"/>
      <c r="AR77" s="423"/>
      <c r="AS77" s="423"/>
      <c r="AT77" s="423"/>
      <c r="AU77" s="854"/>
      <c r="AV77" s="854"/>
    </row>
    <row r="78" spans="1:48" s="164" customFormat="1" ht="12.75">
      <c r="A78" s="505"/>
      <c r="B78" s="506"/>
      <c r="C78" s="506"/>
      <c r="D78" s="507"/>
      <c r="E78" s="507"/>
      <c r="F78" s="507"/>
      <c r="G78" s="220"/>
      <c r="H78" s="220"/>
      <c r="I78" s="220"/>
      <c r="J78" s="220"/>
      <c r="K78" s="220"/>
      <c r="L78" s="159"/>
      <c r="M78" s="423"/>
      <c r="N78" s="423"/>
      <c r="O78" s="423"/>
      <c r="P78" s="423"/>
      <c r="Q78" s="423"/>
      <c r="R78" s="423"/>
      <c r="S78" s="423"/>
      <c r="T78" s="423"/>
      <c r="U78" s="423"/>
      <c r="V78" s="423"/>
      <c r="W78" s="864"/>
      <c r="X78" s="423"/>
      <c r="Y78" s="423"/>
      <c r="Z78" s="423"/>
      <c r="AA78" s="423"/>
      <c r="AB78" s="423"/>
      <c r="AC78" s="423"/>
      <c r="AD78" s="423"/>
      <c r="AE78" s="423"/>
      <c r="AF78" s="423"/>
      <c r="AG78" s="423"/>
      <c r="AH78" s="423"/>
      <c r="AI78" s="423"/>
      <c r="AJ78" s="423"/>
      <c r="AK78" s="423"/>
      <c r="AL78" s="423"/>
      <c r="AM78" s="423"/>
      <c r="AN78" s="423"/>
      <c r="AO78" s="423"/>
      <c r="AP78" s="423"/>
      <c r="AQ78" s="423"/>
      <c r="AR78" s="423"/>
      <c r="AS78" s="423"/>
      <c r="AT78" s="423"/>
      <c r="AU78" s="854"/>
      <c r="AV78" s="854"/>
    </row>
    <row r="79" spans="1:48" s="164" customFormat="1" ht="12.75">
      <c r="A79" s="505"/>
      <c r="B79" s="506"/>
      <c r="C79" s="506"/>
      <c r="D79" s="507"/>
      <c r="E79" s="507"/>
      <c r="F79" s="507"/>
      <c r="G79" s="220"/>
      <c r="H79" s="220"/>
      <c r="I79" s="220"/>
      <c r="J79" s="220"/>
      <c r="K79" s="220"/>
      <c r="L79" s="159"/>
      <c r="M79" s="423"/>
      <c r="N79" s="423"/>
      <c r="O79" s="423"/>
      <c r="P79" s="423"/>
      <c r="Q79" s="423"/>
      <c r="R79" s="423"/>
      <c r="S79" s="423"/>
      <c r="T79" s="423"/>
      <c r="U79" s="423"/>
      <c r="V79" s="423"/>
      <c r="W79" s="864"/>
      <c r="X79" s="423"/>
      <c r="Y79" s="423"/>
      <c r="Z79" s="423"/>
      <c r="AA79" s="423"/>
      <c r="AB79" s="423"/>
      <c r="AC79" s="423"/>
      <c r="AD79" s="423"/>
      <c r="AE79" s="423"/>
      <c r="AF79" s="423"/>
      <c r="AG79" s="423"/>
      <c r="AH79" s="423"/>
      <c r="AI79" s="423"/>
      <c r="AJ79" s="423"/>
      <c r="AK79" s="423"/>
      <c r="AL79" s="423"/>
      <c r="AM79" s="423"/>
      <c r="AN79" s="423"/>
      <c r="AO79" s="423"/>
      <c r="AP79" s="423"/>
      <c r="AQ79" s="423"/>
      <c r="AR79" s="423"/>
      <c r="AS79" s="423"/>
      <c r="AT79" s="423"/>
      <c r="AU79" s="854"/>
      <c r="AV79" s="854"/>
    </row>
    <row r="80" spans="1:48" s="164" customFormat="1" ht="12.75">
      <c r="A80" s="505"/>
      <c r="B80" s="506"/>
      <c r="C80" s="506"/>
      <c r="D80" s="507"/>
      <c r="E80" s="507"/>
      <c r="F80" s="507"/>
      <c r="G80" s="220"/>
      <c r="H80" s="220"/>
      <c r="I80" s="220"/>
      <c r="J80" s="220"/>
      <c r="K80" s="220"/>
      <c r="L80" s="159"/>
      <c r="M80" s="423"/>
      <c r="N80" s="423"/>
      <c r="O80" s="423"/>
      <c r="P80" s="423"/>
      <c r="Q80" s="423"/>
      <c r="R80" s="423"/>
      <c r="S80" s="423"/>
      <c r="T80" s="423"/>
      <c r="U80" s="423"/>
      <c r="V80" s="423"/>
      <c r="W80" s="864"/>
      <c r="X80" s="423"/>
      <c r="Y80" s="423"/>
      <c r="Z80" s="423"/>
      <c r="AA80" s="423"/>
      <c r="AB80" s="423"/>
      <c r="AC80" s="423"/>
      <c r="AD80" s="423"/>
      <c r="AE80" s="423"/>
      <c r="AF80" s="423"/>
      <c r="AG80" s="423"/>
      <c r="AH80" s="423"/>
      <c r="AI80" s="423"/>
      <c r="AJ80" s="423"/>
      <c r="AK80" s="423"/>
      <c r="AL80" s="423"/>
      <c r="AM80" s="423"/>
      <c r="AN80" s="423"/>
      <c r="AO80" s="423"/>
      <c r="AP80" s="423"/>
      <c r="AQ80" s="423"/>
      <c r="AR80" s="423"/>
      <c r="AS80" s="423"/>
      <c r="AT80" s="423"/>
      <c r="AU80" s="854"/>
      <c r="AV80" s="854"/>
    </row>
    <row r="81" spans="1:48" s="164" customFormat="1" ht="12.75">
      <c r="A81" s="505"/>
      <c r="B81" s="506"/>
      <c r="C81" s="506"/>
      <c r="D81" s="507"/>
      <c r="E81" s="507"/>
      <c r="F81" s="507"/>
      <c r="G81" s="220"/>
      <c r="H81" s="220"/>
      <c r="I81" s="220"/>
      <c r="J81" s="220"/>
      <c r="K81" s="220"/>
      <c r="L81" s="159"/>
      <c r="M81" s="423"/>
      <c r="N81" s="423"/>
      <c r="O81" s="423"/>
      <c r="P81" s="423"/>
      <c r="Q81" s="423"/>
      <c r="R81" s="423"/>
      <c r="S81" s="423"/>
      <c r="T81" s="423"/>
      <c r="U81" s="423"/>
      <c r="V81" s="423"/>
      <c r="W81" s="864"/>
      <c r="X81" s="423"/>
      <c r="Y81" s="423"/>
      <c r="Z81" s="423"/>
      <c r="AA81" s="423"/>
      <c r="AB81" s="423"/>
      <c r="AC81" s="423"/>
      <c r="AD81" s="423"/>
      <c r="AE81" s="423"/>
      <c r="AF81" s="423"/>
      <c r="AG81" s="423"/>
      <c r="AH81" s="423"/>
      <c r="AI81" s="423"/>
      <c r="AJ81" s="423"/>
      <c r="AK81" s="423"/>
      <c r="AL81" s="423"/>
      <c r="AM81" s="423"/>
      <c r="AN81" s="423"/>
      <c r="AO81" s="423"/>
      <c r="AP81" s="423"/>
      <c r="AQ81" s="423"/>
      <c r="AR81" s="423"/>
      <c r="AS81" s="423"/>
      <c r="AT81" s="423"/>
      <c r="AU81" s="854"/>
      <c r="AV81" s="854"/>
    </row>
    <row r="82" spans="1:48" s="164" customFormat="1" ht="12.75">
      <c r="A82" s="505"/>
      <c r="B82" s="506"/>
      <c r="C82" s="506"/>
      <c r="D82" s="507"/>
      <c r="E82" s="507"/>
      <c r="F82" s="507"/>
      <c r="G82" s="220"/>
      <c r="H82" s="220"/>
      <c r="I82" s="220"/>
      <c r="J82" s="220"/>
      <c r="K82" s="220"/>
      <c r="L82" s="159"/>
      <c r="M82" s="423"/>
      <c r="N82" s="423"/>
      <c r="O82" s="423"/>
      <c r="P82" s="423"/>
      <c r="Q82" s="423"/>
      <c r="R82" s="423"/>
      <c r="S82" s="423"/>
      <c r="T82" s="423"/>
      <c r="U82" s="423"/>
      <c r="V82" s="423"/>
      <c r="W82" s="864"/>
      <c r="X82" s="423"/>
      <c r="Y82" s="423"/>
      <c r="Z82" s="423"/>
      <c r="AA82" s="423"/>
      <c r="AB82" s="423"/>
      <c r="AC82" s="423"/>
      <c r="AD82" s="423"/>
      <c r="AE82" s="423"/>
      <c r="AF82" s="423"/>
      <c r="AG82" s="423"/>
      <c r="AH82" s="423"/>
      <c r="AI82" s="423"/>
      <c r="AJ82" s="423"/>
      <c r="AK82" s="423"/>
      <c r="AL82" s="423"/>
      <c r="AM82" s="423"/>
      <c r="AN82" s="423"/>
      <c r="AO82" s="423"/>
      <c r="AP82" s="423"/>
      <c r="AQ82" s="423"/>
      <c r="AR82" s="423"/>
      <c r="AS82" s="423"/>
      <c r="AT82" s="423"/>
      <c r="AU82" s="854"/>
      <c r="AV82" s="854"/>
    </row>
    <row r="83" spans="1:48" s="164" customFormat="1" ht="12.75">
      <c r="A83" s="505"/>
      <c r="B83" s="506"/>
      <c r="C83" s="506"/>
      <c r="D83" s="507"/>
      <c r="E83" s="507"/>
      <c r="F83" s="507"/>
      <c r="G83" s="220"/>
      <c r="H83" s="220"/>
      <c r="I83" s="220"/>
      <c r="J83" s="220"/>
      <c r="K83" s="220"/>
      <c r="L83" s="159"/>
      <c r="M83" s="423"/>
      <c r="N83" s="423"/>
      <c r="O83" s="423"/>
      <c r="P83" s="423"/>
      <c r="Q83" s="423"/>
      <c r="R83" s="423"/>
      <c r="S83" s="423"/>
      <c r="T83" s="423"/>
      <c r="U83" s="423"/>
      <c r="V83" s="423"/>
      <c r="W83" s="864"/>
      <c r="X83" s="423"/>
      <c r="Y83" s="423"/>
      <c r="Z83" s="423"/>
      <c r="AA83" s="423"/>
      <c r="AB83" s="423"/>
      <c r="AC83" s="423"/>
      <c r="AD83" s="423"/>
      <c r="AE83" s="423"/>
      <c r="AF83" s="423"/>
      <c r="AG83" s="423"/>
      <c r="AH83" s="423"/>
      <c r="AI83" s="423"/>
      <c r="AJ83" s="423"/>
      <c r="AK83" s="423"/>
      <c r="AL83" s="423"/>
      <c r="AM83" s="423"/>
      <c r="AN83" s="423"/>
      <c r="AO83" s="423"/>
      <c r="AP83" s="423"/>
      <c r="AQ83" s="423"/>
      <c r="AR83" s="423"/>
      <c r="AS83" s="423"/>
      <c r="AT83" s="423"/>
      <c r="AU83" s="854"/>
      <c r="AV83" s="854"/>
    </row>
    <row r="84" spans="1:48" s="164" customFormat="1" ht="12.75">
      <c r="A84" s="505"/>
      <c r="B84" s="506"/>
      <c r="C84" s="506"/>
      <c r="D84" s="507"/>
      <c r="E84" s="507"/>
      <c r="F84" s="507"/>
      <c r="G84" s="220"/>
      <c r="H84" s="220"/>
      <c r="I84" s="220"/>
      <c r="J84" s="220"/>
      <c r="K84" s="220"/>
      <c r="L84" s="159"/>
      <c r="M84" s="423"/>
      <c r="N84" s="423"/>
      <c r="O84" s="423"/>
      <c r="P84" s="423"/>
      <c r="Q84" s="423"/>
      <c r="R84" s="423"/>
      <c r="S84" s="423"/>
      <c r="T84" s="423"/>
      <c r="U84" s="423"/>
      <c r="V84" s="423"/>
      <c r="W84" s="864"/>
      <c r="X84" s="423"/>
      <c r="Y84" s="423"/>
      <c r="Z84" s="423"/>
      <c r="AA84" s="423"/>
      <c r="AB84" s="423"/>
      <c r="AC84" s="423"/>
      <c r="AD84" s="423"/>
      <c r="AE84" s="423"/>
      <c r="AF84" s="423"/>
      <c r="AG84" s="423"/>
      <c r="AH84" s="423"/>
      <c r="AI84" s="423"/>
      <c r="AJ84" s="423"/>
      <c r="AK84" s="423"/>
      <c r="AL84" s="423"/>
      <c r="AM84" s="423"/>
      <c r="AN84" s="423"/>
      <c r="AO84" s="423"/>
      <c r="AP84" s="423"/>
      <c r="AQ84" s="423"/>
      <c r="AR84" s="423"/>
      <c r="AS84" s="423"/>
      <c r="AT84" s="423"/>
      <c r="AU84" s="854"/>
      <c r="AV84" s="854"/>
    </row>
    <row r="85" spans="1:48" s="164" customFormat="1" ht="12.75">
      <c r="A85" s="505"/>
      <c r="B85" s="506"/>
      <c r="C85" s="506"/>
      <c r="D85" s="507"/>
      <c r="E85" s="507"/>
      <c r="F85" s="507"/>
      <c r="G85" s="220"/>
      <c r="H85" s="220"/>
      <c r="I85" s="220"/>
      <c r="J85" s="220"/>
      <c r="K85" s="220"/>
      <c r="L85" s="159"/>
      <c r="M85" s="423"/>
      <c r="N85" s="423"/>
      <c r="O85" s="423"/>
      <c r="P85" s="423"/>
      <c r="Q85" s="423"/>
      <c r="R85" s="423"/>
      <c r="S85" s="423"/>
      <c r="T85" s="423"/>
      <c r="U85" s="423"/>
      <c r="V85" s="423"/>
      <c r="W85" s="864"/>
      <c r="X85" s="423"/>
      <c r="Y85" s="423"/>
      <c r="Z85" s="423"/>
      <c r="AA85" s="423"/>
      <c r="AB85" s="423"/>
      <c r="AC85" s="423"/>
      <c r="AD85" s="423"/>
      <c r="AE85" s="423"/>
      <c r="AF85" s="423"/>
      <c r="AG85" s="423"/>
      <c r="AH85" s="423"/>
      <c r="AI85" s="423"/>
      <c r="AJ85" s="423"/>
      <c r="AK85" s="423"/>
      <c r="AL85" s="423"/>
      <c r="AM85" s="423"/>
      <c r="AN85" s="423"/>
      <c r="AO85" s="423"/>
      <c r="AP85" s="423"/>
      <c r="AQ85" s="423"/>
      <c r="AR85" s="423"/>
      <c r="AS85" s="423"/>
      <c r="AT85" s="423"/>
      <c r="AU85" s="854"/>
      <c r="AV85" s="854"/>
    </row>
    <row r="86" spans="1:48" s="164" customFormat="1" ht="12.75">
      <c r="A86" s="505"/>
      <c r="B86" s="506"/>
      <c r="C86" s="506"/>
      <c r="D86" s="507"/>
      <c r="E86" s="507"/>
      <c r="F86" s="507"/>
      <c r="G86" s="220"/>
      <c r="H86" s="220"/>
      <c r="I86" s="220"/>
      <c r="J86" s="220"/>
      <c r="K86" s="220"/>
      <c r="L86" s="159"/>
      <c r="M86" s="423"/>
      <c r="N86" s="423"/>
      <c r="O86" s="423"/>
      <c r="P86" s="423"/>
      <c r="Q86" s="423"/>
      <c r="R86" s="423"/>
      <c r="S86" s="423"/>
      <c r="T86" s="423"/>
      <c r="U86" s="423"/>
      <c r="V86" s="423"/>
      <c r="W86" s="864"/>
      <c r="X86" s="423"/>
      <c r="Y86" s="423"/>
      <c r="Z86" s="423"/>
      <c r="AA86" s="423"/>
      <c r="AB86" s="423"/>
      <c r="AC86" s="423"/>
      <c r="AD86" s="423"/>
      <c r="AE86" s="423"/>
      <c r="AF86" s="423"/>
      <c r="AG86" s="423"/>
      <c r="AH86" s="423"/>
      <c r="AI86" s="423"/>
      <c r="AJ86" s="423"/>
      <c r="AK86" s="423"/>
      <c r="AL86" s="423"/>
      <c r="AM86" s="423"/>
      <c r="AN86" s="423"/>
      <c r="AO86" s="423"/>
      <c r="AP86" s="423"/>
      <c r="AQ86" s="423"/>
      <c r="AR86" s="423"/>
      <c r="AS86" s="423"/>
      <c r="AT86" s="423"/>
      <c r="AU86" s="854"/>
      <c r="AV86" s="854"/>
    </row>
    <row r="87" spans="1:48" s="164" customFormat="1" ht="12.75">
      <c r="A87" s="505"/>
      <c r="B87" s="506"/>
      <c r="C87" s="506"/>
      <c r="D87" s="507"/>
      <c r="E87" s="507"/>
      <c r="F87" s="507"/>
      <c r="G87" s="220"/>
      <c r="H87" s="220"/>
      <c r="I87" s="220"/>
      <c r="J87" s="220"/>
      <c r="K87" s="220"/>
      <c r="L87" s="159"/>
      <c r="M87" s="423"/>
      <c r="N87" s="423"/>
      <c r="O87" s="423"/>
      <c r="P87" s="423"/>
      <c r="Q87" s="423"/>
      <c r="R87" s="423"/>
      <c r="S87" s="423"/>
      <c r="T87" s="423"/>
      <c r="U87" s="423"/>
      <c r="V87" s="423"/>
      <c r="W87" s="864"/>
      <c r="X87" s="423"/>
      <c r="Y87" s="423"/>
      <c r="Z87" s="423"/>
      <c r="AA87" s="423"/>
      <c r="AB87" s="423"/>
      <c r="AC87" s="423"/>
      <c r="AD87" s="423"/>
      <c r="AE87" s="423"/>
      <c r="AF87" s="423"/>
      <c r="AG87" s="423"/>
      <c r="AH87" s="423"/>
      <c r="AI87" s="423"/>
      <c r="AJ87" s="423"/>
      <c r="AK87" s="423"/>
      <c r="AL87" s="423"/>
      <c r="AM87" s="423"/>
      <c r="AN87" s="423"/>
      <c r="AO87" s="423"/>
      <c r="AP87" s="423"/>
      <c r="AQ87" s="423"/>
      <c r="AR87" s="423"/>
      <c r="AS87" s="423"/>
      <c r="AT87" s="423"/>
      <c r="AU87" s="854"/>
      <c r="AV87" s="854"/>
    </row>
    <row r="88" spans="1:48" s="164" customFormat="1" ht="12.75">
      <c r="A88" s="505"/>
      <c r="B88" s="506"/>
      <c r="C88" s="506"/>
      <c r="D88" s="507"/>
      <c r="E88" s="507"/>
      <c r="F88" s="507"/>
      <c r="G88" s="220"/>
      <c r="H88" s="220"/>
      <c r="I88" s="220"/>
      <c r="J88" s="220"/>
      <c r="K88" s="220"/>
      <c r="L88" s="159"/>
      <c r="M88" s="423"/>
      <c r="N88" s="423"/>
      <c r="O88" s="423"/>
      <c r="P88" s="423"/>
      <c r="Q88" s="423"/>
      <c r="R88" s="423"/>
      <c r="S88" s="423"/>
      <c r="T88" s="423"/>
      <c r="U88" s="423"/>
      <c r="V88" s="423"/>
      <c r="W88" s="864"/>
      <c r="X88" s="423"/>
      <c r="Y88" s="423"/>
      <c r="Z88" s="423"/>
      <c r="AA88" s="423"/>
      <c r="AB88" s="423"/>
      <c r="AC88" s="423"/>
      <c r="AD88" s="423"/>
      <c r="AE88" s="423"/>
      <c r="AF88" s="423"/>
      <c r="AG88" s="423"/>
      <c r="AH88" s="423"/>
      <c r="AI88" s="423"/>
      <c r="AJ88" s="423"/>
      <c r="AK88" s="423"/>
      <c r="AL88" s="423"/>
      <c r="AM88" s="423"/>
      <c r="AN88" s="423"/>
      <c r="AO88" s="423"/>
      <c r="AP88" s="423"/>
      <c r="AQ88" s="423"/>
      <c r="AR88" s="423"/>
      <c r="AS88" s="423"/>
      <c r="AT88" s="423"/>
      <c r="AU88" s="854"/>
      <c r="AV88" s="854"/>
    </row>
    <row r="89" spans="1:48" s="164" customFormat="1" ht="12.75">
      <c r="A89" s="505"/>
      <c r="B89" s="506"/>
      <c r="C89" s="506"/>
      <c r="D89" s="507"/>
      <c r="E89" s="507"/>
      <c r="F89" s="507"/>
      <c r="G89" s="220"/>
      <c r="H89" s="220"/>
      <c r="I89" s="220"/>
      <c r="J89" s="220"/>
      <c r="K89" s="220"/>
      <c r="L89" s="159"/>
      <c r="M89" s="423"/>
      <c r="N89" s="423"/>
      <c r="O89" s="423"/>
      <c r="P89" s="423"/>
      <c r="Q89" s="423"/>
      <c r="R89" s="423"/>
      <c r="S89" s="423"/>
      <c r="T89" s="423"/>
      <c r="U89" s="423"/>
      <c r="V89" s="423"/>
      <c r="W89" s="864"/>
      <c r="X89" s="423"/>
      <c r="Y89" s="423"/>
      <c r="Z89" s="423"/>
      <c r="AA89" s="423"/>
      <c r="AB89" s="423"/>
      <c r="AC89" s="423"/>
      <c r="AD89" s="423"/>
      <c r="AE89" s="423"/>
      <c r="AF89" s="423"/>
      <c r="AG89" s="423"/>
      <c r="AH89" s="423"/>
      <c r="AI89" s="423"/>
      <c r="AJ89" s="423"/>
      <c r="AK89" s="423"/>
      <c r="AL89" s="423"/>
      <c r="AM89" s="423"/>
      <c r="AN89" s="423"/>
      <c r="AO89" s="423"/>
      <c r="AP89" s="423"/>
      <c r="AQ89" s="423"/>
      <c r="AR89" s="423"/>
      <c r="AS89" s="423"/>
      <c r="AT89" s="423"/>
      <c r="AU89" s="854"/>
      <c r="AV89" s="854"/>
    </row>
    <row r="90" spans="1:48" s="164" customFormat="1" ht="12.75">
      <c r="A90" s="505"/>
      <c r="B90" s="506"/>
      <c r="C90" s="506"/>
      <c r="D90" s="507"/>
      <c r="E90" s="507"/>
      <c r="F90" s="507"/>
      <c r="G90" s="220"/>
      <c r="H90" s="220"/>
      <c r="I90" s="220"/>
      <c r="J90" s="220"/>
      <c r="K90" s="220"/>
      <c r="L90" s="159"/>
      <c r="M90" s="423"/>
      <c r="N90" s="423"/>
      <c r="O90" s="423"/>
      <c r="P90" s="423"/>
      <c r="Q90" s="423"/>
      <c r="R90" s="423"/>
      <c r="S90" s="423"/>
      <c r="T90" s="423"/>
      <c r="U90" s="423"/>
      <c r="V90" s="423"/>
      <c r="W90" s="864"/>
      <c r="X90" s="423"/>
      <c r="Y90" s="423"/>
      <c r="Z90" s="423"/>
      <c r="AA90" s="423"/>
      <c r="AB90" s="423"/>
      <c r="AC90" s="423"/>
      <c r="AD90" s="423"/>
      <c r="AE90" s="423"/>
      <c r="AF90" s="423"/>
      <c r="AG90" s="423"/>
      <c r="AH90" s="423"/>
      <c r="AI90" s="423"/>
      <c r="AJ90" s="423"/>
      <c r="AK90" s="423"/>
      <c r="AL90" s="423"/>
      <c r="AM90" s="423"/>
      <c r="AN90" s="423"/>
      <c r="AO90" s="423"/>
      <c r="AP90" s="423"/>
      <c r="AQ90" s="423"/>
      <c r="AR90" s="423"/>
      <c r="AS90" s="423"/>
      <c r="AT90" s="423"/>
      <c r="AU90" s="854"/>
      <c r="AV90" s="854"/>
    </row>
    <row r="91" spans="1:48" s="164" customFormat="1" ht="12.75">
      <c r="A91" s="505"/>
      <c r="B91" s="506"/>
      <c r="C91" s="506"/>
      <c r="D91" s="507"/>
      <c r="E91" s="507"/>
      <c r="F91" s="507"/>
      <c r="G91" s="220"/>
      <c r="H91" s="220"/>
      <c r="I91" s="220"/>
      <c r="J91" s="220"/>
      <c r="K91" s="220"/>
      <c r="L91" s="159"/>
      <c r="M91" s="423"/>
      <c r="N91" s="423"/>
      <c r="O91" s="423"/>
      <c r="P91" s="423"/>
      <c r="Q91" s="423"/>
      <c r="R91" s="423"/>
      <c r="S91" s="423"/>
      <c r="T91" s="423"/>
      <c r="U91" s="423"/>
      <c r="V91" s="423"/>
      <c r="W91" s="864"/>
      <c r="X91" s="423"/>
      <c r="Y91" s="423"/>
      <c r="Z91" s="423"/>
      <c r="AA91" s="423"/>
      <c r="AB91" s="423"/>
      <c r="AC91" s="423"/>
      <c r="AD91" s="423"/>
      <c r="AE91" s="423"/>
      <c r="AF91" s="423"/>
      <c r="AG91" s="423"/>
      <c r="AH91" s="423"/>
      <c r="AI91" s="423"/>
      <c r="AJ91" s="423"/>
      <c r="AK91" s="423"/>
      <c r="AL91" s="423"/>
      <c r="AM91" s="423"/>
      <c r="AN91" s="423"/>
      <c r="AO91" s="423"/>
      <c r="AP91" s="423"/>
      <c r="AQ91" s="423"/>
      <c r="AR91" s="423"/>
      <c r="AS91" s="423"/>
      <c r="AT91" s="423"/>
      <c r="AU91" s="854"/>
      <c r="AV91" s="854"/>
    </row>
    <row r="92" spans="1:48" s="164" customFormat="1" ht="12.75">
      <c r="A92" s="505"/>
      <c r="B92" s="506"/>
      <c r="C92" s="506"/>
      <c r="D92" s="507"/>
      <c r="E92" s="507"/>
      <c r="F92" s="507"/>
      <c r="G92" s="220"/>
      <c r="H92" s="220"/>
      <c r="I92" s="220"/>
      <c r="J92" s="220"/>
      <c r="K92" s="220"/>
      <c r="L92" s="159"/>
      <c r="M92" s="423"/>
      <c r="N92" s="423"/>
      <c r="O92" s="423"/>
      <c r="P92" s="423"/>
      <c r="Q92" s="423"/>
      <c r="R92" s="423"/>
      <c r="S92" s="423"/>
      <c r="T92" s="423"/>
      <c r="U92" s="423"/>
      <c r="V92" s="423"/>
      <c r="W92" s="864"/>
      <c r="X92" s="423"/>
      <c r="Y92" s="423"/>
      <c r="Z92" s="423"/>
      <c r="AA92" s="423"/>
      <c r="AB92" s="423"/>
      <c r="AC92" s="423"/>
      <c r="AD92" s="423"/>
      <c r="AE92" s="423"/>
      <c r="AF92" s="423"/>
      <c r="AG92" s="423"/>
      <c r="AH92" s="423"/>
      <c r="AI92" s="423"/>
      <c r="AJ92" s="423"/>
      <c r="AK92" s="423"/>
      <c r="AL92" s="423"/>
      <c r="AM92" s="423"/>
      <c r="AN92" s="423"/>
      <c r="AO92" s="423"/>
      <c r="AP92" s="423"/>
      <c r="AQ92" s="423"/>
      <c r="AR92" s="423"/>
      <c r="AS92" s="423"/>
      <c r="AT92" s="423"/>
      <c r="AU92" s="854"/>
      <c r="AV92" s="854"/>
    </row>
    <row r="93" spans="1:48" s="164" customFormat="1" ht="12.75">
      <c r="A93" s="505"/>
      <c r="B93" s="506"/>
      <c r="C93" s="506"/>
      <c r="D93" s="507"/>
      <c r="E93" s="507"/>
      <c r="F93" s="507"/>
      <c r="G93" s="220"/>
      <c r="H93" s="220"/>
      <c r="I93" s="220"/>
      <c r="J93" s="220"/>
      <c r="K93" s="220"/>
      <c r="L93" s="159"/>
      <c r="M93" s="423"/>
      <c r="N93" s="423"/>
      <c r="O93" s="423"/>
      <c r="P93" s="423"/>
      <c r="Q93" s="423"/>
      <c r="R93" s="423"/>
      <c r="S93" s="423"/>
      <c r="T93" s="423"/>
      <c r="U93" s="423"/>
      <c r="V93" s="423"/>
      <c r="W93" s="864"/>
      <c r="X93" s="423"/>
      <c r="Y93" s="423"/>
      <c r="Z93" s="423"/>
      <c r="AA93" s="423"/>
      <c r="AB93" s="423"/>
      <c r="AC93" s="423"/>
      <c r="AD93" s="423"/>
      <c r="AE93" s="423"/>
      <c r="AF93" s="423"/>
      <c r="AG93" s="423"/>
      <c r="AH93" s="423"/>
      <c r="AI93" s="423"/>
      <c r="AJ93" s="423"/>
      <c r="AK93" s="423"/>
      <c r="AL93" s="423"/>
      <c r="AM93" s="423"/>
      <c r="AN93" s="423"/>
      <c r="AO93" s="423"/>
      <c r="AP93" s="423"/>
      <c r="AQ93" s="423"/>
      <c r="AR93" s="423"/>
      <c r="AS93" s="423"/>
      <c r="AT93" s="423"/>
      <c r="AU93" s="854"/>
      <c r="AV93" s="854"/>
    </row>
    <row r="94" spans="1:48" s="164" customFormat="1" ht="12.75">
      <c r="A94" s="505"/>
      <c r="B94" s="506"/>
      <c r="C94" s="506"/>
      <c r="D94" s="507"/>
      <c r="E94" s="507"/>
      <c r="F94" s="507"/>
      <c r="G94" s="220"/>
      <c r="H94" s="220"/>
      <c r="I94" s="220"/>
      <c r="J94" s="220"/>
      <c r="K94" s="220"/>
      <c r="L94" s="159"/>
      <c r="M94" s="423"/>
      <c r="N94" s="423"/>
      <c r="O94" s="423"/>
      <c r="P94" s="423"/>
      <c r="Q94" s="423"/>
      <c r="R94" s="423"/>
      <c r="S94" s="423"/>
      <c r="T94" s="423"/>
      <c r="U94" s="423"/>
      <c r="V94" s="423"/>
      <c r="W94" s="864"/>
      <c r="X94" s="423"/>
      <c r="Y94" s="423"/>
      <c r="Z94" s="423"/>
      <c r="AA94" s="423"/>
      <c r="AB94" s="423"/>
      <c r="AC94" s="423"/>
      <c r="AD94" s="423"/>
      <c r="AE94" s="423"/>
      <c r="AF94" s="423"/>
      <c r="AG94" s="423"/>
      <c r="AH94" s="423"/>
      <c r="AI94" s="423"/>
      <c r="AJ94" s="423"/>
      <c r="AK94" s="423"/>
      <c r="AL94" s="423"/>
      <c r="AM94" s="423"/>
      <c r="AN94" s="423"/>
      <c r="AO94" s="423"/>
      <c r="AP94" s="423"/>
      <c r="AQ94" s="423"/>
      <c r="AR94" s="423"/>
      <c r="AS94" s="423"/>
      <c r="AT94" s="423"/>
      <c r="AU94" s="854"/>
      <c r="AV94" s="854"/>
    </row>
    <row r="95" spans="1:48" s="164" customFormat="1" ht="12.75">
      <c r="A95" s="505"/>
      <c r="B95" s="506"/>
      <c r="C95" s="506"/>
      <c r="D95" s="507"/>
      <c r="E95" s="507"/>
      <c r="F95" s="507"/>
      <c r="G95" s="220"/>
      <c r="H95" s="220"/>
      <c r="I95" s="220"/>
      <c r="J95" s="220"/>
      <c r="K95" s="220"/>
      <c r="L95" s="159"/>
      <c r="M95" s="423"/>
      <c r="N95" s="423"/>
      <c r="O95" s="423"/>
      <c r="P95" s="423"/>
      <c r="Q95" s="423"/>
      <c r="R95" s="423"/>
      <c r="S95" s="423"/>
      <c r="T95" s="423"/>
      <c r="U95" s="423"/>
      <c r="V95" s="423"/>
      <c r="W95" s="864"/>
      <c r="X95" s="423"/>
      <c r="Y95" s="423"/>
      <c r="Z95" s="423"/>
      <c r="AA95" s="423"/>
      <c r="AB95" s="423"/>
      <c r="AC95" s="423"/>
      <c r="AD95" s="423"/>
      <c r="AE95" s="423"/>
      <c r="AF95" s="423"/>
      <c r="AG95" s="423"/>
      <c r="AH95" s="423"/>
      <c r="AI95" s="423"/>
      <c r="AJ95" s="423"/>
      <c r="AK95" s="423"/>
      <c r="AL95" s="423"/>
      <c r="AM95" s="423"/>
      <c r="AN95" s="423"/>
      <c r="AO95" s="423"/>
      <c r="AP95" s="423"/>
      <c r="AQ95" s="423"/>
      <c r="AR95" s="423"/>
      <c r="AS95" s="423"/>
      <c r="AT95" s="423"/>
      <c r="AU95" s="854"/>
      <c r="AV95" s="854"/>
    </row>
    <row r="96" spans="1:48" s="164" customFormat="1" ht="12.75">
      <c r="A96" s="505"/>
      <c r="B96" s="506"/>
      <c r="C96" s="506"/>
      <c r="D96" s="507"/>
      <c r="E96" s="507"/>
      <c r="F96" s="507"/>
      <c r="G96" s="220"/>
      <c r="H96" s="220"/>
      <c r="I96" s="220"/>
      <c r="J96" s="220"/>
      <c r="K96" s="220"/>
      <c r="L96" s="159"/>
      <c r="M96" s="423"/>
      <c r="N96" s="423"/>
      <c r="O96" s="423"/>
      <c r="P96" s="423"/>
      <c r="Q96" s="423"/>
      <c r="R96" s="423"/>
      <c r="S96" s="423"/>
      <c r="T96" s="423"/>
      <c r="U96" s="423"/>
      <c r="V96" s="423"/>
      <c r="W96" s="864"/>
      <c r="X96" s="423"/>
      <c r="Y96" s="423"/>
      <c r="Z96" s="423"/>
      <c r="AA96" s="423"/>
      <c r="AB96" s="423"/>
      <c r="AC96" s="423"/>
      <c r="AD96" s="423"/>
      <c r="AE96" s="423"/>
      <c r="AF96" s="423"/>
      <c r="AG96" s="423"/>
      <c r="AH96" s="423"/>
      <c r="AI96" s="423"/>
      <c r="AJ96" s="423"/>
      <c r="AK96" s="423"/>
      <c r="AL96" s="423"/>
      <c r="AM96" s="423"/>
      <c r="AN96" s="423"/>
      <c r="AO96" s="423"/>
      <c r="AP96" s="423"/>
      <c r="AQ96" s="423"/>
      <c r="AR96" s="423"/>
      <c r="AS96" s="423"/>
      <c r="AT96" s="423"/>
      <c r="AU96" s="854"/>
      <c r="AV96" s="854"/>
    </row>
    <row r="97" spans="1:48" s="164" customFormat="1" ht="12.75">
      <c r="A97" s="505"/>
      <c r="B97" s="506"/>
      <c r="C97" s="506"/>
      <c r="D97" s="507"/>
      <c r="E97" s="507"/>
      <c r="F97" s="507"/>
      <c r="G97" s="220"/>
      <c r="H97" s="220"/>
      <c r="I97" s="220"/>
      <c r="J97" s="220"/>
      <c r="K97" s="220"/>
      <c r="L97" s="159"/>
      <c r="M97" s="423"/>
      <c r="N97" s="423"/>
      <c r="O97" s="423"/>
      <c r="P97" s="423"/>
      <c r="Q97" s="423"/>
      <c r="R97" s="423"/>
      <c r="S97" s="423"/>
      <c r="T97" s="423"/>
      <c r="U97" s="423"/>
      <c r="V97" s="423"/>
      <c r="W97" s="864"/>
      <c r="X97" s="423"/>
      <c r="Y97" s="423"/>
      <c r="Z97" s="423"/>
      <c r="AA97" s="423"/>
      <c r="AB97" s="423"/>
      <c r="AC97" s="423"/>
      <c r="AD97" s="423"/>
      <c r="AE97" s="423"/>
      <c r="AF97" s="423"/>
      <c r="AG97" s="423"/>
      <c r="AH97" s="423"/>
      <c r="AI97" s="423"/>
      <c r="AJ97" s="423"/>
      <c r="AK97" s="423"/>
      <c r="AL97" s="423"/>
      <c r="AM97" s="423"/>
      <c r="AN97" s="423"/>
      <c r="AO97" s="423"/>
      <c r="AP97" s="423"/>
      <c r="AQ97" s="423"/>
      <c r="AR97" s="423"/>
      <c r="AS97" s="423"/>
      <c r="AT97" s="423"/>
      <c r="AU97" s="854"/>
      <c r="AV97" s="854"/>
    </row>
    <row r="98" spans="1:48" s="164" customFormat="1" ht="12.75">
      <c r="A98" s="505"/>
      <c r="B98" s="506"/>
      <c r="C98" s="506"/>
      <c r="D98" s="507"/>
      <c r="E98" s="507"/>
      <c r="F98" s="507"/>
      <c r="G98" s="220"/>
      <c r="H98" s="220"/>
      <c r="I98" s="220"/>
      <c r="J98" s="220"/>
      <c r="K98" s="220"/>
      <c r="L98" s="159"/>
      <c r="M98" s="423"/>
      <c r="N98" s="423"/>
      <c r="O98" s="423"/>
      <c r="P98" s="423"/>
      <c r="Q98" s="423"/>
      <c r="R98" s="423"/>
      <c r="S98" s="423"/>
      <c r="T98" s="423"/>
      <c r="U98" s="423"/>
      <c r="V98" s="423"/>
      <c r="W98" s="864"/>
      <c r="X98" s="423"/>
      <c r="Y98" s="423"/>
      <c r="Z98" s="423"/>
      <c r="AA98" s="423"/>
      <c r="AB98" s="423"/>
      <c r="AC98" s="423"/>
      <c r="AD98" s="423"/>
      <c r="AE98" s="423"/>
      <c r="AF98" s="423"/>
      <c r="AG98" s="423"/>
      <c r="AH98" s="423"/>
      <c r="AI98" s="423"/>
      <c r="AJ98" s="423"/>
      <c r="AK98" s="423"/>
      <c r="AL98" s="423"/>
      <c r="AM98" s="423"/>
      <c r="AN98" s="423"/>
      <c r="AO98" s="423"/>
      <c r="AP98" s="423"/>
      <c r="AQ98" s="423"/>
      <c r="AR98" s="423"/>
      <c r="AS98" s="423"/>
      <c r="AT98" s="423"/>
      <c r="AU98" s="854"/>
      <c r="AV98" s="854"/>
    </row>
    <row r="99" spans="1:48" s="164" customFormat="1" ht="12.75">
      <c r="A99" s="505"/>
      <c r="B99" s="506"/>
      <c r="C99" s="506"/>
      <c r="D99" s="507"/>
      <c r="E99" s="507"/>
      <c r="F99" s="507"/>
      <c r="G99" s="220"/>
      <c r="H99" s="220"/>
      <c r="I99" s="220"/>
      <c r="J99" s="220"/>
      <c r="K99" s="220"/>
      <c r="L99" s="159"/>
      <c r="M99" s="423"/>
      <c r="N99" s="423"/>
      <c r="O99" s="423"/>
      <c r="P99" s="423"/>
      <c r="Q99" s="423"/>
      <c r="R99" s="423"/>
      <c r="S99" s="423"/>
      <c r="T99" s="423"/>
      <c r="U99" s="423"/>
      <c r="V99" s="423"/>
      <c r="W99" s="864"/>
      <c r="X99" s="423"/>
      <c r="Y99" s="423"/>
      <c r="Z99" s="423"/>
      <c r="AA99" s="423"/>
      <c r="AB99" s="423"/>
      <c r="AC99" s="423"/>
      <c r="AD99" s="423"/>
      <c r="AE99" s="423"/>
      <c r="AF99" s="423"/>
      <c r="AG99" s="423"/>
      <c r="AH99" s="423"/>
      <c r="AI99" s="423"/>
      <c r="AJ99" s="423"/>
      <c r="AK99" s="423"/>
      <c r="AL99" s="423"/>
      <c r="AM99" s="423"/>
      <c r="AN99" s="423"/>
      <c r="AO99" s="423"/>
      <c r="AP99" s="423"/>
      <c r="AQ99" s="423"/>
      <c r="AR99" s="423"/>
      <c r="AS99" s="423"/>
      <c r="AT99" s="423"/>
      <c r="AU99" s="854"/>
      <c r="AV99" s="854"/>
    </row>
    <row r="100" spans="1:48" s="164" customFormat="1" ht="12.75">
      <c r="A100" s="505"/>
      <c r="B100" s="506"/>
      <c r="C100" s="506"/>
      <c r="D100" s="507"/>
      <c r="E100" s="507"/>
      <c r="F100" s="507"/>
      <c r="G100" s="220"/>
      <c r="H100" s="220"/>
      <c r="I100" s="220"/>
      <c r="J100" s="220"/>
      <c r="K100" s="220"/>
      <c r="L100" s="159"/>
      <c r="M100" s="423"/>
      <c r="N100" s="423"/>
      <c r="O100" s="423"/>
      <c r="P100" s="423"/>
      <c r="Q100" s="423"/>
      <c r="R100" s="423"/>
      <c r="S100" s="423"/>
      <c r="T100" s="423"/>
      <c r="U100" s="423"/>
      <c r="V100" s="423"/>
      <c r="W100" s="864"/>
      <c r="X100" s="423"/>
      <c r="Y100" s="423"/>
      <c r="Z100" s="423"/>
      <c r="AA100" s="423"/>
      <c r="AB100" s="423"/>
      <c r="AC100" s="423"/>
      <c r="AD100" s="423"/>
      <c r="AE100" s="423"/>
      <c r="AF100" s="423"/>
      <c r="AG100" s="423"/>
      <c r="AH100" s="423"/>
      <c r="AI100" s="423"/>
      <c r="AJ100" s="423"/>
      <c r="AK100" s="423"/>
      <c r="AL100" s="423"/>
      <c r="AM100" s="423"/>
      <c r="AN100" s="423"/>
      <c r="AO100" s="423"/>
      <c r="AP100" s="423"/>
      <c r="AQ100" s="423"/>
      <c r="AR100" s="423"/>
      <c r="AS100" s="423"/>
      <c r="AT100" s="423"/>
      <c r="AU100" s="854"/>
      <c r="AV100" s="854"/>
    </row>
    <row r="101" spans="1:48" s="164" customFormat="1" ht="12.75">
      <c r="A101" s="505"/>
      <c r="B101" s="506"/>
      <c r="C101" s="506"/>
      <c r="D101" s="507"/>
      <c r="E101" s="507"/>
      <c r="F101" s="507"/>
      <c r="G101" s="220"/>
      <c r="H101" s="220"/>
      <c r="I101" s="220"/>
      <c r="J101" s="220"/>
      <c r="K101" s="220"/>
      <c r="L101" s="159"/>
      <c r="M101" s="423"/>
      <c r="N101" s="423"/>
      <c r="O101" s="423"/>
      <c r="P101" s="423"/>
      <c r="Q101" s="423"/>
      <c r="R101" s="423"/>
      <c r="S101" s="423"/>
      <c r="T101" s="423"/>
      <c r="U101" s="423"/>
      <c r="V101" s="423"/>
      <c r="W101" s="864"/>
      <c r="X101" s="423"/>
      <c r="Y101" s="423"/>
      <c r="Z101" s="423"/>
      <c r="AA101" s="423"/>
      <c r="AB101" s="423"/>
      <c r="AC101" s="423"/>
      <c r="AD101" s="423"/>
      <c r="AE101" s="423"/>
      <c r="AF101" s="423"/>
      <c r="AG101" s="423"/>
      <c r="AH101" s="423"/>
      <c r="AI101" s="423"/>
      <c r="AJ101" s="423"/>
      <c r="AK101" s="423"/>
      <c r="AL101" s="423"/>
      <c r="AM101" s="423"/>
      <c r="AN101" s="423"/>
      <c r="AO101" s="423"/>
      <c r="AP101" s="423"/>
      <c r="AQ101" s="423"/>
      <c r="AR101" s="423"/>
      <c r="AS101" s="423"/>
      <c r="AT101" s="423"/>
      <c r="AU101" s="854"/>
      <c r="AV101" s="854"/>
    </row>
    <row r="102" spans="1:48" s="164" customFormat="1" ht="12.75">
      <c r="A102" s="501"/>
      <c r="B102" s="502"/>
      <c r="C102" s="502"/>
      <c r="D102" s="503"/>
      <c r="E102" s="503"/>
      <c r="F102" s="503"/>
      <c r="G102" s="220"/>
      <c r="H102" s="220"/>
      <c r="I102" s="220"/>
      <c r="J102" s="220"/>
      <c r="K102" s="220"/>
      <c r="L102" s="159"/>
      <c r="M102" s="423"/>
      <c r="N102" s="423"/>
      <c r="O102" s="423"/>
      <c r="P102" s="423"/>
      <c r="Q102" s="423"/>
      <c r="R102" s="423"/>
      <c r="S102" s="423"/>
      <c r="T102" s="423"/>
      <c r="U102" s="423"/>
      <c r="V102" s="423"/>
      <c r="W102" s="864"/>
      <c r="X102" s="423"/>
      <c r="Y102" s="423"/>
      <c r="Z102" s="423"/>
      <c r="AA102" s="423"/>
      <c r="AB102" s="423"/>
      <c r="AC102" s="423"/>
      <c r="AD102" s="423"/>
      <c r="AE102" s="423"/>
      <c r="AF102" s="423"/>
      <c r="AG102" s="423"/>
      <c r="AH102" s="423"/>
      <c r="AI102" s="423"/>
      <c r="AJ102" s="423"/>
      <c r="AK102" s="423"/>
      <c r="AL102" s="423"/>
      <c r="AM102" s="423"/>
      <c r="AN102" s="423"/>
      <c r="AO102" s="423"/>
      <c r="AP102" s="423"/>
      <c r="AQ102" s="423"/>
      <c r="AR102" s="423"/>
      <c r="AS102" s="423"/>
      <c r="AT102" s="423"/>
      <c r="AU102" s="854"/>
      <c r="AV102" s="854"/>
    </row>
    <row r="103" spans="1:48" s="173" customFormat="1" ht="12" customHeight="1">
      <c r="A103" s="239"/>
      <c r="B103" s="220"/>
      <c r="C103" s="220"/>
      <c r="D103" s="220"/>
      <c r="E103" s="220"/>
      <c r="F103" s="220"/>
      <c r="G103" s="223"/>
      <c r="H103" s="223"/>
      <c r="I103" s="223"/>
      <c r="J103" s="225"/>
      <c r="K103" s="225"/>
      <c r="L103" s="172"/>
      <c r="M103" s="424"/>
      <c r="N103" s="424"/>
      <c r="O103" s="424"/>
      <c r="P103" s="424"/>
      <c r="Q103" s="424"/>
      <c r="R103" s="424"/>
      <c r="S103" s="424"/>
      <c r="T103" s="424"/>
      <c r="U103" s="424"/>
      <c r="V103" s="424"/>
      <c r="W103" s="865"/>
      <c r="X103" s="424"/>
      <c r="Y103" s="424"/>
      <c r="Z103" s="424"/>
      <c r="AA103" s="424"/>
      <c r="AB103" s="424"/>
      <c r="AC103" s="424"/>
      <c r="AD103" s="424"/>
      <c r="AE103" s="424"/>
      <c r="AF103" s="424"/>
      <c r="AG103" s="424"/>
      <c r="AH103" s="424"/>
      <c r="AI103" s="424"/>
      <c r="AJ103" s="424"/>
      <c r="AK103" s="424"/>
      <c r="AL103" s="424"/>
      <c r="AM103" s="424"/>
      <c r="AN103" s="424"/>
      <c r="AO103" s="424"/>
      <c r="AP103" s="424"/>
      <c r="AQ103" s="424"/>
      <c r="AR103" s="424"/>
      <c r="AS103" s="424"/>
      <c r="AT103" s="424"/>
      <c r="AU103" s="530"/>
      <c r="AV103" s="530"/>
    </row>
    <row r="104" spans="1:48" s="171" customFormat="1" ht="14.1" customHeight="1">
      <c r="A104" s="174"/>
      <c r="B104" s="175"/>
      <c r="C104" s="175"/>
      <c r="D104" s="175"/>
      <c r="E104" s="175"/>
      <c r="F104" s="175"/>
      <c r="G104" s="175"/>
      <c r="H104" s="173"/>
      <c r="I104" s="175"/>
      <c r="J104" s="172"/>
      <c r="K104" s="172"/>
      <c r="L104" s="176"/>
      <c r="M104" s="425"/>
      <c r="N104" s="425"/>
      <c r="O104" s="425"/>
      <c r="P104" s="425"/>
      <c r="Q104" s="425"/>
      <c r="R104" s="425"/>
      <c r="S104" s="425"/>
      <c r="T104" s="425"/>
      <c r="U104" s="425"/>
      <c r="V104" s="425"/>
      <c r="W104" s="866"/>
      <c r="X104" s="425"/>
      <c r="Y104" s="425"/>
      <c r="Z104" s="425"/>
      <c r="AA104" s="425"/>
      <c r="AB104" s="425"/>
      <c r="AC104" s="425"/>
      <c r="AD104" s="425"/>
      <c r="AE104" s="425"/>
      <c r="AF104" s="425"/>
      <c r="AG104" s="425"/>
      <c r="AH104" s="425"/>
      <c r="AI104" s="425"/>
      <c r="AJ104" s="425"/>
      <c r="AK104" s="425"/>
      <c r="AL104" s="425"/>
      <c r="AM104" s="425"/>
      <c r="AN104" s="425"/>
      <c r="AO104" s="425"/>
      <c r="AP104" s="425"/>
      <c r="AQ104" s="425"/>
      <c r="AR104" s="425"/>
      <c r="AS104" s="425"/>
      <c r="AT104" s="425"/>
      <c r="AU104" s="531"/>
      <c r="AV104" s="531"/>
    </row>
    <row r="105" spans="1:48" s="140" customFormat="1" ht="12" customHeight="1">
      <c r="A105" s="177"/>
      <c r="B105" s="178"/>
      <c r="C105" s="178"/>
      <c r="D105" s="178"/>
      <c r="E105" s="178"/>
      <c r="F105" s="178"/>
      <c r="G105" s="179"/>
      <c r="J105" s="159"/>
      <c r="K105" s="159"/>
      <c r="L105" s="159"/>
      <c r="M105" s="426"/>
      <c r="N105" s="426"/>
      <c r="O105" s="426"/>
      <c r="P105" s="426"/>
      <c r="Q105" s="426"/>
      <c r="R105" s="426"/>
      <c r="S105" s="426"/>
      <c r="T105" s="426"/>
      <c r="U105" s="426"/>
      <c r="V105" s="426"/>
      <c r="W105" s="862"/>
      <c r="X105" s="426"/>
      <c r="Y105" s="426"/>
      <c r="Z105" s="426"/>
      <c r="AA105" s="426"/>
      <c r="AB105" s="426"/>
      <c r="AC105" s="426"/>
      <c r="AD105" s="426"/>
      <c r="AE105" s="426"/>
      <c r="AF105" s="426"/>
      <c r="AG105" s="426"/>
      <c r="AH105" s="426"/>
      <c r="AI105" s="426"/>
      <c r="AJ105" s="426"/>
      <c r="AK105" s="426"/>
      <c r="AL105" s="426"/>
      <c r="AM105" s="426"/>
      <c r="AN105" s="426"/>
      <c r="AO105" s="426"/>
      <c r="AP105" s="426"/>
      <c r="AQ105" s="426"/>
      <c r="AR105" s="426"/>
      <c r="AS105" s="426"/>
      <c r="AT105" s="426"/>
      <c r="AU105" s="855"/>
      <c r="AV105" s="855"/>
    </row>
    <row r="106" spans="1:48" s="140" customFormat="1" ht="12" customHeight="1">
      <c r="B106" s="178"/>
      <c r="C106" s="178"/>
      <c r="D106" s="178"/>
      <c r="E106" s="178"/>
      <c r="F106" s="178"/>
      <c r="G106" s="178"/>
      <c r="H106" s="178"/>
      <c r="I106" s="178"/>
      <c r="J106" s="159"/>
      <c r="K106" s="159"/>
      <c r="L106" s="159"/>
      <c r="M106" s="426"/>
      <c r="N106" s="426"/>
      <c r="O106" s="426"/>
      <c r="P106" s="426"/>
      <c r="Q106" s="426"/>
      <c r="R106" s="426"/>
      <c r="S106" s="426"/>
      <c r="T106" s="426"/>
      <c r="U106" s="426"/>
      <c r="V106" s="426"/>
      <c r="W106" s="862"/>
      <c r="X106" s="426"/>
      <c r="Y106" s="426"/>
      <c r="Z106" s="426"/>
      <c r="AA106" s="426"/>
      <c r="AB106" s="426"/>
      <c r="AC106" s="426"/>
      <c r="AD106" s="426"/>
      <c r="AE106" s="426"/>
      <c r="AF106" s="426"/>
      <c r="AG106" s="426"/>
      <c r="AH106" s="426"/>
      <c r="AI106" s="426"/>
      <c r="AJ106" s="426"/>
      <c r="AK106" s="426"/>
      <c r="AL106" s="426"/>
      <c r="AM106" s="426"/>
      <c r="AN106" s="426"/>
      <c r="AO106" s="426"/>
      <c r="AP106" s="426"/>
      <c r="AQ106" s="426"/>
      <c r="AR106" s="426"/>
      <c r="AS106" s="426"/>
      <c r="AT106" s="426"/>
      <c r="AU106" s="855"/>
      <c r="AV106" s="855"/>
    </row>
    <row r="107" spans="1:48" s="140" customFormat="1" ht="12" customHeight="1">
      <c r="B107" s="180"/>
      <c r="C107" s="180"/>
      <c r="D107" s="180"/>
      <c r="E107" s="180"/>
      <c r="F107" s="180"/>
      <c r="G107" s="180"/>
      <c r="H107" s="180"/>
      <c r="J107" s="159"/>
      <c r="K107" s="159"/>
      <c r="L107" s="159"/>
      <c r="M107" s="426"/>
      <c r="N107" s="426"/>
      <c r="O107" s="426"/>
      <c r="P107" s="426"/>
      <c r="Q107" s="426"/>
      <c r="R107" s="426"/>
      <c r="S107" s="426"/>
      <c r="T107" s="426"/>
      <c r="U107" s="426"/>
      <c r="V107" s="426"/>
      <c r="W107" s="862"/>
      <c r="X107" s="426"/>
      <c r="Y107" s="426"/>
      <c r="Z107" s="426"/>
      <c r="AA107" s="426"/>
      <c r="AB107" s="426"/>
      <c r="AC107" s="426"/>
      <c r="AD107" s="426"/>
      <c r="AE107" s="426"/>
      <c r="AF107" s="426"/>
      <c r="AG107" s="426"/>
      <c r="AH107" s="426"/>
      <c r="AI107" s="426"/>
      <c r="AJ107" s="426"/>
      <c r="AK107" s="426"/>
      <c r="AL107" s="426"/>
      <c r="AM107" s="426"/>
      <c r="AN107" s="426"/>
      <c r="AO107" s="426"/>
      <c r="AP107" s="426"/>
      <c r="AQ107" s="426"/>
      <c r="AR107" s="426"/>
      <c r="AS107" s="426"/>
      <c r="AT107" s="426"/>
      <c r="AU107" s="855"/>
      <c r="AV107" s="855"/>
    </row>
    <row r="108" spans="1:48" s="181" customFormat="1" ht="12" customHeight="1">
      <c r="M108" s="427"/>
      <c r="N108" s="427"/>
      <c r="O108" s="427"/>
      <c r="P108" s="427"/>
      <c r="Q108" s="427"/>
      <c r="R108" s="427"/>
      <c r="S108" s="427"/>
      <c r="T108" s="427"/>
      <c r="U108" s="427"/>
      <c r="V108" s="427"/>
      <c r="W108" s="867"/>
      <c r="X108" s="427"/>
      <c r="Y108" s="427"/>
      <c r="Z108" s="427"/>
      <c r="AA108" s="427"/>
      <c r="AB108" s="427"/>
      <c r="AC108" s="427"/>
      <c r="AD108" s="427"/>
      <c r="AE108" s="427"/>
      <c r="AF108" s="427"/>
      <c r="AG108" s="427"/>
      <c r="AH108" s="427"/>
      <c r="AI108" s="427"/>
      <c r="AJ108" s="427"/>
      <c r="AK108" s="427"/>
      <c r="AL108" s="427"/>
      <c r="AM108" s="427"/>
      <c r="AN108" s="427"/>
      <c r="AO108" s="427"/>
      <c r="AP108" s="427"/>
      <c r="AQ108" s="427"/>
      <c r="AR108" s="427"/>
      <c r="AS108" s="427"/>
      <c r="AT108" s="427"/>
      <c r="AU108" s="532"/>
      <c r="AV108" s="532"/>
    </row>
    <row r="109" spans="1:48" s="140" customFormat="1" ht="12" customHeight="1">
      <c r="A109" s="182"/>
      <c r="B109" s="180"/>
      <c r="C109" s="180"/>
      <c r="D109" s="180"/>
      <c r="E109" s="180"/>
      <c r="F109" s="180"/>
      <c r="G109" s="180"/>
      <c r="H109" s="180"/>
      <c r="J109" s="159"/>
      <c r="K109" s="159"/>
      <c r="L109" s="159"/>
      <c r="M109" s="426"/>
      <c r="N109" s="426"/>
      <c r="O109" s="426"/>
      <c r="P109" s="426"/>
      <c r="Q109" s="426"/>
      <c r="R109" s="426"/>
      <c r="S109" s="426"/>
      <c r="T109" s="426"/>
      <c r="U109" s="426"/>
      <c r="V109" s="426"/>
      <c r="W109" s="862"/>
      <c r="X109" s="426"/>
      <c r="Y109" s="426"/>
      <c r="Z109" s="426"/>
      <c r="AA109" s="426"/>
      <c r="AB109" s="426"/>
      <c r="AC109" s="426"/>
      <c r="AD109" s="426"/>
      <c r="AE109" s="426"/>
      <c r="AF109" s="426"/>
      <c r="AG109" s="426"/>
      <c r="AH109" s="426"/>
      <c r="AI109" s="426"/>
      <c r="AJ109" s="426"/>
      <c r="AK109" s="426"/>
      <c r="AL109" s="426"/>
      <c r="AM109" s="426"/>
      <c r="AN109" s="426"/>
      <c r="AO109" s="426"/>
      <c r="AP109" s="426"/>
      <c r="AQ109" s="426"/>
      <c r="AR109" s="426"/>
      <c r="AS109" s="426"/>
      <c r="AT109" s="426"/>
      <c r="AU109" s="855"/>
      <c r="AV109" s="855"/>
    </row>
    <row r="110" spans="1:48" s="140" customFormat="1" ht="12" customHeight="1">
      <c r="J110" s="144"/>
      <c r="K110" s="144"/>
      <c r="L110" s="144"/>
      <c r="M110" s="426"/>
      <c r="N110" s="426"/>
      <c r="O110" s="426"/>
      <c r="P110" s="426"/>
      <c r="Q110" s="426"/>
      <c r="R110" s="426"/>
      <c r="S110" s="426"/>
      <c r="T110" s="426"/>
      <c r="U110" s="426"/>
      <c r="V110" s="426"/>
      <c r="W110" s="862"/>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855"/>
      <c r="AV110" s="855"/>
    </row>
    <row r="111" spans="1:48" s="140" customFormat="1" ht="12" customHeight="1">
      <c r="A111" s="139"/>
      <c r="B111" s="139"/>
      <c r="C111" s="139"/>
      <c r="D111" s="139"/>
      <c r="E111" s="139"/>
      <c r="F111" s="139"/>
      <c r="G111" s="139"/>
      <c r="H111" s="139"/>
      <c r="I111" s="139"/>
      <c r="M111" s="426"/>
      <c r="N111" s="426"/>
      <c r="O111" s="426"/>
      <c r="P111" s="426"/>
      <c r="Q111" s="426"/>
      <c r="R111" s="426"/>
      <c r="S111" s="426"/>
      <c r="T111" s="426"/>
      <c r="U111" s="426"/>
      <c r="V111" s="426"/>
      <c r="W111" s="862"/>
      <c r="X111" s="426"/>
      <c r="Y111" s="426"/>
      <c r="Z111" s="426"/>
      <c r="AA111" s="426"/>
      <c r="AB111" s="426"/>
      <c r="AC111" s="426"/>
      <c r="AD111" s="426"/>
      <c r="AE111" s="426"/>
      <c r="AF111" s="426"/>
      <c r="AG111" s="426"/>
      <c r="AH111" s="426"/>
      <c r="AI111" s="426"/>
      <c r="AJ111" s="426"/>
      <c r="AK111" s="426"/>
      <c r="AL111" s="426"/>
      <c r="AM111" s="426"/>
      <c r="AN111" s="426"/>
      <c r="AO111" s="426"/>
      <c r="AP111" s="426"/>
      <c r="AQ111" s="426"/>
      <c r="AR111" s="426"/>
      <c r="AS111" s="426"/>
      <c r="AT111" s="426"/>
      <c r="AU111" s="855"/>
      <c r="AV111" s="855"/>
    </row>
    <row r="112" spans="1:48" s="140" customFormat="1" ht="12" customHeight="1">
      <c r="A112" s="139"/>
      <c r="B112" s="139"/>
      <c r="C112" s="139"/>
      <c r="D112" s="139"/>
      <c r="E112" s="139"/>
      <c r="F112" s="139"/>
      <c r="G112" s="139"/>
      <c r="H112" s="139"/>
      <c r="I112" s="139"/>
      <c r="M112" s="426"/>
      <c r="N112" s="426"/>
      <c r="O112" s="426"/>
      <c r="P112" s="426"/>
      <c r="Q112" s="426"/>
      <c r="R112" s="426"/>
      <c r="S112" s="426"/>
      <c r="T112" s="426"/>
      <c r="U112" s="426"/>
      <c r="V112" s="426"/>
      <c r="W112" s="862"/>
      <c r="X112" s="426"/>
      <c r="Y112" s="426"/>
      <c r="Z112" s="426"/>
      <c r="AA112" s="426"/>
      <c r="AB112" s="426"/>
      <c r="AC112" s="426"/>
      <c r="AD112" s="426"/>
      <c r="AE112" s="426"/>
      <c r="AF112" s="426"/>
      <c r="AG112" s="426"/>
      <c r="AH112" s="426"/>
      <c r="AI112" s="426"/>
      <c r="AJ112" s="426"/>
      <c r="AK112" s="426"/>
      <c r="AL112" s="426"/>
      <c r="AM112" s="426"/>
      <c r="AN112" s="426"/>
      <c r="AO112" s="426"/>
      <c r="AP112" s="426"/>
      <c r="AQ112" s="426"/>
      <c r="AR112" s="426"/>
      <c r="AS112" s="426"/>
      <c r="AT112" s="426"/>
      <c r="AU112" s="855"/>
      <c r="AV112" s="855"/>
    </row>
    <row r="113" spans="1:48" s="140" customFormat="1" ht="12" customHeight="1">
      <c r="A113" s="139"/>
      <c r="B113" s="139"/>
      <c r="C113" s="139"/>
      <c r="D113" s="139"/>
      <c r="E113" s="139"/>
      <c r="F113" s="139"/>
      <c r="G113" s="139"/>
      <c r="H113" s="139"/>
      <c r="I113" s="139"/>
      <c r="M113" s="426"/>
      <c r="N113" s="426"/>
      <c r="O113" s="426"/>
      <c r="P113" s="426"/>
      <c r="Q113" s="426"/>
      <c r="R113" s="426"/>
      <c r="S113" s="426"/>
      <c r="T113" s="426"/>
      <c r="U113" s="426"/>
      <c r="V113" s="426"/>
      <c r="W113" s="862"/>
      <c r="X113" s="426"/>
      <c r="Y113" s="426"/>
      <c r="Z113" s="426"/>
      <c r="AA113" s="426"/>
      <c r="AB113" s="426"/>
      <c r="AC113" s="426"/>
      <c r="AD113" s="426"/>
      <c r="AE113" s="426"/>
      <c r="AF113" s="426"/>
      <c r="AG113" s="426"/>
      <c r="AH113" s="426"/>
      <c r="AI113" s="426"/>
      <c r="AJ113" s="426"/>
      <c r="AK113" s="426"/>
      <c r="AL113" s="426"/>
      <c r="AM113" s="426"/>
      <c r="AN113" s="426"/>
      <c r="AO113" s="426"/>
      <c r="AP113" s="426"/>
      <c r="AQ113" s="426"/>
      <c r="AR113" s="426"/>
      <c r="AS113" s="426"/>
      <c r="AT113" s="426"/>
      <c r="AU113" s="855"/>
      <c r="AV113" s="855"/>
    </row>
    <row r="114" spans="1:48" s="140" customFormat="1" ht="12" customHeight="1">
      <c r="A114" s="139"/>
      <c r="B114" s="139"/>
      <c r="C114" s="139"/>
      <c r="D114" s="139"/>
      <c r="E114" s="139"/>
      <c r="F114" s="139"/>
      <c r="G114" s="139"/>
      <c r="H114" s="139"/>
      <c r="I114" s="139"/>
      <c r="M114" s="426"/>
      <c r="N114" s="426"/>
      <c r="O114" s="426"/>
      <c r="P114" s="426"/>
      <c r="Q114" s="426"/>
      <c r="R114" s="426"/>
      <c r="S114" s="426"/>
      <c r="T114" s="426"/>
      <c r="U114" s="426"/>
      <c r="V114" s="426"/>
      <c r="W114" s="862"/>
      <c r="X114" s="426"/>
      <c r="Y114" s="426"/>
      <c r="Z114" s="426"/>
      <c r="AA114" s="426"/>
      <c r="AB114" s="426"/>
      <c r="AC114" s="426"/>
      <c r="AD114" s="426"/>
      <c r="AE114" s="426"/>
      <c r="AF114" s="426"/>
      <c r="AG114" s="426"/>
      <c r="AH114" s="426"/>
      <c r="AI114" s="426"/>
      <c r="AJ114" s="426"/>
      <c r="AK114" s="426"/>
      <c r="AL114" s="426"/>
      <c r="AM114" s="426"/>
      <c r="AN114" s="426"/>
      <c r="AO114" s="426"/>
      <c r="AP114" s="426"/>
      <c r="AQ114" s="426"/>
      <c r="AR114" s="426"/>
      <c r="AS114" s="426"/>
      <c r="AT114" s="426"/>
      <c r="AU114" s="855"/>
      <c r="AV114" s="855"/>
    </row>
    <row r="115" spans="1:48" s="140" customFormat="1" ht="12" customHeight="1">
      <c r="A115" s="139"/>
      <c r="B115" s="139"/>
      <c r="C115" s="139"/>
      <c r="D115" s="139"/>
      <c r="E115" s="139"/>
      <c r="F115" s="139"/>
      <c r="G115" s="139"/>
      <c r="H115" s="139"/>
      <c r="I115" s="139"/>
      <c r="M115" s="426"/>
      <c r="N115" s="426"/>
      <c r="O115" s="426"/>
      <c r="P115" s="426"/>
      <c r="Q115" s="426"/>
      <c r="R115" s="426"/>
      <c r="S115" s="426"/>
      <c r="T115" s="426"/>
      <c r="U115" s="426"/>
      <c r="V115" s="426"/>
      <c r="W115" s="862"/>
      <c r="X115" s="426"/>
      <c r="Y115" s="426"/>
      <c r="Z115" s="426"/>
      <c r="AA115" s="426"/>
      <c r="AB115" s="426"/>
      <c r="AC115" s="426"/>
      <c r="AD115" s="426"/>
      <c r="AE115" s="426"/>
      <c r="AF115" s="426"/>
      <c r="AG115" s="426"/>
      <c r="AH115" s="426"/>
      <c r="AI115" s="426"/>
      <c r="AJ115" s="426"/>
      <c r="AK115" s="426"/>
      <c r="AL115" s="426"/>
      <c r="AM115" s="426"/>
      <c r="AN115" s="426"/>
      <c r="AO115" s="426"/>
      <c r="AP115" s="426"/>
      <c r="AQ115" s="426"/>
      <c r="AR115" s="426"/>
      <c r="AS115" s="426"/>
      <c r="AT115" s="426"/>
      <c r="AU115" s="855"/>
      <c r="AV115" s="855"/>
    </row>
    <row r="116" spans="1:48" s="140" customFormat="1" ht="12" customHeight="1">
      <c r="A116" s="139"/>
      <c r="B116" s="139"/>
      <c r="C116" s="139"/>
      <c r="D116" s="139"/>
      <c r="E116" s="139"/>
      <c r="F116" s="139"/>
      <c r="G116" s="139"/>
      <c r="H116" s="139"/>
      <c r="I116" s="139"/>
      <c r="M116" s="426"/>
      <c r="N116" s="426"/>
      <c r="O116" s="426"/>
      <c r="P116" s="426"/>
      <c r="Q116" s="426"/>
      <c r="R116" s="426"/>
      <c r="S116" s="426"/>
      <c r="T116" s="426"/>
      <c r="U116" s="426"/>
      <c r="V116" s="426"/>
      <c r="W116" s="862"/>
      <c r="X116" s="426"/>
      <c r="Y116" s="426"/>
      <c r="Z116" s="426"/>
      <c r="AA116" s="426"/>
      <c r="AB116" s="426"/>
      <c r="AC116" s="426"/>
      <c r="AD116" s="426"/>
      <c r="AE116" s="426"/>
      <c r="AF116" s="426"/>
      <c r="AG116" s="426"/>
      <c r="AH116" s="426"/>
      <c r="AI116" s="426"/>
      <c r="AJ116" s="426"/>
      <c r="AK116" s="426"/>
      <c r="AL116" s="426"/>
      <c r="AM116" s="426"/>
      <c r="AN116" s="426"/>
      <c r="AO116" s="426"/>
      <c r="AP116" s="426"/>
      <c r="AQ116" s="426"/>
      <c r="AR116" s="426"/>
      <c r="AS116" s="426"/>
      <c r="AT116" s="426"/>
      <c r="AU116" s="855"/>
      <c r="AV116" s="855"/>
    </row>
    <row r="117" spans="1:48" s="181" customFormat="1" ht="12" customHeight="1">
      <c r="A117" s="139"/>
      <c r="B117" s="139"/>
      <c r="C117" s="139"/>
      <c r="D117" s="139"/>
      <c r="E117" s="139"/>
      <c r="F117" s="139"/>
      <c r="G117" s="139"/>
      <c r="H117" s="139"/>
      <c r="I117" s="139"/>
      <c r="M117" s="427"/>
      <c r="N117" s="427"/>
      <c r="O117" s="427"/>
      <c r="P117" s="427"/>
      <c r="Q117" s="427"/>
      <c r="R117" s="427"/>
      <c r="S117" s="427"/>
      <c r="T117" s="427"/>
      <c r="U117" s="427"/>
      <c r="V117" s="427"/>
      <c r="W117" s="867"/>
      <c r="X117" s="427"/>
      <c r="Y117" s="427"/>
      <c r="Z117" s="427"/>
      <c r="AA117" s="427"/>
      <c r="AB117" s="427"/>
      <c r="AC117" s="427"/>
      <c r="AD117" s="427"/>
      <c r="AE117" s="427"/>
      <c r="AF117" s="427"/>
      <c r="AG117" s="427"/>
      <c r="AH117" s="427"/>
      <c r="AI117" s="427"/>
      <c r="AJ117" s="427"/>
      <c r="AK117" s="427"/>
      <c r="AL117" s="427"/>
      <c r="AM117" s="427"/>
      <c r="AN117" s="427"/>
      <c r="AO117" s="427"/>
      <c r="AP117" s="427"/>
      <c r="AQ117" s="427"/>
      <c r="AR117" s="427"/>
      <c r="AS117" s="427"/>
      <c r="AT117" s="427"/>
      <c r="AU117" s="532"/>
      <c r="AV117" s="532"/>
    </row>
    <row r="118" spans="1:48" s="140" customFormat="1" ht="12" customHeight="1">
      <c r="A118" s="139"/>
      <c r="B118" s="139"/>
      <c r="C118" s="139"/>
      <c r="D118" s="139"/>
      <c r="E118" s="139"/>
      <c r="F118" s="139"/>
      <c r="G118" s="139"/>
      <c r="H118" s="139"/>
      <c r="I118" s="139"/>
      <c r="M118" s="426"/>
      <c r="N118" s="426"/>
      <c r="O118" s="426"/>
      <c r="P118" s="426"/>
      <c r="Q118" s="426"/>
      <c r="R118" s="426"/>
      <c r="S118" s="426"/>
      <c r="T118" s="426"/>
      <c r="U118" s="426"/>
      <c r="V118" s="426"/>
      <c r="W118" s="862"/>
      <c r="X118" s="426"/>
      <c r="Y118" s="426"/>
      <c r="Z118" s="426"/>
      <c r="AA118" s="426"/>
      <c r="AB118" s="426"/>
      <c r="AC118" s="426"/>
      <c r="AD118" s="426"/>
      <c r="AE118" s="426"/>
      <c r="AF118" s="426"/>
      <c r="AG118" s="426"/>
      <c r="AH118" s="426"/>
      <c r="AI118" s="426"/>
      <c r="AJ118" s="426"/>
      <c r="AK118" s="426"/>
      <c r="AL118" s="426"/>
      <c r="AM118" s="426"/>
      <c r="AN118" s="426"/>
      <c r="AO118" s="426"/>
      <c r="AP118" s="426"/>
      <c r="AQ118" s="426"/>
      <c r="AR118" s="426"/>
      <c r="AS118" s="426"/>
      <c r="AT118" s="426"/>
      <c r="AU118" s="855"/>
      <c r="AV118" s="855"/>
    </row>
    <row r="119" spans="1:48" s="181" customFormat="1" ht="12" customHeight="1">
      <c r="A119" s="139"/>
      <c r="B119" s="139"/>
      <c r="C119" s="139"/>
      <c r="D119" s="139"/>
      <c r="E119" s="139"/>
      <c r="F119" s="139"/>
      <c r="G119" s="139"/>
      <c r="H119" s="139"/>
      <c r="I119" s="139"/>
      <c r="J119" s="178"/>
      <c r="K119" s="178"/>
      <c r="L119" s="178"/>
      <c r="M119" s="427"/>
      <c r="N119" s="427"/>
      <c r="O119" s="427"/>
      <c r="P119" s="427"/>
      <c r="Q119" s="427"/>
      <c r="R119" s="427"/>
      <c r="S119" s="427"/>
      <c r="T119" s="427"/>
      <c r="U119" s="427"/>
      <c r="V119" s="427"/>
      <c r="W119" s="867"/>
      <c r="X119" s="427"/>
      <c r="Y119" s="427"/>
      <c r="Z119" s="427"/>
      <c r="AA119" s="427"/>
      <c r="AB119" s="427"/>
      <c r="AC119" s="427"/>
      <c r="AD119" s="427"/>
      <c r="AE119" s="427"/>
      <c r="AF119" s="427"/>
      <c r="AG119" s="427"/>
      <c r="AH119" s="427"/>
      <c r="AI119" s="427"/>
      <c r="AJ119" s="427"/>
      <c r="AK119" s="427"/>
      <c r="AL119" s="427"/>
      <c r="AM119" s="427"/>
      <c r="AN119" s="427"/>
      <c r="AO119" s="427"/>
      <c r="AP119" s="427"/>
      <c r="AQ119" s="427"/>
      <c r="AR119" s="427"/>
      <c r="AS119" s="427"/>
      <c r="AT119" s="427"/>
      <c r="AU119" s="532"/>
      <c r="AV119" s="532"/>
    </row>
    <row r="120" spans="1:48" s="140" customFormat="1" ht="12" customHeight="1">
      <c r="A120" s="139"/>
      <c r="B120" s="139"/>
      <c r="C120" s="139"/>
      <c r="D120" s="139"/>
      <c r="E120" s="139"/>
      <c r="F120" s="139"/>
      <c r="G120" s="139"/>
      <c r="H120" s="139"/>
      <c r="I120" s="139"/>
      <c r="J120" s="183"/>
      <c r="K120" s="183"/>
      <c r="L120" s="183"/>
      <c r="M120" s="426"/>
      <c r="N120" s="426"/>
      <c r="O120" s="426"/>
      <c r="P120" s="426"/>
      <c r="Q120" s="426"/>
      <c r="R120" s="426"/>
      <c r="S120" s="426"/>
      <c r="T120" s="426"/>
      <c r="U120" s="426"/>
      <c r="V120" s="426"/>
      <c r="W120" s="862"/>
      <c r="X120" s="426"/>
      <c r="Y120" s="426"/>
      <c r="Z120" s="426"/>
      <c r="AA120" s="426"/>
      <c r="AB120" s="426"/>
      <c r="AC120" s="426"/>
      <c r="AD120" s="426"/>
      <c r="AE120" s="426"/>
      <c r="AF120" s="426"/>
      <c r="AG120" s="426"/>
      <c r="AH120" s="426"/>
      <c r="AI120" s="426"/>
      <c r="AJ120" s="426"/>
      <c r="AK120" s="426"/>
      <c r="AL120" s="426"/>
      <c r="AM120" s="426"/>
      <c r="AN120" s="426"/>
      <c r="AO120" s="426"/>
      <c r="AP120" s="426"/>
      <c r="AQ120" s="426"/>
      <c r="AR120" s="426"/>
      <c r="AS120" s="426"/>
      <c r="AT120" s="426"/>
      <c r="AU120" s="855"/>
      <c r="AV120" s="855"/>
    </row>
    <row r="121" spans="1:48" ht="12" customHeight="1"/>
    <row r="122" spans="1:48" ht="12" customHeight="1"/>
    <row r="123" spans="1:48" ht="12" customHeight="1"/>
    <row r="124" spans="1:48" ht="12" customHeight="1"/>
    <row r="125" spans="1:48" ht="12" customHeight="1"/>
    <row r="126" spans="1:48" ht="12" customHeight="1"/>
    <row r="127" spans="1:48" ht="12" customHeight="1"/>
    <row r="128" spans="1:48" ht="12" customHeight="1"/>
    <row r="129" spans="1:1" ht="12" customHeight="1">
      <c r="A129" s="164"/>
    </row>
    <row r="130" spans="1:1" ht="12" customHeight="1"/>
    <row r="131" spans="1:1" ht="12" customHeight="1"/>
    <row r="132" spans="1:1" ht="12" customHeight="1"/>
    <row r="133" spans="1:1" ht="12" customHeight="1"/>
    <row r="134" spans="1:1" ht="12" customHeight="1"/>
    <row r="135" spans="1:1" ht="12" customHeight="1"/>
    <row r="136" spans="1:1" ht="12" customHeight="1"/>
    <row r="137" spans="1:1" ht="12" customHeight="1"/>
    <row r="138" spans="1:1" ht="12" customHeight="1"/>
    <row r="139" spans="1:1" ht="12" customHeight="1"/>
    <row r="140" spans="1:1" ht="8.25" customHeight="1"/>
    <row r="141" spans="1:1" ht="8.25" customHeight="1"/>
    <row r="142" spans="1:1" ht="8.25" customHeight="1"/>
    <row r="143" spans="1:1" ht="8.25" customHeight="1"/>
    <row r="144" spans="1:1" ht="8.25" customHeight="1"/>
    <row r="145" ht="8.25" customHeight="1"/>
    <row r="146" ht="11.45" customHeight="1"/>
    <row r="147" ht="11.45" customHeight="1"/>
    <row r="148" ht="11.45" customHeight="1"/>
    <row r="149" ht="9"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sheetData>
  <sortState ref="N49:P96">
    <sortCondition ref="O49:O96"/>
  </sortState>
  <customSheetViews>
    <customSheetView guid="{7398011F-6792-457D-9968-3CBE3236EAF9}" scale="85" showPageBreaks="1" printArea="1" view="pageBreakPreview">
      <selection activeCell="O30" sqref="O30"/>
      <rowBreaks count="1" manualBreakCount="1">
        <brk id="44" max="9" man="1"/>
      </rowBreaks>
      <pageMargins left="0.51181102362204722" right="0.51181102362204722" top="0.59055118110236227" bottom="0.74803149606299213" header="0.31496062992125984" footer="0.31496062992125984"/>
      <pageSetup paperSize="9" scale="76"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9">
    <mergeCell ref="A24:K24"/>
    <mergeCell ref="G9:K9"/>
    <mergeCell ref="A6:K6"/>
    <mergeCell ref="A4:K4"/>
    <mergeCell ref="B9:D9"/>
    <mergeCell ref="K10:K12"/>
    <mergeCell ref="I10:I12"/>
    <mergeCell ref="F10:F12"/>
    <mergeCell ref="E9:F9"/>
  </mergeCells>
  <pageMargins left="0.51181102362204722" right="0.51181102362204722" top="0.90249999999999997" bottom="0.74803149606299213" header="0.31496062992125984" footer="0.31496062992125984"/>
  <pageSetup paperSize="9" scale="75" orientation="portrait" r:id="rId2"/>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8&amp;R&amp;"Calibri Light,Regular"&amp;10Dirección Ejecutiva
Sub Dirección de Gestión de Información</oddFooter>
  </headerFooter>
  <ignoredErrors>
    <ignoredError sqref="N26:Q26 F17:F22 I17:I22" formula="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4"/>
  </sheetPr>
  <dimension ref="A1:S337"/>
  <sheetViews>
    <sheetView view="pageBreakPreview" zoomScale="110" zoomScaleNormal="100" zoomScaleSheetLayoutView="110" zoomScalePageLayoutView="70" workbookViewId="0">
      <selection activeCell="M9" sqref="M9"/>
    </sheetView>
  </sheetViews>
  <sheetFormatPr defaultRowHeight="11.25"/>
  <cols>
    <col min="1" max="1" width="35" style="139" customWidth="1"/>
    <col min="2" max="2" width="16.5" style="139" customWidth="1"/>
    <col min="3" max="3" width="13.6640625" style="139" customWidth="1"/>
    <col min="4" max="4" width="16" style="139" customWidth="1"/>
    <col min="5" max="5" width="15.33203125" style="139" customWidth="1"/>
    <col min="6" max="6" width="12.5" style="139" customWidth="1"/>
    <col min="7" max="7" width="11.1640625" style="139" customWidth="1"/>
    <col min="8" max="8" width="12.1640625" style="139" customWidth="1"/>
    <col min="9" max="9" width="9.83203125" style="139" customWidth="1"/>
    <col min="10" max="10" width="11.83203125" style="199" customWidth="1"/>
    <col min="11" max="11" width="1.5" style="139" customWidth="1"/>
    <col min="12" max="12" width="9.33203125" style="428"/>
    <col min="13" max="13" width="44" style="428" customWidth="1"/>
    <col min="14" max="14" width="9.33203125" style="428"/>
    <col min="15" max="15" width="10.6640625" style="428" bestFit="1" customWidth="1"/>
    <col min="16" max="16" width="9.33203125" style="621"/>
    <col min="17" max="17" width="14.33203125" style="621" customWidth="1"/>
    <col min="18" max="18" width="12" style="621" customWidth="1"/>
    <col min="19" max="19" width="9.33203125" style="621"/>
    <col min="20" max="16384" width="9.33203125" style="139"/>
  </cols>
  <sheetData>
    <row r="1" spans="1:19" ht="14.1" customHeight="1">
      <c r="A1" s="192"/>
      <c r="B1" s="193"/>
      <c r="C1" s="193"/>
      <c r="D1" s="193"/>
      <c r="E1" s="193"/>
      <c r="F1" s="193"/>
      <c r="G1" s="194"/>
      <c r="H1" s="194"/>
      <c r="I1" s="195"/>
      <c r="J1" s="195"/>
      <c r="K1" s="138"/>
    </row>
    <row r="2" spans="1:19" ht="14.1" customHeight="1">
      <c r="A2" s="196"/>
      <c r="B2" s="197"/>
      <c r="C2" s="197"/>
      <c r="D2" s="197"/>
      <c r="E2" s="197"/>
      <c r="F2" s="197"/>
      <c r="G2" s="198"/>
      <c r="H2" s="198"/>
      <c r="I2" s="198"/>
      <c r="J2" s="198"/>
      <c r="K2" s="141"/>
    </row>
    <row r="3" spans="1:19" ht="14.1" customHeight="1">
      <c r="A3" s="196"/>
      <c r="B3" s="197"/>
      <c r="C3" s="197"/>
      <c r="D3" s="197"/>
      <c r="E3" s="197"/>
      <c r="F3" s="197"/>
      <c r="G3" s="198"/>
      <c r="H3" s="198"/>
      <c r="I3" s="198"/>
      <c r="J3" s="198"/>
      <c r="K3" s="141"/>
    </row>
    <row r="4" spans="1:19" ht="36" customHeight="1">
      <c r="A4" s="1234" t="s">
        <v>917</v>
      </c>
      <c r="B4" s="1234"/>
      <c r="C4" s="1234"/>
      <c r="D4" s="1234"/>
      <c r="E4" s="1234"/>
      <c r="F4" s="1234"/>
      <c r="G4" s="1234"/>
      <c r="H4" s="1234"/>
      <c r="I4" s="1234"/>
      <c r="J4" s="1234"/>
      <c r="K4" s="142"/>
    </row>
    <row r="5" spans="1:19" ht="15.95" customHeight="1">
      <c r="A5" s="197"/>
      <c r="B5" s="392"/>
      <c r="C5" s="508"/>
      <c r="D5" s="509"/>
      <c r="E5" s="509"/>
      <c r="F5" s="510"/>
      <c r="G5" s="511"/>
      <c r="H5" s="511"/>
      <c r="I5" s="205"/>
      <c r="J5" s="201"/>
      <c r="K5" s="142"/>
    </row>
    <row r="6" spans="1:19" s="164" customFormat="1" ht="12.75">
      <c r="A6" s="207"/>
      <c r="B6" s="220"/>
      <c r="C6" s="220"/>
      <c r="D6" s="220"/>
      <c r="E6" s="220"/>
      <c r="F6" s="220"/>
      <c r="G6" s="220"/>
      <c r="H6" s="220"/>
      <c r="I6" s="220"/>
      <c r="J6" s="243"/>
      <c r="K6" s="159"/>
      <c r="L6" s="423"/>
      <c r="M6" s="423"/>
      <c r="N6" s="423"/>
      <c r="O6" s="423"/>
      <c r="P6" s="622"/>
      <c r="Q6" s="622"/>
      <c r="R6" s="622"/>
      <c r="S6" s="622"/>
    </row>
    <row r="7" spans="1:19" s="164" customFormat="1" ht="29.25" customHeight="1">
      <c r="A7" s="1273" t="s">
        <v>98</v>
      </c>
      <c r="B7" s="1266" t="s">
        <v>918</v>
      </c>
      <c r="C7" s="1267"/>
      <c r="D7" s="1268"/>
      <c r="E7" s="220"/>
      <c r="F7" s="220"/>
      <c r="G7" s="1269" t="s">
        <v>433</v>
      </c>
      <c r="H7" s="1269"/>
      <c r="I7" s="1269"/>
      <c r="J7" s="243"/>
      <c r="K7" s="159"/>
      <c r="L7" s="423"/>
      <c r="M7" s="423"/>
      <c r="N7" s="423"/>
      <c r="O7" s="423"/>
      <c r="P7" s="622"/>
      <c r="Q7" s="622"/>
      <c r="R7" s="622"/>
      <c r="S7" s="622"/>
    </row>
    <row r="8" spans="1:19" s="164" customFormat="1" ht="17.25" customHeight="1">
      <c r="A8" s="1273"/>
      <c r="B8" s="890">
        <f>+'7. MatrizGeneraciónSEIN (3)'!D9</f>
        <v>42795</v>
      </c>
      <c r="C8" s="890">
        <f>+'7. MatrizGeneraciónSEIN (3)'!E9</f>
        <v>42430</v>
      </c>
      <c r="D8" s="1270" t="s">
        <v>62</v>
      </c>
      <c r="E8" s="220"/>
      <c r="F8" s="220"/>
      <c r="G8" s="220"/>
      <c r="H8" s="220"/>
      <c r="I8" s="220"/>
      <c r="J8" s="243"/>
      <c r="K8" s="159"/>
      <c r="L8" s="423"/>
      <c r="M8" s="727" t="s">
        <v>28</v>
      </c>
      <c r="N8" s="727">
        <v>2017</v>
      </c>
      <c r="O8" s="727">
        <v>2016</v>
      </c>
      <c r="P8" s="622"/>
      <c r="Q8" s="622"/>
      <c r="R8" s="622"/>
      <c r="S8" s="622"/>
    </row>
    <row r="9" spans="1:19" s="164" customFormat="1" ht="17.25" customHeight="1">
      <c r="A9" s="1273"/>
      <c r="B9" s="926">
        <v>42801.8125</v>
      </c>
      <c r="C9" s="927">
        <v>42459.791666666664</v>
      </c>
      <c r="D9" s="1271"/>
      <c r="E9" s="220"/>
      <c r="F9" s="220"/>
      <c r="G9" s="220"/>
      <c r="H9" s="220"/>
      <c r="I9" s="220"/>
      <c r="J9" s="243"/>
      <c r="K9" s="159"/>
      <c r="L9" s="423"/>
      <c r="M9" s="727"/>
      <c r="N9" s="727"/>
      <c r="O9" s="727"/>
      <c r="P9" s="622"/>
      <c r="Q9" s="622"/>
      <c r="R9" s="622"/>
      <c r="S9" s="622"/>
    </row>
    <row r="10" spans="1:19" s="164" customFormat="1" ht="17.25" customHeight="1">
      <c r="A10" s="1274"/>
      <c r="B10" s="930">
        <v>42801.8125</v>
      </c>
      <c r="C10" s="931">
        <v>42459.791666666664</v>
      </c>
      <c r="D10" s="1272"/>
      <c r="E10" s="220"/>
      <c r="F10" s="220"/>
      <c r="G10" s="220"/>
      <c r="H10" s="220"/>
      <c r="I10" s="220"/>
      <c r="J10" s="243"/>
      <c r="K10" s="159"/>
      <c r="L10" s="423"/>
      <c r="M10" s="727"/>
      <c r="N10" s="727"/>
      <c r="O10" s="727"/>
      <c r="P10" s="622"/>
      <c r="Q10" s="622"/>
      <c r="R10" s="622"/>
      <c r="S10" s="622"/>
    </row>
    <row r="11" spans="1:19" s="164" customFormat="1" ht="12.75">
      <c r="A11" s="310" t="s">
        <v>241</v>
      </c>
      <c r="B11" s="1105">
        <v>1105.33825</v>
      </c>
      <c r="C11" s="1105">
        <v>861.81821000000002</v>
      </c>
      <c r="D11" s="318">
        <f>IF(C11=0,"",B11/C11-1)</f>
        <v>0.28256543801737499</v>
      </c>
      <c r="E11" s="220"/>
      <c r="F11" s="220"/>
      <c r="G11" s="220"/>
      <c r="H11" s="220"/>
      <c r="I11" s="220"/>
      <c r="J11" s="243"/>
      <c r="K11" s="159"/>
      <c r="L11" s="423"/>
      <c r="M11" s="423" t="s">
        <v>863</v>
      </c>
      <c r="N11" s="423">
        <v>0</v>
      </c>
      <c r="O11" s="423">
        <v>0</v>
      </c>
      <c r="P11" s="622"/>
      <c r="Q11" s="622"/>
      <c r="R11" s="622"/>
      <c r="S11" s="622"/>
    </row>
    <row r="12" spans="1:19" s="164" customFormat="1" ht="12.75">
      <c r="A12" s="313" t="s">
        <v>283</v>
      </c>
      <c r="B12" s="1106">
        <v>899.98611000000005</v>
      </c>
      <c r="C12" s="1106">
        <v>1210.8429599999999</v>
      </c>
      <c r="D12" s="319">
        <f>IF(C12=0,"",B12/C12-1)</f>
        <v>-0.25672763543176558</v>
      </c>
      <c r="E12" s="220"/>
      <c r="F12" s="220"/>
      <c r="G12" s="220"/>
      <c r="H12" s="220"/>
      <c r="I12" s="220"/>
      <c r="J12" s="243"/>
      <c r="K12" s="159"/>
      <c r="L12" s="423"/>
      <c r="M12" s="423" t="s">
        <v>854</v>
      </c>
      <c r="N12" s="423">
        <v>0</v>
      </c>
      <c r="O12" s="423">
        <v>0</v>
      </c>
      <c r="P12" s="622"/>
      <c r="Q12" s="622"/>
      <c r="R12" s="622"/>
      <c r="S12" s="622"/>
    </row>
    <row r="13" spans="1:19" s="164" customFormat="1" ht="12.75">
      <c r="A13" s="314" t="s">
        <v>280</v>
      </c>
      <c r="B13" s="1107">
        <v>851.46</v>
      </c>
      <c r="C13" s="1107">
        <v>877.38192000000004</v>
      </c>
      <c r="D13" s="320">
        <f t="shared" ref="D13:D62" si="0">IF(C13=0,"",B13/C13-1)</f>
        <v>-2.9544625218627663E-2</v>
      </c>
      <c r="E13" s="220"/>
      <c r="F13" s="220"/>
      <c r="G13" s="220"/>
      <c r="H13" s="220"/>
      <c r="I13" s="220"/>
      <c r="J13" s="243"/>
      <c r="K13" s="159"/>
      <c r="L13" s="423"/>
      <c r="M13" s="423" t="s">
        <v>855</v>
      </c>
      <c r="N13" s="423">
        <v>0</v>
      </c>
      <c r="O13" s="423">
        <v>0.65810000000000002</v>
      </c>
      <c r="P13" s="622"/>
      <c r="Q13" s="622"/>
      <c r="R13" s="622"/>
      <c r="S13" s="622"/>
    </row>
    <row r="14" spans="1:19" s="164" customFormat="1" ht="12.75">
      <c r="A14" s="315" t="s">
        <v>268</v>
      </c>
      <c r="B14" s="1108">
        <v>455.30390999999997</v>
      </c>
      <c r="C14" s="1108">
        <v>6.1791700000000001</v>
      </c>
      <c r="D14" s="321">
        <f t="shared" si="0"/>
        <v>72.683667871251316</v>
      </c>
      <c r="E14" s="220"/>
      <c r="F14" s="220"/>
      <c r="G14" s="220"/>
      <c r="H14" s="220"/>
      <c r="I14" s="220"/>
      <c r="J14" s="243"/>
      <c r="K14" s="159"/>
      <c r="L14" s="423"/>
      <c r="M14" s="423" t="s">
        <v>858</v>
      </c>
      <c r="N14" s="423">
        <v>0</v>
      </c>
      <c r="O14" s="423">
        <v>1.45224</v>
      </c>
      <c r="P14" s="622"/>
      <c r="Q14" s="622"/>
      <c r="R14" s="622"/>
      <c r="S14" s="622"/>
    </row>
    <row r="15" spans="1:19" s="164" customFormat="1" ht="12.75">
      <c r="A15" s="314" t="s">
        <v>284</v>
      </c>
      <c r="B15" s="1107">
        <v>407.56466</v>
      </c>
      <c r="C15" s="1107">
        <v>710.30200000000002</v>
      </c>
      <c r="D15" s="320">
        <f t="shared" si="0"/>
        <v>-0.4262093306790633</v>
      </c>
      <c r="E15" s="220"/>
      <c r="F15" s="220"/>
      <c r="G15" s="220"/>
      <c r="H15" s="220"/>
      <c r="I15" s="220"/>
      <c r="J15" s="243"/>
      <c r="K15" s="159"/>
      <c r="L15" s="423"/>
      <c r="M15" s="423" t="s">
        <v>861</v>
      </c>
      <c r="N15" s="423">
        <v>0</v>
      </c>
      <c r="O15" s="423">
        <v>4.9800000000000004</v>
      </c>
      <c r="P15" s="622"/>
      <c r="Q15" s="622"/>
      <c r="R15" s="622"/>
      <c r="S15" s="622"/>
    </row>
    <row r="16" spans="1:19" s="164" customFormat="1" ht="12.75">
      <c r="A16" s="315" t="s">
        <v>894</v>
      </c>
      <c r="B16" s="1108">
        <v>361.23822000000001</v>
      </c>
      <c r="C16" s="1108">
        <v>360.46316000000002</v>
      </c>
      <c r="D16" s="321">
        <f t="shared" si="0"/>
        <v>2.1501781208377313E-3</v>
      </c>
      <c r="E16" s="220"/>
      <c r="F16" s="220"/>
      <c r="G16" s="220"/>
      <c r="H16" s="220"/>
      <c r="I16" s="220"/>
      <c r="J16" s="243"/>
      <c r="K16" s="159"/>
      <c r="L16" s="423"/>
      <c r="M16" s="423" t="s">
        <v>879</v>
      </c>
      <c r="N16" s="423">
        <v>0</v>
      </c>
      <c r="O16" s="423">
        <v>270.91104999999999</v>
      </c>
      <c r="P16" s="622"/>
      <c r="Q16" s="622"/>
      <c r="R16" s="622"/>
      <c r="S16" s="622"/>
    </row>
    <row r="17" spans="1:19" s="164" customFormat="1" ht="12.75">
      <c r="A17" s="314" t="s">
        <v>213</v>
      </c>
      <c r="B17" s="1107">
        <v>327.91179</v>
      </c>
      <c r="C17" s="1107">
        <v>404.80311999999998</v>
      </c>
      <c r="D17" s="320">
        <f t="shared" si="0"/>
        <v>-0.18994747372500487</v>
      </c>
      <c r="E17" s="220"/>
      <c r="F17" s="220"/>
      <c r="G17" s="220"/>
      <c r="H17" s="220"/>
      <c r="I17" s="220"/>
      <c r="J17" s="243"/>
      <c r="K17" s="159"/>
      <c r="L17" s="423"/>
      <c r="M17" s="423" t="s">
        <v>880</v>
      </c>
      <c r="N17" s="423">
        <v>0</v>
      </c>
      <c r="O17" s="423">
        <v>0</v>
      </c>
      <c r="P17" s="622"/>
      <c r="Q17" s="622"/>
      <c r="R17" s="622"/>
      <c r="S17" s="622"/>
    </row>
    <row r="18" spans="1:19" s="164" customFormat="1" ht="12.75">
      <c r="A18" s="315" t="s">
        <v>273</v>
      </c>
      <c r="B18" s="1108">
        <v>238.51833999999999</v>
      </c>
      <c r="C18" s="1108"/>
      <c r="D18" s="321" t="str">
        <f t="shared" si="0"/>
        <v/>
      </c>
      <c r="E18" s="220"/>
      <c r="F18" s="220"/>
      <c r="G18" s="220"/>
      <c r="H18" s="220"/>
      <c r="I18" s="220"/>
      <c r="J18" s="243"/>
      <c r="K18" s="159"/>
      <c r="L18" s="423"/>
      <c r="M18" s="423" t="s">
        <v>881</v>
      </c>
      <c r="N18" s="423">
        <v>0</v>
      </c>
      <c r="O18" s="423">
        <v>0</v>
      </c>
      <c r="P18" s="622"/>
      <c r="Q18" s="622"/>
      <c r="R18" s="622"/>
      <c r="S18" s="622"/>
    </row>
    <row r="19" spans="1:19" s="164" customFormat="1" ht="12.75">
      <c r="A19" s="314" t="s">
        <v>80</v>
      </c>
      <c r="B19" s="1107">
        <v>215.91943000000001</v>
      </c>
      <c r="C19" s="1107">
        <v>213.61022</v>
      </c>
      <c r="D19" s="320">
        <f t="shared" si="0"/>
        <v>1.0810391000954933E-2</v>
      </c>
      <c r="E19" s="220"/>
      <c r="F19" s="220"/>
      <c r="G19" s="220"/>
      <c r="H19" s="220"/>
      <c r="I19" s="220"/>
      <c r="J19" s="243"/>
      <c r="K19" s="159"/>
      <c r="L19" s="423"/>
      <c r="M19" s="423" t="s">
        <v>882</v>
      </c>
      <c r="N19" s="423">
        <v>0</v>
      </c>
      <c r="O19" s="423">
        <v>19.103999999999999</v>
      </c>
      <c r="P19" s="622"/>
      <c r="Q19" s="622"/>
      <c r="R19" s="622"/>
      <c r="S19" s="622"/>
    </row>
    <row r="20" spans="1:19" s="164" customFormat="1" ht="12.75">
      <c r="A20" s="315" t="s">
        <v>281</v>
      </c>
      <c r="B20" s="1108">
        <v>197.39031</v>
      </c>
      <c r="C20" s="1108">
        <v>183.26199</v>
      </c>
      <c r="D20" s="321">
        <f t="shared" si="0"/>
        <v>7.7093564246464963E-2</v>
      </c>
      <c r="E20" s="220"/>
      <c r="F20" s="220"/>
      <c r="G20" s="220"/>
      <c r="H20" s="220"/>
      <c r="I20" s="220"/>
      <c r="J20" s="243"/>
      <c r="K20" s="159"/>
      <c r="L20" s="423"/>
      <c r="M20" s="423" t="s">
        <v>857</v>
      </c>
      <c r="N20" s="423">
        <v>0</v>
      </c>
      <c r="O20" s="423"/>
      <c r="P20" s="622"/>
      <c r="Q20" s="622"/>
      <c r="R20" s="622"/>
      <c r="S20" s="622"/>
    </row>
    <row r="21" spans="1:19" s="164" customFormat="1" ht="12.75">
      <c r="A21" s="314" t="s">
        <v>81</v>
      </c>
      <c r="B21" s="1107">
        <v>197.24307999999999</v>
      </c>
      <c r="C21" s="1107">
        <v>193.58686</v>
      </c>
      <c r="D21" s="320">
        <f t="shared" si="0"/>
        <v>1.8886715761596617E-2</v>
      </c>
      <c r="E21" s="220"/>
      <c r="F21" s="220"/>
      <c r="G21" s="220"/>
      <c r="H21" s="220"/>
      <c r="I21" s="220"/>
      <c r="J21" s="243"/>
      <c r="K21" s="159"/>
      <c r="L21" s="423"/>
      <c r="M21" s="423" t="s">
        <v>856</v>
      </c>
      <c r="N21" s="423">
        <v>0</v>
      </c>
      <c r="O21" s="423">
        <v>0</v>
      </c>
      <c r="P21" s="622"/>
      <c r="Q21" s="622"/>
      <c r="R21" s="622"/>
      <c r="S21" s="622"/>
    </row>
    <row r="22" spans="1:19" s="164" customFormat="1" ht="12.75">
      <c r="A22" s="315" t="s">
        <v>92</v>
      </c>
      <c r="B22" s="1108">
        <v>172.17124999999999</v>
      </c>
      <c r="C22" s="1108">
        <v>192.07131000000001</v>
      </c>
      <c r="D22" s="321">
        <f t="shared" si="0"/>
        <v>-0.10360766529889354</v>
      </c>
      <c r="E22" s="220"/>
      <c r="F22" s="220"/>
      <c r="G22" s="220"/>
      <c r="H22" s="220"/>
      <c r="I22" s="220"/>
      <c r="J22" s="243"/>
      <c r="K22" s="159"/>
      <c r="L22" s="423"/>
      <c r="M22" s="423" t="s">
        <v>848</v>
      </c>
      <c r="N22" s="423">
        <v>0</v>
      </c>
      <c r="O22" s="423">
        <v>0</v>
      </c>
      <c r="P22" s="622"/>
      <c r="Q22" s="622"/>
      <c r="R22" s="622"/>
      <c r="S22" s="622"/>
    </row>
    <row r="23" spans="1:19" s="164" customFormat="1" ht="12.75">
      <c r="A23" s="314" t="s">
        <v>82</v>
      </c>
      <c r="B23" s="1107">
        <v>168.08005</v>
      </c>
      <c r="C23" s="1107">
        <v>166.67135999999999</v>
      </c>
      <c r="D23" s="320">
        <f t="shared" si="0"/>
        <v>8.4519019944397922E-3</v>
      </c>
      <c r="E23" s="220"/>
      <c r="F23" s="220"/>
      <c r="G23" s="220"/>
      <c r="H23" s="220"/>
      <c r="I23" s="220"/>
      <c r="J23" s="243"/>
      <c r="K23" s="159"/>
      <c r="L23" s="423"/>
      <c r="M23" s="423" t="s">
        <v>883</v>
      </c>
      <c r="N23" s="423">
        <v>0</v>
      </c>
      <c r="O23" s="423">
        <v>0</v>
      </c>
      <c r="P23" s="622"/>
      <c r="Q23" s="622"/>
      <c r="R23" s="622"/>
      <c r="S23" s="622"/>
    </row>
    <row r="24" spans="1:19" s="164" customFormat="1" ht="12.75">
      <c r="A24" s="315" t="s">
        <v>270</v>
      </c>
      <c r="B24" s="1108">
        <v>129.16291000000001</v>
      </c>
      <c r="C24" s="1108">
        <v>0</v>
      </c>
      <c r="D24" s="321" t="str">
        <f t="shared" si="0"/>
        <v/>
      </c>
      <c r="E24" s="220"/>
      <c r="F24" s="220"/>
      <c r="G24" s="220"/>
      <c r="H24" s="220"/>
      <c r="I24" s="220"/>
      <c r="J24" s="243"/>
      <c r="K24" s="159"/>
      <c r="L24" s="423"/>
      <c r="M24" s="423" t="s">
        <v>87</v>
      </c>
      <c r="N24" s="423">
        <v>0</v>
      </c>
      <c r="O24" s="423">
        <v>0</v>
      </c>
      <c r="P24" s="622"/>
      <c r="Q24" s="622"/>
      <c r="R24" s="622"/>
      <c r="S24" s="622"/>
    </row>
    <row r="25" spans="1:19" s="164" customFormat="1" ht="12.75">
      <c r="A25" s="314" t="s">
        <v>93</v>
      </c>
      <c r="B25" s="1107">
        <v>122.69233</v>
      </c>
      <c r="C25" s="1107">
        <v>85.85933</v>
      </c>
      <c r="D25" s="320">
        <f t="shared" si="0"/>
        <v>0.42899239954469714</v>
      </c>
      <c r="E25" s="220"/>
      <c r="F25" s="220"/>
      <c r="G25" s="220"/>
      <c r="H25" s="220"/>
      <c r="I25" s="220"/>
      <c r="J25" s="243"/>
      <c r="K25" s="159"/>
      <c r="L25" s="423"/>
      <c r="M25" s="423" t="s">
        <v>89</v>
      </c>
      <c r="N25" s="423">
        <v>0</v>
      </c>
      <c r="O25" s="423">
        <v>18.2805</v>
      </c>
      <c r="P25" s="622"/>
      <c r="Q25" s="622"/>
      <c r="R25" s="622"/>
      <c r="S25" s="622"/>
    </row>
    <row r="26" spans="1:19" s="164" customFormat="1" ht="12.75">
      <c r="A26" s="315" t="s">
        <v>286</v>
      </c>
      <c r="B26" s="1108">
        <v>110.68579</v>
      </c>
      <c r="C26" s="1108">
        <v>111.95041999999999</v>
      </c>
      <c r="D26" s="321">
        <f t="shared" si="0"/>
        <v>-1.129633993333834E-2</v>
      </c>
      <c r="E26" s="220"/>
      <c r="F26" s="220"/>
      <c r="G26" s="220"/>
      <c r="H26" s="220"/>
      <c r="I26" s="220"/>
      <c r="J26" s="243"/>
      <c r="K26" s="159"/>
      <c r="L26" s="423"/>
      <c r="M26" s="423" t="s">
        <v>90</v>
      </c>
      <c r="N26" s="423">
        <v>0</v>
      </c>
      <c r="O26" s="423">
        <v>0</v>
      </c>
      <c r="P26" s="622"/>
      <c r="Q26" s="622"/>
      <c r="R26" s="622"/>
      <c r="S26" s="622"/>
    </row>
    <row r="27" spans="1:19" s="164" customFormat="1" ht="12.75">
      <c r="A27" s="314" t="s">
        <v>532</v>
      </c>
      <c r="B27" s="1107">
        <v>93.507350000000002</v>
      </c>
      <c r="C27" s="1107">
        <v>49.149169999999998</v>
      </c>
      <c r="D27" s="320">
        <f t="shared" si="0"/>
        <v>0.90252144644558618</v>
      </c>
      <c r="E27" s="220"/>
      <c r="F27" s="220"/>
      <c r="G27" s="220"/>
      <c r="H27" s="220"/>
      <c r="I27" s="220"/>
      <c r="J27" s="243"/>
      <c r="K27" s="159"/>
      <c r="L27" s="423"/>
      <c r="M27" s="423" t="s">
        <v>846</v>
      </c>
      <c r="N27" s="423">
        <v>0</v>
      </c>
      <c r="O27" s="423">
        <v>0</v>
      </c>
      <c r="P27" s="622"/>
      <c r="Q27" s="622"/>
      <c r="R27" s="622"/>
      <c r="S27" s="622"/>
    </row>
    <row r="28" spans="1:19" s="164" customFormat="1" ht="12.75">
      <c r="A28" s="315" t="s">
        <v>84</v>
      </c>
      <c r="B28" s="1108">
        <v>90.278630000000007</v>
      </c>
      <c r="C28" s="1108">
        <v>88.193629999999999</v>
      </c>
      <c r="D28" s="321">
        <f t="shared" si="0"/>
        <v>2.3641163199655146E-2</v>
      </c>
      <c r="E28" s="220"/>
      <c r="F28" s="220"/>
      <c r="G28" s="220"/>
      <c r="H28" s="220"/>
      <c r="I28" s="220"/>
      <c r="J28" s="243"/>
      <c r="K28" s="159"/>
      <c r="L28" s="423"/>
      <c r="M28" s="423" t="s">
        <v>859</v>
      </c>
      <c r="N28" s="423">
        <v>3.2</v>
      </c>
      <c r="O28" s="423">
        <v>3.6</v>
      </c>
      <c r="P28" s="622"/>
      <c r="Q28" s="622"/>
      <c r="R28" s="622"/>
      <c r="S28" s="622"/>
    </row>
    <row r="29" spans="1:19" s="164" customFormat="1" ht="12.75">
      <c r="A29" s="314" t="s">
        <v>279</v>
      </c>
      <c r="B29" s="1107">
        <v>83.772379999999998</v>
      </c>
      <c r="C29" s="1107">
        <v>83.540689999999998</v>
      </c>
      <c r="D29" s="320">
        <f t="shared" si="0"/>
        <v>2.7733790563615468E-3</v>
      </c>
      <c r="E29" s="220"/>
      <c r="F29" s="220"/>
      <c r="G29" s="220"/>
      <c r="H29" s="220"/>
      <c r="I29" s="220"/>
      <c r="J29" s="243"/>
      <c r="K29" s="159"/>
      <c r="L29" s="423"/>
      <c r="M29" s="423" t="s">
        <v>839</v>
      </c>
      <c r="N29" s="423">
        <v>3.2308500000000002</v>
      </c>
      <c r="O29" s="423">
        <v>2.38157</v>
      </c>
      <c r="P29" s="622"/>
      <c r="Q29" s="622"/>
      <c r="R29" s="622"/>
      <c r="S29" s="622"/>
    </row>
    <row r="30" spans="1:19" s="164" customFormat="1" ht="12.75">
      <c r="A30" s="315" t="s">
        <v>900</v>
      </c>
      <c r="B30" s="1108">
        <v>56.634650000000001</v>
      </c>
      <c r="C30" s="1108">
        <v>88.533389999999997</v>
      </c>
      <c r="D30" s="321">
        <f t="shared" si="0"/>
        <v>-0.36030180251767152</v>
      </c>
      <c r="E30" s="220"/>
      <c r="F30" s="220"/>
      <c r="G30" s="220"/>
      <c r="H30" s="220"/>
      <c r="I30" s="220"/>
      <c r="J30" s="243"/>
      <c r="K30" s="159"/>
      <c r="L30" s="423"/>
      <c r="M30" s="423" t="s">
        <v>884</v>
      </c>
      <c r="N30" s="423">
        <v>3.8530000000000002</v>
      </c>
      <c r="O30" s="423">
        <v>3.6890000000000001</v>
      </c>
      <c r="P30" s="622"/>
      <c r="Q30" s="622"/>
      <c r="R30" s="622"/>
      <c r="S30" s="622"/>
    </row>
    <row r="31" spans="1:19" s="164" customFormat="1" ht="12.75">
      <c r="A31" s="314" t="s">
        <v>83</v>
      </c>
      <c r="B31" s="1107">
        <v>49.393900000000002</v>
      </c>
      <c r="C31" s="1107">
        <v>43.88946</v>
      </c>
      <c r="D31" s="320">
        <f t="shared" si="0"/>
        <v>0.125415988257773</v>
      </c>
      <c r="E31" s="220"/>
      <c r="F31" s="220"/>
      <c r="G31" s="220"/>
      <c r="H31" s="220"/>
      <c r="I31" s="220"/>
      <c r="J31" s="243"/>
      <c r="K31" s="159"/>
      <c r="L31" s="423"/>
      <c r="M31" s="423" t="s">
        <v>86</v>
      </c>
      <c r="N31" s="423">
        <v>4.5601000000000003</v>
      </c>
      <c r="O31" s="423">
        <v>4.5296700000000003</v>
      </c>
      <c r="P31" s="622"/>
      <c r="Q31" s="622"/>
      <c r="R31" s="622"/>
      <c r="S31" s="622"/>
    </row>
    <row r="32" spans="1:19" s="164" customFormat="1" ht="12.75">
      <c r="A32" s="315" t="s">
        <v>870</v>
      </c>
      <c r="B32" s="1108">
        <v>37.327280000000002</v>
      </c>
      <c r="C32" s="1108">
        <v>34.755479999999999</v>
      </c>
      <c r="D32" s="321">
        <f t="shared" si="0"/>
        <v>7.3996963932018822E-2</v>
      </c>
      <c r="E32" s="220"/>
      <c r="F32" s="220"/>
      <c r="G32" s="220"/>
      <c r="H32" s="220"/>
      <c r="I32" s="220"/>
      <c r="J32" s="243"/>
      <c r="K32" s="159"/>
      <c r="L32" s="423"/>
      <c r="M32" s="423" t="s">
        <v>862</v>
      </c>
      <c r="N32" s="423">
        <v>6.8383700000000003</v>
      </c>
      <c r="O32" s="423">
        <v>4.76281</v>
      </c>
      <c r="P32" s="622"/>
      <c r="Q32" s="622"/>
      <c r="R32" s="622"/>
      <c r="S32" s="622"/>
    </row>
    <row r="33" spans="1:19" s="164" customFormat="1" ht="12.75">
      <c r="A33" s="314" t="s">
        <v>533</v>
      </c>
      <c r="B33" s="1107">
        <v>32.93768</v>
      </c>
      <c r="C33" s="1107">
        <v>23.017289999999999</v>
      </c>
      <c r="D33" s="320">
        <f t="shared" si="0"/>
        <v>0.43099730680718729</v>
      </c>
      <c r="E33" s="220"/>
      <c r="F33" s="220"/>
      <c r="G33" s="220"/>
      <c r="H33" s="220"/>
      <c r="I33" s="220"/>
      <c r="J33" s="243"/>
      <c r="K33" s="159"/>
      <c r="L33" s="423"/>
      <c r="M33" s="423" t="s">
        <v>864</v>
      </c>
      <c r="N33" s="423">
        <v>11.861000000000001</v>
      </c>
      <c r="O33" s="423">
        <v>11.284000000000001</v>
      </c>
      <c r="P33" s="622"/>
      <c r="Q33" s="622"/>
      <c r="R33" s="622"/>
      <c r="S33" s="622"/>
    </row>
    <row r="34" spans="1:19" s="164" customFormat="1" ht="12.75">
      <c r="A34" s="315" t="s">
        <v>253</v>
      </c>
      <c r="B34" s="1108">
        <v>26.39648</v>
      </c>
      <c r="C34" s="1108">
        <v>26.340669999999999</v>
      </c>
      <c r="D34" s="321">
        <f t="shared" si="0"/>
        <v>2.1187767813044545E-3</v>
      </c>
      <c r="E34" s="220"/>
      <c r="F34" s="220"/>
      <c r="G34" s="220"/>
      <c r="H34" s="220"/>
      <c r="I34" s="220"/>
      <c r="J34" s="243"/>
      <c r="K34" s="159"/>
      <c r="L34" s="423"/>
      <c r="M34" s="423" t="s">
        <v>867</v>
      </c>
      <c r="N34" s="423">
        <v>16.99982</v>
      </c>
      <c r="O34" s="423">
        <v>29.16432</v>
      </c>
      <c r="P34" s="622"/>
      <c r="Q34" s="622"/>
      <c r="R34" s="622"/>
      <c r="S34" s="622"/>
    </row>
    <row r="35" spans="1:19" s="164" customFormat="1" ht="12.75">
      <c r="A35" s="314" t="s">
        <v>91</v>
      </c>
      <c r="B35" s="1107">
        <v>20.301359999999999</v>
      </c>
      <c r="C35" s="1107">
        <v>5.8108300000000002</v>
      </c>
      <c r="D35" s="320">
        <f t="shared" si="0"/>
        <v>2.493710881233834</v>
      </c>
      <c r="E35" s="220"/>
      <c r="F35" s="220"/>
      <c r="G35" s="220"/>
      <c r="H35" s="220"/>
      <c r="I35" s="220"/>
      <c r="J35" s="243"/>
      <c r="K35" s="159"/>
      <c r="L35" s="423"/>
      <c r="M35" s="423" t="s">
        <v>868</v>
      </c>
      <c r="N35" s="423">
        <v>17.57508</v>
      </c>
      <c r="O35" s="423">
        <v>28.949670000000001</v>
      </c>
      <c r="P35" s="622"/>
      <c r="Q35" s="622"/>
      <c r="R35" s="622"/>
      <c r="S35" s="622"/>
    </row>
    <row r="36" spans="1:19" s="164" customFormat="1" ht="12.75">
      <c r="A36" s="315" t="s">
        <v>901</v>
      </c>
      <c r="B36" s="1108">
        <v>20.295780000000001</v>
      </c>
      <c r="C36" s="1108"/>
      <c r="D36" s="321" t="str">
        <f t="shared" si="0"/>
        <v/>
      </c>
      <c r="E36" s="220"/>
      <c r="F36" s="220"/>
      <c r="G36" s="220"/>
      <c r="H36" s="220"/>
      <c r="I36" s="220"/>
      <c r="J36" s="243"/>
      <c r="K36" s="159"/>
      <c r="L36" s="423"/>
      <c r="M36" s="423" t="s">
        <v>535</v>
      </c>
      <c r="N36" s="423">
        <v>19.433199999999999</v>
      </c>
      <c r="O36" s="423">
        <v>19.127949999999998</v>
      </c>
      <c r="P36" s="622"/>
      <c r="Q36" s="622"/>
      <c r="R36" s="622"/>
      <c r="S36" s="622"/>
    </row>
    <row r="37" spans="1:19" s="164" customFormat="1" ht="12.75">
      <c r="A37" s="314" t="s">
        <v>298</v>
      </c>
      <c r="B37" s="1107">
        <v>19.433199999999999</v>
      </c>
      <c r="C37" s="1107">
        <v>19.127949999999998</v>
      </c>
      <c r="D37" s="320">
        <f t="shared" si="0"/>
        <v>1.5958322768514277E-2</v>
      </c>
      <c r="E37" s="220"/>
      <c r="F37" s="220"/>
      <c r="G37" s="220"/>
      <c r="H37" s="220"/>
      <c r="I37" s="220"/>
      <c r="J37" s="243"/>
      <c r="K37" s="159"/>
      <c r="L37" s="423"/>
      <c r="M37" s="423" t="s">
        <v>866</v>
      </c>
      <c r="N37" s="423">
        <v>20.295780000000001</v>
      </c>
      <c r="O37" s="423"/>
      <c r="P37" s="622"/>
      <c r="Q37" s="622"/>
      <c r="R37" s="622"/>
      <c r="S37" s="622"/>
    </row>
    <row r="38" spans="1:19" s="164" customFormat="1" ht="12.75">
      <c r="A38" s="315" t="s">
        <v>354</v>
      </c>
      <c r="B38" s="1108">
        <v>17.57508</v>
      </c>
      <c r="C38" s="1108">
        <v>28.949670000000001</v>
      </c>
      <c r="D38" s="321">
        <f t="shared" si="0"/>
        <v>-0.392909141969494</v>
      </c>
      <c r="E38" s="220"/>
      <c r="F38" s="220"/>
      <c r="G38" s="220"/>
      <c r="H38" s="220"/>
      <c r="I38" s="220"/>
      <c r="J38" s="243"/>
      <c r="K38" s="159"/>
      <c r="L38" s="423"/>
      <c r="M38" s="423" t="s">
        <v>91</v>
      </c>
      <c r="N38" s="423">
        <v>20.301359999999999</v>
      </c>
      <c r="O38" s="423">
        <v>5.8108300000000002</v>
      </c>
      <c r="P38" s="622"/>
      <c r="Q38" s="622"/>
      <c r="R38" s="622"/>
      <c r="S38" s="622"/>
    </row>
    <row r="39" spans="1:19" s="164" customFormat="1" ht="12.75">
      <c r="A39" s="314" t="s">
        <v>261</v>
      </c>
      <c r="B39" s="1107">
        <v>16.99982</v>
      </c>
      <c r="C39" s="1107">
        <v>29.16432</v>
      </c>
      <c r="D39" s="320">
        <f t="shared" si="0"/>
        <v>-0.41710213027425291</v>
      </c>
      <c r="E39" s="220"/>
      <c r="F39" s="220"/>
      <c r="G39" s="220"/>
      <c r="H39" s="220"/>
      <c r="I39" s="220"/>
      <c r="J39" s="243"/>
      <c r="K39" s="159"/>
      <c r="L39" s="423"/>
      <c r="M39" s="423" t="s">
        <v>253</v>
      </c>
      <c r="N39" s="423">
        <v>26.39648</v>
      </c>
      <c r="O39" s="423">
        <v>26.340669999999999</v>
      </c>
      <c r="P39" s="622"/>
      <c r="Q39" s="622"/>
      <c r="R39" s="622"/>
      <c r="S39" s="622"/>
    </row>
    <row r="40" spans="1:19" s="164" customFormat="1" ht="12.75">
      <c r="A40" s="315" t="s">
        <v>534</v>
      </c>
      <c r="B40" s="1108">
        <v>11.861000000000001</v>
      </c>
      <c r="C40" s="1108">
        <v>11.284000000000001</v>
      </c>
      <c r="D40" s="321">
        <f t="shared" si="0"/>
        <v>5.1134349521446243E-2</v>
      </c>
      <c r="E40" s="220"/>
      <c r="F40" s="220"/>
      <c r="G40" s="220"/>
      <c r="H40" s="220"/>
      <c r="I40" s="220"/>
      <c r="J40" s="243"/>
      <c r="K40" s="159"/>
      <c r="L40" s="423"/>
      <c r="M40" s="423" t="s">
        <v>869</v>
      </c>
      <c r="N40" s="423">
        <v>32.93768</v>
      </c>
      <c r="O40" s="423">
        <v>23.017289999999999</v>
      </c>
      <c r="P40" s="622"/>
      <c r="Q40" s="622"/>
      <c r="R40" s="622"/>
      <c r="S40" s="622"/>
    </row>
    <row r="41" spans="1:19" s="164" customFormat="1" ht="12.75">
      <c r="A41" s="314" t="s">
        <v>364</v>
      </c>
      <c r="B41" s="1107">
        <v>6.8383700000000003</v>
      </c>
      <c r="C41" s="1107">
        <v>4.76281</v>
      </c>
      <c r="D41" s="320">
        <f t="shared" si="0"/>
        <v>0.43578475731763389</v>
      </c>
      <c r="E41" s="220"/>
      <c r="F41" s="220"/>
      <c r="G41" s="220"/>
      <c r="H41" s="220"/>
      <c r="I41" s="220"/>
      <c r="J41" s="243"/>
      <c r="K41" s="159"/>
      <c r="L41" s="423"/>
      <c r="M41" s="423" t="s">
        <v>885</v>
      </c>
      <c r="N41" s="423">
        <v>37.327280000000002</v>
      </c>
      <c r="O41" s="423">
        <v>34.755479999999999</v>
      </c>
      <c r="P41" s="622"/>
      <c r="Q41" s="622"/>
      <c r="R41" s="622"/>
      <c r="S41" s="622"/>
    </row>
    <row r="42" spans="1:19" s="164" customFormat="1" ht="12.75">
      <c r="A42" s="315" t="s">
        <v>86</v>
      </c>
      <c r="B42" s="1108">
        <v>4.5601000000000003</v>
      </c>
      <c r="C42" s="1108">
        <v>4.5296700000000003</v>
      </c>
      <c r="D42" s="321">
        <f t="shared" si="0"/>
        <v>6.7179286791312354E-3</v>
      </c>
      <c r="E42" s="220"/>
      <c r="F42" s="220"/>
      <c r="G42" s="220"/>
      <c r="H42" s="220"/>
      <c r="I42" s="220"/>
      <c r="J42" s="243"/>
      <c r="K42" s="159"/>
      <c r="L42" s="423"/>
      <c r="M42" s="423" t="s">
        <v>83</v>
      </c>
      <c r="N42" s="423">
        <v>49.393900000000002</v>
      </c>
      <c r="O42" s="423">
        <v>43.88946</v>
      </c>
      <c r="P42" s="622"/>
      <c r="Q42" s="622"/>
      <c r="R42" s="622"/>
      <c r="S42" s="622"/>
    </row>
    <row r="43" spans="1:19" s="164" customFormat="1" ht="12.75">
      <c r="A43" s="314" t="s">
        <v>288</v>
      </c>
      <c r="B43" s="1107">
        <v>3.8530000000000002</v>
      </c>
      <c r="C43" s="1107">
        <v>3.6890000000000001</v>
      </c>
      <c r="D43" s="320">
        <f t="shared" si="0"/>
        <v>4.4456492274329129E-2</v>
      </c>
      <c r="E43" s="220"/>
      <c r="F43" s="220"/>
      <c r="G43" s="220"/>
      <c r="H43" s="220"/>
      <c r="I43" s="220"/>
      <c r="J43" s="243"/>
      <c r="K43" s="159"/>
      <c r="L43" s="423"/>
      <c r="M43" s="423" t="s">
        <v>842</v>
      </c>
      <c r="N43" s="423">
        <v>56.634650000000001</v>
      </c>
      <c r="O43" s="423">
        <v>88.533389999999997</v>
      </c>
      <c r="P43" s="622"/>
      <c r="Q43" s="622"/>
      <c r="R43" s="622"/>
      <c r="S43" s="622"/>
    </row>
    <row r="44" spans="1:19" s="164" customFormat="1" ht="12.75">
      <c r="A44" s="315" t="s">
        <v>294</v>
      </c>
      <c r="B44" s="1108">
        <v>3.2308500000000002</v>
      </c>
      <c r="C44" s="1108">
        <v>2.38157</v>
      </c>
      <c r="D44" s="321">
        <f t="shared" si="0"/>
        <v>0.35660509663793216</v>
      </c>
      <c r="E44" s="220"/>
      <c r="F44" s="220"/>
      <c r="G44" s="220"/>
      <c r="H44" s="220"/>
      <c r="I44" s="220"/>
      <c r="J44" s="243"/>
      <c r="K44" s="159"/>
      <c r="L44" s="423"/>
      <c r="M44" s="423" t="s">
        <v>871</v>
      </c>
      <c r="N44" s="423">
        <v>83.772379999999998</v>
      </c>
      <c r="O44" s="423">
        <v>83.540689999999998</v>
      </c>
      <c r="P44" s="622"/>
      <c r="Q44" s="622"/>
      <c r="R44" s="622"/>
      <c r="S44" s="622"/>
    </row>
    <row r="45" spans="1:19" s="164" customFormat="1" ht="12.75">
      <c r="A45" s="314" t="s">
        <v>368</v>
      </c>
      <c r="B45" s="1107">
        <v>3.2</v>
      </c>
      <c r="C45" s="1107">
        <v>3.6</v>
      </c>
      <c r="D45" s="320">
        <f t="shared" si="0"/>
        <v>-0.11111111111111105</v>
      </c>
      <c r="E45" s="220"/>
      <c r="F45" s="220"/>
      <c r="G45" s="220"/>
      <c r="H45" s="220"/>
      <c r="I45" s="220"/>
      <c r="J45" s="243"/>
      <c r="K45" s="159"/>
      <c r="L45" s="423"/>
      <c r="M45" s="423" t="s">
        <v>84</v>
      </c>
      <c r="N45" s="423">
        <v>90.278630000000007</v>
      </c>
      <c r="O45" s="423">
        <v>88.193629999999999</v>
      </c>
      <c r="P45" s="622"/>
      <c r="Q45" s="622"/>
      <c r="R45" s="622"/>
      <c r="S45" s="622"/>
    </row>
    <row r="46" spans="1:19" s="164" customFormat="1" ht="12.75">
      <c r="A46" s="315" t="s">
        <v>287</v>
      </c>
      <c r="B46" s="1108">
        <v>0</v>
      </c>
      <c r="C46" s="1108">
        <v>0</v>
      </c>
      <c r="D46" s="321" t="str">
        <f t="shared" si="0"/>
        <v/>
      </c>
      <c r="E46" s="220"/>
      <c r="F46" s="220"/>
      <c r="G46" s="220"/>
      <c r="H46" s="220"/>
      <c r="I46" s="220"/>
      <c r="J46" s="243"/>
      <c r="K46" s="159"/>
      <c r="L46" s="423"/>
      <c r="M46" s="423" t="s">
        <v>872</v>
      </c>
      <c r="N46" s="423">
        <v>93.507350000000002</v>
      </c>
      <c r="O46" s="423">
        <v>49.149169999999998</v>
      </c>
      <c r="P46" s="622"/>
      <c r="Q46" s="622"/>
      <c r="R46" s="622"/>
      <c r="S46" s="622"/>
    </row>
    <row r="47" spans="1:19" s="164" customFormat="1" ht="12.75">
      <c r="A47" s="314" t="s">
        <v>290</v>
      </c>
      <c r="B47" s="1107">
        <v>0</v>
      </c>
      <c r="C47" s="1107">
        <v>0</v>
      </c>
      <c r="D47" s="320" t="str">
        <f t="shared" si="0"/>
        <v/>
      </c>
      <c r="E47" s="220"/>
      <c r="F47" s="220"/>
      <c r="G47" s="220"/>
      <c r="H47" s="220"/>
      <c r="I47" s="220"/>
      <c r="J47" s="243"/>
      <c r="K47" s="159"/>
      <c r="L47" s="423"/>
      <c r="M47" s="423" t="s">
        <v>286</v>
      </c>
      <c r="N47" s="423">
        <v>110.68579</v>
      </c>
      <c r="O47" s="423">
        <v>111.95041999999999</v>
      </c>
      <c r="P47" s="622"/>
      <c r="Q47" s="622"/>
      <c r="R47" s="622"/>
      <c r="S47" s="622"/>
    </row>
    <row r="48" spans="1:19" s="164" customFormat="1" ht="12.75">
      <c r="A48" s="315" t="s">
        <v>289</v>
      </c>
      <c r="B48" s="1108">
        <v>0</v>
      </c>
      <c r="C48" s="1108">
        <v>0.65810000000000002</v>
      </c>
      <c r="D48" s="321">
        <f t="shared" si="0"/>
        <v>-1</v>
      </c>
      <c r="E48" s="220"/>
      <c r="F48" s="220"/>
      <c r="G48" s="220"/>
      <c r="H48" s="220"/>
      <c r="I48" s="220"/>
      <c r="J48" s="243"/>
      <c r="K48" s="159"/>
      <c r="L48" s="423"/>
      <c r="M48" s="423" t="s">
        <v>93</v>
      </c>
      <c r="N48" s="423">
        <v>122.69233</v>
      </c>
      <c r="O48" s="423">
        <v>85.85933</v>
      </c>
      <c r="P48" s="622"/>
      <c r="Q48" s="622"/>
      <c r="R48" s="622"/>
      <c r="S48" s="622"/>
    </row>
    <row r="49" spans="1:19" s="164" customFormat="1" ht="12.75">
      <c r="A49" s="314" t="s">
        <v>858</v>
      </c>
      <c r="B49" s="1107">
        <v>0</v>
      </c>
      <c r="C49" s="1107">
        <v>1.45224</v>
      </c>
      <c r="D49" s="320">
        <f t="shared" si="0"/>
        <v>-1</v>
      </c>
      <c r="E49" s="220"/>
      <c r="F49" s="220"/>
      <c r="G49" s="220"/>
      <c r="H49" s="220"/>
      <c r="I49" s="220"/>
      <c r="J49" s="243"/>
      <c r="K49" s="159"/>
      <c r="L49" s="423"/>
      <c r="M49" s="423" t="s">
        <v>873</v>
      </c>
      <c r="N49" s="423">
        <v>129.16291000000001</v>
      </c>
      <c r="O49" s="423">
        <v>0</v>
      </c>
      <c r="P49" s="622"/>
      <c r="Q49" s="622"/>
      <c r="R49" s="622"/>
      <c r="S49" s="622"/>
    </row>
    <row r="50" spans="1:19" s="164" customFormat="1" ht="12.75">
      <c r="A50" s="315" t="s">
        <v>861</v>
      </c>
      <c r="B50" s="1108">
        <v>0</v>
      </c>
      <c r="C50" s="1108">
        <v>4.9800000000000004</v>
      </c>
      <c r="D50" s="321">
        <f t="shared" si="0"/>
        <v>-1</v>
      </c>
      <c r="E50" s="220"/>
      <c r="F50" s="220"/>
      <c r="G50" s="220"/>
      <c r="H50" s="220"/>
      <c r="I50" s="220"/>
      <c r="J50" s="243"/>
      <c r="K50" s="159"/>
      <c r="L50" s="423"/>
      <c r="M50" s="423" t="s">
        <v>82</v>
      </c>
      <c r="N50" s="423">
        <v>168.08005</v>
      </c>
      <c r="O50" s="423">
        <v>166.67135999999999</v>
      </c>
      <c r="P50" s="622"/>
      <c r="Q50" s="622"/>
      <c r="R50" s="622"/>
      <c r="S50" s="622"/>
    </row>
    <row r="51" spans="1:19" s="164" customFormat="1" ht="12.75">
      <c r="A51" s="314" t="s">
        <v>260</v>
      </c>
      <c r="B51" s="1107">
        <v>0</v>
      </c>
      <c r="C51" s="1107">
        <v>270.91104999999999</v>
      </c>
      <c r="D51" s="320">
        <f t="shared" si="0"/>
        <v>-1</v>
      </c>
      <c r="E51" s="220"/>
      <c r="F51" s="220"/>
      <c r="G51" s="220"/>
      <c r="H51" s="220"/>
      <c r="I51" s="220"/>
      <c r="J51" s="243"/>
      <c r="K51" s="159"/>
      <c r="L51" s="423"/>
      <c r="M51" s="423" t="s">
        <v>92</v>
      </c>
      <c r="N51" s="423">
        <v>172.17124999999999</v>
      </c>
      <c r="O51" s="423">
        <v>192.07131000000001</v>
      </c>
      <c r="P51" s="622"/>
      <c r="Q51" s="622"/>
      <c r="R51" s="622"/>
      <c r="S51" s="622"/>
    </row>
    <row r="52" spans="1:19" s="164" customFormat="1" ht="12.75">
      <c r="A52" s="315" t="s">
        <v>291</v>
      </c>
      <c r="B52" s="1108">
        <v>0</v>
      </c>
      <c r="C52" s="1108">
        <v>0</v>
      </c>
      <c r="D52" s="321" t="str">
        <f t="shared" si="0"/>
        <v/>
      </c>
      <c r="E52" s="220"/>
      <c r="F52" s="220"/>
      <c r="G52" s="220"/>
      <c r="H52" s="220"/>
      <c r="I52" s="220"/>
      <c r="J52" s="243"/>
      <c r="K52" s="159"/>
      <c r="L52" s="423"/>
      <c r="M52" s="423" t="s">
        <v>81</v>
      </c>
      <c r="N52" s="423">
        <v>197.24307999999999</v>
      </c>
      <c r="O52" s="423">
        <v>193.58686</v>
      </c>
      <c r="P52" s="622"/>
      <c r="Q52" s="622"/>
      <c r="R52" s="622"/>
      <c r="S52" s="622"/>
    </row>
    <row r="53" spans="1:19" s="164" customFormat="1" ht="12.75">
      <c r="A53" s="314" t="s">
        <v>292</v>
      </c>
      <c r="B53" s="1107">
        <v>0</v>
      </c>
      <c r="C53" s="1107">
        <v>0</v>
      </c>
      <c r="D53" s="320" t="str">
        <f t="shared" si="0"/>
        <v/>
      </c>
      <c r="E53" s="220"/>
      <c r="F53" s="220"/>
      <c r="G53" s="220"/>
      <c r="H53" s="220"/>
      <c r="I53" s="220"/>
      <c r="J53" s="243"/>
      <c r="K53" s="159"/>
      <c r="L53" s="423"/>
      <c r="M53" s="423" t="s">
        <v>874</v>
      </c>
      <c r="N53" s="423">
        <v>197.39031</v>
      </c>
      <c r="O53" s="423">
        <v>183.26199</v>
      </c>
      <c r="P53" s="622"/>
      <c r="Q53" s="622"/>
      <c r="R53" s="622"/>
      <c r="S53" s="622"/>
    </row>
    <row r="54" spans="1:19" s="164" customFormat="1" ht="12.75">
      <c r="A54" s="315" t="s">
        <v>282</v>
      </c>
      <c r="B54" s="1108">
        <v>0</v>
      </c>
      <c r="C54" s="1108">
        <v>19.103999999999999</v>
      </c>
      <c r="D54" s="321">
        <f t="shared" si="0"/>
        <v>-1</v>
      </c>
      <c r="E54" s="220"/>
      <c r="F54" s="220"/>
      <c r="G54" s="220"/>
      <c r="H54" s="220"/>
      <c r="I54" s="220"/>
      <c r="J54" s="243"/>
      <c r="K54" s="159"/>
      <c r="L54" s="423"/>
      <c r="M54" s="423" t="s">
        <v>80</v>
      </c>
      <c r="N54" s="423">
        <v>215.91943000000001</v>
      </c>
      <c r="O54" s="423">
        <v>213.61022</v>
      </c>
      <c r="P54" s="622"/>
      <c r="Q54" s="622"/>
      <c r="R54" s="622"/>
      <c r="S54" s="622"/>
    </row>
    <row r="55" spans="1:19" s="164" customFormat="1" ht="12.75">
      <c r="A55" s="314" t="s">
        <v>857</v>
      </c>
      <c r="B55" s="1107">
        <v>0</v>
      </c>
      <c r="C55" s="1107"/>
      <c r="D55" s="320" t="str">
        <f t="shared" si="0"/>
        <v/>
      </c>
      <c r="E55" s="220"/>
      <c r="F55" s="220"/>
      <c r="G55" s="220"/>
      <c r="H55" s="220"/>
      <c r="I55" s="220"/>
      <c r="J55" s="243"/>
      <c r="K55" s="159"/>
      <c r="L55" s="423"/>
      <c r="M55" s="423" t="s">
        <v>875</v>
      </c>
      <c r="N55" s="423">
        <v>238.51833999999999</v>
      </c>
      <c r="O55" s="423"/>
      <c r="P55" s="622"/>
      <c r="Q55" s="622"/>
      <c r="R55" s="622"/>
      <c r="S55" s="622"/>
    </row>
    <row r="56" spans="1:19" s="164" customFormat="1" ht="12.75">
      <c r="A56" s="315" t="s">
        <v>300</v>
      </c>
      <c r="B56" s="1108">
        <v>0</v>
      </c>
      <c r="C56" s="1108">
        <v>0</v>
      </c>
      <c r="D56" s="321" t="str">
        <f t="shared" si="0"/>
        <v/>
      </c>
      <c r="E56" s="220"/>
      <c r="F56" s="220"/>
      <c r="G56" s="220"/>
      <c r="H56" s="220"/>
      <c r="I56" s="220"/>
      <c r="J56" s="243"/>
      <c r="K56" s="159"/>
      <c r="L56" s="423"/>
      <c r="M56" s="423" t="s">
        <v>213</v>
      </c>
      <c r="N56" s="423">
        <v>327.91179</v>
      </c>
      <c r="O56" s="423">
        <v>404.80311999999998</v>
      </c>
      <c r="P56" s="622"/>
      <c r="Q56" s="622"/>
      <c r="R56" s="622"/>
      <c r="S56" s="622"/>
    </row>
    <row r="57" spans="1:19" s="164" customFormat="1" ht="12.75">
      <c r="A57" s="314" t="s">
        <v>296</v>
      </c>
      <c r="B57" s="1107">
        <v>0</v>
      </c>
      <c r="C57" s="1107">
        <v>0</v>
      </c>
      <c r="D57" s="320" t="str">
        <f t="shared" si="0"/>
        <v/>
      </c>
      <c r="E57" s="220"/>
      <c r="F57" s="220"/>
      <c r="G57" s="220"/>
      <c r="H57" s="220"/>
      <c r="I57" s="220"/>
      <c r="J57" s="243"/>
      <c r="K57" s="159"/>
      <c r="L57" s="423"/>
      <c r="M57" s="423" t="s">
        <v>472</v>
      </c>
      <c r="N57" s="423">
        <v>361.23822000000001</v>
      </c>
      <c r="O57" s="423">
        <v>360.46316000000002</v>
      </c>
      <c r="P57" s="622"/>
      <c r="Q57" s="622"/>
      <c r="R57" s="622"/>
      <c r="S57" s="622"/>
    </row>
    <row r="58" spans="1:19" s="164" customFormat="1" ht="12.75">
      <c r="A58" s="315" t="s">
        <v>295</v>
      </c>
      <c r="B58" s="1108">
        <v>0</v>
      </c>
      <c r="C58" s="1108">
        <v>0</v>
      </c>
      <c r="D58" s="321" t="str">
        <f t="shared" si="0"/>
        <v/>
      </c>
      <c r="E58" s="220"/>
      <c r="F58" s="220"/>
      <c r="G58" s="220"/>
      <c r="H58" s="220"/>
      <c r="I58" s="220"/>
      <c r="J58" s="243"/>
      <c r="K58" s="159"/>
      <c r="L58" s="423"/>
      <c r="M58" s="423" t="s">
        <v>877</v>
      </c>
      <c r="N58" s="423">
        <v>407.56466</v>
      </c>
      <c r="O58" s="423">
        <v>710.30200000000002</v>
      </c>
      <c r="P58" s="622"/>
      <c r="Q58" s="622"/>
      <c r="R58" s="622"/>
      <c r="S58" s="622"/>
    </row>
    <row r="59" spans="1:19" s="164" customFormat="1" ht="12.75">
      <c r="A59" s="314" t="s">
        <v>902</v>
      </c>
      <c r="B59" s="1107">
        <v>0</v>
      </c>
      <c r="C59" s="1107">
        <v>0</v>
      </c>
      <c r="D59" s="320" t="str">
        <f t="shared" si="0"/>
        <v/>
      </c>
      <c r="E59" s="220"/>
      <c r="F59" s="220"/>
      <c r="G59" s="220"/>
      <c r="H59" s="220"/>
      <c r="I59" s="220"/>
      <c r="J59" s="243"/>
      <c r="K59" s="159"/>
      <c r="L59" s="423"/>
      <c r="M59" s="423" t="s">
        <v>876</v>
      </c>
      <c r="N59" s="423">
        <v>455.30390999999997</v>
      </c>
      <c r="O59" s="423">
        <v>6.1791700000000001</v>
      </c>
      <c r="P59" s="622"/>
      <c r="Q59" s="622"/>
      <c r="R59" s="622"/>
      <c r="S59" s="622"/>
    </row>
    <row r="60" spans="1:19" s="164" customFormat="1" ht="12.75">
      <c r="A60" s="315" t="s">
        <v>89</v>
      </c>
      <c r="B60" s="1108">
        <v>0</v>
      </c>
      <c r="C60" s="1108">
        <v>18.2805</v>
      </c>
      <c r="D60" s="321">
        <f t="shared" si="0"/>
        <v>-1</v>
      </c>
      <c r="E60" s="220"/>
      <c r="F60" s="220"/>
      <c r="G60" s="220"/>
      <c r="H60" s="220"/>
      <c r="I60" s="220"/>
      <c r="J60" s="243"/>
      <c r="K60" s="159"/>
      <c r="L60" s="423"/>
      <c r="M60" s="423" t="s">
        <v>280</v>
      </c>
      <c r="N60" s="423">
        <v>851.46</v>
      </c>
      <c r="O60" s="423">
        <v>877.38192000000004</v>
      </c>
      <c r="P60" s="622"/>
      <c r="Q60" s="622"/>
      <c r="R60" s="622"/>
      <c r="S60" s="622"/>
    </row>
    <row r="61" spans="1:19" s="164" customFormat="1" ht="12.75">
      <c r="A61" s="314" t="s">
        <v>90</v>
      </c>
      <c r="B61" s="1107">
        <v>0</v>
      </c>
      <c r="C61" s="1107">
        <v>0</v>
      </c>
      <c r="D61" s="320" t="str">
        <f t="shared" si="0"/>
        <v/>
      </c>
      <c r="E61" s="220"/>
      <c r="F61" s="220"/>
      <c r="G61" s="220"/>
      <c r="H61" s="220"/>
      <c r="I61" s="220"/>
      <c r="J61" s="243"/>
      <c r="K61" s="159"/>
      <c r="L61" s="423"/>
      <c r="M61" s="423" t="s">
        <v>886</v>
      </c>
      <c r="N61" s="423">
        <v>899.98611000000005</v>
      </c>
      <c r="O61" s="423">
        <v>1210.8429599999999</v>
      </c>
      <c r="P61" s="622"/>
      <c r="Q61" s="622"/>
      <c r="R61" s="622"/>
      <c r="S61" s="622"/>
    </row>
    <row r="62" spans="1:19" s="164" customFormat="1" ht="12.75">
      <c r="A62" s="315" t="s">
        <v>536</v>
      </c>
      <c r="B62" s="1108">
        <v>0</v>
      </c>
      <c r="C62" s="1108">
        <v>0</v>
      </c>
      <c r="D62" s="321" t="str">
        <f t="shared" si="0"/>
        <v/>
      </c>
      <c r="E62" s="220"/>
      <c r="F62" s="220"/>
      <c r="G62" s="220"/>
      <c r="H62" s="220"/>
      <c r="I62" s="220"/>
      <c r="J62" s="243"/>
      <c r="K62" s="159"/>
      <c r="L62" s="423"/>
      <c r="M62" s="423" t="s">
        <v>241</v>
      </c>
      <c r="N62" s="423">
        <v>1105.33825</v>
      </c>
      <c r="O62" s="423">
        <v>861.81821000000002</v>
      </c>
      <c r="P62" s="622"/>
      <c r="Q62" s="622"/>
      <c r="R62" s="622"/>
      <c r="S62" s="622"/>
    </row>
    <row r="63" spans="1:19" s="164" customFormat="1" ht="12.75">
      <c r="A63" s="311" t="s">
        <v>892</v>
      </c>
      <c r="B63" s="312">
        <f>SUM(B11:B62)</f>
        <v>6559.0633400000006</v>
      </c>
      <c r="C63" s="312">
        <f>SUM(C11:C62)</f>
        <v>6444.9075199999979</v>
      </c>
      <c r="D63" s="322">
        <f>+B63/C63-1</f>
        <v>1.7712561374348956E-2</v>
      </c>
      <c r="E63" s="220"/>
      <c r="F63" s="220"/>
      <c r="G63" s="220"/>
      <c r="H63" s="220"/>
      <c r="I63" s="220"/>
      <c r="J63" s="243"/>
      <c r="K63" s="159"/>
      <c r="L63" s="423"/>
      <c r="M63" s="423"/>
      <c r="N63" s="423"/>
      <c r="O63" s="423"/>
      <c r="P63" s="622"/>
      <c r="Q63" s="622"/>
      <c r="R63" s="622"/>
      <c r="S63" s="622"/>
    </row>
    <row r="64" spans="1:19" s="173" customFormat="1" ht="12" customHeight="1">
      <c r="A64" s="239"/>
      <c r="B64" s="220"/>
      <c r="C64" s="220"/>
      <c r="D64" s="220"/>
      <c r="E64" s="223"/>
      <c r="F64" s="223"/>
      <c r="G64" s="223"/>
      <c r="H64" s="225"/>
      <c r="I64" s="225"/>
      <c r="J64" s="225"/>
      <c r="K64" s="172"/>
      <c r="L64" s="424"/>
      <c r="M64" s="424"/>
      <c r="N64" s="424"/>
      <c r="O64" s="424"/>
      <c r="P64" s="530"/>
      <c r="Q64" s="530"/>
      <c r="R64" s="530"/>
      <c r="S64" s="530"/>
    </row>
    <row r="65" spans="1:19" s="171" customFormat="1" ht="57.75" customHeight="1">
      <c r="A65" s="1239" t="s">
        <v>923</v>
      </c>
      <c r="B65" s="1239"/>
      <c r="C65" s="1239"/>
      <c r="D65" s="1239"/>
      <c r="E65" s="1239"/>
      <c r="F65" s="1239"/>
      <c r="G65" s="1239"/>
      <c r="H65" s="1239"/>
      <c r="I65" s="1239"/>
      <c r="J65" s="1239"/>
      <c r="K65" s="176"/>
      <c r="L65" s="425"/>
      <c r="M65" s="425"/>
      <c r="N65" s="425"/>
      <c r="O65" s="425"/>
      <c r="P65" s="531"/>
      <c r="Q65" s="531"/>
      <c r="R65" s="531"/>
      <c r="S65" s="531"/>
    </row>
    <row r="66" spans="1:19" s="140" customFormat="1" ht="12" customHeight="1">
      <c r="A66" s="239"/>
      <c r="B66" s="220"/>
      <c r="C66" s="220"/>
      <c r="D66" s="220"/>
      <c r="E66" s="223"/>
      <c r="F66" s="223"/>
      <c r="G66" s="223"/>
      <c r="H66" s="225"/>
      <c r="I66" s="225"/>
      <c r="J66" s="225"/>
      <c r="K66" s="159"/>
      <c r="L66" s="426"/>
      <c r="M66" s="426"/>
      <c r="N66" s="426"/>
      <c r="O66" s="426"/>
      <c r="P66" s="623"/>
      <c r="Q66" s="623"/>
      <c r="R66" s="623"/>
      <c r="S66" s="623"/>
    </row>
    <row r="67" spans="1:19" s="140" customFormat="1" ht="12" customHeight="1">
      <c r="B67" s="178"/>
      <c r="C67" s="178"/>
      <c r="D67" s="178"/>
      <c r="E67" s="178"/>
      <c r="F67" s="178"/>
      <c r="G67" s="178"/>
      <c r="H67" s="159"/>
      <c r="I67" s="159"/>
      <c r="J67" s="243"/>
      <c r="K67" s="159"/>
      <c r="L67" s="426"/>
      <c r="M67" s="426"/>
      <c r="N67" s="426"/>
      <c r="O67" s="426"/>
      <c r="P67" s="623"/>
      <c r="Q67" s="623"/>
      <c r="R67" s="623"/>
      <c r="S67" s="623"/>
    </row>
    <row r="68" spans="1:19" s="140" customFormat="1" ht="12" customHeight="1">
      <c r="B68" s="180"/>
      <c r="C68" s="180"/>
      <c r="D68" s="180"/>
      <c r="E68" s="180"/>
      <c r="F68" s="180"/>
      <c r="H68" s="159"/>
      <c r="I68" s="159"/>
      <c r="J68" s="243"/>
      <c r="K68" s="159"/>
      <c r="L68" s="426"/>
      <c r="M68" s="426"/>
      <c r="N68" s="426"/>
      <c r="O68" s="426"/>
      <c r="P68" s="623"/>
      <c r="Q68" s="623"/>
      <c r="R68" s="623"/>
      <c r="S68" s="623"/>
    </row>
    <row r="69" spans="1:19" s="181" customFormat="1" ht="12" customHeight="1">
      <c r="J69" s="244"/>
      <c r="L69" s="427"/>
      <c r="M69" s="427"/>
      <c r="N69" s="427"/>
      <c r="O69" s="427"/>
      <c r="P69" s="532"/>
      <c r="Q69" s="532"/>
      <c r="R69" s="532"/>
      <c r="S69" s="532"/>
    </row>
    <row r="70" spans="1:19" s="140" customFormat="1" ht="12" customHeight="1">
      <c r="A70" s="182"/>
      <c r="B70" s="180"/>
      <c r="C70" s="180"/>
      <c r="D70" s="180"/>
      <c r="E70" s="180"/>
      <c r="F70" s="180"/>
      <c r="H70" s="159"/>
      <c r="I70" s="159"/>
      <c r="J70" s="243"/>
      <c r="K70" s="159"/>
      <c r="L70" s="426"/>
      <c r="M70" s="426"/>
      <c r="N70" s="426"/>
      <c r="O70" s="426"/>
      <c r="P70" s="623"/>
      <c r="Q70" s="623"/>
      <c r="R70" s="623"/>
      <c r="S70" s="623"/>
    </row>
    <row r="71" spans="1:19" s="140" customFormat="1" ht="12" customHeight="1">
      <c r="H71" s="144"/>
      <c r="I71" s="144"/>
      <c r="J71" s="246"/>
      <c r="K71" s="144"/>
      <c r="L71" s="426"/>
      <c r="M71" s="426"/>
      <c r="N71" s="426"/>
      <c r="O71" s="426"/>
      <c r="P71" s="623"/>
      <c r="Q71" s="623"/>
      <c r="R71" s="623"/>
      <c r="S71" s="623"/>
    </row>
    <row r="72" spans="1:19" s="140" customFormat="1" ht="12" customHeight="1">
      <c r="A72" s="139"/>
      <c r="B72" s="139"/>
      <c r="C72" s="139"/>
      <c r="D72" s="139"/>
      <c r="E72" s="139"/>
      <c r="F72" s="139"/>
      <c r="G72" s="139"/>
      <c r="J72" s="197"/>
      <c r="L72" s="426"/>
      <c r="M72" s="426"/>
      <c r="N72" s="426"/>
      <c r="O72" s="426"/>
      <c r="P72" s="623"/>
      <c r="Q72" s="623"/>
      <c r="R72" s="623"/>
      <c r="S72" s="623"/>
    </row>
    <row r="73" spans="1:19" s="140" customFormat="1" ht="12" customHeight="1">
      <c r="A73" s="139"/>
      <c r="B73" s="139"/>
      <c r="C73" s="139"/>
      <c r="D73" s="139"/>
      <c r="E73" s="139"/>
      <c r="F73" s="139"/>
      <c r="G73" s="139"/>
      <c r="J73" s="197"/>
      <c r="L73" s="426"/>
      <c r="M73" s="426"/>
      <c r="N73" s="426"/>
      <c r="O73" s="426"/>
      <c r="P73" s="623"/>
      <c r="Q73" s="623"/>
      <c r="R73" s="623"/>
      <c r="S73" s="623"/>
    </row>
    <row r="74" spans="1:19" s="140" customFormat="1" ht="12" customHeight="1">
      <c r="A74" s="139"/>
      <c r="B74" s="139"/>
      <c r="C74" s="139"/>
      <c r="D74" s="139"/>
      <c r="E74" s="139"/>
      <c r="F74" s="139"/>
      <c r="G74" s="139"/>
      <c r="J74" s="197"/>
      <c r="L74" s="426"/>
      <c r="M74" s="426"/>
      <c r="N74" s="426"/>
      <c r="O74" s="426"/>
      <c r="P74" s="623"/>
      <c r="Q74" s="623"/>
      <c r="R74" s="623"/>
      <c r="S74" s="623"/>
    </row>
    <row r="75" spans="1:19" s="140" customFormat="1" ht="12" customHeight="1">
      <c r="A75" s="139"/>
      <c r="B75" s="139"/>
      <c r="C75" s="139"/>
      <c r="D75" s="139"/>
      <c r="E75" s="139"/>
      <c r="F75" s="139"/>
      <c r="G75" s="139"/>
      <c r="J75" s="197"/>
      <c r="L75" s="426"/>
      <c r="M75" s="426"/>
      <c r="N75" s="426"/>
      <c r="O75" s="426"/>
      <c r="P75" s="623"/>
      <c r="Q75" s="623"/>
      <c r="R75" s="623"/>
      <c r="S75" s="623"/>
    </row>
    <row r="76" spans="1:19" s="140" customFormat="1" ht="12" customHeight="1">
      <c r="A76" s="139"/>
      <c r="B76" s="139"/>
      <c r="C76" s="139"/>
      <c r="D76" s="139"/>
      <c r="E76" s="139"/>
      <c r="F76" s="139"/>
      <c r="G76" s="139"/>
      <c r="J76" s="197"/>
      <c r="L76" s="426"/>
      <c r="M76" s="426"/>
      <c r="N76" s="426"/>
      <c r="O76" s="426"/>
      <c r="P76" s="623"/>
      <c r="Q76" s="623"/>
      <c r="R76" s="623"/>
      <c r="S76" s="623"/>
    </row>
    <row r="77" spans="1:19" s="140" customFormat="1" ht="12" customHeight="1">
      <c r="A77" s="139"/>
      <c r="B77" s="139"/>
      <c r="C77" s="139"/>
      <c r="D77" s="139"/>
      <c r="E77" s="139"/>
      <c r="F77" s="139"/>
      <c r="G77" s="139"/>
      <c r="J77" s="197"/>
      <c r="L77" s="426"/>
      <c r="M77" s="426"/>
      <c r="N77" s="426"/>
      <c r="O77" s="426"/>
      <c r="P77" s="623"/>
      <c r="Q77" s="623"/>
      <c r="R77" s="623"/>
      <c r="S77" s="623"/>
    </row>
    <row r="78" spans="1:19" s="181" customFormat="1" ht="12" customHeight="1">
      <c r="A78" s="139"/>
      <c r="B78" s="139"/>
      <c r="C78" s="139"/>
      <c r="D78" s="139"/>
      <c r="E78" s="139"/>
      <c r="F78" s="139"/>
      <c r="G78" s="139"/>
      <c r="J78" s="244"/>
      <c r="L78" s="427"/>
      <c r="M78" s="427"/>
      <c r="N78" s="427"/>
      <c r="O78" s="427"/>
      <c r="P78" s="532"/>
      <c r="Q78" s="532"/>
      <c r="R78" s="532"/>
      <c r="S78" s="532"/>
    </row>
    <row r="79" spans="1:19" s="140" customFormat="1" ht="12" customHeight="1">
      <c r="A79" s="139"/>
      <c r="B79" s="139"/>
      <c r="C79" s="139"/>
      <c r="D79" s="139"/>
      <c r="E79" s="139"/>
      <c r="F79" s="139"/>
      <c r="G79" s="139"/>
      <c r="J79" s="197"/>
      <c r="L79" s="426"/>
      <c r="M79" s="426"/>
      <c r="N79" s="426"/>
      <c r="O79" s="426"/>
      <c r="P79" s="623"/>
      <c r="Q79" s="623"/>
      <c r="R79" s="623"/>
      <c r="S79" s="623"/>
    </row>
    <row r="80" spans="1:19" s="181" customFormat="1" ht="12" customHeight="1">
      <c r="A80" s="139"/>
      <c r="B80" s="139"/>
      <c r="C80" s="139"/>
      <c r="D80" s="139"/>
      <c r="E80" s="139"/>
      <c r="F80" s="139"/>
      <c r="G80" s="139"/>
      <c r="H80" s="178"/>
      <c r="I80" s="178"/>
      <c r="J80" s="242"/>
      <c r="K80" s="178"/>
      <c r="L80" s="427"/>
      <c r="M80" s="427"/>
      <c r="N80" s="427"/>
      <c r="O80" s="427"/>
      <c r="P80" s="532"/>
      <c r="Q80" s="532"/>
      <c r="R80" s="532"/>
      <c r="S80" s="532"/>
    </row>
    <row r="81" spans="1:19" s="140" customFormat="1" ht="12" customHeight="1">
      <c r="A81" s="139"/>
      <c r="B81" s="139"/>
      <c r="C81" s="139"/>
      <c r="D81" s="139"/>
      <c r="E81" s="139"/>
      <c r="F81" s="139"/>
      <c r="G81" s="139"/>
      <c r="H81" s="183"/>
      <c r="I81" s="183"/>
      <c r="J81" s="247"/>
      <c r="K81" s="183"/>
      <c r="L81" s="426"/>
      <c r="M81" s="426"/>
      <c r="N81" s="426"/>
      <c r="O81" s="426"/>
      <c r="P81" s="623"/>
      <c r="Q81" s="623"/>
      <c r="R81" s="623"/>
      <c r="S81" s="623"/>
    </row>
    <row r="82" spans="1:19" ht="12" customHeight="1"/>
    <row r="83" spans="1:19" ht="12" customHeight="1"/>
    <row r="84" spans="1:19" ht="12" customHeight="1"/>
    <row r="85" spans="1:19" ht="12" customHeight="1"/>
    <row r="86" spans="1:19" ht="12" customHeight="1"/>
    <row r="87" spans="1:19" ht="12" customHeight="1"/>
    <row r="88" spans="1:19" ht="12" customHeight="1"/>
    <row r="89" spans="1:19" ht="12" customHeight="1"/>
    <row r="90" spans="1:19" ht="12" customHeight="1">
      <c r="A90" s="164"/>
    </row>
    <row r="91" spans="1:19" ht="12" customHeight="1"/>
    <row r="92" spans="1:19" ht="12" customHeight="1"/>
    <row r="93" spans="1:19" ht="12" customHeight="1"/>
    <row r="94" spans="1:19" ht="12" customHeight="1"/>
    <row r="95" spans="1:19" ht="12" customHeight="1"/>
    <row r="96" spans="1:19" ht="12" customHeight="1"/>
    <row r="97" ht="12" customHeight="1"/>
    <row r="98" ht="12" customHeight="1"/>
    <row r="99" ht="12" customHeight="1"/>
    <row r="100" ht="12" customHeight="1"/>
    <row r="101" ht="8.25" customHeight="1"/>
    <row r="102" ht="8.25" customHeight="1"/>
    <row r="103" ht="8.25" customHeight="1"/>
    <row r="104" ht="8.25" customHeight="1"/>
    <row r="105" ht="8.25" customHeight="1"/>
    <row r="106" ht="8.25" customHeight="1"/>
    <row r="107" ht="11.45" customHeight="1"/>
    <row r="108" ht="11.45" customHeight="1"/>
    <row r="109" ht="11.45" customHeight="1"/>
    <row r="110" ht="9" customHeight="1"/>
    <row r="111" ht="8.85" customHeight="1"/>
    <row r="112"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sheetData>
  <mergeCells count="6">
    <mergeCell ref="A65:J65"/>
    <mergeCell ref="B7:D7"/>
    <mergeCell ref="G7:I7"/>
    <mergeCell ref="A4:J4"/>
    <mergeCell ref="D8:D10"/>
    <mergeCell ref="A7:A10"/>
  </mergeCells>
  <pageMargins left="0.51181102362204722" right="0.51181102362204722" top="0.90249999999999997" bottom="0.74803149606299213" header="0.31496062992125984" footer="0.31496062992125984"/>
  <pageSetup paperSize="9" scale="76" orientation="portrait" r:id="rId1"/>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9&amp;R&amp;"Calibri Light,Regular"&amp;10Dirección Ejecutiva
Sub Dirección de Gestión de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4"/>
  </sheetPr>
  <dimension ref="A1:BZ638"/>
  <sheetViews>
    <sheetView view="pageBreakPreview" zoomScale="115" zoomScaleNormal="100" zoomScaleSheetLayoutView="115" zoomScalePageLayoutView="70" workbookViewId="0">
      <selection activeCell="A30" sqref="A30:I30"/>
    </sheetView>
  </sheetViews>
  <sheetFormatPr defaultRowHeight="11.25"/>
  <cols>
    <col min="1" max="1" width="31" style="139" customWidth="1"/>
    <col min="2" max="2" width="16.5" style="139" customWidth="1"/>
    <col min="3" max="3" width="16.1640625" style="139" customWidth="1"/>
    <col min="4" max="4" width="16.5" style="139" customWidth="1"/>
    <col min="5" max="5" width="16.33203125" style="139" customWidth="1"/>
    <col min="6" max="6" width="14" style="139" customWidth="1"/>
    <col min="7" max="7" width="11.1640625" style="139" customWidth="1"/>
    <col min="8" max="8" width="12.1640625" style="139" customWidth="1"/>
    <col min="9" max="9" width="11" style="139" customWidth="1"/>
    <col min="10" max="10" width="12.83203125" style="199" customWidth="1"/>
    <col min="11" max="11" width="1.5" style="139" customWidth="1"/>
    <col min="12" max="14" width="9.33203125" style="139"/>
    <col min="15" max="15" width="10.6640625" style="139" bestFit="1" customWidth="1"/>
    <col min="16" max="16" width="9.33203125" style="139"/>
    <col min="17" max="17" width="14.33203125" style="139" customWidth="1"/>
    <col min="18" max="18" width="12" style="139" customWidth="1"/>
    <col min="19" max="19" width="9.33203125" style="139"/>
    <col min="20" max="21" width="9.33203125" style="428"/>
    <col min="22" max="35" width="9.33203125" style="1178"/>
    <col min="36" max="36" width="9.33203125" style="995"/>
    <col min="37" max="62" width="9.33203125" style="1178"/>
    <col min="63" max="78" width="9.33203125" style="428"/>
    <col min="79" max="16384" width="9.33203125" style="139"/>
  </cols>
  <sheetData>
    <row r="1" spans="1:58" ht="14.1" customHeight="1">
      <c r="A1" s="192"/>
      <c r="B1" s="193"/>
      <c r="C1" s="193"/>
      <c r="D1" s="193"/>
      <c r="E1" s="193"/>
      <c r="F1" s="193"/>
      <c r="G1" s="194"/>
      <c r="H1" s="194"/>
      <c r="I1" s="195"/>
      <c r="J1" s="195"/>
      <c r="K1" s="138"/>
    </row>
    <row r="2" spans="1:58" ht="23.25" customHeight="1">
      <c r="A2" s="1276" t="s">
        <v>5</v>
      </c>
      <c r="B2" s="1276"/>
      <c r="C2" s="1276"/>
      <c r="D2" s="1276"/>
      <c r="E2" s="1276"/>
      <c r="F2" s="1276"/>
      <c r="G2" s="1276"/>
      <c r="H2" s="1276"/>
      <c r="I2" s="1276"/>
      <c r="J2" s="198"/>
      <c r="K2" s="141"/>
    </row>
    <row r="3" spans="1:58" ht="14.1" customHeight="1">
      <c r="A3" s="196"/>
      <c r="B3" s="197"/>
      <c r="C3" s="197"/>
      <c r="D3" s="197"/>
      <c r="E3" s="197"/>
      <c r="F3" s="197"/>
      <c r="G3" s="198"/>
      <c r="H3" s="198"/>
      <c r="I3" s="198"/>
      <c r="J3" s="198"/>
      <c r="K3" s="141"/>
    </row>
    <row r="4" spans="1:58" ht="24" customHeight="1">
      <c r="A4" s="1276" t="s">
        <v>920</v>
      </c>
      <c r="B4" s="1276"/>
      <c r="C4" s="1276"/>
      <c r="D4" s="1276"/>
      <c r="E4" s="1276"/>
      <c r="F4" s="1276"/>
      <c r="G4" s="1276"/>
      <c r="H4" s="1276"/>
      <c r="I4" s="1276"/>
      <c r="J4" s="201"/>
      <c r="K4" s="142"/>
    </row>
    <row r="5" spans="1:58" ht="15.95" customHeight="1">
      <c r="A5" s="199"/>
      <c r="B5" s="200"/>
      <c r="C5" s="202"/>
      <c r="D5" s="203"/>
      <c r="E5" s="203"/>
      <c r="F5" s="201"/>
      <c r="G5" s="204"/>
      <c r="H5" s="204"/>
      <c r="I5" s="205"/>
      <c r="J5" s="201"/>
      <c r="K5" s="142"/>
      <c r="V5" s="996"/>
      <c r="W5" s="995"/>
      <c r="X5" s="997"/>
      <c r="Y5" s="997"/>
      <c r="Z5" s="997"/>
      <c r="AA5" s="997"/>
      <c r="AB5" s="997"/>
      <c r="AC5" s="997"/>
      <c r="AD5" s="997"/>
      <c r="AE5" s="997"/>
      <c r="AF5" s="997"/>
      <c r="AG5" s="997"/>
      <c r="AH5" s="997"/>
      <c r="AI5" s="997"/>
    </row>
    <row r="6" spans="1:58" ht="45.75" customHeight="1">
      <c r="A6" s="199"/>
      <c r="B6" s="1277" t="s">
        <v>118</v>
      </c>
      <c r="C6" s="1278"/>
      <c r="D6" s="898" t="s">
        <v>538</v>
      </c>
      <c r="E6" s="898" t="s">
        <v>539</v>
      </c>
      <c r="F6" s="899" t="s">
        <v>889</v>
      </c>
      <c r="G6" s="204"/>
      <c r="H6" s="204"/>
      <c r="I6" s="205"/>
      <c r="J6" s="201"/>
      <c r="K6" s="143"/>
      <c r="V6" s="996" t="s">
        <v>99</v>
      </c>
      <c r="W6" s="995"/>
      <c r="X6" s="997"/>
      <c r="Y6" s="997"/>
      <c r="Z6" s="997"/>
      <c r="AA6" s="997"/>
      <c r="AB6" s="997"/>
      <c r="AC6" s="997" t="s">
        <v>100</v>
      </c>
      <c r="AD6" s="997"/>
      <c r="AE6" s="997"/>
      <c r="AF6" s="997"/>
      <c r="AG6" s="997"/>
      <c r="AH6" s="997"/>
      <c r="AI6" s="997"/>
    </row>
    <row r="7" spans="1:58" ht="14.25" customHeight="1">
      <c r="A7" s="199"/>
      <c r="B7" s="333" t="s">
        <v>119</v>
      </c>
      <c r="C7" s="334"/>
      <c r="D7" s="335">
        <v>26.368999479999999</v>
      </c>
      <c r="E7" s="335">
        <v>8.5</v>
      </c>
      <c r="F7" s="891">
        <f>IF(E7=0,"",(D7-E7)/E7)</f>
        <v>2.1022352329411764</v>
      </c>
      <c r="G7" s="204"/>
      <c r="H7" s="204"/>
      <c r="I7" s="205"/>
      <c r="J7" s="201"/>
      <c r="K7" s="144"/>
      <c r="V7" s="996"/>
      <c r="W7" s="995"/>
      <c r="X7" s="998"/>
      <c r="Y7" s="998"/>
      <c r="Z7" s="998"/>
      <c r="AA7" s="998"/>
      <c r="AB7" s="998"/>
      <c r="AC7" s="998"/>
      <c r="AD7" s="998"/>
      <c r="AE7" s="998"/>
      <c r="AF7" s="998"/>
      <c r="AG7" s="998"/>
      <c r="AH7" s="998"/>
      <c r="AI7" s="998"/>
    </row>
    <row r="8" spans="1:58" ht="14.25" customHeight="1" thickBot="1">
      <c r="A8" s="199"/>
      <c r="B8" s="339" t="s">
        <v>120</v>
      </c>
      <c r="C8" s="340"/>
      <c r="D8" s="341">
        <v>130.40199279999999</v>
      </c>
      <c r="E8" s="341">
        <v>112.25</v>
      </c>
      <c r="F8" s="892">
        <f t="shared" ref="F8:F28" si="0">IF(E8=0,"",(D8-E8)/E8)</f>
        <v>0.16171040356347427</v>
      </c>
      <c r="G8" s="204"/>
      <c r="H8" s="204"/>
      <c r="I8" s="205"/>
      <c r="J8" s="201"/>
      <c r="K8" s="145"/>
      <c r="V8" s="999" t="s">
        <v>101</v>
      </c>
      <c r="W8" s="1000"/>
      <c r="X8" s="1001" t="s">
        <v>102</v>
      </c>
      <c r="Y8" s="1001" t="s">
        <v>103</v>
      </c>
      <c r="Z8" s="1001" t="s">
        <v>104</v>
      </c>
      <c r="AA8" s="1001" t="s">
        <v>105</v>
      </c>
      <c r="AB8" s="1001" t="s">
        <v>106</v>
      </c>
      <c r="AC8" s="1001" t="s">
        <v>107</v>
      </c>
      <c r="AD8" s="1001" t="s">
        <v>108</v>
      </c>
      <c r="AE8" s="1001" t="s">
        <v>109</v>
      </c>
      <c r="AF8" s="1001" t="s">
        <v>110</v>
      </c>
      <c r="AG8" s="1001" t="s">
        <v>111</v>
      </c>
      <c r="AH8" s="1001" t="s">
        <v>112</v>
      </c>
      <c r="AI8" s="1001" t="s">
        <v>88</v>
      </c>
      <c r="AO8" s="1002" t="s">
        <v>114</v>
      </c>
    </row>
    <row r="9" spans="1:58" ht="14.25" customHeight="1">
      <c r="A9" s="199"/>
      <c r="B9" s="333" t="s">
        <v>121</v>
      </c>
      <c r="C9" s="334"/>
      <c r="D9" s="335">
        <v>78.58000183</v>
      </c>
      <c r="E9" s="335">
        <v>58.38</v>
      </c>
      <c r="F9" s="893">
        <f t="shared" si="0"/>
        <v>0.34600893850633774</v>
      </c>
      <c r="G9" s="204"/>
      <c r="H9" s="204"/>
      <c r="I9" s="205"/>
      <c r="J9" s="201"/>
      <c r="K9" s="145"/>
      <c r="U9" s="767">
        <v>2014</v>
      </c>
      <c r="V9" s="1004">
        <v>1</v>
      </c>
      <c r="W9" s="995"/>
      <c r="X9" s="1005">
        <v>45.814286095755399</v>
      </c>
      <c r="Y9" s="1005">
        <v>104.61314283098464</v>
      </c>
      <c r="Z9" s="1005">
        <v>31.571999686104871</v>
      </c>
      <c r="AA9" s="1005">
        <v>17.96414253</v>
      </c>
      <c r="AB9" s="1005">
        <v>11.870428698403462</v>
      </c>
      <c r="AC9" s="1006">
        <v>299.47557503836458</v>
      </c>
      <c r="AD9" s="1005">
        <v>98.19285714285715</v>
      </c>
      <c r="AE9" s="1005">
        <v>24.754285948617071</v>
      </c>
      <c r="AF9" s="1005">
        <v>14.002857208251942</v>
      </c>
      <c r="AG9" s="1005">
        <v>4.2468571322304829</v>
      </c>
      <c r="AH9" s="1005">
        <v>341.09000069754433</v>
      </c>
      <c r="AI9" s="1005">
        <v>107.01071384974837</v>
      </c>
      <c r="AO9" s="1002" t="s">
        <v>115</v>
      </c>
      <c r="AW9" s="1002" t="s">
        <v>116</v>
      </c>
      <c r="BC9" s="1179" t="s">
        <v>117</v>
      </c>
    </row>
    <row r="10" spans="1:58" ht="14.25" customHeight="1">
      <c r="A10" s="199"/>
      <c r="B10" s="339" t="s">
        <v>122</v>
      </c>
      <c r="C10" s="340"/>
      <c r="D10" s="341">
        <v>78.761001590000006</v>
      </c>
      <c r="E10" s="341">
        <v>63.51</v>
      </c>
      <c r="F10" s="892">
        <f t="shared" si="0"/>
        <v>0.24013543678160934</v>
      </c>
      <c r="G10" s="204"/>
      <c r="H10" s="204"/>
      <c r="I10" s="205"/>
      <c r="J10" s="201"/>
      <c r="K10" s="146"/>
      <c r="U10" s="762"/>
      <c r="V10" s="996"/>
      <c r="W10" s="995"/>
      <c r="X10" s="1007">
        <v>57.100000108991324</v>
      </c>
      <c r="Y10" s="1007">
        <v>101.16556985037651</v>
      </c>
      <c r="Z10" s="1007">
        <v>18.800000054495627</v>
      </c>
      <c r="AA10" s="1007">
        <v>18.098571368626171</v>
      </c>
      <c r="AB10" s="1007">
        <v>13.948571205139114</v>
      </c>
      <c r="AC10" s="1008">
        <v>381.51428222656199</v>
      </c>
      <c r="AD10" s="1007">
        <v>193.07428414480972</v>
      </c>
      <c r="AE10" s="1007">
        <v>29.882857186453634</v>
      </c>
      <c r="AF10" s="1007">
        <v>14.230000087193057</v>
      </c>
      <c r="AG10" s="1007">
        <v>2.1289999825613801</v>
      </c>
      <c r="AH10" s="1007">
        <v>258.36142839704183</v>
      </c>
      <c r="AI10" s="1007">
        <v>87.34771401541569</v>
      </c>
      <c r="AP10" s="1129">
        <v>2014</v>
      </c>
      <c r="AQ10" s="1129">
        <v>2015</v>
      </c>
      <c r="AR10" s="1129">
        <v>2016</v>
      </c>
      <c r="AS10" s="1129">
        <v>2017</v>
      </c>
      <c r="AX10" s="1129">
        <v>2014</v>
      </c>
      <c r="AY10" s="1129">
        <v>2015</v>
      </c>
      <c r="AZ10" s="1129">
        <v>2016</v>
      </c>
      <c r="BA10" s="1129">
        <v>2017</v>
      </c>
      <c r="BC10" s="1129">
        <v>2014</v>
      </c>
      <c r="BD10" s="1129">
        <v>2015</v>
      </c>
      <c r="BE10" s="1129">
        <v>2016</v>
      </c>
      <c r="BF10" s="1129">
        <v>2017</v>
      </c>
    </row>
    <row r="11" spans="1:58" ht="14.25" customHeight="1">
      <c r="A11" s="199"/>
      <c r="B11" s="333" t="s">
        <v>123</v>
      </c>
      <c r="C11" s="334"/>
      <c r="D11" s="335">
        <v>34.016998289999997</v>
      </c>
      <c r="E11" s="335">
        <v>22.86</v>
      </c>
      <c r="F11" s="893">
        <f t="shared" si="0"/>
        <v>0.48805766797900252</v>
      </c>
      <c r="G11" s="204"/>
      <c r="H11" s="204"/>
      <c r="I11" s="205"/>
      <c r="J11" s="201"/>
      <c r="K11" s="149"/>
      <c r="N11" s="325"/>
      <c r="O11" s="325"/>
      <c r="P11" s="325"/>
      <c r="Q11" s="326"/>
      <c r="R11" s="326"/>
      <c r="U11" s="762"/>
      <c r="V11" s="996"/>
      <c r="W11" s="995"/>
      <c r="X11" s="1007">
        <v>82.4</v>
      </c>
      <c r="Y11" s="1007">
        <v>111.64</v>
      </c>
      <c r="Z11" s="1007">
        <v>24.53</v>
      </c>
      <c r="AA11" s="1007">
        <v>25.12</v>
      </c>
      <c r="AB11" s="1007">
        <v>21.56</v>
      </c>
      <c r="AC11" s="1008">
        <v>431.35</v>
      </c>
      <c r="AD11" s="1007">
        <v>173.3</v>
      </c>
      <c r="AE11" s="1007">
        <v>37.090000000000003</v>
      </c>
      <c r="AF11" s="1007">
        <v>19.02</v>
      </c>
      <c r="AG11" s="1007">
        <v>5.39</v>
      </c>
      <c r="AH11" s="1007">
        <v>372.98</v>
      </c>
      <c r="AI11" s="1007">
        <v>113.44</v>
      </c>
      <c r="AO11" s="1009">
        <v>1</v>
      </c>
      <c r="AP11" s="1022">
        <v>133.74</v>
      </c>
      <c r="AQ11" s="1022">
        <v>120.986000061035</v>
      </c>
      <c r="AR11" s="1133">
        <v>138.54</v>
      </c>
      <c r="AS11" s="1178">
        <v>93.1</v>
      </c>
      <c r="AW11" s="1009">
        <v>1</v>
      </c>
      <c r="AX11" s="1022">
        <v>111.015998840332</v>
      </c>
      <c r="AY11" s="1022">
        <v>98.037002563476506</v>
      </c>
      <c r="AZ11" s="1133">
        <v>119.86</v>
      </c>
      <c r="BA11" s="1178">
        <v>27.56</v>
      </c>
      <c r="BB11" s="1009">
        <v>1</v>
      </c>
      <c r="BC11" s="1025">
        <v>176.68799662590013</v>
      </c>
      <c r="BD11" s="1023">
        <v>77.525999411940418</v>
      </c>
      <c r="BE11" s="1139">
        <v>150.22999999999999</v>
      </c>
      <c r="BF11" s="1178">
        <v>122.2</v>
      </c>
    </row>
    <row r="12" spans="1:58" ht="14.25" customHeight="1">
      <c r="A12" s="199"/>
      <c r="B12" s="339" t="s">
        <v>124</v>
      </c>
      <c r="C12" s="340"/>
      <c r="D12" s="341">
        <v>17.899999619999999</v>
      </c>
      <c r="E12" s="341">
        <v>14.27</v>
      </c>
      <c r="F12" s="892">
        <f t="shared" si="0"/>
        <v>0.25437979117028731</v>
      </c>
      <c r="G12" s="204"/>
      <c r="H12" s="204"/>
      <c r="I12" s="205"/>
      <c r="J12" s="201"/>
      <c r="K12" s="149"/>
      <c r="N12" s="325"/>
      <c r="O12" s="325"/>
      <c r="P12" s="325"/>
      <c r="Q12" s="326"/>
      <c r="R12" s="326"/>
      <c r="U12" s="762"/>
      <c r="V12" s="996">
        <v>4</v>
      </c>
      <c r="W12" s="995"/>
      <c r="X12" s="1007">
        <v>61.07</v>
      </c>
      <c r="Y12" s="1007">
        <v>95.39</v>
      </c>
      <c r="Z12" s="1007">
        <v>19.45</v>
      </c>
      <c r="AA12" s="1007">
        <v>17.23</v>
      </c>
      <c r="AB12" s="1007">
        <v>15.99</v>
      </c>
      <c r="AC12" s="1008">
        <v>273.22000000000003</v>
      </c>
      <c r="AD12" s="1007">
        <v>127.94</v>
      </c>
      <c r="AE12" s="1007">
        <v>28.03</v>
      </c>
      <c r="AF12" s="1007">
        <v>19.78</v>
      </c>
      <c r="AG12" s="1007">
        <v>2.48</v>
      </c>
      <c r="AH12" s="1007">
        <v>269.07</v>
      </c>
      <c r="AI12" s="1007">
        <v>134.16999999999999</v>
      </c>
      <c r="AO12" s="1009">
        <v>2</v>
      </c>
      <c r="AP12" s="1022">
        <v>140.50399780000001</v>
      </c>
      <c r="AQ12" s="1022">
        <v>137.12399291992099</v>
      </c>
      <c r="AR12" s="1133">
        <v>140.53</v>
      </c>
      <c r="AS12" s="1178">
        <v>93.1</v>
      </c>
      <c r="AW12" s="1009">
        <v>2</v>
      </c>
      <c r="AX12" s="1022">
        <v>111.015998840332</v>
      </c>
      <c r="AY12" s="1022">
        <v>126.60299682617099</v>
      </c>
      <c r="AZ12" s="1133">
        <v>113.21</v>
      </c>
      <c r="BA12" s="1178">
        <v>36.590000000000003</v>
      </c>
      <c r="BB12" s="1009">
        <v>2</v>
      </c>
      <c r="BC12" s="1025">
        <v>192.07700252532933</v>
      </c>
      <c r="BD12" s="1023">
        <v>78.785000398754988</v>
      </c>
      <c r="BE12" s="1139">
        <v>145.21</v>
      </c>
      <c r="BF12" s="1178">
        <v>136.54</v>
      </c>
    </row>
    <row r="13" spans="1:58" ht="14.25" customHeight="1">
      <c r="A13" s="199"/>
      <c r="B13" s="333" t="s">
        <v>125</v>
      </c>
      <c r="C13" s="334"/>
      <c r="D13" s="335">
        <v>84.179000849999994</v>
      </c>
      <c r="E13" s="335">
        <v>105.12</v>
      </c>
      <c r="F13" s="893">
        <f t="shared" si="0"/>
        <v>-0.1992104180936074</v>
      </c>
      <c r="G13" s="204"/>
      <c r="H13" s="204"/>
      <c r="I13" s="205"/>
      <c r="J13" s="201"/>
      <c r="K13" s="149"/>
      <c r="N13" s="325"/>
      <c r="O13" s="325"/>
      <c r="P13" s="325"/>
      <c r="Q13" s="326"/>
      <c r="R13" s="326"/>
      <c r="U13" s="761"/>
      <c r="V13" s="996"/>
      <c r="W13" s="995"/>
      <c r="X13" s="1007">
        <v>62.75</v>
      </c>
      <c r="Y13" s="1007">
        <v>103.58</v>
      </c>
      <c r="Z13" s="1007">
        <v>14.62</v>
      </c>
      <c r="AA13" s="1007">
        <v>17.52</v>
      </c>
      <c r="AB13" s="1007">
        <v>15.91</v>
      </c>
      <c r="AC13" s="1008">
        <v>360.15</v>
      </c>
      <c r="AD13" s="1007">
        <v>172</v>
      </c>
      <c r="AE13" s="1007">
        <v>34.06</v>
      </c>
      <c r="AF13" s="1007">
        <v>16.795000000000002</v>
      </c>
      <c r="AG13" s="1007">
        <v>1.3140000000000001</v>
      </c>
      <c r="AH13" s="1007">
        <v>373.63</v>
      </c>
      <c r="AI13" s="1007">
        <v>134.30000000000001</v>
      </c>
      <c r="AO13" s="1009">
        <v>3</v>
      </c>
      <c r="AP13" s="1022">
        <v>140.5</v>
      </c>
      <c r="AQ13" s="1022">
        <v>137.12399291992099</v>
      </c>
      <c r="AR13" s="1133">
        <v>140.53</v>
      </c>
      <c r="AS13" s="1178">
        <v>98.74</v>
      </c>
      <c r="AW13" s="1009">
        <v>3</v>
      </c>
      <c r="AX13" s="1022">
        <v>152.07</v>
      </c>
      <c r="AY13" s="1022">
        <v>147.34800720214801</v>
      </c>
      <c r="AZ13" s="1133">
        <v>117.64</v>
      </c>
      <c r="BA13" s="1178">
        <v>63.18</v>
      </c>
      <c r="BB13" s="1009">
        <v>3</v>
      </c>
      <c r="BC13" s="1025">
        <v>234.58800000000002</v>
      </c>
      <c r="BD13" s="1023">
        <v>76.62799982726554</v>
      </c>
      <c r="BE13" s="1139">
        <v>143.88</v>
      </c>
      <c r="BF13" s="1178">
        <v>170.81</v>
      </c>
    </row>
    <row r="14" spans="1:58" ht="14.25" customHeight="1">
      <c r="A14" s="199"/>
      <c r="B14" s="339" t="s">
        <v>126</v>
      </c>
      <c r="C14" s="340"/>
      <c r="D14" s="341">
        <v>234.14500430000001</v>
      </c>
      <c r="E14" s="341">
        <v>234.99</v>
      </c>
      <c r="F14" s="892">
        <f t="shared" si="0"/>
        <v>-3.59587939912336E-3</v>
      </c>
      <c r="G14" s="204"/>
      <c r="H14" s="204"/>
      <c r="I14" s="205"/>
      <c r="J14" s="201"/>
      <c r="K14" s="149"/>
      <c r="N14" s="325"/>
      <c r="O14" s="325"/>
      <c r="P14" s="325"/>
      <c r="Q14" s="326"/>
      <c r="R14" s="326"/>
      <c r="U14" s="761"/>
      <c r="V14" s="996"/>
      <c r="W14" s="995"/>
      <c r="X14" s="1007">
        <v>71.03</v>
      </c>
      <c r="Y14" s="1007">
        <v>145.91</v>
      </c>
      <c r="Z14" s="1007">
        <v>15.904999999999999</v>
      </c>
      <c r="AA14" s="1007">
        <v>18.044</v>
      </c>
      <c r="AB14" s="1007">
        <v>14.96</v>
      </c>
      <c r="AC14" s="1008">
        <v>369.98</v>
      </c>
      <c r="AD14" s="1007">
        <v>175.17</v>
      </c>
      <c r="AE14" s="1007">
        <v>43.62</v>
      </c>
      <c r="AF14" s="1007">
        <v>14.701000000000001</v>
      </c>
      <c r="AG14" s="1007">
        <v>1.1140000000000001</v>
      </c>
      <c r="AH14" s="1007">
        <v>404.34</v>
      </c>
      <c r="AI14" s="1007">
        <v>129.29</v>
      </c>
      <c r="AO14" s="1009">
        <v>4</v>
      </c>
      <c r="AP14" s="1022">
        <v>163.19800000000001</v>
      </c>
      <c r="AQ14" s="1022">
        <v>150.91200256347599</v>
      </c>
      <c r="AR14" s="1133">
        <v>137.44</v>
      </c>
      <c r="AS14" s="1178">
        <v>98.74</v>
      </c>
      <c r="AW14" s="1009">
        <v>4</v>
      </c>
      <c r="AX14" s="1022">
        <v>203.96</v>
      </c>
      <c r="AY14" s="1022">
        <v>161.61799619999999</v>
      </c>
      <c r="AZ14" s="1133">
        <v>117.64</v>
      </c>
      <c r="BA14" s="1178">
        <v>113.21</v>
      </c>
      <c r="BB14" s="1009">
        <v>4</v>
      </c>
      <c r="BC14" s="1025">
        <v>232.04400016784652</v>
      </c>
      <c r="BD14" s="1023">
        <v>82.207001742533564</v>
      </c>
      <c r="BE14" s="1139">
        <v>139.38200000000001</v>
      </c>
      <c r="BF14" s="1178">
        <v>186.39</v>
      </c>
    </row>
    <row r="15" spans="1:58" ht="14.25" customHeight="1">
      <c r="A15" s="199"/>
      <c r="B15" s="333" t="s">
        <v>127</v>
      </c>
      <c r="C15" s="334"/>
      <c r="D15" s="335">
        <v>16.290000920000001</v>
      </c>
      <c r="E15" s="335">
        <v>27.97</v>
      </c>
      <c r="F15" s="893">
        <f t="shared" si="0"/>
        <v>-0.41759024240257414</v>
      </c>
      <c r="G15" s="204"/>
      <c r="H15" s="204"/>
      <c r="I15" s="205"/>
      <c r="J15" s="201"/>
      <c r="K15" s="149"/>
      <c r="N15" s="325"/>
      <c r="O15" s="327"/>
      <c r="P15" s="325"/>
      <c r="Q15" s="326"/>
      <c r="R15" s="326"/>
      <c r="U15" s="761"/>
      <c r="V15" s="996"/>
      <c r="W15" s="995"/>
      <c r="X15" s="1007">
        <v>79.42857142857136</v>
      </c>
      <c r="Y15" s="1007">
        <v>146.2477155412943</v>
      </c>
      <c r="Z15" s="1007">
        <v>34.528000150408026</v>
      </c>
      <c r="AA15" s="1007">
        <v>19.531571524483784</v>
      </c>
      <c r="AB15" s="1007">
        <v>16.602428981235999</v>
      </c>
      <c r="AC15" s="1008">
        <v>362.92442975725425</v>
      </c>
      <c r="AD15" s="1007">
        <v>172.78000313895041</v>
      </c>
      <c r="AE15" s="1007">
        <v>37.718571254185221</v>
      </c>
      <c r="AF15" s="1007">
        <v>12.252857208251928</v>
      </c>
      <c r="AG15" s="1007">
        <v>1.0977142708642085</v>
      </c>
      <c r="AH15" s="1007">
        <v>396.4942801339281</v>
      </c>
      <c r="AI15" s="1007">
        <v>108.11000061035121</v>
      </c>
      <c r="AO15" s="1009">
        <v>5</v>
      </c>
      <c r="AP15" s="1022">
        <v>163.19800000000001</v>
      </c>
      <c r="AQ15" s="1022">
        <v>150.91200256347599</v>
      </c>
      <c r="AR15" s="1133">
        <v>137.44</v>
      </c>
      <c r="AS15" s="1178">
        <v>125.15</v>
      </c>
      <c r="AW15" s="1009">
        <v>5</v>
      </c>
      <c r="AX15" s="1022">
        <v>235.55</v>
      </c>
      <c r="AY15" s="1022">
        <v>191.21299743652301</v>
      </c>
      <c r="AZ15" s="1133">
        <v>133.43</v>
      </c>
      <c r="BA15" s="1178">
        <v>156.82</v>
      </c>
      <c r="BB15" s="1009">
        <v>5</v>
      </c>
      <c r="BC15" s="1025">
        <v>229.71699501037588</v>
      </c>
      <c r="BD15" s="1023">
        <v>99.395001649856425</v>
      </c>
      <c r="BE15" s="1139">
        <v>135.79099489999999</v>
      </c>
      <c r="BF15" s="1178">
        <v>204.81</v>
      </c>
    </row>
    <row r="16" spans="1:58" ht="14.25" customHeight="1">
      <c r="A16" s="199"/>
      <c r="B16" s="339" t="s">
        <v>128</v>
      </c>
      <c r="C16" s="340"/>
      <c r="D16" s="341">
        <v>338.77499390000003</v>
      </c>
      <c r="E16" s="341">
        <v>308.83</v>
      </c>
      <c r="F16" s="892">
        <f t="shared" si="0"/>
        <v>9.6962710552731424E-2</v>
      </c>
      <c r="G16" s="204"/>
      <c r="H16" s="204"/>
      <c r="I16" s="205"/>
      <c r="J16" s="201"/>
      <c r="K16" s="149"/>
      <c r="U16" s="761"/>
      <c r="V16" s="996">
        <v>8</v>
      </c>
      <c r="W16" s="995"/>
      <c r="X16" s="1007">
        <v>95.671427045549564</v>
      </c>
      <c r="Y16" s="1007">
        <v>310.30528479999998</v>
      </c>
      <c r="Z16" s="1007">
        <v>123.4721418</v>
      </c>
      <c r="AA16" s="1007">
        <v>21.873999999999999</v>
      </c>
      <c r="AB16" s="1007">
        <v>19.75271429</v>
      </c>
      <c r="AC16" s="1008">
        <v>428.29571529999998</v>
      </c>
      <c r="AD16" s="1007">
        <v>191.44571139999999</v>
      </c>
      <c r="AE16" s="1007">
        <v>49.187142510000001</v>
      </c>
      <c r="AF16" s="1007">
        <v>12.017142979999999</v>
      </c>
      <c r="AG16" s="1007">
        <v>1.644428577</v>
      </c>
      <c r="AH16" s="1007">
        <v>277.80142869999997</v>
      </c>
      <c r="AI16" s="1007">
        <v>81.150284900000003</v>
      </c>
      <c r="AO16" s="1009">
        <v>6</v>
      </c>
      <c r="AP16" s="1022">
        <v>163.19800000000001</v>
      </c>
      <c r="AQ16" s="1022">
        <v>170.628005981445</v>
      </c>
      <c r="AR16" s="1133">
        <v>137.44</v>
      </c>
      <c r="AS16" s="1178">
        <v>125.15</v>
      </c>
      <c r="AW16" s="1009">
        <v>6</v>
      </c>
      <c r="AX16" s="1022">
        <v>257.39999999999998</v>
      </c>
      <c r="AY16" s="1022">
        <v>216.95199584960901</v>
      </c>
      <c r="AZ16" s="1133">
        <v>159.21</v>
      </c>
      <c r="BA16" s="1178">
        <v>168.88</v>
      </c>
      <c r="BB16" s="1009">
        <v>6</v>
      </c>
      <c r="BC16" s="1025">
        <v>228.29300178527819</v>
      </c>
      <c r="BD16" s="1023">
        <v>122.14100027084339</v>
      </c>
      <c r="BE16" s="1139">
        <v>150.04800030000001</v>
      </c>
      <c r="BF16" s="1178">
        <v>201.83</v>
      </c>
    </row>
    <row r="17" spans="1:78" ht="14.25" customHeight="1">
      <c r="A17" s="199"/>
      <c r="B17" s="333" t="s">
        <v>129</v>
      </c>
      <c r="C17" s="334"/>
      <c r="D17" s="335">
        <v>179.5099945</v>
      </c>
      <c r="E17" s="335">
        <v>158.11000000000001</v>
      </c>
      <c r="F17" s="893">
        <f t="shared" si="0"/>
        <v>0.1353487730061349</v>
      </c>
      <c r="G17" s="204"/>
      <c r="H17" s="204"/>
      <c r="I17" s="205"/>
      <c r="J17" s="201"/>
      <c r="K17" s="149"/>
      <c r="U17" s="761"/>
      <c r="V17" s="996"/>
      <c r="W17" s="995"/>
      <c r="X17" s="1007">
        <v>101.84</v>
      </c>
      <c r="Y17" s="1007">
        <v>232.7</v>
      </c>
      <c r="Z17" s="1007">
        <v>127.05</v>
      </c>
      <c r="AA17" s="1007">
        <v>25.35</v>
      </c>
      <c r="AB17" s="1007">
        <v>21.95</v>
      </c>
      <c r="AC17" s="1008">
        <v>383.16</v>
      </c>
      <c r="AD17" s="1007">
        <v>140.93</v>
      </c>
      <c r="AE17" s="1007">
        <v>38.619999999999997</v>
      </c>
      <c r="AF17" s="1007">
        <v>12</v>
      </c>
      <c r="AG17" s="1007">
        <v>1.43</v>
      </c>
      <c r="AH17" s="1007">
        <v>179.2</v>
      </c>
      <c r="AI17" s="1007">
        <v>58.33</v>
      </c>
      <c r="AO17" s="1009">
        <v>7</v>
      </c>
      <c r="AP17" s="1022">
        <v>180.73800659179599</v>
      </c>
      <c r="AQ17" s="1022">
        <v>170.628005981445</v>
      </c>
      <c r="AR17" s="1133">
        <v>151.05000000000001</v>
      </c>
      <c r="AS17" s="1178">
        <v>142.99</v>
      </c>
      <c r="AW17" s="1009">
        <v>7</v>
      </c>
      <c r="AX17" s="1022">
        <v>300.037994384765</v>
      </c>
      <c r="AY17" s="1022">
        <v>240.95399475097599</v>
      </c>
      <c r="AZ17" s="1133">
        <v>186.18</v>
      </c>
      <c r="BA17" s="1178">
        <v>196.28</v>
      </c>
      <c r="BB17" s="1009">
        <v>7</v>
      </c>
      <c r="BC17" s="1025">
        <v>224.18200111389126</v>
      </c>
      <c r="BD17" s="1023">
        <v>164.75300073623634</v>
      </c>
      <c r="BE17" s="1139">
        <v>174.31999970000001</v>
      </c>
      <c r="BF17" s="1178">
        <v>199.6</v>
      </c>
    </row>
    <row r="18" spans="1:78" ht="14.25" customHeight="1">
      <c r="A18" s="199"/>
      <c r="B18" s="339" t="s">
        <v>130</v>
      </c>
      <c r="C18" s="340"/>
      <c r="D18" s="341">
        <v>21.969999309999999</v>
      </c>
      <c r="E18" s="341">
        <v>15.43</v>
      </c>
      <c r="F18" s="892">
        <f t="shared" si="0"/>
        <v>0.42384959883344131</v>
      </c>
      <c r="G18" s="204"/>
      <c r="H18" s="204"/>
      <c r="I18" s="205"/>
      <c r="J18" s="201"/>
      <c r="K18" s="159"/>
      <c r="U18" s="761"/>
      <c r="V18" s="996"/>
      <c r="W18" s="995"/>
      <c r="X18" s="1007">
        <v>111.7285712</v>
      </c>
      <c r="Y18" s="1007">
        <v>313.02366640000002</v>
      </c>
      <c r="Z18" s="1007">
        <v>102.4850019</v>
      </c>
      <c r="AA18" s="1007">
        <v>32.583857129999998</v>
      </c>
      <c r="AB18" s="1007">
        <v>16.16099998</v>
      </c>
      <c r="AC18" s="1008">
        <v>557.40757099999996</v>
      </c>
      <c r="AD18" s="1007">
        <v>175.57571630000001</v>
      </c>
      <c r="AE18" s="1007">
        <v>47.68142864</v>
      </c>
      <c r="AF18" s="1007">
        <v>12.001428600000001</v>
      </c>
      <c r="AG18" s="1007">
        <v>1.4118571280000001</v>
      </c>
      <c r="AH18" s="1007">
        <v>158.30857409999999</v>
      </c>
      <c r="AI18" s="1007">
        <v>48.130142759999998</v>
      </c>
      <c r="AO18" s="1009">
        <v>8</v>
      </c>
      <c r="AP18" s="1022">
        <v>199.62100219999999</v>
      </c>
      <c r="AQ18" s="1022">
        <v>170.628005981445</v>
      </c>
      <c r="AR18" s="1133">
        <v>151.05000000000001</v>
      </c>
      <c r="AS18" s="1178">
        <v>142.99</v>
      </c>
      <c r="AW18" s="1009">
        <v>8</v>
      </c>
      <c r="AX18" s="1022">
        <v>326.67999270000001</v>
      </c>
      <c r="AY18" s="1022">
        <v>240.95399475097599</v>
      </c>
      <c r="AZ18" s="1133">
        <v>206.54</v>
      </c>
      <c r="BA18" s="1178">
        <v>230.19</v>
      </c>
      <c r="BB18" s="1009">
        <v>8</v>
      </c>
      <c r="BC18" s="1025">
        <v>220.41400382999998</v>
      </c>
      <c r="BD18" s="1023">
        <v>173.15699958801241</v>
      </c>
      <c r="BE18" s="1139">
        <v>262.93500039999998</v>
      </c>
      <c r="BF18" s="1178">
        <v>214.34</v>
      </c>
    </row>
    <row r="19" spans="1:78" ht="14.25" customHeight="1">
      <c r="A19" s="199"/>
      <c r="B19" s="333" t="s">
        <v>131</v>
      </c>
      <c r="C19" s="334"/>
      <c r="D19" s="335">
        <v>46.71448135</v>
      </c>
      <c r="E19" s="335">
        <v>54.57</v>
      </c>
      <c r="F19" s="893">
        <f t="shared" si="0"/>
        <v>-0.14395306303829944</v>
      </c>
      <c r="G19" s="204"/>
      <c r="H19" s="204"/>
      <c r="I19" s="205"/>
      <c r="J19" s="201"/>
      <c r="K19" s="159"/>
      <c r="U19" s="761"/>
      <c r="V19" s="996"/>
      <c r="W19" s="995"/>
      <c r="X19" s="1007">
        <v>107.21428571428528</v>
      </c>
      <c r="Y19" s="1007">
        <v>264.70640258789024</v>
      </c>
      <c r="Z19" s="1007">
        <v>100.62920074462855</v>
      </c>
      <c r="AA19" s="1007">
        <v>35.707000187465077</v>
      </c>
      <c r="AB19" s="1007">
        <v>20.230571338108572</v>
      </c>
      <c r="AC19" s="1008">
        <v>738.35199846540127</v>
      </c>
      <c r="AD19" s="1007">
        <v>222.98999895368257</v>
      </c>
      <c r="AE19" s="1007">
        <v>58.7428567068917</v>
      </c>
      <c r="AF19" s="1007">
        <v>11.715714318411687</v>
      </c>
      <c r="AG19" s="1007">
        <v>1.4087142603737945</v>
      </c>
      <c r="AH19" s="1007">
        <v>187.32428414480987</v>
      </c>
      <c r="AI19" s="1007">
        <v>66.01142992292128</v>
      </c>
      <c r="AO19" s="1009">
        <v>9</v>
      </c>
      <c r="AP19" s="1022">
        <v>199.62100219999999</v>
      </c>
      <c r="AQ19" s="1022">
        <v>185.25</v>
      </c>
      <c r="AR19" s="1133">
        <v>165.01</v>
      </c>
      <c r="AS19" s="1178">
        <v>159.53</v>
      </c>
      <c r="AW19" s="1009">
        <v>9</v>
      </c>
      <c r="AX19" s="1022">
        <v>332.71</v>
      </c>
      <c r="AY19" s="1022">
        <v>274.18798828125</v>
      </c>
      <c r="AZ19" s="1133">
        <v>240.95</v>
      </c>
      <c r="BA19" s="1178">
        <v>249.13</v>
      </c>
      <c r="BB19" s="1009">
        <v>9</v>
      </c>
      <c r="BC19" s="1025">
        <v>218.33100054931617</v>
      </c>
      <c r="BD19" s="1023">
        <v>186.28200244903536</v>
      </c>
      <c r="BE19" s="1139">
        <v>279.08800120000001</v>
      </c>
      <c r="BF19" s="1178">
        <v>250.89</v>
      </c>
    </row>
    <row r="20" spans="1:78" ht="14.25" customHeight="1">
      <c r="A20" s="199"/>
      <c r="B20" s="339" t="s">
        <v>132</v>
      </c>
      <c r="C20" s="340"/>
      <c r="D20" s="341">
        <v>28.808420179999999</v>
      </c>
      <c r="E20" s="341">
        <v>20.420000000000002</v>
      </c>
      <c r="F20" s="892">
        <f t="shared" si="0"/>
        <v>0.41079432810969618</v>
      </c>
      <c r="G20" s="204"/>
      <c r="H20" s="204"/>
      <c r="I20" s="205"/>
      <c r="J20" s="201"/>
      <c r="K20" s="163"/>
      <c r="U20" s="761"/>
      <c r="V20" s="996">
        <v>12</v>
      </c>
      <c r="W20" s="995"/>
      <c r="X20" s="1007">
        <v>105.2142846</v>
      </c>
      <c r="Y20" s="1007">
        <v>260.1815709</v>
      </c>
      <c r="Z20" s="1007">
        <v>165.7174268</v>
      </c>
      <c r="AA20" s="1007">
        <v>31.82685661</v>
      </c>
      <c r="AB20" s="1007">
        <v>9.8735712600000003</v>
      </c>
      <c r="AC20" s="1008">
        <v>531.9642857</v>
      </c>
      <c r="AD20" s="1007">
        <v>193.36714169999999</v>
      </c>
      <c r="AE20" s="1007">
        <v>60.019999910000003</v>
      </c>
      <c r="AF20" s="1007">
        <v>11.001428600000001</v>
      </c>
      <c r="AG20" s="1007">
        <v>1.3644285709999999</v>
      </c>
      <c r="AH20" s="1007">
        <v>215.06571310000001</v>
      </c>
      <c r="AI20" s="1007">
        <v>62.787142070000002</v>
      </c>
      <c r="AO20" s="1009">
        <v>10</v>
      </c>
      <c r="AP20" s="1022">
        <v>199.62100219999999</v>
      </c>
      <c r="AQ20" s="1022">
        <v>185.25</v>
      </c>
      <c r="AR20" s="1133">
        <v>165.01</v>
      </c>
      <c r="AS20" s="1178">
        <v>159.53</v>
      </c>
      <c r="AW20" s="1009">
        <v>10</v>
      </c>
      <c r="AX20" s="1022">
        <v>332.70800780000002</v>
      </c>
      <c r="AY20" s="1022">
        <v>288.45</v>
      </c>
      <c r="AZ20" s="1133">
        <v>279.86</v>
      </c>
      <c r="BA20" s="1178">
        <v>311.77999999999997</v>
      </c>
      <c r="BB20" s="1009">
        <v>10</v>
      </c>
      <c r="BC20" s="1025">
        <v>215.62899492000003</v>
      </c>
      <c r="BD20" s="1023">
        <v>223.25000000000003</v>
      </c>
      <c r="BE20" s="1139">
        <v>283.7940006</v>
      </c>
      <c r="BF20" s="1178">
        <v>299</v>
      </c>
    </row>
    <row r="21" spans="1:78" s="164" customFormat="1" ht="14.25" customHeight="1">
      <c r="A21" s="248"/>
      <c r="B21" s="333" t="s">
        <v>133</v>
      </c>
      <c r="C21" s="334"/>
      <c r="D21" s="335">
        <v>47.685001370000002</v>
      </c>
      <c r="E21" s="335">
        <v>25.18</v>
      </c>
      <c r="F21" s="893">
        <f t="shared" si="0"/>
        <v>0.89376494718030197</v>
      </c>
      <c r="G21" s="204"/>
      <c r="H21" s="204"/>
      <c r="I21" s="205"/>
      <c r="J21" s="201"/>
      <c r="K21" s="159"/>
      <c r="T21" s="423"/>
      <c r="U21" s="761"/>
      <c r="V21" s="996"/>
      <c r="W21" s="995"/>
      <c r="X21" s="1007">
        <v>85.84</v>
      </c>
      <c r="Y21" s="1007">
        <v>163.47999999999999</v>
      </c>
      <c r="Z21" s="1007">
        <v>81.83</v>
      </c>
      <c r="AA21" s="1007">
        <v>24.225000000000001</v>
      </c>
      <c r="AB21" s="1007">
        <v>10.32</v>
      </c>
      <c r="AC21" s="1008">
        <v>277.75099999999998</v>
      </c>
      <c r="AD21" s="1007">
        <v>132.26300000000001</v>
      </c>
      <c r="AE21" s="1007">
        <v>35.963999999999999</v>
      </c>
      <c r="AF21" s="1007">
        <v>10.43</v>
      </c>
      <c r="AG21" s="1007">
        <v>1.35</v>
      </c>
      <c r="AH21" s="1007">
        <v>145.36000000000001</v>
      </c>
      <c r="AI21" s="1007">
        <v>49.43</v>
      </c>
      <c r="AJ21" s="1180"/>
      <c r="AK21" s="1180"/>
      <c r="AL21" s="1180"/>
      <c r="AM21" s="1180"/>
      <c r="AN21" s="1180"/>
      <c r="AO21" s="1009">
        <v>11</v>
      </c>
      <c r="AP21" s="1022">
        <v>218.65400695800699</v>
      </c>
      <c r="AQ21" s="1022">
        <v>203.9</v>
      </c>
      <c r="AR21" s="1133">
        <v>186.45</v>
      </c>
      <c r="AS21" s="1180">
        <v>184.94</v>
      </c>
      <c r="AT21" s="1180"/>
      <c r="AU21" s="1180"/>
      <c r="AV21" s="1180"/>
      <c r="AW21" s="1009">
        <v>11</v>
      </c>
      <c r="AX21" s="1022">
        <v>363.43499755859301</v>
      </c>
      <c r="AY21" s="1022">
        <v>311.77999999999997</v>
      </c>
      <c r="AZ21" s="1133">
        <v>308.83</v>
      </c>
      <c r="BA21" s="1180">
        <v>332.71</v>
      </c>
      <c r="BB21" s="1009">
        <v>11</v>
      </c>
      <c r="BC21" s="1025">
        <v>222.04299736022926</v>
      </c>
      <c r="BD21" s="1023">
        <v>237.42999999999998</v>
      </c>
      <c r="BE21" s="1139">
        <v>286.24</v>
      </c>
      <c r="BF21" s="1180">
        <v>321.02999999999997</v>
      </c>
      <c r="BG21" s="1180"/>
      <c r="BH21" s="1180"/>
      <c r="BI21" s="1180"/>
      <c r="BJ21" s="1180"/>
      <c r="BK21" s="423"/>
      <c r="BL21" s="423"/>
      <c r="BM21" s="423"/>
      <c r="BN21" s="423"/>
      <c r="BO21" s="423"/>
      <c r="BP21" s="423"/>
      <c r="BQ21" s="423"/>
      <c r="BR21" s="423"/>
      <c r="BS21" s="423"/>
      <c r="BT21" s="423"/>
      <c r="BU21" s="423"/>
      <c r="BV21" s="423"/>
      <c r="BW21" s="423"/>
      <c r="BX21" s="423"/>
      <c r="BY21" s="423"/>
      <c r="BZ21" s="423"/>
    </row>
    <row r="22" spans="1:78" s="164" customFormat="1" ht="14.25" customHeight="1">
      <c r="A22" s="248"/>
      <c r="B22" s="339" t="s">
        <v>134</v>
      </c>
      <c r="C22" s="340"/>
      <c r="D22" s="341">
        <v>6.603000164</v>
      </c>
      <c r="E22" s="341">
        <v>9.74</v>
      </c>
      <c r="F22" s="892">
        <f t="shared" si="0"/>
        <v>-0.32207390513347023</v>
      </c>
      <c r="G22" s="204"/>
      <c r="H22" s="204"/>
      <c r="I22" s="205"/>
      <c r="J22" s="201"/>
      <c r="K22" s="159"/>
      <c r="T22" s="423"/>
      <c r="U22" s="761"/>
      <c r="V22" s="996"/>
      <c r="W22" s="995"/>
      <c r="X22" s="1007">
        <v>60.343000000000004</v>
      </c>
      <c r="Y22" s="1007">
        <v>101.372</v>
      </c>
      <c r="Z22" s="1007">
        <v>38.957999999999998</v>
      </c>
      <c r="AA22" s="1007">
        <v>17.963999999999999</v>
      </c>
      <c r="AB22" s="1007">
        <v>11.87</v>
      </c>
      <c r="AC22" s="1008">
        <v>251.89099999999999</v>
      </c>
      <c r="AD22" s="1007">
        <v>209.01</v>
      </c>
      <c r="AE22" s="1007">
        <v>24.754000000000001</v>
      </c>
      <c r="AF22" s="1007">
        <v>9.0090000000000003</v>
      </c>
      <c r="AG22" s="1007">
        <v>1.3260000000000001</v>
      </c>
      <c r="AH22" s="1007">
        <v>124.146</v>
      </c>
      <c r="AI22" s="1007">
        <v>54.344000000000001</v>
      </c>
      <c r="AJ22" s="1180"/>
      <c r="AK22" s="1180"/>
      <c r="AL22" s="1180"/>
      <c r="AM22" s="1180"/>
      <c r="AN22" s="1180"/>
      <c r="AO22" s="1009">
        <v>12</v>
      </c>
      <c r="AP22" s="1022">
        <v>218.65400695800699</v>
      </c>
      <c r="AQ22" s="1022">
        <v>203.9</v>
      </c>
      <c r="AR22" s="1133">
        <v>186.45</v>
      </c>
      <c r="AS22" s="1180">
        <v>184.94</v>
      </c>
      <c r="AT22" s="1180"/>
      <c r="AU22" s="1180"/>
      <c r="AV22" s="1180"/>
      <c r="AW22" s="1009">
        <v>12</v>
      </c>
      <c r="AX22" s="1022">
        <v>404.84201050000001</v>
      </c>
      <c r="AY22" s="1022">
        <v>314.74099731445301</v>
      </c>
      <c r="AZ22" s="1133">
        <v>308.83</v>
      </c>
      <c r="BA22" s="1180">
        <v>344.88</v>
      </c>
      <c r="BB22" s="1009">
        <v>12</v>
      </c>
      <c r="BC22" s="1025">
        <v>222.46699903000001</v>
      </c>
      <c r="BD22" s="1023">
        <v>259.42500019073447</v>
      </c>
      <c r="BE22" s="1139">
        <v>285.0129948</v>
      </c>
      <c r="BF22" s="1180">
        <v>332.35</v>
      </c>
      <c r="BG22" s="1180"/>
      <c r="BH22" s="1180"/>
      <c r="BI22" s="1180"/>
      <c r="BJ22" s="1180"/>
      <c r="BK22" s="423"/>
      <c r="BL22" s="423"/>
      <c r="BM22" s="423"/>
      <c r="BN22" s="423"/>
      <c r="BO22" s="423"/>
      <c r="BP22" s="423"/>
      <c r="BQ22" s="423"/>
      <c r="BR22" s="423"/>
      <c r="BS22" s="423"/>
      <c r="BT22" s="423"/>
      <c r="BU22" s="423"/>
      <c r="BV22" s="423"/>
      <c r="BW22" s="423"/>
      <c r="BX22" s="423"/>
      <c r="BY22" s="423"/>
      <c r="BZ22" s="423"/>
    </row>
    <row r="23" spans="1:78" s="164" customFormat="1" ht="14.25" customHeight="1">
      <c r="A23" s="248"/>
      <c r="B23" s="333" t="s">
        <v>135</v>
      </c>
      <c r="C23" s="334"/>
      <c r="D23" s="335">
        <v>8.8090000150000005</v>
      </c>
      <c r="E23" s="335">
        <v>8.14</v>
      </c>
      <c r="F23" s="893">
        <f t="shared" si="0"/>
        <v>8.2186734029484024E-2</v>
      </c>
      <c r="G23" s="204"/>
      <c r="H23" s="204"/>
      <c r="I23" s="205"/>
      <c r="J23" s="201"/>
      <c r="K23" s="159"/>
      <c r="T23" s="423"/>
      <c r="U23" s="761"/>
      <c r="V23" s="996"/>
      <c r="W23" s="995"/>
      <c r="X23" s="1007">
        <v>45.5</v>
      </c>
      <c r="Y23" s="1007">
        <v>86.66</v>
      </c>
      <c r="Z23" s="1007">
        <v>30.167999999999999</v>
      </c>
      <c r="AA23" s="1007">
        <v>15.83</v>
      </c>
      <c r="AB23" s="1007">
        <v>10.039999999999999</v>
      </c>
      <c r="AC23" s="1008">
        <v>183.58199999999999</v>
      </c>
      <c r="AD23" s="1007">
        <v>95.99</v>
      </c>
      <c r="AE23" s="1007">
        <v>26.423999999999999</v>
      </c>
      <c r="AF23" s="1007">
        <v>9</v>
      </c>
      <c r="AG23" s="1007">
        <v>1.319</v>
      </c>
      <c r="AH23" s="1007">
        <v>97.190700000000007</v>
      </c>
      <c r="AI23" s="1007">
        <v>41.814</v>
      </c>
      <c r="AJ23" s="1180"/>
      <c r="AK23" s="1180"/>
      <c r="AL23" s="1180"/>
      <c r="AM23" s="1180"/>
      <c r="AN23" s="1180"/>
      <c r="AO23" s="1009">
        <v>13</v>
      </c>
      <c r="AP23" s="1022">
        <v>220.94</v>
      </c>
      <c r="AQ23" s="1022">
        <v>221.62</v>
      </c>
      <c r="AR23" s="1133">
        <v>195.65</v>
      </c>
      <c r="AS23" s="1180">
        <v>203.73</v>
      </c>
      <c r="AT23" s="1180"/>
      <c r="AU23" s="1180"/>
      <c r="AV23" s="1180"/>
      <c r="AW23" s="1009">
        <v>13</v>
      </c>
      <c r="AX23" s="1022">
        <v>395.14</v>
      </c>
      <c r="AY23" s="1022">
        <v>323.68</v>
      </c>
      <c r="AZ23" s="1133">
        <v>308.83</v>
      </c>
      <c r="BA23" s="1180">
        <v>338.77</v>
      </c>
      <c r="BB23" s="1009">
        <v>13</v>
      </c>
      <c r="BC23" s="1025">
        <v>220.64399999999998</v>
      </c>
      <c r="BD23" s="1023">
        <v>263.17400000000004</v>
      </c>
      <c r="BE23" s="1139">
        <v>279.9690008</v>
      </c>
      <c r="BF23" s="1180">
        <v>366.03</v>
      </c>
      <c r="BG23" s="1180"/>
      <c r="BH23" s="1180"/>
      <c r="BI23" s="1180"/>
      <c r="BJ23" s="1180"/>
      <c r="BK23" s="423"/>
      <c r="BL23" s="423"/>
      <c r="BM23" s="423"/>
      <c r="BN23" s="423"/>
      <c r="BO23" s="423"/>
      <c r="BP23" s="423"/>
      <c r="BQ23" s="423"/>
      <c r="BR23" s="423"/>
      <c r="BS23" s="423"/>
      <c r="BT23" s="423"/>
      <c r="BU23" s="423"/>
      <c r="BV23" s="423"/>
      <c r="BW23" s="423"/>
      <c r="BX23" s="423"/>
      <c r="BY23" s="423"/>
      <c r="BZ23" s="423"/>
    </row>
    <row r="24" spans="1:78" s="164" customFormat="1" ht="14.25" customHeight="1">
      <c r="A24" s="248"/>
      <c r="B24" s="339" t="s">
        <v>136</v>
      </c>
      <c r="C24" s="340"/>
      <c r="D24" s="341">
        <v>11.083999629999999</v>
      </c>
      <c r="E24" s="341">
        <v>11.11</v>
      </c>
      <c r="F24" s="892">
        <f t="shared" si="0"/>
        <v>-2.340267326732693E-3</v>
      </c>
      <c r="G24" s="204"/>
      <c r="H24" s="204"/>
      <c r="I24" s="205"/>
      <c r="J24" s="201"/>
      <c r="K24" s="159"/>
      <c r="T24" s="423"/>
      <c r="U24" s="761"/>
      <c r="V24" s="996">
        <v>16</v>
      </c>
      <c r="W24" s="995"/>
      <c r="X24" s="1007">
        <v>43.256999999999998</v>
      </c>
      <c r="Y24" s="1007">
        <v>82.16</v>
      </c>
      <c r="Z24" s="1007">
        <v>40.76</v>
      </c>
      <c r="AA24" s="1007">
        <v>15.3</v>
      </c>
      <c r="AB24" s="1007">
        <v>9.1</v>
      </c>
      <c r="AC24" s="1008">
        <v>155.88999999999999</v>
      </c>
      <c r="AD24" s="1007">
        <v>89.72</v>
      </c>
      <c r="AE24" s="1007">
        <v>20.83</v>
      </c>
      <c r="AF24" s="1007">
        <v>9</v>
      </c>
      <c r="AG24" s="1007">
        <v>1.3069999999999999</v>
      </c>
      <c r="AH24" s="1007">
        <v>89.46</v>
      </c>
      <c r="AI24" s="1007">
        <v>33.630000000000003</v>
      </c>
      <c r="AJ24" s="1180"/>
      <c r="AK24" s="1180"/>
      <c r="AL24" s="1180"/>
      <c r="AM24" s="1180"/>
      <c r="AN24" s="1180"/>
      <c r="AO24" s="1009">
        <v>14</v>
      </c>
      <c r="AP24" s="1022">
        <v>220.94</v>
      </c>
      <c r="AQ24" s="1022">
        <v>221.62</v>
      </c>
      <c r="AR24" s="1133">
        <v>195.65</v>
      </c>
      <c r="AS24" s="1180"/>
      <c r="AT24" s="1180"/>
      <c r="AU24" s="1180"/>
      <c r="AV24" s="1180"/>
      <c r="AW24" s="1009">
        <v>14</v>
      </c>
      <c r="AX24" s="1022">
        <v>376</v>
      </c>
      <c r="AY24" s="1022">
        <v>323.68</v>
      </c>
      <c r="AZ24" s="1133">
        <v>302.95999999999998</v>
      </c>
      <c r="BA24" s="1180"/>
      <c r="BB24" s="1009">
        <v>14</v>
      </c>
      <c r="BC24" s="1025">
        <v>223.27600000000001</v>
      </c>
      <c r="BD24" s="1023">
        <v>268.62</v>
      </c>
      <c r="BE24" s="1139">
        <v>286.5410023</v>
      </c>
      <c r="BF24" s="1180"/>
      <c r="BG24" s="1180"/>
      <c r="BH24" s="1180"/>
      <c r="BI24" s="1180"/>
      <c r="BJ24" s="1180"/>
      <c r="BK24" s="423"/>
      <c r="BL24" s="423"/>
      <c r="BM24" s="423"/>
      <c r="BN24" s="423"/>
      <c r="BO24" s="423"/>
      <c r="BP24" s="423"/>
      <c r="BQ24" s="423"/>
      <c r="BR24" s="423"/>
      <c r="BS24" s="423"/>
      <c r="BT24" s="423"/>
      <c r="BU24" s="423"/>
      <c r="BV24" s="423"/>
      <c r="BW24" s="423"/>
      <c r="BX24" s="423"/>
      <c r="BY24" s="423"/>
      <c r="BZ24" s="423"/>
    </row>
    <row r="25" spans="1:78" s="164" customFormat="1" ht="14.25" customHeight="1">
      <c r="A25" s="248"/>
      <c r="B25" s="333" t="s">
        <v>137</v>
      </c>
      <c r="C25" s="334"/>
      <c r="D25" s="335">
        <v>203.72999569999999</v>
      </c>
      <c r="E25" s="335">
        <v>195.65</v>
      </c>
      <c r="F25" s="893">
        <f t="shared" si="0"/>
        <v>4.1298214669051793E-2</v>
      </c>
      <c r="G25" s="204"/>
      <c r="H25" s="204"/>
      <c r="I25" s="205"/>
      <c r="J25" s="201"/>
      <c r="K25" s="159"/>
      <c r="T25" s="423"/>
      <c r="U25" s="761"/>
      <c r="V25" s="996"/>
      <c r="W25" s="995"/>
      <c r="X25" s="1007">
        <v>50.91</v>
      </c>
      <c r="Y25" s="1007">
        <v>97.92</v>
      </c>
      <c r="Z25" s="1007">
        <v>50.25</v>
      </c>
      <c r="AA25" s="1007">
        <v>15.52</v>
      </c>
      <c r="AB25" s="1007">
        <v>9.36</v>
      </c>
      <c r="AC25" s="1008">
        <v>166.41</v>
      </c>
      <c r="AD25" s="1007">
        <v>101.72</v>
      </c>
      <c r="AE25" s="1007">
        <v>23.6</v>
      </c>
      <c r="AF25" s="1007">
        <v>9.0057144165039045</v>
      </c>
      <c r="AG25" s="1007">
        <v>1.42</v>
      </c>
      <c r="AH25" s="1007">
        <v>99.16</v>
      </c>
      <c r="AI25" s="1007">
        <v>32.46</v>
      </c>
      <c r="AJ25" s="1180"/>
      <c r="AK25" s="1180"/>
      <c r="AL25" s="1180"/>
      <c r="AM25" s="1180"/>
      <c r="AN25" s="1180"/>
      <c r="AO25" s="1009">
        <v>15</v>
      </c>
      <c r="AP25" s="1022">
        <v>221.99</v>
      </c>
      <c r="AQ25" s="1022">
        <v>226.28</v>
      </c>
      <c r="AR25" s="1133">
        <v>201.94</v>
      </c>
      <c r="AS25" s="1180"/>
      <c r="AT25" s="1180"/>
      <c r="AU25" s="1180"/>
      <c r="AV25" s="1180"/>
      <c r="AW25" s="1009">
        <v>15</v>
      </c>
      <c r="AX25" s="1022">
        <v>363.43</v>
      </c>
      <c r="AY25" s="1022">
        <v>335.74</v>
      </c>
      <c r="AZ25" s="1133">
        <v>311.77999999999997</v>
      </c>
      <c r="BA25" s="1180"/>
      <c r="BB25" s="1009">
        <v>15</v>
      </c>
      <c r="BC25" s="1025">
        <v>222.00500000000002</v>
      </c>
      <c r="BD25" s="1023">
        <v>278.94</v>
      </c>
      <c r="BE25" s="1139">
        <v>288.78499979999998</v>
      </c>
      <c r="BF25" s="1180"/>
      <c r="BG25" s="1180"/>
      <c r="BH25" s="1180"/>
      <c r="BI25" s="1180"/>
      <c r="BJ25" s="1180"/>
      <c r="BK25" s="423"/>
      <c r="BL25" s="423"/>
      <c r="BM25" s="423"/>
      <c r="BN25" s="423"/>
      <c r="BO25" s="423"/>
      <c r="BP25" s="423"/>
      <c r="BQ25" s="423"/>
      <c r="BR25" s="423"/>
      <c r="BS25" s="423"/>
      <c r="BT25" s="423"/>
      <c r="BU25" s="423"/>
      <c r="BV25" s="423"/>
      <c r="BW25" s="423"/>
      <c r="BX25" s="423"/>
      <c r="BY25" s="423"/>
      <c r="BZ25" s="423"/>
    </row>
    <row r="26" spans="1:78" s="164" customFormat="1" ht="14.25" customHeight="1">
      <c r="A26" s="248"/>
      <c r="B26" s="339" t="s">
        <v>138</v>
      </c>
      <c r="C26" s="340"/>
      <c r="D26" s="341">
        <v>46.369998930000001</v>
      </c>
      <c r="E26" s="341">
        <v>38.299999999999997</v>
      </c>
      <c r="F26" s="892">
        <f t="shared" si="0"/>
        <v>0.21070493289817244</v>
      </c>
      <c r="G26" s="204"/>
      <c r="H26" s="220"/>
      <c r="I26" s="220"/>
      <c r="J26" s="243"/>
      <c r="K26" s="159"/>
      <c r="T26" s="423"/>
      <c r="U26" s="761"/>
      <c r="V26" s="996"/>
      <c r="W26" s="995"/>
      <c r="X26" s="1007">
        <v>60.1</v>
      </c>
      <c r="Y26" s="1007">
        <v>118.21</v>
      </c>
      <c r="Z26" s="1007">
        <v>88.1</v>
      </c>
      <c r="AA26" s="1007">
        <v>15.59</v>
      </c>
      <c r="AB26" s="1007">
        <v>8.8000000000000007</v>
      </c>
      <c r="AC26" s="1008">
        <v>178.05</v>
      </c>
      <c r="AD26" s="1007">
        <v>95.81</v>
      </c>
      <c r="AE26" s="1007">
        <v>22.27</v>
      </c>
      <c r="AF26" s="1007">
        <v>9.0057144165039045</v>
      </c>
      <c r="AG26" s="1007">
        <v>1.2150000000000001</v>
      </c>
      <c r="AH26" s="1007">
        <v>71.319999999999993</v>
      </c>
      <c r="AI26" s="1007">
        <v>32.46</v>
      </c>
      <c r="AJ26" s="1180"/>
      <c r="AK26" s="1180"/>
      <c r="AL26" s="1180"/>
      <c r="AM26" s="1180"/>
      <c r="AN26" s="1180"/>
      <c r="AO26" s="1009">
        <v>16</v>
      </c>
      <c r="AP26" s="1022">
        <v>221.99</v>
      </c>
      <c r="AQ26" s="1022">
        <v>226.28</v>
      </c>
      <c r="AR26" s="1133">
        <v>201.94</v>
      </c>
      <c r="AS26" s="1180"/>
      <c r="AT26" s="1180"/>
      <c r="AU26" s="1180"/>
      <c r="AV26" s="1180"/>
      <c r="AW26" s="1009">
        <v>16</v>
      </c>
      <c r="AX26" s="1022">
        <v>347.95</v>
      </c>
      <c r="AY26" s="1022">
        <v>329.68899540000001</v>
      </c>
      <c r="AZ26" s="1133">
        <v>320.69</v>
      </c>
      <c r="BA26" s="1180"/>
      <c r="BB26" s="1009">
        <v>16</v>
      </c>
      <c r="BC26" s="1025">
        <v>223.80200000000002</v>
      </c>
      <c r="BD26" s="1023">
        <v>283.35699175000002</v>
      </c>
      <c r="BE26" s="1139">
        <v>293.26400000000001</v>
      </c>
      <c r="BF26" s="1180"/>
      <c r="BG26" s="1180"/>
      <c r="BH26" s="1180"/>
      <c r="BI26" s="1180"/>
      <c r="BJ26" s="1180"/>
      <c r="BK26" s="423"/>
      <c r="BL26" s="423"/>
      <c r="BM26" s="423"/>
      <c r="BN26" s="423"/>
      <c r="BO26" s="423"/>
      <c r="BP26" s="423"/>
      <c r="BQ26" s="423"/>
      <c r="BR26" s="423"/>
      <c r="BS26" s="423"/>
      <c r="BT26" s="423"/>
      <c r="BU26" s="423"/>
      <c r="BV26" s="423"/>
      <c r="BW26" s="423"/>
      <c r="BX26" s="423"/>
      <c r="BY26" s="423"/>
      <c r="BZ26" s="423"/>
    </row>
    <row r="27" spans="1:78" s="164" customFormat="1" ht="14.25" customHeight="1">
      <c r="A27" s="248"/>
      <c r="B27" s="333" t="s">
        <v>139</v>
      </c>
      <c r="C27" s="334"/>
      <c r="D27" s="335">
        <v>59.156999999999996</v>
      </c>
      <c r="E27" s="335">
        <v>60.68</v>
      </c>
      <c r="F27" s="893">
        <f t="shared" si="0"/>
        <v>-2.5098879367172103E-2</v>
      </c>
      <c r="G27" s="204"/>
      <c r="H27" s="220"/>
      <c r="I27" s="220"/>
      <c r="J27" s="243"/>
      <c r="K27" s="159"/>
      <c r="T27" s="423"/>
      <c r="U27" s="761"/>
      <c r="V27" s="996"/>
      <c r="W27" s="995"/>
      <c r="X27" s="1007">
        <v>51.714286260000002</v>
      </c>
      <c r="Y27" s="1007">
        <v>91.569599909999994</v>
      </c>
      <c r="Z27" s="1007">
        <v>109.7940002</v>
      </c>
      <c r="AA27" s="1007">
        <v>14.470856939999999</v>
      </c>
      <c r="AB27" s="1007">
        <v>7.7015714649999998</v>
      </c>
      <c r="AC27" s="1008">
        <v>158.61442779999999</v>
      </c>
      <c r="AD27" s="1007">
        <v>86.274285449999994</v>
      </c>
      <c r="AE27" s="1007">
        <v>20.1857139</v>
      </c>
      <c r="AF27" s="1007">
        <v>9</v>
      </c>
      <c r="AG27" s="1007">
        <v>1.3400000160000001</v>
      </c>
      <c r="AH27" s="1007">
        <v>61.869286670000001</v>
      </c>
      <c r="AI27" s="1007">
        <v>18.350000380000001</v>
      </c>
      <c r="AJ27" s="1180"/>
      <c r="AK27" s="1180"/>
      <c r="AL27" s="1180"/>
      <c r="AM27" s="1180"/>
      <c r="AN27" s="1180"/>
      <c r="AO27" s="1009">
        <v>17</v>
      </c>
      <c r="AP27" s="1022">
        <v>225.06</v>
      </c>
      <c r="AQ27" s="1022">
        <v>228.07400000000001</v>
      </c>
      <c r="AR27" s="1133">
        <v>201.94</v>
      </c>
      <c r="AS27" s="1180"/>
      <c r="AT27" s="1180"/>
      <c r="AU27" s="1180"/>
      <c r="AV27" s="1180"/>
      <c r="AW27" s="1009">
        <v>17</v>
      </c>
      <c r="AX27" s="1022">
        <v>338.77</v>
      </c>
      <c r="AY27" s="1022">
        <v>326.68</v>
      </c>
      <c r="AZ27" s="1133">
        <v>326.68</v>
      </c>
      <c r="BA27" s="1180"/>
      <c r="BB27" s="1009">
        <v>17</v>
      </c>
      <c r="BC27" s="1025">
        <v>217.49399757385231</v>
      </c>
      <c r="BD27" s="1023">
        <v>293.363</v>
      </c>
      <c r="BE27" s="1139">
        <v>292.87300069999998</v>
      </c>
      <c r="BF27" s="1180"/>
      <c r="BG27" s="1180"/>
      <c r="BH27" s="1180"/>
      <c r="BI27" s="1180"/>
      <c r="BJ27" s="1180"/>
      <c r="BK27" s="423"/>
      <c r="BL27" s="423"/>
      <c r="BM27" s="423"/>
      <c r="BN27" s="423"/>
      <c r="BO27" s="423"/>
      <c r="BP27" s="423"/>
      <c r="BQ27" s="423"/>
      <c r="BR27" s="423"/>
      <c r="BS27" s="423"/>
      <c r="BT27" s="423"/>
      <c r="BU27" s="423"/>
      <c r="BV27" s="423"/>
      <c r="BW27" s="423"/>
      <c r="BX27" s="423"/>
      <c r="BY27" s="423"/>
      <c r="BZ27" s="423"/>
    </row>
    <row r="28" spans="1:78" s="164" customFormat="1" ht="14.25" customHeight="1">
      <c r="A28" s="248"/>
      <c r="B28" s="336" t="s">
        <v>140</v>
      </c>
      <c r="C28" s="337"/>
      <c r="D28" s="338">
        <v>400.35400390000001</v>
      </c>
      <c r="E28" s="338">
        <v>184.12</v>
      </c>
      <c r="F28" s="894">
        <f t="shared" si="0"/>
        <v>1.1744188784488376</v>
      </c>
      <c r="G28" s="204"/>
      <c r="H28" s="220"/>
      <c r="I28" s="220"/>
      <c r="J28" s="243"/>
      <c r="K28" s="159"/>
      <c r="T28" s="423"/>
      <c r="U28" s="761"/>
      <c r="V28" s="996">
        <v>20</v>
      </c>
      <c r="W28" s="995"/>
      <c r="X28" s="1007">
        <v>37.44</v>
      </c>
      <c r="Y28" s="1007">
        <v>67.650000000000006</v>
      </c>
      <c r="Z28" s="1007">
        <v>77.853999999999999</v>
      </c>
      <c r="AA28" s="1007">
        <v>12.94</v>
      </c>
      <c r="AB28" s="1007">
        <v>5.64</v>
      </c>
      <c r="AC28" s="1008">
        <v>121.72</v>
      </c>
      <c r="AD28" s="1007">
        <v>79.86</v>
      </c>
      <c r="AE28" s="1007">
        <v>19.373000000000001</v>
      </c>
      <c r="AF28" s="1007">
        <v>9</v>
      </c>
      <c r="AG28" s="1007">
        <v>1.355</v>
      </c>
      <c r="AH28" s="1007">
        <v>62.061</v>
      </c>
      <c r="AI28" s="1007">
        <v>16.739999999999998</v>
      </c>
      <c r="AJ28" s="1180"/>
      <c r="AK28" s="1180"/>
      <c r="AL28" s="1180"/>
      <c r="AM28" s="1180"/>
      <c r="AN28" s="1180"/>
      <c r="AO28" s="1009">
        <v>18</v>
      </c>
      <c r="AP28" s="1022">
        <v>225.06</v>
      </c>
      <c r="AQ28" s="1022">
        <v>228.07400000000001</v>
      </c>
      <c r="AR28" s="1133">
        <v>207.59</v>
      </c>
      <c r="AS28" s="1180"/>
      <c r="AT28" s="1180"/>
      <c r="AU28" s="1180"/>
      <c r="AV28" s="1180"/>
      <c r="AW28" s="1009">
        <v>18</v>
      </c>
      <c r="AX28" s="1022">
        <v>326.67999267578102</v>
      </c>
      <c r="AY28" s="1022">
        <v>323.68</v>
      </c>
      <c r="AZ28" s="1133">
        <v>314.74</v>
      </c>
      <c r="BA28" s="1180"/>
      <c r="BB28" s="1009">
        <v>18</v>
      </c>
      <c r="BC28" s="1025">
        <v>213.5109978485107</v>
      </c>
      <c r="BD28" s="1023">
        <v>295.185</v>
      </c>
      <c r="BE28" s="1139">
        <v>289.06400009999999</v>
      </c>
      <c r="BF28" s="1180"/>
      <c r="BG28" s="1180"/>
      <c r="BH28" s="1180"/>
      <c r="BI28" s="1180"/>
      <c r="BJ28" s="1180"/>
      <c r="BK28" s="423"/>
      <c r="BL28" s="423"/>
      <c r="BM28" s="423"/>
      <c r="BN28" s="423"/>
      <c r="BO28" s="423"/>
      <c r="BP28" s="423"/>
      <c r="BQ28" s="423"/>
      <c r="BR28" s="423"/>
      <c r="BS28" s="423"/>
      <c r="BT28" s="423"/>
      <c r="BU28" s="423"/>
      <c r="BV28" s="423"/>
      <c r="BW28" s="423"/>
      <c r="BX28" s="423"/>
      <c r="BY28" s="423"/>
      <c r="BZ28" s="423"/>
    </row>
    <row r="29" spans="1:78" s="164" customFormat="1" ht="4.5" customHeight="1">
      <c r="A29" s="207"/>
      <c r="B29" s="220"/>
      <c r="C29" s="220"/>
      <c r="D29" s="220"/>
      <c r="E29" s="220"/>
      <c r="F29" s="220"/>
      <c r="G29" s="220"/>
      <c r="H29" s="220"/>
      <c r="I29" s="220"/>
      <c r="J29" s="243"/>
      <c r="K29" s="159"/>
      <c r="T29" s="423"/>
      <c r="U29" s="761"/>
      <c r="V29" s="996"/>
      <c r="W29" s="995"/>
      <c r="X29" s="1007">
        <v>27.871428353445829</v>
      </c>
      <c r="Y29" s="1007">
        <v>56.340142386300158</v>
      </c>
      <c r="Z29" s="1007">
        <v>46.279857635497997</v>
      </c>
      <c r="AA29" s="1007">
        <v>12.185285568237273</v>
      </c>
      <c r="AB29" s="1007">
        <v>4.946999958583282</v>
      </c>
      <c r="AC29" s="1008">
        <v>97.352142333984176</v>
      </c>
      <c r="AD29" s="1007">
        <v>59.180000305175732</v>
      </c>
      <c r="AE29" s="1007">
        <v>15.218571390424414</v>
      </c>
      <c r="AF29" s="1007">
        <v>9.0042858123779261</v>
      </c>
      <c r="AG29" s="1007">
        <v>1.5431428466524355</v>
      </c>
      <c r="AH29" s="1007">
        <v>58.464999607631093</v>
      </c>
      <c r="AI29" s="1007">
        <v>15.350000108991299</v>
      </c>
      <c r="AJ29" s="1180"/>
      <c r="AK29" s="1180"/>
      <c r="AL29" s="1180"/>
      <c r="AM29" s="1180"/>
      <c r="AN29" s="1180"/>
      <c r="AO29" s="1009">
        <v>19</v>
      </c>
      <c r="AP29" s="1022">
        <v>225.9400024</v>
      </c>
      <c r="AQ29" s="1022">
        <v>229.173</v>
      </c>
      <c r="AR29" s="1133">
        <v>207.59</v>
      </c>
      <c r="AS29" s="1180"/>
      <c r="AT29" s="1180"/>
      <c r="AU29" s="1180"/>
      <c r="AV29" s="1180"/>
      <c r="AW29" s="1009">
        <v>19</v>
      </c>
      <c r="AX29" s="1022">
        <v>326.67999270000001</v>
      </c>
      <c r="AY29" s="1022">
        <v>317.71099853515602</v>
      </c>
      <c r="AZ29" s="1133">
        <v>308.83</v>
      </c>
      <c r="BA29" s="1180"/>
      <c r="BB29" s="1009">
        <v>19</v>
      </c>
      <c r="BC29" s="1025">
        <v>210.8809986</v>
      </c>
      <c r="BD29" s="1023">
        <v>294.39800000000002</v>
      </c>
      <c r="BE29" s="1139">
        <v>283.7310013</v>
      </c>
      <c r="BF29" s="1180"/>
      <c r="BG29" s="1180"/>
      <c r="BH29" s="1180"/>
      <c r="BI29" s="1180"/>
      <c r="BJ29" s="1180"/>
      <c r="BK29" s="423"/>
      <c r="BL29" s="423"/>
      <c r="BM29" s="423"/>
      <c r="BN29" s="423"/>
      <c r="BO29" s="423"/>
      <c r="BP29" s="423"/>
      <c r="BQ29" s="423"/>
      <c r="BR29" s="423"/>
      <c r="BS29" s="423"/>
      <c r="BT29" s="423"/>
      <c r="BU29" s="423"/>
      <c r="BV29" s="423"/>
      <c r="BW29" s="423"/>
      <c r="BX29" s="423"/>
      <c r="BY29" s="423"/>
      <c r="BZ29" s="423"/>
    </row>
    <row r="30" spans="1:78" s="164" customFormat="1" ht="52.5" customHeight="1">
      <c r="A30" s="1279" t="s">
        <v>930</v>
      </c>
      <c r="B30" s="1279"/>
      <c r="C30" s="1279"/>
      <c r="D30" s="1279"/>
      <c r="E30" s="1279"/>
      <c r="F30" s="1279"/>
      <c r="G30" s="1279"/>
      <c r="H30" s="1279"/>
      <c r="I30" s="1279"/>
      <c r="J30" s="243"/>
      <c r="K30" s="159"/>
      <c r="T30" s="423"/>
      <c r="U30" s="761"/>
      <c r="V30" s="996"/>
      <c r="W30" s="995"/>
      <c r="X30" s="1007">
        <v>22.73</v>
      </c>
      <c r="Y30" s="1007">
        <v>42.3</v>
      </c>
      <c r="Z30" s="1007">
        <v>27.998000000000001</v>
      </c>
      <c r="AA30" s="1007">
        <v>11.54</v>
      </c>
      <c r="AB30" s="1007">
        <v>4.165</v>
      </c>
      <c r="AC30" s="1008">
        <v>85.36</v>
      </c>
      <c r="AD30" s="1007">
        <v>45.05</v>
      </c>
      <c r="AE30" s="1007">
        <v>12.23</v>
      </c>
      <c r="AF30" s="1007">
        <v>9</v>
      </c>
      <c r="AG30" s="1007">
        <v>1.57</v>
      </c>
      <c r="AH30" s="1007">
        <v>45.284999999999997</v>
      </c>
      <c r="AI30" s="1007">
        <v>15.35</v>
      </c>
      <c r="AJ30" s="1180"/>
      <c r="AK30" s="1180"/>
      <c r="AL30" s="1180"/>
      <c r="AM30" s="1180"/>
      <c r="AN30" s="1180"/>
      <c r="AO30" s="1009">
        <v>20</v>
      </c>
      <c r="AP30" s="1022">
        <v>225.9400024</v>
      </c>
      <c r="AQ30" s="1022">
        <v>229.173</v>
      </c>
      <c r="AR30" s="1133">
        <v>205.7</v>
      </c>
      <c r="AS30" s="1180"/>
      <c r="AT30" s="1180"/>
      <c r="AU30" s="1180"/>
      <c r="AV30" s="1180"/>
      <c r="AW30" s="1009">
        <v>20</v>
      </c>
      <c r="AX30" s="1022">
        <v>323.7</v>
      </c>
      <c r="AY30" s="1022">
        <v>320.69100950000001</v>
      </c>
      <c r="AZ30" s="1133">
        <v>308.8</v>
      </c>
      <c r="BA30" s="1180"/>
      <c r="BB30" s="1009">
        <v>20</v>
      </c>
      <c r="BC30" s="1025">
        <v>207.37700241088851</v>
      </c>
      <c r="BD30" s="1023">
        <v>292.23500059000003</v>
      </c>
      <c r="BE30" s="1139">
        <v>278.89999999999998</v>
      </c>
      <c r="BF30" s="1180"/>
      <c r="BG30" s="1180"/>
      <c r="BH30" s="1180"/>
      <c r="BI30" s="1180"/>
      <c r="BJ30" s="1180"/>
      <c r="BK30" s="423"/>
      <c r="BL30" s="423"/>
      <c r="BM30" s="423"/>
      <c r="BN30" s="423"/>
      <c r="BO30" s="423"/>
      <c r="BP30" s="423"/>
      <c r="BQ30" s="423"/>
      <c r="BR30" s="423"/>
      <c r="BS30" s="423"/>
      <c r="BT30" s="423"/>
      <c r="BU30" s="423"/>
      <c r="BV30" s="423"/>
      <c r="BW30" s="423"/>
      <c r="BX30" s="423"/>
      <c r="BY30" s="423"/>
      <c r="BZ30" s="423"/>
    </row>
    <row r="31" spans="1:78" s="164" customFormat="1" ht="39" customHeight="1">
      <c r="A31" s="207"/>
      <c r="B31" s="220"/>
      <c r="C31" s="220"/>
      <c r="D31" s="220"/>
      <c r="E31" s="220"/>
      <c r="F31" s="220"/>
      <c r="G31" s="220"/>
      <c r="H31" s="220"/>
      <c r="I31" s="220"/>
      <c r="J31" s="243"/>
      <c r="K31" s="159"/>
      <c r="T31" s="423"/>
      <c r="U31" s="762"/>
      <c r="V31" s="996"/>
      <c r="W31" s="995"/>
      <c r="X31" s="1007">
        <v>19.685714449999999</v>
      </c>
      <c r="Y31" s="1007">
        <v>42.036570959999999</v>
      </c>
      <c r="Z31" s="1007">
        <v>20.883000240000001</v>
      </c>
      <c r="AA31" s="1007">
        <v>10.125571389999999</v>
      </c>
      <c r="AB31" s="1007">
        <v>2.893857138</v>
      </c>
      <c r="AC31" s="1008">
        <v>79.191714700000006</v>
      </c>
      <c r="AD31" s="1007">
        <v>42.964286260000002</v>
      </c>
      <c r="AE31" s="1007">
        <v>11.14142854</v>
      </c>
      <c r="AF31" s="1007">
        <v>9.0013386860000004</v>
      </c>
      <c r="AG31" s="1007">
        <v>1.7202857389999999</v>
      </c>
      <c r="AH31" s="1007">
        <v>39.832142419999997</v>
      </c>
      <c r="AI31" s="1007">
        <v>11.67585727</v>
      </c>
      <c r="AJ31" s="1180"/>
      <c r="AK31" s="1180"/>
      <c r="AL31" s="1180"/>
      <c r="AM31" s="1180"/>
      <c r="AN31" s="1180"/>
      <c r="AO31" s="1009">
        <v>21</v>
      </c>
      <c r="AP31" s="1022">
        <v>225.9400024</v>
      </c>
      <c r="AQ31" s="1022">
        <v>229.173</v>
      </c>
      <c r="AR31" s="1133">
        <v>205.7</v>
      </c>
      <c r="AS31" s="1180"/>
      <c r="AT31" s="1180"/>
      <c r="AU31" s="1180"/>
      <c r="AV31" s="1180"/>
      <c r="AW31" s="1009">
        <v>21</v>
      </c>
      <c r="AX31" s="1022">
        <v>314.74099731445301</v>
      </c>
      <c r="AY31" s="1022">
        <v>314.7409973</v>
      </c>
      <c r="AZ31" s="1133">
        <v>311.77999999999997</v>
      </c>
      <c r="BA31" s="1180"/>
      <c r="BB31" s="1009">
        <v>21</v>
      </c>
      <c r="BC31" s="1025">
        <v>203.7669992446898</v>
      </c>
      <c r="BD31" s="1023">
        <v>289.28499365999994</v>
      </c>
      <c r="BE31" s="1139">
        <v>274.65599980000002</v>
      </c>
      <c r="BF31" s="1180"/>
      <c r="BG31" s="1180"/>
      <c r="BH31" s="1180"/>
      <c r="BI31" s="1180"/>
      <c r="BJ31" s="1180"/>
      <c r="BK31" s="423"/>
      <c r="BL31" s="423"/>
      <c r="BM31" s="423"/>
      <c r="BN31" s="423"/>
      <c r="BO31" s="423"/>
      <c r="BP31" s="423"/>
      <c r="BQ31" s="423"/>
      <c r="BR31" s="423"/>
      <c r="BS31" s="423"/>
      <c r="BT31" s="423"/>
      <c r="BU31" s="423"/>
      <c r="BV31" s="423"/>
      <c r="BW31" s="423"/>
      <c r="BX31" s="423"/>
      <c r="BY31" s="423"/>
      <c r="BZ31" s="423"/>
    </row>
    <row r="32" spans="1:78" s="164" customFormat="1" ht="12.75">
      <c r="A32" s="207"/>
      <c r="B32" s="220"/>
      <c r="C32" s="220"/>
      <c r="D32" s="220"/>
      <c r="E32" s="220"/>
      <c r="F32" s="220"/>
      <c r="G32" s="220"/>
      <c r="H32" s="220"/>
      <c r="I32" s="220"/>
      <c r="J32" s="243"/>
      <c r="K32" s="159"/>
      <c r="T32" s="423"/>
      <c r="U32" s="762"/>
      <c r="V32" s="996">
        <v>24</v>
      </c>
      <c r="W32" s="995"/>
      <c r="X32" s="1007">
        <v>18.34285736</v>
      </c>
      <c r="Y32" s="1007">
        <v>37.365667340000002</v>
      </c>
      <c r="Z32" s="1007">
        <v>16.6200002</v>
      </c>
      <c r="AA32" s="1007">
        <v>9.6549998689999992</v>
      </c>
      <c r="AB32" s="1007">
        <v>4.0768571920000003</v>
      </c>
      <c r="AC32" s="1008">
        <v>77.282856530000004</v>
      </c>
      <c r="AD32" s="1007">
        <v>48.352857319999998</v>
      </c>
      <c r="AE32" s="1007">
        <v>11.87857151</v>
      </c>
      <c r="AF32" s="1007">
        <v>9</v>
      </c>
      <c r="AG32" s="1007">
        <v>1.7888571529999999</v>
      </c>
      <c r="AH32" s="1007">
        <v>37.416428699999997</v>
      </c>
      <c r="AI32" s="1007">
        <v>11.18857152</v>
      </c>
      <c r="AJ32" s="1180"/>
      <c r="AK32" s="1180"/>
      <c r="AL32" s="1180"/>
      <c r="AM32" s="1180"/>
      <c r="AN32" s="1180"/>
      <c r="AO32" s="1009">
        <v>22</v>
      </c>
      <c r="AP32" s="1022">
        <v>224.12</v>
      </c>
      <c r="AQ32" s="1022">
        <v>227.72900390625</v>
      </c>
      <c r="AR32" s="1133">
        <v>204.65</v>
      </c>
      <c r="AS32" s="1180"/>
      <c r="AT32" s="1180"/>
      <c r="AU32" s="1180"/>
      <c r="AV32" s="1180"/>
      <c r="AW32" s="1009">
        <v>22</v>
      </c>
      <c r="AX32" s="1022">
        <v>300.04000000000002</v>
      </c>
      <c r="AY32" s="1022">
        <v>308.829986572265</v>
      </c>
      <c r="AZ32" s="1133">
        <v>314.74</v>
      </c>
      <c r="BA32" s="1180"/>
      <c r="BB32" s="1009">
        <v>22</v>
      </c>
      <c r="BC32" s="1025">
        <v>200.18000106811502</v>
      </c>
      <c r="BD32" s="1023">
        <v>287.342002868652</v>
      </c>
      <c r="BE32" s="1139">
        <v>269.74</v>
      </c>
      <c r="BF32" s="1180"/>
      <c r="BG32" s="1180"/>
      <c r="BH32" s="1180"/>
      <c r="BI32" s="1180"/>
      <c r="BJ32" s="1180"/>
      <c r="BK32" s="423"/>
      <c r="BL32" s="423"/>
      <c r="BM32" s="423"/>
      <c r="BN32" s="423"/>
      <c r="BO32" s="423"/>
      <c r="BP32" s="423"/>
      <c r="BQ32" s="423"/>
      <c r="BR32" s="423"/>
      <c r="BS32" s="423"/>
      <c r="BT32" s="423"/>
      <c r="BU32" s="423"/>
      <c r="BV32" s="423"/>
      <c r="BW32" s="423"/>
      <c r="BX32" s="423"/>
      <c r="BY32" s="423"/>
      <c r="BZ32" s="423"/>
    </row>
    <row r="33" spans="1:78" s="164" customFormat="1" ht="12.75">
      <c r="A33" s="207"/>
      <c r="B33" s="220"/>
      <c r="C33" s="220"/>
      <c r="D33" s="220"/>
      <c r="E33" s="220"/>
      <c r="F33" s="220"/>
      <c r="G33" s="220"/>
      <c r="H33" s="220"/>
      <c r="I33" s="220"/>
      <c r="J33" s="243"/>
      <c r="K33" s="159"/>
      <c r="T33" s="423"/>
      <c r="U33" s="762"/>
      <c r="V33" s="996"/>
      <c r="W33" s="995"/>
      <c r="X33" s="1007">
        <v>18.350000000000001</v>
      </c>
      <c r="Y33" s="1007">
        <v>33.43</v>
      </c>
      <c r="Z33" s="1007">
        <v>13.565</v>
      </c>
      <c r="AA33" s="1007">
        <v>9.0500000000000007</v>
      </c>
      <c r="AB33" s="1007">
        <v>3.68</v>
      </c>
      <c r="AC33" s="1008">
        <v>78.992999999999995</v>
      </c>
      <c r="AD33" s="1007">
        <v>35.799999999999997</v>
      </c>
      <c r="AE33" s="1007">
        <v>10.18</v>
      </c>
      <c r="AF33" s="1007">
        <v>9</v>
      </c>
      <c r="AG33" s="1007">
        <v>1.89</v>
      </c>
      <c r="AH33" s="1007">
        <v>35.86</v>
      </c>
      <c r="AI33" s="1007">
        <v>11.34</v>
      </c>
      <c r="AJ33" s="1180"/>
      <c r="AK33" s="1180"/>
      <c r="AL33" s="1180"/>
      <c r="AM33" s="1180"/>
      <c r="AN33" s="1180"/>
      <c r="AO33" s="1009">
        <v>23</v>
      </c>
      <c r="AP33" s="1022">
        <v>224.12</v>
      </c>
      <c r="AQ33" s="1022">
        <v>227.72900390625</v>
      </c>
      <c r="AR33" s="1133">
        <v>204.65</v>
      </c>
      <c r="AS33" s="1180"/>
      <c r="AT33" s="1180"/>
      <c r="AU33" s="1180"/>
      <c r="AV33" s="1180"/>
      <c r="AW33" s="1009">
        <v>23</v>
      </c>
      <c r="AX33" s="1022">
        <v>297.12701420000002</v>
      </c>
      <c r="AY33" s="1022">
        <v>311.78100000000001</v>
      </c>
      <c r="AZ33" s="1133">
        <v>308.83</v>
      </c>
      <c r="BA33" s="1180"/>
      <c r="BB33" s="1009">
        <v>23</v>
      </c>
      <c r="BC33" s="1025">
        <v>196.66499901</v>
      </c>
      <c r="BD33" s="1023">
        <v>285.25799999999998</v>
      </c>
      <c r="BE33" s="1139">
        <v>265.4609997</v>
      </c>
      <c r="BF33" s="1180"/>
      <c r="BG33" s="1180"/>
      <c r="BH33" s="1180"/>
      <c r="BI33" s="1180"/>
      <c r="BJ33" s="1180"/>
      <c r="BK33" s="423"/>
      <c r="BL33" s="423"/>
      <c r="BM33" s="423"/>
      <c r="BN33" s="423"/>
      <c r="BO33" s="423"/>
      <c r="BP33" s="423"/>
      <c r="BQ33" s="423"/>
      <c r="BR33" s="423"/>
      <c r="BS33" s="423"/>
      <c r="BT33" s="423"/>
      <c r="BU33" s="423"/>
      <c r="BV33" s="423"/>
      <c r="BW33" s="423"/>
      <c r="BX33" s="423"/>
      <c r="BY33" s="423"/>
      <c r="BZ33" s="423"/>
    </row>
    <row r="34" spans="1:78" s="164" customFormat="1" ht="12.75">
      <c r="A34" s="207"/>
      <c r="B34" s="220"/>
      <c r="C34" s="220"/>
      <c r="D34" s="220"/>
      <c r="E34" s="220"/>
      <c r="F34" s="220"/>
      <c r="G34" s="220"/>
      <c r="H34" s="220"/>
      <c r="I34" s="220"/>
      <c r="J34" s="243"/>
      <c r="K34" s="159"/>
      <c r="T34" s="423"/>
      <c r="U34" s="762"/>
      <c r="V34" s="996"/>
      <c r="W34" s="995"/>
      <c r="X34" s="1007">
        <v>17.23</v>
      </c>
      <c r="Y34" s="1007">
        <v>32.89</v>
      </c>
      <c r="Z34" s="1007">
        <v>12.42</v>
      </c>
      <c r="AA34" s="1007">
        <v>8.61</v>
      </c>
      <c r="AB34" s="1007">
        <v>2.5219999999999998</v>
      </c>
      <c r="AC34" s="1008">
        <v>93.44</v>
      </c>
      <c r="AD34" s="1007">
        <v>34.47</v>
      </c>
      <c r="AE34" s="1007">
        <v>9.86</v>
      </c>
      <c r="AF34" s="1007">
        <v>8.9860000000000007</v>
      </c>
      <c r="AG34" s="1007">
        <v>1.47</v>
      </c>
      <c r="AH34" s="1007">
        <v>35.03</v>
      </c>
      <c r="AI34" s="1007">
        <v>10.78</v>
      </c>
      <c r="AJ34" s="1180"/>
      <c r="AK34" s="1180"/>
      <c r="AL34" s="1180"/>
      <c r="AM34" s="1180"/>
      <c r="AN34" s="1180"/>
      <c r="AO34" s="1009">
        <v>24</v>
      </c>
      <c r="AP34" s="1022">
        <v>217.49299619999999</v>
      </c>
      <c r="AQ34" s="1022">
        <v>223.85</v>
      </c>
      <c r="AR34" s="1133">
        <v>200.38</v>
      </c>
      <c r="AS34" s="1180"/>
      <c r="AT34" s="1180"/>
      <c r="AU34" s="1180"/>
      <c r="AV34" s="1180"/>
      <c r="AW34" s="1009">
        <v>24</v>
      </c>
      <c r="AX34" s="1022">
        <v>297.12701420000002</v>
      </c>
      <c r="AY34" s="1022">
        <v>311.77999999999997</v>
      </c>
      <c r="AZ34" s="1133">
        <v>300.04000000000002</v>
      </c>
      <c r="BA34" s="1180"/>
      <c r="BB34" s="1009">
        <v>24</v>
      </c>
      <c r="BC34" s="1025">
        <v>194.99600025000001</v>
      </c>
      <c r="BD34" s="1023">
        <v>281.64</v>
      </c>
      <c r="BE34" s="1139">
        <v>261.10000000000002</v>
      </c>
      <c r="BF34" s="1180"/>
      <c r="BG34" s="1180"/>
      <c r="BH34" s="1180"/>
      <c r="BI34" s="1180"/>
      <c r="BJ34" s="1180"/>
      <c r="BK34" s="423"/>
      <c r="BL34" s="423"/>
      <c r="BM34" s="423"/>
      <c r="BN34" s="423"/>
      <c r="BO34" s="423"/>
      <c r="BP34" s="423"/>
      <c r="BQ34" s="423"/>
      <c r="BR34" s="423"/>
      <c r="BS34" s="423"/>
      <c r="BT34" s="423"/>
      <c r="BU34" s="423"/>
      <c r="BV34" s="423"/>
      <c r="BW34" s="423"/>
      <c r="BX34" s="423"/>
      <c r="BY34" s="423"/>
      <c r="BZ34" s="423"/>
    </row>
    <row r="35" spans="1:78" s="164" customFormat="1" ht="12.75">
      <c r="A35" s="207"/>
      <c r="B35" s="220"/>
      <c r="C35" s="220"/>
      <c r="D35" s="220"/>
      <c r="E35" s="220"/>
      <c r="F35" s="220"/>
      <c r="G35" s="220"/>
      <c r="H35" s="220"/>
      <c r="I35" s="220"/>
      <c r="J35" s="243"/>
      <c r="K35" s="159"/>
      <c r="T35" s="423"/>
      <c r="U35" s="762"/>
      <c r="V35" s="996"/>
      <c r="W35" s="995"/>
      <c r="X35" s="1007">
        <v>15.81</v>
      </c>
      <c r="Y35" s="1007">
        <v>29.11</v>
      </c>
      <c r="Z35" s="1007">
        <v>10.92</v>
      </c>
      <c r="AA35" s="1007">
        <v>8.08</v>
      </c>
      <c r="AB35" s="1007">
        <v>2.29</v>
      </c>
      <c r="AC35" s="1008">
        <v>75.959999999999994</v>
      </c>
      <c r="AD35" s="1007">
        <v>32.409999999999997</v>
      </c>
      <c r="AE35" s="1007">
        <v>9.5500000000000007</v>
      </c>
      <c r="AF35" s="1007">
        <v>9.0100000930000004</v>
      </c>
      <c r="AG35" s="1007">
        <v>1.6</v>
      </c>
      <c r="AH35" s="1007">
        <v>34.11</v>
      </c>
      <c r="AI35" s="1007">
        <v>9.3800000000000008</v>
      </c>
      <c r="AJ35" s="1180"/>
      <c r="AK35" s="1180"/>
      <c r="AL35" s="1180"/>
      <c r="AM35" s="1180"/>
      <c r="AN35" s="1180"/>
      <c r="AO35" s="1009">
        <v>25</v>
      </c>
      <c r="AP35" s="1022">
        <v>217.49299619999999</v>
      </c>
      <c r="AQ35" s="1022">
        <v>223.85</v>
      </c>
      <c r="AR35" s="1133">
        <v>200.38</v>
      </c>
      <c r="AS35" s="1180"/>
      <c r="AT35" s="1180"/>
      <c r="AU35" s="1180"/>
      <c r="AV35" s="1180"/>
      <c r="AW35" s="1009">
        <v>25</v>
      </c>
      <c r="AX35" s="1022">
        <v>294.225006103515</v>
      </c>
      <c r="AY35" s="1022">
        <v>308.83</v>
      </c>
      <c r="AZ35" s="1133">
        <v>282.72000000000003</v>
      </c>
      <c r="BA35" s="1180"/>
      <c r="BB35" s="1009">
        <v>25</v>
      </c>
      <c r="BC35" s="1025">
        <v>193.36700119018531</v>
      </c>
      <c r="BD35" s="1023">
        <v>276.89499999999998</v>
      </c>
      <c r="BE35" s="1139">
        <v>256.25999990000003</v>
      </c>
      <c r="BF35" s="1180"/>
      <c r="BG35" s="1180"/>
      <c r="BH35" s="1180"/>
      <c r="BI35" s="1180"/>
      <c r="BJ35" s="1180"/>
      <c r="BK35" s="423"/>
      <c r="BL35" s="423"/>
      <c r="BM35" s="423"/>
      <c r="BN35" s="423"/>
      <c r="BO35" s="423"/>
      <c r="BP35" s="423"/>
      <c r="BQ35" s="423"/>
      <c r="BR35" s="423"/>
      <c r="BS35" s="423"/>
      <c r="BT35" s="423"/>
      <c r="BU35" s="423"/>
      <c r="BV35" s="423"/>
      <c r="BW35" s="423"/>
      <c r="BX35" s="423"/>
      <c r="BY35" s="423"/>
      <c r="BZ35" s="423"/>
    </row>
    <row r="36" spans="1:78" s="164" customFormat="1" ht="12.75">
      <c r="A36" s="207"/>
      <c r="B36" s="220"/>
      <c r="C36" s="220"/>
      <c r="D36" s="220"/>
      <c r="E36" s="220"/>
      <c r="F36" s="220"/>
      <c r="G36" s="220"/>
      <c r="H36" s="220"/>
      <c r="I36" s="220"/>
      <c r="J36" s="243"/>
      <c r="K36" s="159"/>
      <c r="T36" s="423"/>
      <c r="U36" s="762"/>
      <c r="V36" s="996">
        <v>28</v>
      </c>
      <c r="W36" s="995"/>
      <c r="X36" s="1007">
        <v>14.83</v>
      </c>
      <c r="Y36" s="1007">
        <v>26.72</v>
      </c>
      <c r="Z36" s="1007">
        <v>8.65</v>
      </c>
      <c r="AA36" s="1007">
        <v>8.27</v>
      </c>
      <c r="AB36" s="1007">
        <v>11.83</v>
      </c>
      <c r="AC36" s="1008">
        <v>95.68</v>
      </c>
      <c r="AD36" s="1007">
        <v>27.36</v>
      </c>
      <c r="AE36" s="1007">
        <v>8.51</v>
      </c>
      <c r="AF36" s="1007">
        <v>9.0014286040000009</v>
      </c>
      <c r="AG36" s="1007">
        <v>0.97099999999999997</v>
      </c>
      <c r="AH36" s="1007">
        <v>33.92</v>
      </c>
      <c r="AI36" s="1007">
        <v>7.82</v>
      </c>
      <c r="AJ36" s="1180"/>
      <c r="AK36" s="1180"/>
      <c r="AL36" s="1180"/>
      <c r="AM36" s="1180"/>
      <c r="AN36" s="1180"/>
      <c r="AO36" s="1009">
        <v>26</v>
      </c>
      <c r="AP36" s="1022">
        <v>210.53</v>
      </c>
      <c r="AQ36" s="1022">
        <v>216.86000060000001</v>
      </c>
      <c r="AR36" s="1133">
        <v>193.55</v>
      </c>
      <c r="AS36" s="1180"/>
      <c r="AT36" s="1180"/>
      <c r="AU36" s="1180"/>
      <c r="AV36" s="1180"/>
      <c r="AW36" s="1009">
        <v>26</v>
      </c>
      <c r="AX36" s="1022">
        <v>294.23</v>
      </c>
      <c r="AY36" s="1022">
        <v>288.4509888</v>
      </c>
      <c r="AZ36" s="1133">
        <v>262.95</v>
      </c>
      <c r="BA36" s="1180"/>
      <c r="BB36" s="1009">
        <v>26</v>
      </c>
      <c r="BC36" s="1025">
        <v>190.59600123596181</v>
      </c>
      <c r="BD36" s="1023">
        <v>272.34099963</v>
      </c>
      <c r="BE36" s="1139">
        <v>252.54899979999999</v>
      </c>
      <c r="BF36" s="1180"/>
      <c r="BG36" s="1180"/>
      <c r="BH36" s="1180"/>
      <c r="BI36" s="1180"/>
      <c r="BJ36" s="1180"/>
      <c r="BK36" s="423"/>
      <c r="BL36" s="423"/>
      <c r="BM36" s="423"/>
      <c r="BN36" s="423"/>
      <c r="BO36" s="423"/>
      <c r="BP36" s="423"/>
      <c r="BQ36" s="423"/>
      <c r="BR36" s="423"/>
      <c r="BS36" s="423"/>
      <c r="BT36" s="423"/>
      <c r="BU36" s="423"/>
      <c r="BV36" s="423"/>
      <c r="BW36" s="423"/>
      <c r="BX36" s="423"/>
      <c r="BY36" s="423"/>
      <c r="BZ36" s="423"/>
    </row>
    <row r="37" spans="1:78" s="164" customFormat="1" ht="12.75">
      <c r="A37" s="207"/>
      <c r="B37" s="220"/>
      <c r="C37" s="220"/>
      <c r="D37" s="220"/>
      <c r="E37" s="220"/>
      <c r="F37" s="220"/>
      <c r="G37" s="220"/>
      <c r="H37" s="220"/>
      <c r="I37" s="220"/>
      <c r="J37" s="243"/>
      <c r="K37" s="159"/>
      <c r="T37" s="423"/>
      <c r="U37" s="762"/>
      <c r="V37" s="996"/>
      <c r="W37" s="995"/>
      <c r="X37" s="1007">
        <v>14.57142844</v>
      </c>
      <c r="Y37" s="1007">
        <v>25.072999639999999</v>
      </c>
      <c r="Z37" s="1007">
        <v>6.3326666359999999</v>
      </c>
      <c r="AA37" s="1007">
        <v>7.9144286429999999</v>
      </c>
      <c r="AB37" s="1007">
        <v>3.6995714730000002</v>
      </c>
      <c r="AC37" s="1008">
        <v>98.174714219999998</v>
      </c>
      <c r="AD37" s="1007">
        <v>31.010000229999999</v>
      </c>
      <c r="AE37" s="1007">
        <v>8.7557142799999994</v>
      </c>
      <c r="AF37" s="1007">
        <v>8.9985715319999997</v>
      </c>
      <c r="AG37" s="1007">
        <v>1.6887143</v>
      </c>
      <c r="AH37" s="1007">
        <v>34.240000039999998</v>
      </c>
      <c r="AI37" s="1007">
        <v>6.7918571060000001</v>
      </c>
      <c r="AJ37" s="1180"/>
      <c r="AK37" s="1180"/>
      <c r="AL37" s="1180"/>
      <c r="AM37" s="1180"/>
      <c r="AN37" s="1180"/>
      <c r="AO37" s="1009">
        <v>27</v>
      </c>
      <c r="AP37" s="1022">
        <v>210.53</v>
      </c>
      <c r="AQ37" s="1022">
        <v>216.86000060000001</v>
      </c>
      <c r="AR37" s="1133">
        <v>193.55</v>
      </c>
      <c r="AS37" s="1180"/>
      <c r="AT37" s="1180"/>
      <c r="AU37" s="1180"/>
      <c r="AV37" s="1180"/>
      <c r="AW37" s="1009">
        <v>27</v>
      </c>
      <c r="AX37" s="1022">
        <v>285.58</v>
      </c>
      <c r="AY37" s="1022">
        <v>265.74700000000001</v>
      </c>
      <c r="AZ37" s="1133">
        <v>254.63</v>
      </c>
      <c r="BA37" s="1180"/>
      <c r="BB37" s="1009">
        <v>27</v>
      </c>
      <c r="BC37" s="1025">
        <v>187.24</v>
      </c>
      <c r="BD37" s="1023">
        <v>268.09899999999999</v>
      </c>
      <c r="BE37" s="1139">
        <v>248.26700020000001</v>
      </c>
      <c r="BF37" s="1180"/>
      <c r="BG37" s="1180"/>
      <c r="BH37" s="1180"/>
      <c r="BI37" s="1180"/>
      <c r="BJ37" s="1180"/>
      <c r="BK37" s="423"/>
      <c r="BL37" s="423"/>
      <c r="BM37" s="423"/>
      <c r="BN37" s="423"/>
      <c r="BO37" s="423"/>
      <c r="BP37" s="423"/>
      <c r="BQ37" s="423"/>
      <c r="BR37" s="423"/>
      <c r="BS37" s="423"/>
      <c r="BT37" s="423"/>
      <c r="BU37" s="423"/>
      <c r="BV37" s="423"/>
      <c r="BW37" s="423"/>
      <c r="BX37" s="423"/>
      <c r="BY37" s="423"/>
      <c r="BZ37" s="423"/>
    </row>
    <row r="38" spans="1:78" s="164" customFormat="1" ht="12.75">
      <c r="A38" s="207"/>
      <c r="B38" s="220"/>
      <c r="C38" s="220"/>
      <c r="D38" s="220"/>
      <c r="E38" s="220"/>
      <c r="F38" s="220"/>
      <c r="G38" s="220"/>
      <c r="H38" s="220"/>
      <c r="I38" s="220"/>
      <c r="J38" s="243"/>
      <c r="K38" s="159"/>
      <c r="T38" s="423"/>
      <c r="U38" s="762"/>
      <c r="V38" s="996"/>
      <c r="W38" s="995"/>
      <c r="X38" s="1007">
        <v>14.83</v>
      </c>
      <c r="Y38" s="1007">
        <v>24.52</v>
      </c>
      <c r="Z38" s="1007">
        <v>9.15</v>
      </c>
      <c r="AA38" s="1007">
        <v>7.45</v>
      </c>
      <c r="AB38" s="1007">
        <v>2.5</v>
      </c>
      <c r="AC38" s="1008">
        <v>88.82</v>
      </c>
      <c r="AD38" s="1007">
        <v>46.76</v>
      </c>
      <c r="AE38" s="1007">
        <v>13.59</v>
      </c>
      <c r="AF38" s="1007">
        <v>9.01</v>
      </c>
      <c r="AG38" s="1007">
        <v>1.46</v>
      </c>
      <c r="AH38" s="1007">
        <v>33.86</v>
      </c>
      <c r="AI38" s="1007">
        <v>6.13</v>
      </c>
      <c r="AJ38" s="1180"/>
      <c r="AK38" s="1180"/>
      <c r="AL38" s="1180"/>
      <c r="AM38" s="1180"/>
      <c r="AN38" s="1180"/>
      <c r="AO38" s="1009">
        <v>28</v>
      </c>
      <c r="AP38" s="1022">
        <v>201.54</v>
      </c>
      <c r="AQ38" s="1136">
        <v>209.0310059</v>
      </c>
      <c r="AR38" s="1133">
        <v>186.01</v>
      </c>
      <c r="AS38" s="1180"/>
      <c r="AT38" s="1180"/>
      <c r="AU38" s="1180"/>
      <c r="AV38" s="1180"/>
      <c r="AW38" s="1009">
        <v>28</v>
      </c>
      <c r="AX38" s="1022">
        <v>271.36</v>
      </c>
      <c r="AY38" s="1136">
        <v>251.875</v>
      </c>
      <c r="AZ38" s="1133">
        <v>240.95</v>
      </c>
      <c r="BA38" s="1180"/>
      <c r="BB38" s="1009">
        <v>28</v>
      </c>
      <c r="BC38" s="1025">
        <v>183.3</v>
      </c>
      <c r="BD38" s="1023">
        <v>262.15200039500002</v>
      </c>
      <c r="BE38" s="1139">
        <v>243.86400219999999</v>
      </c>
      <c r="BF38" s="1180"/>
      <c r="BG38" s="1180"/>
      <c r="BH38" s="1180"/>
      <c r="BI38" s="1180"/>
      <c r="BJ38" s="1180"/>
      <c r="BK38" s="423"/>
      <c r="BL38" s="423"/>
      <c r="BM38" s="423"/>
      <c r="BN38" s="423"/>
      <c r="BO38" s="423"/>
      <c r="BP38" s="423"/>
      <c r="BQ38" s="423"/>
      <c r="BR38" s="423"/>
      <c r="BS38" s="423"/>
      <c r="BT38" s="423"/>
      <c r="BU38" s="423"/>
      <c r="BV38" s="423"/>
      <c r="BW38" s="423"/>
      <c r="BX38" s="423"/>
      <c r="BY38" s="423"/>
      <c r="BZ38" s="423"/>
    </row>
    <row r="39" spans="1:78" s="164" customFormat="1" ht="12.75">
      <c r="A39" s="207"/>
      <c r="B39" s="220"/>
      <c r="C39" s="220"/>
      <c r="D39" s="220"/>
      <c r="E39" s="220"/>
      <c r="F39" s="220"/>
      <c r="G39" s="220"/>
      <c r="H39" s="220"/>
      <c r="I39" s="220"/>
      <c r="J39" s="243"/>
      <c r="K39" s="159"/>
      <c r="T39" s="423"/>
      <c r="U39" s="762"/>
      <c r="V39" s="996"/>
      <c r="W39" s="995"/>
      <c r="X39" s="1007">
        <v>14.21</v>
      </c>
      <c r="Y39" s="1007">
        <v>24.25</v>
      </c>
      <c r="Z39" s="1007">
        <v>6.6790000000000003</v>
      </c>
      <c r="AA39" s="1007">
        <v>7.25</v>
      </c>
      <c r="AB39" s="1007">
        <v>2.2799999999999998</v>
      </c>
      <c r="AC39" s="1008">
        <v>74.238</v>
      </c>
      <c r="AD39" s="1007">
        <v>28.186</v>
      </c>
      <c r="AE39" s="1007">
        <v>8.69</v>
      </c>
      <c r="AF39" s="1007">
        <v>9</v>
      </c>
      <c r="AG39" s="1007">
        <v>1.657</v>
      </c>
      <c r="AH39" s="1007">
        <v>34.549999999999997</v>
      </c>
      <c r="AI39" s="1007">
        <v>6.1909999999999998</v>
      </c>
      <c r="AJ39" s="1180"/>
      <c r="AK39" s="1180"/>
      <c r="AL39" s="1180"/>
      <c r="AM39" s="1180"/>
      <c r="AN39" s="1180"/>
      <c r="AO39" s="1009">
        <v>29</v>
      </c>
      <c r="AP39" s="1022">
        <v>201.54</v>
      </c>
      <c r="AQ39" s="1022">
        <v>209.0310059</v>
      </c>
      <c r="AR39" s="1133">
        <v>186.01</v>
      </c>
      <c r="AS39" s="1180"/>
      <c r="AT39" s="1180"/>
      <c r="AU39" s="1180"/>
      <c r="AV39" s="1180"/>
      <c r="AW39" s="1009">
        <v>29</v>
      </c>
      <c r="AX39" s="1022">
        <v>257.39498900000001</v>
      </c>
      <c r="AY39" s="1022">
        <v>243.67</v>
      </c>
      <c r="AZ39" s="1133">
        <v>227.52</v>
      </c>
      <c r="BA39" s="1180"/>
      <c r="BB39" s="1009">
        <v>29</v>
      </c>
      <c r="BC39" s="1025">
        <v>179.71700196999998</v>
      </c>
      <c r="BD39" s="1023">
        <v>257.23599999999999</v>
      </c>
      <c r="BE39" s="1139">
        <v>239.07999989999999</v>
      </c>
      <c r="BF39" s="1180"/>
      <c r="BG39" s="1180"/>
      <c r="BH39" s="1180"/>
      <c r="BI39" s="1180"/>
      <c r="BJ39" s="1180"/>
      <c r="BK39" s="423"/>
      <c r="BL39" s="423"/>
      <c r="BM39" s="423"/>
      <c r="BN39" s="423"/>
      <c r="BO39" s="423"/>
      <c r="BP39" s="423"/>
      <c r="BQ39" s="423"/>
      <c r="BR39" s="423"/>
      <c r="BS39" s="423"/>
      <c r="BT39" s="423"/>
      <c r="BU39" s="423"/>
      <c r="BV39" s="423"/>
      <c r="BW39" s="423"/>
      <c r="BX39" s="423"/>
      <c r="BY39" s="423"/>
      <c r="BZ39" s="423"/>
    </row>
    <row r="40" spans="1:78" s="164" customFormat="1" ht="12.75">
      <c r="A40" s="207"/>
      <c r="B40" s="220"/>
      <c r="C40" s="220"/>
      <c r="D40" s="220"/>
      <c r="E40" s="220"/>
      <c r="F40" s="220"/>
      <c r="G40" s="220"/>
      <c r="H40" s="220"/>
      <c r="I40" s="220"/>
      <c r="J40" s="243"/>
      <c r="K40" s="159"/>
      <c r="T40" s="423"/>
      <c r="U40" s="762"/>
      <c r="V40" s="996">
        <v>32</v>
      </c>
      <c r="W40" s="995"/>
      <c r="X40" s="1007">
        <v>13.75</v>
      </c>
      <c r="Y40" s="1007">
        <v>23.87</v>
      </c>
      <c r="Z40" s="1007">
        <v>7.0711000000000004</v>
      </c>
      <c r="AA40" s="1007">
        <v>7.14</v>
      </c>
      <c r="AB40" s="1007">
        <v>2.4049999999999998</v>
      </c>
      <c r="AC40" s="1008">
        <v>74.95</v>
      </c>
      <c r="AD40" s="1007">
        <v>37.49</v>
      </c>
      <c r="AE40" s="1007">
        <v>9.43</v>
      </c>
      <c r="AF40" s="1007">
        <v>9</v>
      </c>
      <c r="AG40" s="1007">
        <v>1.96</v>
      </c>
      <c r="AH40" s="1007">
        <v>35.44</v>
      </c>
      <c r="AI40" s="1007">
        <v>7.2</v>
      </c>
      <c r="AJ40" s="1180"/>
      <c r="AK40" s="1180"/>
      <c r="AL40" s="1180"/>
      <c r="AM40" s="1180"/>
      <c r="AN40" s="1180"/>
      <c r="AO40" s="1009">
        <v>30</v>
      </c>
      <c r="AP40" s="1022">
        <v>193.161</v>
      </c>
      <c r="AQ40" s="1022">
        <v>200.79299926757801</v>
      </c>
      <c r="AR40" s="1133">
        <v>186.01</v>
      </c>
      <c r="AS40" s="1180"/>
      <c r="AT40" s="1180"/>
      <c r="AU40" s="1180"/>
      <c r="AV40" s="1180"/>
      <c r="AW40" s="1009">
        <v>30</v>
      </c>
      <c r="AX40" s="1022">
        <v>243.67</v>
      </c>
      <c r="AY40" s="1022">
        <v>235.552001953125</v>
      </c>
      <c r="AZ40" s="1133">
        <v>216.95</v>
      </c>
      <c r="BA40" s="1180"/>
      <c r="BB40" s="1009">
        <v>30</v>
      </c>
      <c r="BC40" s="1025">
        <v>174.89</v>
      </c>
      <c r="BD40" s="1023">
        <v>252.71100044250457</v>
      </c>
      <c r="BE40" s="1139">
        <v>234.25399680000001</v>
      </c>
      <c r="BF40" s="1180"/>
      <c r="BG40" s="1180"/>
      <c r="BH40" s="1180"/>
      <c r="BI40" s="1180"/>
      <c r="BJ40" s="1180"/>
      <c r="BK40" s="423"/>
      <c r="BL40" s="423"/>
      <c r="BM40" s="423"/>
      <c r="BN40" s="423"/>
      <c r="BO40" s="423"/>
      <c r="BP40" s="423"/>
      <c r="BQ40" s="423"/>
      <c r="BR40" s="423"/>
      <c r="BS40" s="423"/>
      <c r="BT40" s="423"/>
      <c r="BU40" s="423"/>
      <c r="BV40" s="423"/>
      <c r="BW40" s="423"/>
      <c r="BX40" s="423"/>
      <c r="BY40" s="423"/>
      <c r="BZ40" s="423"/>
    </row>
    <row r="41" spans="1:78" s="164" customFormat="1" ht="12.75">
      <c r="A41" s="207"/>
      <c r="B41" s="220"/>
      <c r="C41" s="220"/>
      <c r="D41" s="220"/>
      <c r="E41" s="220"/>
      <c r="F41" s="220"/>
      <c r="G41" s="220"/>
      <c r="H41" s="220"/>
      <c r="I41" s="220"/>
      <c r="J41" s="243"/>
      <c r="K41" s="159"/>
      <c r="T41" s="423"/>
      <c r="U41" s="762"/>
      <c r="V41" s="996"/>
      <c r="W41" s="995"/>
      <c r="X41" s="1007">
        <v>11.95714269</v>
      </c>
      <c r="Y41" s="1007">
        <v>25.065999600000001</v>
      </c>
      <c r="Z41" s="1007">
        <v>5.4663999560000001</v>
      </c>
      <c r="AA41" s="1007">
        <v>6.382142816</v>
      </c>
      <c r="AB41" s="1007">
        <v>2.1164286140000002</v>
      </c>
      <c r="AC41" s="1008">
        <v>73.207855219999999</v>
      </c>
      <c r="AD41" s="1007">
        <v>25.639999929999998</v>
      </c>
      <c r="AE41" s="1007">
        <v>7.5885714120000003</v>
      </c>
      <c r="AF41" s="1007">
        <v>9.0014286040000009</v>
      </c>
      <c r="AG41" s="1007">
        <v>1.7461428299999999</v>
      </c>
      <c r="AH41" s="1007">
        <v>33.949999669999997</v>
      </c>
      <c r="AI41" s="1007">
        <v>6.3285714559999997</v>
      </c>
      <c r="AJ41" s="1180"/>
      <c r="AK41" s="1180"/>
      <c r="AL41" s="1180"/>
      <c r="AM41" s="1180"/>
      <c r="AN41" s="1180"/>
      <c r="AO41" s="1009">
        <v>31</v>
      </c>
      <c r="AP41" s="1022">
        <v>193.161</v>
      </c>
      <c r="AQ41" s="1022">
        <v>200.79299926757801</v>
      </c>
      <c r="AR41" s="1133">
        <v>178.58</v>
      </c>
      <c r="AS41" s="1180"/>
      <c r="AT41" s="1180"/>
      <c r="AU41" s="1180"/>
      <c r="AV41" s="1180"/>
      <c r="AW41" s="1009">
        <v>31</v>
      </c>
      <c r="AX41" s="1022">
        <v>230.18899999999999</v>
      </c>
      <c r="AY41" s="1022">
        <v>224.8650055</v>
      </c>
      <c r="AZ41" s="1133">
        <v>216.95</v>
      </c>
      <c r="BA41" s="1180"/>
      <c r="BB41" s="1009">
        <v>31</v>
      </c>
      <c r="BC41" s="1025">
        <v>169.00100000000003</v>
      </c>
      <c r="BD41" s="1023">
        <v>248.01899674799998</v>
      </c>
      <c r="BE41" s="1139">
        <v>229.68000129999999</v>
      </c>
      <c r="BF41" s="1180"/>
      <c r="BG41" s="1180"/>
      <c r="BH41" s="1180"/>
      <c r="BI41" s="1180"/>
      <c r="BJ41" s="1180"/>
      <c r="BK41" s="423"/>
      <c r="BL41" s="423"/>
      <c r="BM41" s="423"/>
      <c r="BN41" s="423"/>
      <c r="BO41" s="423"/>
      <c r="BP41" s="423"/>
      <c r="BQ41" s="423"/>
      <c r="BR41" s="423"/>
      <c r="BS41" s="423"/>
      <c r="BT41" s="423"/>
      <c r="BU41" s="423"/>
      <c r="BV41" s="423"/>
      <c r="BW41" s="423"/>
      <c r="BX41" s="423"/>
      <c r="BY41" s="423"/>
      <c r="BZ41" s="423"/>
    </row>
    <row r="42" spans="1:78" s="164" customFormat="1" ht="12.75">
      <c r="A42" s="207"/>
      <c r="B42" s="220"/>
      <c r="C42" s="220"/>
      <c r="D42" s="220"/>
      <c r="E42" s="220"/>
      <c r="F42" s="220"/>
      <c r="G42" s="220"/>
      <c r="H42" s="220"/>
      <c r="I42" s="220"/>
      <c r="J42" s="243"/>
      <c r="K42" s="159"/>
      <c r="T42" s="423"/>
      <c r="U42" s="773"/>
      <c r="V42" s="996"/>
      <c r="W42" s="995"/>
      <c r="X42" s="1007">
        <v>11.43</v>
      </c>
      <c r="Y42" s="1007">
        <v>27.59</v>
      </c>
      <c r="Z42" s="1007">
        <v>6.8719999999999999</v>
      </c>
      <c r="AA42" s="1007">
        <v>6.18</v>
      </c>
      <c r="AB42" s="1007">
        <v>1.52</v>
      </c>
      <c r="AC42" s="1008">
        <v>84.45</v>
      </c>
      <c r="AD42" s="1007">
        <v>22.95</v>
      </c>
      <c r="AE42" s="1007">
        <v>7.36</v>
      </c>
      <c r="AF42" s="1007">
        <v>9</v>
      </c>
      <c r="AG42" s="1007">
        <v>1.405</v>
      </c>
      <c r="AH42" s="1007">
        <v>32.43</v>
      </c>
      <c r="AI42" s="1007">
        <v>5.54</v>
      </c>
      <c r="AJ42" s="1180"/>
      <c r="AK42" s="1180"/>
      <c r="AL42" s="1180"/>
      <c r="AM42" s="1180"/>
      <c r="AN42" s="1180"/>
      <c r="AO42" s="1009">
        <v>32</v>
      </c>
      <c r="AP42" s="1022">
        <v>184.09</v>
      </c>
      <c r="AQ42" s="1022">
        <v>200.79299926757801</v>
      </c>
      <c r="AR42" s="1133">
        <v>178.58</v>
      </c>
      <c r="AS42" s="1180"/>
      <c r="AT42" s="1180"/>
      <c r="AU42" s="1180"/>
      <c r="AV42" s="1180"/>
      <c r="AW42" s="1009">
        <v>32</v>
      </c>
      <c r="AX42" s="1022">
        <v>211.73</v>
      </c>
      <c r="AY42" s="1022">
        <v>219.58</v>
      </c>
      <c r="AZ42" s="1133">
        <v>201.39</v>
      </c>
      <c r="BA42" s="1180"/>
      <c r="BB42" s="1009">
        <v>32</v>
      </c>
      <c r="BC42" s="1025">
        <v>163.14900000000003</v>
      </c>
      <c r="BD42" s="1023">
        <v>243.71</v>
      </c>
      <c r="BE42" s="1139">
        <v>224.73799990000001</v>
      </c>
      <c r="BF42" s="1180"/>
      <c r="BG42" s="1180"/>
      <c r="BH42" s="1180"/>
      <c r="BI42" s="1180"/>
      <c r="BJ42" s="1180"/>
      <c r="BK42" s="423"/>
      <c r="BL42" s="423"/>
      <c r="BM42" s="423"/>
      <c r="BN42" s="423"/>
      <c r="BO42" s="423"/>
      <c r="BP42" s="423"/>
      <c r="BQ42" s="423"/>
      <c r="BR42" s="423"/>
      <c r="BS42" s="423"/>
      <c r="BT42" s="423"/>
      <c r="BU42" s="423"/>
      <c r="BV42" s="423"/>
      <c r="BW42" s="423"/>
      <c r="BX42" s="423"/>
      <c r="BY42" s="423"/>
      <c r="BZ42" s="423"/>
    </row>
    <row r="43" spans="1:78" s="164" customFormat="1" ht="12.75">
      <c r="A43" s="207"/>
      <c r="B43" s="220"/>
      <c r="C43" s="220"/>
      <c r="D43" s="220"/>
      <c r="E43" s="220"/>
      <c r="F43" s="220"/>
      <c r="G43" s="220"/>
      <c r="H43" s="220"/>
      <c r="I43" s="220"/>
      <c r="J43" s="243"/>
      <c r="K43" s="159"/>
      <c r="T43" s="423"/>
      <c r="U43" s="773"/>
      <c r="V43" s="996"/>
      <c r="W43" s="995"/>
      <c r="X43" s="1007">
        <v>10.93</v>
      </c>
      <c r="Y43" s="1007">
        <v>23.33</v>
      </c>
      <c r="Z43" s="1007">
        <v>8.67</v>
      </c>
      <c r="AA43" s="1007">
        <v>6.87</v>
      </c>
      <c r="AB43" s="1007">
        <v>1.75</v>
      </c>
      <c r="AC43" s="1008">
        <v>66.38</v>
      </c>
      <c r="AD43" s="1007">
        <v>33.82</v>
      </c>
      <c r="AE43" s="1007">
        <v>8.41</v>
      </c>
      <c r="AF43" s="1007">
        <v>9.73</v>
      </c>
      <c r="AG43" s="1007">
        <v>1.58</v>
      </c>
      <c r="AH43" s="1007">
        <v>32.56</v>
      </c>
      <c r="AI43" s="1007">
        <v>5.39</v>
      </c>
      <c r="AJ43" s="1180"/>
      <c r="AK43" s="1180"/>
      <c r="AL43" s="1180"/>
      <c r="AM43" s="1180"/>
      <c r="AN43" s="1180"/>
      <c r="AO43" s="1009">
        <v>33</v>
      </c>
      <c r="AP43" s="1022">
        <v>184.09</v>
      </c>
      <c r="AQ43" s="1022">
        <v>191.74600219999999</v>
      </c>
      <c r="AR43" s="1133">
        <v>169.01</v>
      </c>
      <c r="AS43" s="1180"/>
      <c r="AT43" s="1180"/>
      <c r="AU43" s="1180"/>
      <c r="AV43" s="1180"/>
      <c r="AW43" s="1009">
        <v>33</v>
      </c>
      <c r="AX43" s="1022">
        <v>196.28300476074199</v>
      </c>
      <c r="AY43" s="1022">
        <v>219.58000179999999</v>
      </c>
      <c r="AZ43" s="1133">
        <v>193.74</v>
      </c>
      <c r="BA43" s="1180"/>
      <c r="BB43" s="1009">
        <v>33</v>
      </c>
      <c r="BC43" s="1025">
        <v>157.27300170999999</v>
      </c>
      <c r="BD43" s="1023">
        <v>239.4640045127899</v>
      </c>
      <c r="BE43" s="1139">
        <v>219.0029984</v>
      </c>
      <c r="BF43" s="1180"/>
      <c r="BG43" s="1180"/>
      <c r="BH43" s="1180"/>
      <c r="BI43" s="1180"/>
      <c r="BJ43" s="1180"/>
      <c r="BK43" s="423"/>
      <c r="BL43" s="423"/>
      <c r="BM43" s="423"/>
      <c r="BN43" s="423"/>
      <c r="BO43" s="423"/>
      <c r="BP43" s="423"/>
      <c r="BQ43" s="423"/>
      <c r="BR43" s="423"/>
      <c r="BS43" s="423"/>
      <c r="BT43" s="423"/>
      <c r="BU43" s="423"/>
      <c r="BV43" s="423"/>
      <c r="BW43" s="423"/>
      <c r="BX43" s="423"/>
      <c r="BY43" s="423"/>
      <c r="BZ43" s="423"/>
    </row>
    <row r="44" spans="1:78" s="164" customFormat="1" ht="12.75">
      <c r="A44" s="207"/>
      <c r="B44" s="220"/>
      <c r="C44" s="220"/>
      <c r="D44" s="220"/>
      <c r="E44" s="220"/>
      <c r="F44" s="220"/>
      <c r="G44" s="220"/>
      <c r="H44" s="220"/>
      <c r="I44" s="220"/>
      <c r="J44" s="243"/>
      <c r="K44" s="159"/>
      <c r="T44" s="423"/>
      <c r="U44" s="773"/>
      <c r="V44" s="996">
        <v>36</v>
      </c>
      <c r="W44" s="995"/>
      <c r="X44" s="1007">
        <v>12.042999999999999</v>
      </c>
      <c r="Y44" s="1007">
        <v>23.27</v>
      </c>
      <c r="Z44" s="1007">
        <v>4.5250000000000004</v>
      </c>
      <c r="AA44" s="1007">
        <v>7.29</v>
      </c>
      <c r="AB44" s="1007">
        <v>1.9330000000000001</v>
      </c>
      <c r="AC44" s="1008">
        <v>68.36</v>
      </c>
      <c r="AD44" s="1007">
        <v>34.42</v>
      </c>
      <c r="AE44" s="1007">
        <v>8.1</v>
      </c>
      <c r="AF44" s="1007">
        <v>10.001428604125973</v>
      </c>
      <c r="AG44" s="1007">
        <v>1.65</v>
      </c>
      <c r="AH44" s="1007">
        <v>34.997999999999998</v>
      </c>
      <c r="AI44" s="1007">
        <v>7.78</v>
      </c>
      <c r="AJ44" s="1180"/>
      <c r="AK44" s="1180"/>
      <c r="AL44" s="1180"/>
      <c r="AM44" s="1180"/>
      <c r="AN44" s="1180"/>
      <c r="AO44" s="1009">
        <v>34</v>
      </c>
      <c r="AP44" s="1022">
        <v>173.09</v>
      </c>
      <c r="AQ44" s="1022">
        <v>191.74600219999999</v>
      </c>
      <c r="AR44" s="1133">
        <v>169.01</v>
      </c>
      <c r="AS44" s="1180"/>
      <c r="AT44" s="1180"/>
      <c r="AU44" s="1180"/>
      <c r="AV44" s="1180"/>
      <c r="AW44" s="1009">
        <v>34</v>
      </c>
      <c r="AX44" s="1022">
        <v>183.68</v>
      </c>
      <c r="AY44" s="1022">
        <v>201.39</v>
      </c>
      <c r="AZ44" s="1133">
        <v>181.19</v>
      </c>
      <c r="BA44" s="1180"/>
      <c r="BB44" s="1009">
        <v>34</v>
      </c>
      <c r="BC44" s="1025">
        <v>150.78400000000002</v>
      </c>
      <c r="BD44" s="1023">
        <v>234.72000000000003</v>
      </c>
      <c r="BE44" s="1139">
        <v>214.38699819999999</v>
      </c>
      <c r="BF44" s="1180"/>
      <c r="BG44" s="1180"/>
      <c r="BH44" s="1180"/>
      <c r="BI44" s="1180"/>
      <c r="BJ44" s="1180"/>
      <c r="BK44" s="423"/>
      <c r="BL44" s="423"/>
      <c r="BM44" s="423"/>
      <c r="BN44" s="423"/>
      <c r="BO44" s="423"/>
      <c r="BP44" s="423"/>
      <c r="BQ44" s="423"/>
      <c r="BR44" s="423"/>
      <c r="BS44" s="423"/>
      <c r="BT44" s="423"/>
      <c r="BU44" s="423"/>
      <c r="BV44" s="423"/>
      <c r="BW44" s="423"/>
      <c r="BX44" s="423"/>
      <c r="BY44" s="423"/>
      <c r="BZ44" s="423"/>
    </row>
    <row r="45" spans="1:78" s="164" customFormat="1" ht="12.75">
      <c r="A45" s="207"/>
      <c r="B45" s="220"/>
      <c r="C45" s="220"/>
      <c r="D45" s="220"/>
      <c r="E45" s="220"/>
      <c r="F45" s="220"/>
      <c r="G45" s="220"/>
      <c r="H45" s="220"/>
      <c r="I45" s="220"/>
      <c r="J45" s="243"/>
      <c r="K45" s="159"/>
      <c r="T45" s="423"/>
      <c r="U45" s="762"/>
      <c r="V45" s="996"/>
      <c r="W45" s="995"/>
      <c r="X45" s="1007">
        <v>13.52857154</v>
      </c>
      <c r="Y45" s="1007">
        <v>29.391285759999999</v>
      </c>
      <c r="Z45" s="1007">
        <v>9.8840000969999995</v>
      </c>
      <c r="AA45" s="1007">
        <v>6.6374286920000003</v>
      </c>
      <c r="AB45" s="1007">
        <v>1.8661428689999999</v>
      </c>
      <c r="AC45" s="1008">
        <v>78.939430239999993</v>
      </c>
      <c r="AD45" s="1007">
        <v>46.51857158</v>
      </c>
      <c r="AE45" s="1007">
        <v>10.15857145</v>
      </c>
      <c r="AF45" s="1007">
        <v>10.002857208251942</v>
      </c>
      <c r="AG45" s="1007">
        <v>1.9098571369999999</v>
      </c>
      <c r="AH45" s="1007">
        <v>34.97357178</v>
      </c>
      <c r="AI45" s="1007">
        <v>10.643142770000001</v>
      </c>
      <c r="AJ45" s="1180"/>
      <c r="AK45" s="1180"/>
      <c r="AL45" s="1180"/>
      <c r="AM45" s="1180"/>
      <c r="AN45" s="1180"/>
      <c r="AO45" s="1009">
        <v>35</v>
      </c>
      <c r="AP45" s="1137">
        <v>173.09100341796801</v>
      </c>
      <c r="AQ45" s="1022">
        <v>183.40100097656199</v>
      </c>
      <c r="AR45" s="1133">
        <v>158.09</v>
      </c>
      <c r="AS45" s="1180"/>
      <c r="AT45" s="1180"/>
      <c r="AU45" s="1180"/>
      <c r="AV45" s="1180"/>
      <c r="AW45" s="1009">
        <v>35</v>
      </c>
      <c r="AX45" s="1022">
        <v>181.19</v>
      </c>
      <c r="AY45" s="1137">
        <v>193.74299621582</v>
      </c>
      <c r="AZ45" s="1133">
        <v>171.33</v>
      </c>
      <c r="BA45" s="1180"/>
      <c r="BB45" s="1009">
        <v>35</v>
      </c>
      <c r="BC45" s="1025">
        <v>146.97999999999999</v>
      </c>
      <c r="BD45" s="1023">
        <v>230.6710003662109</v>
      </c>
      <c r="BE45" s="1139">
        <v>208.9500017</v>
      </c>
      <c r="BF45" s="1180"/>
      <c r="BG45" s="1180"/>
      <c r="BH45" s="1180"/>
      <c r="BI45" s="1180"/>
      <c r="BJ45" s="1180"/>
      <c r="BK45" s="423"/>
      <c r="BL45" s="423"/>
      <c r="BM45" s="423"/>
      <c r="BN45" s="423"/>
      <c r="BO45" s="423"/>
      <c r="BP45" s="423"/>
      <c r="BQ45" s="423"/>
      <c r="BR45" s="423"/>
      <c r="BS45" s="423"/>
      <c r="BT45" s="423"/>
      <c r="BU45" s="423"/>
      <c r="BV45" s="423"/>
      <c r="BW45" s="423"/>
      <c r="BX45" s="423"/>
      <c r="BY45" s="423"/>
      <c r="BZ45" s="423"/>
    </row>
    <row r="46" spans="1:78" s="164" customFormat="1" ht="12.75">
      <c r="A46" s="207"/>
      <c r="B46" s="220"/>
      <c r="C46" s="220"/>
      <c r="D46" s="220"/>
      <c r="E46" s="220"/>
      <c r="F46" s="220"/>
      <c r="G46" s="220"/>
      <c r="H46" s="220"/>
      <c r="I46" s="220"/>
      <c r="J46" s="243"/>
      <c r="K46" s="159"/>
      <c r="T46" s="423"/>
      <c r="U46" s="762"/>
      <c r="V46" s="996"/>
      <c r="W46" s="995"/>
      <c r="X46" s="1007">
        <v>13.86</v>
      </c>
      <c r="Y46" s="1007">
        <v>30.785</v>
      </c>
      <c r="Z46" s="1007">
        <v>17.64</v>
      </c>
      <c r="AA46" s="1007">
        <v>6.62</v>
      </c>
      <c r="AB46" s="1007">
        <v>1.052</v>
      </c>
      <c r="AC46" s="1008">
        <v>96.09</v>
      </c>
      <c r="AD46" s="1007">
        <v>69.19</v>
      </c>
      <c r="AE46" s="1007">
        <v>12.37</v>
      </c>
      <c r="AF46" s="1007">
        <v>10.005714416503887</v>
      </c>
      <c r="AG46" s="1007">
        <v>1.93</v>
      </c>
      <c r="AH46" s="1007">
        <v>34.840000000000003</v>
      </c>
      <c r="AI46" s="1007">
        <v>11.66</v>
      </c>
      <c r="AJ46" s="1180"/>
      <c r="AK46" s="1180"/>
      <c r="AL46" s="1180"/>
      <c r="AM46" s="1180"/>
      <c r="AN46" s="1180"/>
      <c r="AO46" s="1009">
        <v>36</v>
      </c>
      <c r="AP46" s="1137">
        <v>173.09100341796801</v>
      </c>
      <c r="AQ46" s="1022">
        <v>183.40100097656199</v>
      </c>
      <c r="AR46" s="1133">
        <v>158.09</v>
      </c>
      <c r="AS46" s="1180"/>
      <c r="AT46" s="1180"/>
      <c r="AU46" s="1180"/>
      <c r="AV46" s="1180"/>
      <c r="AW46" s="1009">
        <v>36</v>
      </c>
      <c r="AX46" s="1022">
        <v>171.33</v>
      </c>
      <c r="AY46" s="1137">
        <v>166.452</v>
      </c>
      <c r="AZ46" s="1133">
        <v>164.03</v>
      </c>
      <c r="BA46" s="1180"/>
      <c r="BB46" s="1009">
        <v>36</v>
      </c>
      <c r="BC46" s="1025">
        <v>143.34800000000001</v>
      </c>
      <c r="BD46" s="1023">
        <v>225.39499950408924</v>
      </c>
      <c r="BE46" s="1139">
        <v>202.97300150000001</v>
      </c>
      <c r="BF46" s="1180"/>
      <c r="BG46" s="1180"/>
      <c r="BH46" s="1180"/>
      <c r="BI46" s="1180"/>
      <c r="BJ46" s="1180"/>
      <c r="BK46" s="423"/>
      <c r="BL46" s="423"/>
      <c r="BM46" s="423"/>
      <c r="BN46" s="423"/>
      <c r="BO46" s="423"/>
      <c r="BP46" s="423"/>
      <c r="BQ46" s="423"/>
      <c r="BR46" s="423"/>
      <c r="BS46" s="423"/>
      <c r="BT46" s="423"/>
      <c r="BU46" s="423"/>
      <c r="BV46" s="423"/>
      <c r="BW46" s="423"/>
      <c r="BX46" s="423"/>
      <c r="BY46" s="423"/>
      <c r="BZ46" s="423"/>
    </row>
    <row r="47" spans="1:78" s="164" customFormat="1" ht="12.75">
      <c r="A47" s="207"/>
      <c r="B47" s="220"/>
      <c r="C47" s="220"/>
      <c r="D47" s="220"/>
      <c r="E47" s="220"/>
      <c r="F47" s="220"/>
      <c r="G47" s="220"/>
      <c r="H47" s="220"/>
      <c r="I47" s="220"/>
      <c r="J47" s="243"/>
      <c r="K47" s="159"/>
      <c r="T47" s="423"/>
      <c r="U47" s="762"/>
      <c r="V47" s="996"/>
      <c r="W47" s="995"/>
      <c r="X47" s="1007">
        <v>14.18571418</v>
      </c>
      <c r="Y47" s="1007">
        <v>30.662142620000001</v>
      </c>
      <c r="Z47" s="1007">
        <v>13.24114282</v>
      </c>
      <c r="AA47" s="1007">
        <v>6.9254285949999996</v>
      </c>
      <c r="AB47" s="1007">
        <v>2.1361428839999999</v>
      </c>
      <c r="AC47" s="1008">
        <v>84.515142170000004</v>
      </c>
      <c r="AD47" s="1007">
        <v>56.14428547</v>
      </c>
      <c r="AE47" s="1007">
        <v>11.487142970000001</v>
      </c>
      <c r="AF47" s="1007">
        <v>10.430000032697402</v>
      </c>
      <c r="AG47" s="1007">
        <v>1.7737142699999999</v>
      </c>
      <c r="AH47" s="1007">
        <v>35.98928506</v>
      </c>
      <c r="AI47" s="1007">
        <v>9.1042857850000001</v>
      </c>
      <c r="AJ47" s="1180"/>
      <c r="AK47" s="1180"/>
      <c r="AL47" s="1180"/>
      <c r="AM47" s="1180"/>
      <c r="AN47" s="1180"/>
      <c r="AO47" s="1009">
        <v>37</v>
      </c>
      <c r="AP47" s="1022">
        <v>162.19599909999999</v>
      </c>
      <c r="AQ47" s="1022">
        <v>172.60800169999999</v>
      </c>
      <c r="AR47" s="1133">
        <v>147.07</v>
      </c>
      <c r="AS47" s="1180"/>
      <c r="AT47" s="1180"/>
      <c r="AU47" s="1180"/>
      <c r="AV47" s="1180"/>
      <c r="AW47" s="1009">
        <v>37</v>
      </c>
      <c r="AX47" s="1022">
        <v>164.02999879999999</v>
      </c>
      <c r="AY47" s="1137">
        <v>149.70199579999999</v>
      </c>
      <c r="AZ47" s="1133">
        <v>147.35</v>
      </c>
      <c r="BA47" s="1180"/>
      <c r="BB47" s="1009">
        <v>37</v>
      </c>
      <c r="BC47" s="1025">
        <v>140.58200252899999</v>
      </c>
      <c r="BD47" s="1023">
        <v>220.07399951934806</v>
      </c>
      <c r="BE47" s="1139">
        <v>196.9500008</v>
      </c>
      <c r="BF47" s="1180"/>
      <c r="BG47" s="1180"/>
      <c r="BH47" s="1180"/>
      <c r="BI47" s="1180"/>
      <c r="BJ47" s="1180"/>
      <c r="BK47" s="423"/>
      <c r="BL47" s="423"/>
      <c r="BM47" s="423"/>
      <c r="BN47" s="423"/>
      <c r="BO47" s="423"/>
      <c r="BP47" s="423"/>
      <c r="BQ47" s="423"/>
      <c r="BR47" s="423"/>
      <c r="BS47" s="423"/>
      <c r="BT47" s="423"/>
      <c r="BU47" s="423"/>
      <c r="BV47" s="423"/>
      <c r="BW47" s="423"/>
      <c r="BX47" s="423"/>
      <c r="BY47" s="423"/>
      <c r="BZ47" s="423"/>
    </row>
    <row r="48" spans="1:78" s="164" customFormat="1" ht="12.75">
      <c r="A48" s="207"/>
      <c r="B48" s="220"/>
      <c r="C48" s="220"/>
      <c r="D48" s="220"/>
      <c r="E48" s="220"/>
      <c r="F48" s="220"/>
      <c r="G48" s="220"/>
      <c r="H48" s="220"/>
      <c r="I48" s="220"/>
      <c r="J48" s="243"/>
      <c r="K48" s="159"/>
      <c r="T48" s="423"/>
      <c r="U48" s="762"/>
      <c r="V48" s="996">
        <v>40</v>
      </c>
      <c r="W48" s="995"/>
      <c r="X48" s="1007">
        <v>15.34</v>
      </c>
      <c r="Y48" s="1007">
        <v>36.380000000000003</v>
      </c>
      <c r="Z48" s="1007">
        <v>20.43</v>
      </c>
      <c r="AA48" s="1007">
        <v>7.16</v>
      </c>
      <c r="AB48" s="1007">
        <v>3.28</v>
      </c>
      <c r="AC48" s="1008">
        <v>86.83</v>
      </c>
      <c r="AD48" s="1007">
        <v>51.57</v>
      </c>
      <c r="AE48" s="1007">
        <v>10.36</v>
      </c>
      <c r="AF48" s="1007">
        <v>11</v>
      </c>
      <c r="AG48" s="1007">
        <v>1.33</v>
      </c>
      <c r="AH48" s="1007">
        <v>50.04</v>
      </c>
      <c r="AI48" s="1007">
        <v>10.39</v>
      </c>
      <c r="AJ48" s="1180"/>
      <c r="AK48" s="1180"/>
      <c r="AL48" s="1180"/>
      <c r="AM48" s="1180"/>
      <c r="AN48" s="1180"/>
      <c r="AO48" s="1009">
        <v>38</v>
      </c>
      <c r="AP48" s="1022">
        <v>162.19599909999999</v>
      </c>
      <c r="AQ48" s="1022">
        <v>172.60800169999999</v>
      </c>
      <c r="AR48" s="1133">
        <v>147.07</v>
      </c>
      <c r="AS48" s="1180"/>
      <c r="AT48" s="1180"/>
      <c r="AU48" s="1180"/>
      <c r="AV48" s="1180"/>
      <c r="AW48" s="1009">
        <v>38</v>
      </c>
      <c r="AX48" s="1022">
        <v>161.62</v>
      </c>
      <c r="AY48" s="1137">
        <v>135.7250061</v>
      </c>
      <c r="AZ48" s="1133">
        <v>131.15</v>
      </c>
      <c r="BA48" s="1180"/>
      <c r="BB48" s="1009">
        <v>38</v>
      </c>
      <c r="BC48" s="1025">
        <v>134.738</v>
      </c>
      <c r="BD48" s="1023">
        <v>215.42199704999999</v>
      </c>
      <c r="BE48" s="1139">
        <v>190.7840042</v>
      </c>
      <c r="BF48" s="1180"/>
      <c r="BG48" s="1180"/>
      <c r="BH48" s="1180"/>
      <c r="BI48" s="1180"/>
      <c r="BJ48" s="1180"/>
      <c r="BK48" s="423"/>
      <c r="BL48" s="423"/>
      <c r="BM48" s="423"/>
      <c r="BN48" s="423"/>
      <c r="BO48" s="423"/>
      <c r="BP48" s="423"/>
      <c r="BQ48" s="423"/>
      <c r="BR48" s="423"/>
      <c r="BS48" s="423"/>
      <c r="BT48" s="423"/>
      <c r="BU48" s="423"/>
      <c r="BV48" s="423"/>
      <c r="BW48" s="423"/>
      <c r="BX48" s="423"/>
      <c r="BY48" s="423"/>
      <c r="BZ48" s="423"/>
    </row>
    <row r="49" spans="1:78" s="164" customFormat="1" ht="12.75">
      <c r="A49" s="207"/>
      <c r="B49" s="220"/>
      <c r="C49" s="220"/>
      <c r="D49" s="220"/>
      <c r="E49" s="220"/>
      <c r="F49" s="220"/>
      <c r="G49" s="220"/>
      <c r="H49" s="220"/>
      <c r="I49" s="220"/>
      <c r="J49" s="243"/>
      <c r="K49" s="159"/>
      <c r="T49" s="423"/>
      <c r="U49" s="761"/>
      <c r="V49" s="996"/>
      <c r="W49" s="995"/>
      <c r="X49" s="1007">
        <v>18.08571448</v>
      </c>
      <c r="Y49" s="1007">
        <v>34.163285940000002</v>
      </c>
      <c r="Z49" s="1007">
        <v>19.903143069999999</v>
      </c>
      <c r="AA49" s="1007">
        <v>7.0011427739999998</v>
      </c>
      <c r="AB49" s="1007">
        <v>2.2765714610000001</v>
      </c>
      <c r="AC49" s="1008">
        <v>81.298714770000004</v>
      </c>
      <c r="AD49" s="1007">
        <v>48.17428589</v>
      </c>
      <c r="AE49" s="1007">
        <v>15.737142560000001</v>
      </c>
      <c r="AF49" s="1007">
        <v>11.00857162</v>
      </c>
      <c r="AG49" s="1007">
        <v>1.9857142990000001</v>
      </c>
      <c r="AH49" s="1007">
        <v>39.686428069999998</v>
      </c>
      <c r="AI49" s="1007">
        <v>8.1814286369999998</v>
      </c>
      <c r="AJ49" s="1180"/>
      <c r="AK49" s="1180"/>
      <c r="AL49" s="1180"/>
      <c r="AM49" s="1180"/>
      <c r="AN49" s="1180"/>
      <c r="AO49" s="1009">
        <v>39</v>
      </c>
      <c r="AP49" s="1022">
        <v>153.6340027</v>
      </c>
      <c r="AQ49" s="1022">
        <v>172.60800170898401</v>
      </c>
      <c r="AR49" s="1133">
        <v>139.11000000000001</v>
      </c>
      <c r="AS49" s="1180"/>
      <c r="AT49" s="1180"/>
      <c r="AU49" s="1180"/>
      <c r="AV49" s="1180"/>
      <c r="AW49" s="1009">
        <v>39</v>
      </c>
      <c r="AX49" s="1022">
        <v>145.00399780000001</v>
      </c>
      <c r="AY49" s="1137">
        <v>126.6</v>
      </c>
      <c r="AZ49" s="1133">
        <v>119.86</v>
      </c>
      <c r="BA49" s="1180"/>
      <c r="BB49" s="1009">
        <v>39</v>
      </c>
      <c r="BC49" s="1025">
        <v>131.20699792900001</v>
      </c>
      <c r="BD49" s="1023">
        <v>210.14099999999999</v>
      </c>
      <c r="BE49" s="1139">
        <v>184.4409995</v>
      </c>
      <c r="BF49" s="1180"/>
      <c r="BG49" s="1180"/>
      <c r="BH49" s="1180"/>
      <c r="BI49" s="1180"/>
      <c r="BJ49" s="1180"/>
      <c r="BK49" s="423"/>
      <c r="BL49" s="423"/>
      <c r="BM49" s="423"/>
      <c r="BN49" s="423"/>
      <c r="BO49" s="423"/>
      <c r="BP49" s="423"/>
      <c r="BQ49" s="423"/>
      <c r="BR49" s="423"/>
      <c r="BS49" s="423"/>
      <c r="BT49" s="423"/>
      <c r="BU49" s="423"/>
      <c r="BV49" s="423"/>
      <c r="BW49" s="423"/>
      <c r="BX49" s="423"/>
      <c r="BY49" s="423"/>
      <c r="BZ49" s="423"/>
    </row>
    <row r="50" spans="1:78" s="164" customFormat="1" ht="12.75">
      <c r="A50" s="207"/>
      <c r="B50" s="220"/>
      <c r="C50" s="220"/>
      <c r="D50" s="220"/>
      <c r="E50" s="220"/>
      <c r="F50" s="220"/>
      <c r="G50" s="220"/>
      <c r="H50" s="220"/>
      <c r="I50" s="220"/>
      <c r="J50" s="243"/>
      <c r="K50" s="159"/>
      <c r="T50" s="423"/>
      <c r="U50" s="761"/>
      <c r="V50" s="996"/>
      <c r="W50" s="995"/>
      <c r="X50" s="1007">
        <v>18.91</v>
      </c>
      <c r="Y50" s="1007">
        <v>40.36</v>
      </c>
      <c r="Z50" s="1007">
        <v>14.79</v>
      </c>
      <c r="AA50" s="1007">
        <v>7.86</v>
      </c>
      <c r="AB50" s="1007">
        <v>2.39</v>
      </c>
      <c r="AC50" s="1008">
        <v>97.4</v>
      </c>
      <c r="AD50" s="1007">
        <v>49.42</v>
      </c>
      <c r="AE50" s="1007">
        <v>10.9</v>
      </c>
      <c r="AF50" s="1007">
        <v>11</v>
      </c>
      <c r="AG50" s="1007">
        <v>1.57</v>
      </c>
      <c r="AH50" s="1007">
        <v>37.29</v>
      </c>
      <c r="AI50" s="1007">
        <v>8.73</v>
      </c>
      <c r="AJ50" s="1180"/>
      <c r="AK50" s="1180"/>
      <c r="AL50" s="1180"/>
      <c r="AM50" s="1180"/>
      <c r="AN50" s="1180"/>
      <c r="AO50" s="1009">
        <v>40</v>
      </c>
      <c r="AP50" s="1022">
        <v>153.6340027</v>
      </c>
      <c r="AQ50" s="1022">
        <v>160.46600000000001</v>
      </c>
      <c r="AR50" s="1133">
        <v>139.11000000000001</v>
      </c>
      <c r="AS50" s="1180"/>
      <c r="AT50" s="1180"/>
      <c r="AU50" s="1180"/>
      <c r="AV50" s="1180"/>
      <c r="AW50" s="1009">
        <v>40</v>
      </c>
      <c r="AX50" s="1022">
        <v>128.87</v>
      </c>
      <c r="AY50" s="1022">
        <v>119.86</v>
      </c>
      <c r="AZ50" s="1133">
        <v>119.86</v>
      </c>
      <c r="BA50" s="1180"/>
      <c r="BB50" s="1009">
        <v>40</v>
      </c>
      <c r="BC50" s="1025">
        <v>128.13</v>
      </c>
      <c r="BD50" s="1023">
        <v>206.839</v>
      </c>
      <c r="BE50" s="1139">
        <v>177.93399909999999</v>
      </c>
      <c r="BF50" s="1180"/>
      <c r="BG50" s="1180"/>
      <c r="BH50" s="1180"/>
      <c r="BI50" s="1180"/>
      <c r="BJ50" s="1180"/>
      <c r="BK50" s="423"/>
      <c r="BL50" s="423"/>
      <c r="BM50" s="423"/>
      <c r="BN50" s="423"/>
      <c r="BO50" s="423"/>
      <c r="BP50" s="423"/>
      <c r="BQ50" s="423"/>
      <c r="BR50" s="423"/>
      <c r="BS50" s="423"/>
      <c r="BT50" s="423"/>
      <c r="BU50" s="423"/>
      <c r="BV50" s="423"/>
      <c r="BW50" s="423"/>
      <c r="BX50" s="423"/>
      <c r="BY50" s="423"/>
      <c r="BZ50" s="423"/>
    </row>
    <row r="51" spans="1:78" s="164" customFormat="1" ht="12.75">
      <c r="A51" s="207"/>
      <c r="B51" s="220"/>
      <c r="C51" s="220"/>
      <c r="D51" s="220"/>
      <c r="E51" s="220"/>
      <c r="F51" s="220"/>
      <c r="G51" s="220"/>
      <c r="H51" s="220"/>
      <c r="I51" s="220"/>
      <c r="J51" s="243"/>
      <c r="K51" s="159"/>
      <c r="T51" s="423"/>
      <c r="U51" s="761"/>
      <c r="V51" s="996"/>
      <c r="W51" s="995"/>
      <c r="X51" s="1007">
        <v>18.942856924874402</v>
      </c>
      <c r="Y51" s="1007">
        <v>45.664857046944704</v>
      </c>
      <c r="Z51" s="1007">
        <v>13.250000136239143</v>
      </c>
      <c r="AA51" s="1007">
        <v>7.7904285703386531</v>
      </c>
      <c r="AB51" s="1007">
        <v>2.0807142598288357</v>
      </c>
      <c r="AC51" s="1008">
        <v>89.837426321847062</v>
      </c>
      <c r="AD51" s="1007">
        <v>52.804285866873556</v>
      </c>
      <c r="AE51" s="1007">
        <v>9.0100000926426418</v>
      </c>
      <c r="AF51" s="1007">
        <v>11</v>
      </c>
      <c r="AG51" s="1007">
        <v>1.8558571338653529</v>
      </c>
      <c r="AH51" s="1007">
        <v>38.216427939278695</v>
      </c>
      <c r="AI51" s="1007">
        <v>10.265714509146521</v>
      </c>
      <c r="AJ51" s="1180"/>
      <c r="AK51" s="1180"/>
      <c r="AL51" s="1180"/>
      <c r="AM51" s="1180"/>
      <c r="AN51" s="1180"/>
      <c r="AO51" s="1009">
        <v>41</v>
      </c>
      <c r="AP51" s="1022">
        <v>144.54400630000001</v>
      </c>
      <c r="AQ51" s="1022">
        <v>148.89699999999999</v>
      </c>
      <c r="AR51" s="1133">
        <v>139.11000000000001</v>
      </c>
      <c r="AS51" s="1180"/>
      <c r="AT51" s="1180"/>
      <c r="AU51" s="1180"/>
      <c r="AV51" s="1180"/>
      <c r="AW51" s="1009">
        <v>41</v>
      </c>
      <c r="AX51" s="1022">
        <v>113.2139969</v>
      </c>
      <c r="AY51" s="1022">
        <v>108.82899999999999</v>
      </c>
      <c r="AZ51" s="1133">
        <v>113.21</v>
      </c>
      <c r="BA51" s="1180"/>
      <c r="BB51" s="1009">
        <v>41</v>
      </c>
      <c r="BC51" s="1025">
        <v>123.19800044700001</v>
      </c>
      <c r="BD51" s="1023">
        <v>201.45299999999997</v>
      </c>
      <c r="BE51" s="1139">
        <v>171.6890023</v>
      </c>
      <c r="BF51" s="1180"/>
      <c r="BG51" s="1180"/>
      <c r="BH51" s="1180"/>
      <c r="BI51" s="1180"/>
      <c r="BJ51" s="1180"/>
      <c r="BK51" s="423"/>
      <c r="BL51" s="423"/>
      <c r="BM51" s="423"/>
      <c r="BN51" s="423"/>
      <c r="BO51" s="423"/>
      <c r="BP51" s="423"/>
      <c r="BQ51" s="423"/>
      <c r="BR51" s="423"/>
      <c r="BS51" s="423"/>
      <c r="BT51" s="423"/>
      <c r="BU51" s="423"/>
      <c r="BV51" s="423"/>
      <c r="BW51" s="423"/>
      <c r="BX51" s="423"/>
      <c r="BY51" s="423"/>
      <c r="BZ51" s="423"/>
    </row>
    <row r="52" spans="1:78" s="164" customFormat="1" ht="12.75">
      <c r="A52" s="207"/>
      <c r="B52" s="220"/>
      <c r="C52" s="220"/>
      <c r="D52" s="220"/>
      <c r="E52" s="220"/>
      <c r="F52" s="220"/>
      <c r="G52" s="220"/>
      <c r="H52" s="220"/>
      <c r="I52" s="220"/>
      <c r="J52" s="243"/>
      <c r="K52" s="159"/>
      <c r="T52" s="423"/>
      <c r="U52" s="761"/>
      <c r="V52" s="996">
        <v>44</v>
      </c>
      <c r="W52" s="995"/>
      <c r="X52" s="1007">
        <v>15.77</v>
      </c>
      <c r="Y52" s="1007">
        <v>39.85</v>
      </c>
      <c r="Z52" s="1007">
        <v>16.07</v>
      </c>
      <c r="AA52" s="1007">
        <v>7.52</v>
      </c>
      <c r="AB52" s="1007">
        <v>2.48</v>
      </c>
      <c r="AC52" s="1008">
        <v>80.75</v>
      </c>
      <c r="AD52" s="1007">
        <v>47.38</v>
      </c>
      <c r="AE52" s="1007">
        <v>11.62</v>
      </c>
      <c r="AF52" s="1007">
        <v>10</v>
      </c>
      <c r="AG52" s="1007">
        <v>1.298</v>
      </c>
      <c r="AH52" s="1007">
        <v>34.799999999999997</v>
      </c>
      <c r="AI52" s="1007">
        <v>9.2100000000000009</v>
      </c>
      <c r="AJ52" s="1180"/>
      <c r="AK52" s="1180"/>
      <c r="AL52" s="1180"/>
      <c r="AM52" s="1180"/>
      <c r="AN52" s="1180"/>
      <c r="AO52" s="1009">
        <v>42</v>
      </c>
      <c r="AP52" s="1022">
        <v>144.54400630000001</v>
      </c>
      <c r="AQ52" s="1022">
        <v>148.89699999999999</v>
      </c>
      <c r="AR52" s="1133">
        <v>128.35</v>
      </c>
      <c r="AS52" s="1180"/>
      <c r="AT52" s="1180"/>
      <c r="AU52" s="1180"/>
      <c r="AV52" s="1180"/>
      <c r="AW52" s="1009">
        <v>42</v>
      </c>
      <c r="AX52" s="1022">
        <v>117.64</v>
      </c>
      <c r="AY52" s="1022">
        <v>98.04</v>
      </c>
      <c r="AZ52" s="1133">
        <v>100.18</v>
      </c>
      <c r="BA52" s="1180"/>
      <c r="BB52" s="1009">
        <v>42</v>
      </c>
      <c r="BC52" s="1025">
        <v>118.85000000000001</v>
      </c>
      <c r="BD52" s="1023">
        <v>196.38000000000002</v>
      </c>
      <c r="BE52" s="1139">
        <v>165.69499870000001</v>
      </c>
      <c r="BF52" s="1180"/>
      <c r="BG52" s="1180"/>
      <c r="BH52" s="1180"/>
      <c r="BI52" s="1180"/>
      <c r="BJ52" s="1180"/>
      <c r="BK52" s="423"/>
      <c r="BL52" s="423"/>
      <c r="BM52" s="423"/>
      <c r="BN52" s="423"/>
      <c r="BO52" s="423"/>
      <c r="BP52" s="423"/>
      <c r="BQ52" s="423"/>
      <c r="BR52" s="423"/>
      <c r="BS52" s="423"/>
      <c r="BT52" s="423"/>
      <c r="BU52" s="423"/>
      <c r="BV52" s="423"/>
      <c r="BW52" s="423"/>
      <c r="BX52" s="423"/>
      <c r="BY52" s="423"/>
      <c r="BZ52" s="423"/>
    </row>
    <row r="53" spans="1:78" s="164" customFormat="1" ht="12.75">
      <c r="A53" s="207"/>
      <c r="B53" s="220"/>
      <c r="C53" s="220"/>
      <c r="D53" s="220"/>
      <c r="E53" s="220"/>
      <c r="F53" s="220"/>
      <c r="G53" s="220"/>
      <c r="H53" s="220"/>
      <c r="I53" s="220"/>
      <c r="J53" s="243"/>
      <c r="K53" s="159"/>
      <c r="T53" s="423"/>
      <c r="U53" s="761"/>
      <c r="V53" s="996"/>
      <c r="W53" s="995"/>
      <c r="X53" s="1007">
        <v>23.728571479999999</v>
      </c>
      <c r="Y53" s="1007">
        <v>61.090667089999997</v>
      </c>
      <c r="Z53" s="1007">
        <v>38.42033386</v>
      </c>
      <c r="AA53" s="1007">
        <v>8.9832856999999997</v>
      </c>
      <c r="AB53" s="1007">
        <v>4.4537142860000003</v>
      </c>
      <c r="AC53" s="1008">
        <v>83.839285709999999</v>
      </c>
      <c r="AD53" s="1007">
        <v>47.64285769</v>
      </c>
      <c r="AE53" s="1007">
        <v>13.18000003</v>
      </c>
      <c r="AF53" s="1007">
        <v>10.001428600000001</v>
      </c>
      <c r="AG53" s="1007">
        <v>1.2431428769999999</v>
      </c>
      <c r="AH53" s="1007">
        <v>37.059285850000002</v>
      </c>
      <c r="AI53" s="1007">
        <v>9.9271429609999995</v>
      </c>
      <c r="AJ53" s="1180"/>
      <c r="AK53" s="1180"/>
      <c r="AL53" s="1180"/>
      <c r="AM53" s="1180"/>
      <c r="AN53" s="1180"/>
      <c r="AO53" s="1009">
        <v>43</v>
      </c>
      <c r="AP53" s="1022">
        <v>133.50900268554599</v>
      </c>
      <c r="AQ53" s="1022">
        <v>140.44499999999999</v>
      </c>
      <c r="AR53" s="1133">
        <v>128.35</v>
      </c>
      <c r="AS53" s="1180"/>
      <c r="AT53" s="1180"/>
      <c r="AU53" s="1180"/>
      <c r="AV53" s="1180"/>
      <c r="AW53" s="1009">
        <v>43</v>
      </c>
      <c r="AX53" s="1022">
        <v>115.420997619628</v>
      </c>
      <c r="AY53" s="1022">
        <v>102.325</v>
      </c>
      <c r="AZ53" s="1133">
        <v>89.58</v>
      </c>
      <c r="BA53" s="1180"/>
      <c r="BB53" s="1009">
        <v>43</v>
      </c>
      <c r="BC53" s="1025">
        <v>112.50799894332873</v>
      </c>
      <c r="BD53" s="1023">
        <v>192.565</v>
      </c>
      <c r="BE53" s="1139">
        <v>160.3979965</v>
      </c>
      <c r="BF53" s="1180"/>
      <c r="BG53" s="1180"/>
      <c r="BH53" s="1180"/>
      <c r="BI53" s="1180"/>
      <c r="BJ53" s="1180"/>
      <c r="BK53" s="423"/>
      <c r="BL53" s="423"/>
      <c r="BM53" s="423"/>
      <c r="BN53" s="423"/>
      <c r="BO53" s="423"/>
      <c r="BP53" s="423"/>
      <c r="BQ53" s="423"/>
      <c r="BR53" s="423"/>
      <c r="BS53" s="423"/>
      <c r="BT53" s="423"/>
      <c r="BU53" s="423"/>
      <c r="BV53" s="423"/>
      <c r="BW53" s="423"/>
      <c r="BX53" s="423"/>
      <c r="BY53" s="423"/>
      <c r="BZ53" s="423"/>
    </row>
    <row r="54" spans="1:78" s="164" customFormat="1" ht="12.75">
      <c r="A54" s="207"/>
      <c r="B54" s="220"/>
      <c r="C54" s="220"/>
      <c r="D54" s="220"/>
      <c r="E54" s="220"/>
      <c r="F54" s="220"/>
      <c r="G54" s="220"/>
      <c r="H54" s="220"/>
      <c r="I54" s="220"/>
      <c r="J54" s="243"/>
      <c r="K54" s="159"/>
      <c r="T54" s="423"/>
      <c r="U54" s="761"/>
      <c r="V54" s="996"/>
      <c r="W54" s="995"/>
      <c r="X54" s="1007">
        <v>30.528571810041125</v>
      </c>
      <c r="Y54" s="1007">
        <v>77.433666865030759</v>
      </c>
      <c r="Z54" s="1007">
        <v>23.011333147684685</v>
      </c>
      <c r="AA54" s="1007">
        <v>10.47</v>
      </c>
      <c r="AB54" s="1007">
        <v>8.2200000000000006</v>
      </c>
      <c r="AC54" s="1008">
        <v>80.249285016741013</v>
      </c>
      <c r="AD54" s="1007">
        <v>64.83</v>
      </c>
      <c r="AE54" s="1007">
        <v>12.43</v>
      </c>
      <c r="AF54" s="1007">
        <v>10.001428604125973</v>
      </c>
      <c r="AG54" s="1007">
        <v>1.5007142850330841</v>
      </c>
      <c r="AH54" s="1007">
        <v>36.905714307512518</v>
      </c>
      <c r="AI54" s="1007">
        <v>10.785714285714255</v>
      </c>
      <c r="AJ54" s="1180"/>
      <c r="AK54" s="1180"/>
      <c r="AL54" s="1180"/>
      <c r="AM54" s="1180"/>
      <c r="AN54" s="1180"/>
      <c r="AO54" s="1009">
        <v>44</v>
      </c>
      <c r="AP54" s="1022">
        <v>133.50900268554599</v>
      </c>
      <c r="AQ54" s="1022">
        <v>140.44499999999999</v>
      </c>
      <c r="AR54" s="1180">
        <v>121.2</v>
      </c>
      <c r="AS54" s="1180"/>
      <c r="AT54" s="1180"/>
      <c r="AU54" s="1180"/>
      <c r="AV54" s="1180"/>
      <c r="AW54" s="1009">
        <v>44</v>
      </c>
      <c r="AX54" s="1022">
        <v>100.18</v>
      </c>
      <c r="AY54" s="1022">
        <v>91.68</v>
      </c>
      <c r="AZ54" s="1133">
        <v>75.16</v>
      </c>
      <c r="BA54" s="1180"/>
      <c r="BB54" s="1009">
        <v>44</v>
      </c>
      <c r="BC54" s="1025">
        <v>108.26299999999999</v>
      </c>
      <c r="BD54" s="1023">
        <v>187.09000000000003</v>
      </c>
      <c r="BE54" s="1139">
        <v>154.79199919999999</v>
      </c>
      <c r="BF54" s="1180"/>
      <c r="BG54" s="1180"/>
      <c r="BH54" s="1180"/>
      <c r="BI54" s="1180"/>
      <c r="BJ54" s="1180"/>
      <c r="BK54" s="423"/>
      <c r="BL54" s="423"/>
      <c r="BM54" s="423"/>
      <c r="BN54" s="423"/>
      <c r="BO54" s="423"/>
      <c r="BP54" s="423"/>
      <c r="BQ54" s="423"/>
      <c r="BR54" s="423"/>
      <c r="BS54" s="423"/>
      <c r="BT54" s="423"/>
      <c r="BU54" s="423"/>
      <c r="BV54" s="423"/>
      <c r="BW54" s="423"/>
      <c r="BX54" s="423"/>
      <c r="BY54" s="423"/>
      <c r="BZ54" s="423"/>
    </row>
    <row r="55" spans="1:78" s="164" customFormat="1" ht="12.75">
      <c r="A55" s="207"/>
      <c r="B55" s="220"/>
      <c r="C55" s="220"/>
      <c r="D55" s="220"/>
      <c r="E55" s="220"/>
      <c r="F55" s="220"/>
      <c r="G55" s="220"/>
      <c r="H55" s="220"/>
      <c r="I55" s="220"/>
      <c r="J55" s="243"/>
      <c r="K55" s="159"/>
      <c r="T55" s="423"/>
      <c r="U55" s="761"/>
      <c r="V55" s="996"/>
      <c r="W55" s="995"/>
      <c r="X55" s="1007">
        <v>19.285699999999999</v>
      </c>
      <c r="Y55" s="1007">
        <v>47.748571668352348</v>
      </c>
      <c r="Z55" s="1007">
        <v>14.493142809186628</v>
      </c>
      <c r="AA55" s="1007">
        <v>7.8201428140912697</v>
      </c>
      <c r="AB55" s="1007">
        <v>2.3963000000000001</v>
      </c>
      <c r="AC55" s="1008">
        <v>74.034999999999997</v>
      </c>
      <c r="AD55" s="1007">
        <v>60.726999999999997</v>
      </c>
      <c r="AE55" s="1007">
        <v>9.5739999999999998</v>
      </c>
      <c r="AF55" s="1007">
        <v>10.001428604125966</v>
      </c>
      <c r="AG55" s="1007">
        <v>1.2811428649084857</v>
      </c>
      <c r="AH55" s="1007">
        <v>38.396000000000001</v>
      </c>
      <c r="AI55" s="1007">
        <v>21.811399999999999</v>
      </c>
      <c r="AJ55" s="1180"/>
      <c r="AK55" s="1180"/>
      <c r="AL55" s="1180"/>
      <c r="AM55" s="1180"/>
      <c r="AN55" s="1180"/>
      <c r="AO55" s="1009">
        <v>45</v>
      </c>
      <c r="AP55" s="1022">
        <v>133.50900268554599</v>
      </c>
      <c r="AQ55" s="1022">
        <v>134.84</v>
      </c>
      <c r="AR55" s="1133">
        <v>121.2</v>
      </c>
      <c r="AS55" s="1180"/>
      <c r="AT55" s="1180"/>
      <c r="AU55" s="1180"/>
      <c r="AV55" s="1180"/>
      <c r="AW55" s="1009">
        <v>45</v>
      </c>
      <c r="AX55" s="1022">
        <v>83.341003420000007</v>
      </c>
      <c r="AY55" s="1022">
        <v>79.23</v>
      </c>
      <c r="AZ55" s="1133">
        <v>61.21</v>
      </c>
      <c r="BA55" s="1180"/>
      <c r="BB55" s="1009">
        <v>45</v>
      </c>
      <c r="BC55" s="1025">
        <v>102.77400085399999</v>
      </c>
      <c r="BD55" s="1023">
        <v>183.072</v>
      </c>
      <c r="BE55" s="1139">
        <v>149.715</v>
      </c>
      <c r="BF55" s="1180"/>
      <c r="BG55" s="1180"/>
      <c r="BH55" s="1180"/>
      <c r="BI55" s="1180"/>
      <c r="BJ55" s="1180"/>
      <c r="BK55" s="423"/>
      <c r="BL55" s="423"/>
      <c r="BM55" s="423"/>
      <c r="BN55" s="423"/>
      <c r="BO55" s="423"/>
      <c r="BP55" s="423"/>
      <c r="BQ55" s="423"/>
      <c r="BR55" s="423"/>
      <c r="BS55" s="423"/>
      <c r="BT55" s="423"/>
      <c r="BU55" s="423"/>
      <c r="BV55" s="423"/>
      <c r="BW55" s="423"/>
      <c r="BX55" s="423"/>
      <c r="BY55" s="423"/>
      <c r="BZ55" s="423"/>
    </row>
    <row r="56" spans="1:78" s="164" customFormat="1" ht="12.75">
      <c r="A56" s="207"/>
      <c r="B56" s="220"/>
      <c r="C56" s="220"/>
      <c r="D56" s="220"/>
      <c r="E56" s="220"/>
      <c r="F56" s="220"/>
      <c r="G56" s="220"/>
      <c r="H56" s="220"/>
      <c r="I56" s="220"/>
      <c r="J56" s="243"/>
      <c r="K56" s="159"/>
      <c r="T56" s="423"/>
      <c r="U56" s="761"/>
      <c r="V56" s="996">
        <v>48</v>
      </c>
      <c r="W56" s="995"/>
      <c r="X56" s="1007">
        <v>18.57</v>
      </c>
      <c r="Y56" s="1007">
        <v>56.05</v>
      </c>
      <c r="Z56" s="1007">
        <v>23.31</v>
      </c>
      <c r="AA56" s="1007">
        <v>7.5830000000000002</v>
      </c>
      <c r="AB56" s="1007">
        <v>2.44</v>
      </c>
      <c r="AC56" s="1008">
        <v>82.129000000000005</v>
      </c>
      <c r="AD56" s="1007">
        <v>61.54</v>
      </c>
      <c r="AE56" s="1007">
        <v>8.7200000000000006</v>
      </c>
      <c r="AF56" s="1007">
        <v>9.7940000000000005</v>
      </c>
      <c r="AG56" s="1007">
        <v>1.64</v>
      </c>
      <c r="AH56" s="1007">
        <v>40.08</v>
      </c>
      <c r="AI56" s="1007">
        <v>26.073</v>
      </c>
      <c r="AJ56" s="1180"/>
      <c r="AK56" s="1180"/>
      <c r="AL56" s="1180"/>
      <c r="AM56" s="1180"/>
      <c r="AN56" s="1180"/>
      <c r="AO56" s="1009">
        <v>46</v>
      </c>
      <c r="AP56" s="1022">
        <v>124.56</v>
      </c>
      <c r="AQ56" s="1022">
        <v>134.84</v>
      </c>
      <c r="AR56" s="1133">
        <v>112.14</v>
      </c>
      <c r="AS56" s="1180"/>
      <c r="AT56" s="1180"/>
      <c r="AU56" s="1180"/>
      <c r="AV56" s="1180"/>
      <c r="AW56" s="1009">
        <v>46</v>
      </c>
      <c r="AX56" s="1022">
        <v>73.136001586914006</v>
      </c>
      <c r="AY56" s="1022">
        <v>81.28</v>
      </c>
      <c r="AZ56" s="1133">
        <v>43.99</v>
      </c>
      <c r="BA56" s="1180"/>
      <c r="BB56" s="1009">
        <v>46</v>
      </c>
      <c r="BC56" s="1025">
        <v>99.224143177270747</v>
      </c>
      <c r="BD56" s="1023">
        <v>179.65</v>
      </c>
      <c r="BE56" s="1139">
        <v>144.1180004</v>
      </c>
      <c r="BF56" s="1180"/>
      <c r="BG56" s="1180"/>
      <c r="BH56" s="1180"/>
      <c r="BI56" s="1180"/>
      <c r="BJ56" s="1180"/>
      <c r="BK56" s="423"/>
      <c r="BL56" s="423"/>
      <c r="BM56" s="423"/>
      <c r="BN56" s="423"/>
      <c r="BO56" s="423"/>
      <c r="BP56" s="423"/>
      <c r="BQ56" s="423"/>
      <c r="BR56" s="423"/>
      <c r="BS56" s="423"/>
      <c r="BT56" s="423"/>
      <c r="BU56" s="423"/>
      <c r="BV56" s="423"/>
      <c r="BW56" s="423"/>
      <c r="BX56" s="423"/>
      <c r="BY56" s="423"/>
      <c r="BZ56" s="423"/>
    </row>
    <row r="57" spans="1:78" s="164" customFormat="1" ht="12.75">
      <c r="A57" s="207"/>
      <c r="B57" s="220"/>
      <c r="C57" s="220"/>
      <c r="D57" s="220"/>
      <c r="E57" s="220"/>
      <c r="F57" s="220"/>
      <c r="G57" s="220"/>
      <c r="H57" s="220"/>
      <c r="I57" s="220"/>
      <c r="J57" s="243"/>
      <c r="K57" s="159"/>
      <c r="T57" s="423"/>
      <c r="U57" s="761"/>
      <c r="V57" s="996"/>
      <c r="W57" s="995"/>
      <c r="X57" s="1007">
        <v>31.86</v>
      </c>
      <c r="Y57" s="1007">
        <v>78.91</v>
      </c>
      <c r="Z57" s="1007">
        <v>47.94</v>
      </c>
      <c r="AA57" s="1007">
        <v>10.81</v>
      </c>
      <c r="AB57" s="1007">
        <v>4.71</v>
      </c>
      <c r="AC57" s="1008">
        <v>105.09</v>
      </c>
      <c r="AD57" s="1007">
        <v>83.95</v>
      </c>
      <c r="AE57" s="1007">
        <v>18.13</v>
      </c>
      <c r="AF57" s="1007">
        <v>10</v>
      </c>
      <c r="AG57" s="1007">
        <v>1.615</v>
      </c>
      <c r="AH57" s="1007">
        <v>50.85</v>
      </c>
      <c r="AI57" s="1007">
        <v>25.96</v>
      </c>
      <c r="AJ57" s="1180"/>
      <c r="AK57" s="1180"/>
      <c r="AL57" s="1180"/>
      <c r="AM57" s="1180"/>
      <c r="AN57" s="1180"/>
      <c r="AO57" s="1009">
        <v>47</v>
      </c>
      <c r="AP57" s="1022">
        <v>124.56</v>
      </c>
      <c r="AQ57" s="1022">
        <v>134.84</v>
      </c>
      <c r="AR57" s="1133">
        <v>112.14</v>
      </c>
      <c r="AS57" s="1180"/>
      <c r="AT57" s="1180"/>
      <c r="AU57" s="1180"/>
      <c r="AV57" s="1180"/>
      <c r="AW57" s="1009">
        <v>47</v>
      </c>
      <c r="AX57" s="1022">
        <v>49.643001556396399</v>
      </c>
      <c r="AY57" s="1022">
        <v>79.23</v>
      </c>
      <c r="AZ57" s="1133">
        <v>25.78</v>
      </c>
      <c r="BA57" s="1180"/>
      <c r="BB57" s="1009">
        <v>47</v>
      </c>
      <c r="BC57" s="1025">
        <v>98.391001403331657</v>
      </c>
      <c r="BD57" s="1023">
        <v>174.434</v>
      </c>
      <c r="BE57" s="1139">
        <v>138.82499809999999</v>
      </c>
      <c r="BF57" s="1180"/>
      <c r="BG57" s="1180"/>
      <c r="BH57" s="1180"/>
      <c r="BI57" s="1180"/>
      <c r="BJ57" s="1180"/>
      <c r="BK57" s="423"/>
      <c r="BL57" s="423"/>
      <c r="BM57" s="423"/>
      <c r="BN57" s="423"/>
      <c r="BO57" s="423"/>
      <c r="BP57" s="423"/>
      <c r="BQ57" s="423"/>
      <c r="BR57" s="423"/>
      <c r="BS57" s="423"/>
      <c r="BT57" s="423"/>
      <c r="BU57" s="423"/>
      <c r="BV57" s="423"/>
      <c r="BW57" s="423"/>
      <c r="BX57" s="423"/>
      <c r="BY57" s="423"/>
      <c r="BZ57" s="423"/>
    </row>
    <row r="58" spans="1:78" s="164" customFormat="1" ht="12.75">
      <c r="A58" s="207"/>
      <c r="B58" s="220"/>
      <c r="C58" s="220"/>
      <c r="D58" s="220"/>
      <c r="E58" s="220"/>
      <c r="F58" s="220"/>
      <c r="G58" s="220"/>
      <c r="H58" s="220"/>
      <c r="I58" s="220"/>
      <c r="J58" s="243"/>
      <c r="K58" s="159"/>
      <c r="T58" s="423"/>
      <c r="U58" s="761"/>
      <c r="V58" s="996"/>
      <c r="W58" s="995"/>
      <c r="X58" s="1007">
        <v>45.715000000000003</v>
      </c>
      <c r="Y58" s="1007">
        <v>120.64</v>
      </c>
      <c r="Z58" s="1007">
        <v>31.65</v>
      </c>
      <c r="AA58" s="1007">
        <v>19.32</v>
      </c>
      <c r="AB58" s="1007">
        <v>12.4</v>
      </c>
      <c r="AC58" s="1008">
        <v>111.883</v>
      </c>
      <c r="AD58" s="1007">
        <v>89.3</v>
      </c>
      <c r="AE58" s="1007">
        <v>21.54</v>
      </c>
      <c r="AF58" s="1007">
        <v>10</v>
      </c>
      <c r="AG58" s="1007">
        <v>1.31</v>
      </c>
      <c r="AH58" s="1007">
        <v>85.53</v>
      </c>
      <c r="AI58" s="1007">
        <v>28.62</v>
      </c>
      <c r="AJ58" s="1180"/>
      <c r="AK58" s="1180"/>
      <c r="AL58" s="1180"/>
      <c r="AM58" s="1180"/>
      <c r="AN58" s="1180"/>
      <c r="AO58" s="1009">
        <v>48</v>
      </c>
      <c r="AP58" s="1022">
        <v>117.827</v>
      </c>
      <c r="AQ58" s="1022">
        <v>134.15</v>
      </c>
      <c r="AR58" s="1133">
        <v>101.14</v>
      </c>
      <c r="AS58" s="1180"/>
      <c r="AT58" s="1180"/>
      <c r="AU58" s="1180"/>
      <c r="AV58" s="1180"/>
      <c r="AW58" s="1009">
        <v>48</v>
      </c>
      <c r="AX58" s="1022">
        <v>45.865000000000002</v>
      </c>
      <c r="AY58" s="1022">
        <v>79.23</v>
      </c>
      <c r="AZ58" s="1133">
        <v>29.34</v>
      </c>
      <c r="BA58" s="1180"/>
      <c r="BB58" s="1009">
        <v>48</v>
      </c>
      <c r="BC58" s="1025">
        <v>87.924999999999983</v>
      </c>
      <c r="BD58" s="1023">
        <v>169.50000000000003</v>
      </c>
      <c r="BE58" s="1139">
        <v>133.112999</v>
      </c>
      <c r="BF58" s="1180"/>
      <c r="BG58" s="1180"/>
      <c r="BH58" s="1180"/>
      <c r="BI58" s="1180"/>
      <c r="BJ58" s="1180"/>
      <c r="BK58" s="423"/>
      <c r="BL58" s="423"/>
      <c r="BM58" s="423"/>
      <c r="BN58" s="423"/>
      <c r="BO58" s="423"/>
      <c r="BP58" s="423"/>
      <c r="BQ58" s="423"/>
      <c r="BR58" s="423"/>
      <c r="BS58" s="423"/>
      <c r="BT58" s="423"/>
      <c r="BU58" s="423"/>
      <c r="BV58" s="423"/>
      <c r="BW58" s="423"/>
      <c r="BX58" s="423"/>
      <c r="BY58" s="423"/>
      <c r="BZ58" s="423"/>
    </row>
    <row r="59" spans="1:78" s="164" customFormat="1" ht="13.5">
      <c r="A59" s="207"/>
      <c r="B59" s="220"/>
      <c r="C59" s="220"/>
      <c r="D59" s="220"/>
      <c r="E59" s="220"/>
      <c r="F59" s="220"/>
      <c r="G59" s="220"/>
      <c r="H59" s="220"/>
      <c r="I59" s="220"/>
      <c r="J59" s="243"/>
      <c r="K59" s="159"/>
      <c r="T59" s="423"/>
      <c r="U59" s="761"/>
      <c r="V59" s="996">
        <v>51</v>
      </c>
      <c r="W59" s="995"/>
      <c r="X59" s="1007">
        <v>36.909999999999997</v>
      </c>
      <c r="Y59" s="1007">
        <v>78.84</v>
      </c>
      <c r="Z59" s="1007">
        <v>19.73</v>
      </c>
      <c r="AA59" s="1007">
        <v>13.65</v>
      </c>
      <c r="AB59" s="1007">
        <v>8.74</v>
      </c>
      <c r="AC59" s="1008">
        <v>101.2</v>
      </c>
      <c r="AD59" s="1007">
        <v>99.78</v>
      </c>
      <c r="AE59" s="1007">
        <v>27.96</v>
      </c>
      <c r="AF59" s="1007">
        <v>10</v>
      </c>
      <c r="AG59" s="1007">
        <v>1.1399999999999999</v>
      </c>
      <c r="AH59" s="1007">
        <v>116.12</v>
      </c>
      <c r="AI59" s="1007">
        <v>54.8</v>
      </c>
      <c r="AJ59" s="1180"/>
      <c r="AK59" s="1180"/>
      <c r="AL59" s="1180"/>
      <c r="AM59" s="1180"/>
      <c r="AN59" s="1180"/>
      <c r="AO59" s="1009">
        <v>49</v>
      </c>
      <c r="AP59" s="1022">
        <v>117.827</v>
      </c>
      <c r="AQ59" s="1022">
        <v>134.15</v>
      </c>
      <c r="AR59" s="1133">
        <v>101.14</v>
      </c>
      <c r="AS59" s="1180"/>
      <c r="AT59" s="1180"/>
      <c r="AU59" s="1180"/>
      <c r="AV59" s="1180"/>
      <c r="AW59" s="1009">
        <v>49</v>
      </c>
      <c r="AX59" s="1138">
        <v>51.566714695521732</v>
      </c>
      <c r="AY59" s="1022">
        <v>81.28</v>
      </c>
      <c r="AZ59" s="1133">
        <v>34.76</v>
      </c>
      <c r="BA59" s="1180"/>
      <c r="BB59" s="1009">
        <v>49</v>
      </c>
      <c r="BC59" s="1025">
        <v>85.033142868961448</v>
      </c>
      <c r="BD59" s="1023">
        <v>164.72300000000001</v>
      </c>
      <c r="BE59" s="1139">
        <v>128.37000269999999</v>
      </c>
      <c r="BF59" s="1180"/>
      <c r="BG59" s="1180"/>
      <c r="BH59" s="1180"/>
      <c r="BI59" s="1180"/>
      <c r="BJ59" s="1180"/>
      <c r="BK59" s="423"/>
      <c r="BL59" s="423"/>
      <c r="BM59" s="423"/>
      <c r="BN59" s="423"/>
      <c r="BO59" s="423"/>
      <c r="BP59" s="423"/>
      <c r="BQ59" s="423"/>
      <c r="BR59" s="423"/>
      <c r="BS59" s="423"/>
      <c r="BT59" s="423"/>
      <c r="BU59" s="423"/>
      <c r="BV59" s="423"/>
      <c r="BW59" s="423"/>
      <c r="BX59" s="423"/>
      <c r="BY59" s="423"/>
      <c r="BZ59" s="423"/>
    </row>
    <row r="60" spans="1:78" s="164" customFormat="1" ht="13.5" thickBot="1">
      <c r="A60" s="207"/>
      <c r="B60" s="220"/>
      <c r="C60" s="220"/>
      <c r="D60" s="220"/>
      <c r="E60" s="220"/>
      <c r="F60" s="220"/>
      <c r="G60" s="220"/>
      <c r="H60" s="220"/>
      <c r="I60" s="220"/>
      <c r="J60" s="243"/>
      <c r="K60" s="159"/>
      <c r="T60" s="423"/>
      <c r="U60" s="761"/>
      <c r="V60" s="996"/>
      <c r="W60" s="995"/>
      <c r="X60" s="1007">
        <v>68.171428680419893</v>
      </c>
      <c r="Y60" s="1007">
        <v>173.24642835344551</v>
      </c>
      <c r="Z60" s="1007">
        <v>46.748427799769779</v>
      </c>
      <c r="AA60" s="1007">
        <v>20.258571216038241</v>
      </c>
      <c r="AB60" s="1007">
        <v>16.477428436279258</v>
      </c>
      <c r="AC60" s="1008">
        <v>183.30985913957815</v>
      </c>
      <c r="AD60" s="1007">
        <v>150.62857273646728</v>
      </c>
      <c r="AE60" s="1007">
        <v>44.407142639160142</v>
      </c>
      <c r="AF60" s="1007">
        <v>10</v>
      </c>
      <c r="AG60" s="1007">
        <v>1.2935714210782672</v>
      </c>
      <c r="AH60" s="1007">
        <v>146.74785723004999</v>
      </c>
      <c r="AI60" s="1007">
        <v>50.432856423514181</v>
      </c>
      <c r="AJ60" s="1180"/>
      <c r="AK60" s="1180"/>
      <c r="AL60" s="1180"/>
      <c r="AM60" s="1180"/>
      <c r="AN60" s="1180"/>
      <c r="AO60" s="1009">
        <v>50</v>
      </c>
      <c r="AP60" s="1022">
        <v>111.587</v>
      </c>
      <c r="AQ60" s="1022">
        <v>128.977</v>
      </c>
      <c r="AR60" s="1133">
        <v>96.75</v>
      </c>
      <c r="AS60" s="1180"/>
      <c r="AT60" s="1180"/>
      <c r="AU60" s="1180"/>
      <c r="AV60" s="1180"/>
      <c r="AW60" s="1009">
        <v>50</v>
      </c>
      <c r="AX60" s="1022">
        <v>69.12</v>
      </c>
      <c r="AY60" s="1022">
        <v>69.123000000000005</v>
      </c>
      <c r="AZ60" s="1133">
        <v>32.950000000000003</v>
      </c>
      <c r="BA60" s="1180"/>
      <c r="BB60" s="1009">
        <v>50</v>
      </c>
      <c r="BC60" s="1025">
        <v>78.216999999999999</v>
      </c>
      <c r="BD60" s="1023">
        <v>160.208</v>
      </c>
      <c r="BE60" s="1139">
        <v>122.7149982</v>
      </c>
      <c r="BF60" s="1180"/>
      <c r="BG60" s="1180"/>
      <c r="BH60" s="1180"/>
      <c r="BI60" s="1180"/>
      <c r="BJ60" s="1180"/>
      <c r="BK60" s="423"/>
      <c r="BL60" s="423"/>
      <c r="BM60" s="423"/>
      <c r="BN60" s="423"/>
      <c r="BO60" s="423"/>
      <c r="BP60" s="423"/>
      <c r="BQ60" s="423"/>
      <c r="BR60" s="423"/>
      <c r="BS60" s="423"/>
      <c r="BT60" s="423"/>
      <c r="BU60" s="423"/>
      <c r="BV60" s="423"/>
      <c r="BW60" s="423"/>
      <c r="BX60" s="423"/>
      <c r="BY60" s="423"/>
      <c r="BZ60" s="423"/>
    </row>
    <row r="61" spans="1:78" s="164" customFormat="1" ht="12.75">
      <c r="A61" s="207"/>
      <c r="B61" s="220"/>
      <c r="C61" s="220"/>
      <c r="D61" s="220"/>
      <c r="E61" s="220"/>
      <c r="F61" s="220"/>
      <c r="G61" s="220"/>
      <c r="H61" s="220"/>
      <c r="I61" s="220"/>
      <c r="J61" s="243"/>
      <c r="K61" s="159"/>
      <c r="T61" s="423"/>
      <c r="U61" s="767">
        <v>2015</v>
      </c>
      <c r="V61" s="1004">
        <v>1</v>
      </c>
      <c r="W61" s="995">
        <v>1</v>
      </c>
      <c r="X61" s="1007">
        <v>68.54285648890901</v>
      </c>
      <c r="Y61" s="1007">
        <v>128.19599696568042</v>
      </c>
      <c r="Z61" s="1007">
        <v>45.029000418526742</v>
      </c>
      <c r="AA61" s="1007">
        <v>22.87971414838513</v>
      </c>
      <c r="AB61" s="1007">
        <v>19.893999917166528</v>
      </c>
      <c r="AC61" s="1008">
        <v>330.59428187778974</v>
      </c>
      <c r="AD61" s="1007">
        <v>194.22142791748016</v>
      </c>
      <c r="AE61" s="1007">
        <v>47.308570316859615</v>
      </c>
      <c r="AF61" s="1007">
        <v>10.010000092642628</v>
      </c>
      <c r="AG61" s="1007">
        <v>1.0784285579408874</v>
      </c>
      <c r="AH61" s="1007">
        <v>183.91999816894503</v>
      </c>
      <c r="AI61" s="1007">
        <v>92.277143205914939</v>
      </c>
      <c r="AJ61" s="1180"/>
      <c r="AK61" s="1180"/>
      <c r="AL61" s="1180"/>
      <c r="AM61" s="1180"/>
      <c r="AN61" s="1180"/>
      <c r="AO61" s="1009">
        <v>51</v>
      </c>
      <c r="AP61" s="1022">
        <v>111.587</v>
      </c>
      <c r="AQ61" s="1022">
        <v>128.977</v>
      </c>
      <c r="AR61" s="1133">
        <v>96.75</v>
      </c>
      <c r="AS61" s="1180"/>
      <c r="AT61" s="1180"/>
      <c r="AU61" s="1180"/>
      <c r="AV61" s="1180"/>
      <c r="AW61" s="1009">
        <v>51</v>
      </c>
      <c r="AX61" s="1022">
        <v>63.18</v>
      </c>
      <c r="AY61" s="1022">
        <v>63.18</v>
      </c>
      <c r="AZ61" s="1133">
        <v>25.78</v>
      </c>
      <c r="BA61" s="1180"/>
      <c r="BB61" s="1009">
        <v>51</v>
      </c>
      <c r="BC61" s="1025">
        <v>74.797000000476842</v>
      </c>
      <c r="BD61" s="1023">
        <v>157.54600000000002</v>
      </c>
      <c r="BE61" s="1139">
        <v>120.156003</v>
      </c>
      <c r="BF61" s="1180"/>
      <c r="BG61" s="1180"/>
      <c r="BH61" s="1180"/>
      <c r="BI61" s="1180"/>
      <c r="BJ61" s="1180"/>
      <c r="BK61" s="423"/>
      <c r="BL61" s="423"/>
      <c r="BM61" s="423"/>
      <c r="BN61" s="423"/>
      <c r="BO61" s="423"/>
      <c r="BP61" s="423"/>
      <c r="BQ61" s="423"/>
      <c r="BR61" s="423"/>
      <c r="BS61" s="423"/>
      <c r="BT61" s="423"/>
      <c r="BU61" s="423"/>
      <c r="BV61" s="423"/>
      <c r="BW61" s="423"/>
      <c r="BX61" s="423"/>
      <c r="BY61" s="423"/>
      <c r="BZ61" s="423"/>
    </row>
    <row r="62" spans="1:78" s="164" customFormat="1" ht="12.75">
      <c r="A62" s="207"/>
      <c r="B62" s="220"/>
      <c r="C62" s="220"/>
      <c r="D62" s="220"/>
      <c r="E62" s="220"/>
      <c r="F62" s="220"/>
      <c r="G62" s="220"/>
      <c r="H62" s="220"/>
      <c r="I62" s="220"/>
      <c r="J62" s="243"/>
      <c r="K62" s="159"/>
      <c r="T62" s="423"/>
      <c r="U62" s="761"/>
      <c r="V62" s="996"/>
      <c r="W62" s="995">
        <v>2</v>
      </c>
      <c r="X62" s="1007">
        <v>49.685714176722875</v>
      </c>
      <c r="Y62" s="1007">
        <v>96.163429260253665</v>
      </c>
      <c r="Z62" s="1007">
        <v>43.363000052315797</v>
      </c>
      <c r="AA62" s="1007">
        <v>14.161143030439073</v>
      </c>
      <c r="AB62" s="1007">
        <v>11.166571480887255</v>
      </c>
      <c r="AC62" s="1008">
        <v>214.08728681291797</v>
      </c>
      <c r="AD62" s="1007">
        <v>138.71857234409842</v>
      </c>
      <c r="AE62" s="1007">
        <v>33.982857295444987</v>
      </c>
      <c r="AF62" s="1007">
        <v>9.4300000326974018</v>
      </c>
      <c r="AG62" s="1007">
        <v>1.124142876693178</v>
      </c>
      <c r="AH62" s="1007">
        <v>270.27856881277859</v>
      </c>
      <c r="AI62" s="1007">
        <v>92.534285409109799</v>
      </c>
      <c r="AJ62" s="1180"/>
      <c r="AK62" s="1180"/>
      <c r="AL62" s="1180"/>
      <c r="AM62" s="1180"/>
      <c r="AN62" s="1180"/>
      <c r="AO62" s="1009">
        <v>52</v>
      </c>
      <c r="AP62" s="1022">
        <v>120.986000061035</v>
      </c>
      <c r="AQ62" s="1022">
        <v>138.54</v>
      </c>
      <c r="AR62" s="1133">
        <v>96.75</v>
      </c>
      <c r="AS62" s="1180"/>
      <c r="AT62" s="1180"/>
      <c r="AU62" s="1180"/>
      <c r="AV62" s="1180"/>
      <c r="AW62" s="1009">
        <v>52</v>
      </c>
      <c r="AX62" s="1022">
        <v>61.214000701904297</v>
      </c>
      <c r="AY62" s="1022">
        <v>83.69</v>
      </c>
      <c r="AZ62" s="1133">
        <v>22.26</v>
      </c>
      <c r="BA62" s="1180"/>
      <c r="BB62" s="1009">
        <v>52</v>
      </c>
      <c r="BC62" s="1025">
        <v>74.148001715540829</v>
      </c>
      <c r="BD62" s="1023">
        <v>154.74090000000001</v>
      </c>
      <c r="BE62" s="1139">
        <v>116.128997</v>
      </c>
      <c r="BF62" s="1180"/>
      <c r="BG62" s="1180"/>
      <c r="BH62" s="1180"/>
      <c r="BI62" s="1180"/>
      <c r="BJ62" s="1180"/>
      <c r="BK62" s="423"/>
      <c r="BL62" s="423"/>
      <c r="BM62" s="423"/>
      <c r="BN62" s="423"/>
      <c r="BO62" s="423"/>
      <c r="BP62" s="423"/>
      <c r="BQ62" s="423"/>
      <c r="BR62" s="423"/>
      <c r="BS62" s="423"/>
      <c r="BT62" s="423"/>
      <c r="BU62" s="423"/>
      <c r="BV62" s="423"/>
      <c r="BW62" s="423"/>
      <c r="BX62" s="423"/>
      <c r="BY62" s="423"/>
      <c r="BZ62" s="423"/>
    </row>
    <row r="63" spans="1:78" s="164" customFormat="1" ht="12.75">
      <c r="A63" s="207"/>
      <c r="B63" s="220"/>
      <c r="C63" s="220"/>
      <c r="D63" s="220"/>
      <c r="E63" s="220"/>
      <c r="F63" s="220"/>
      <c r="G63" s="220"/>
      <c r="H63" s="220"/>
      <c r="I63" s="220"/>
      <c r="J63" s="243"/>
      <c r="K63" s="159"/>
      <c r="T63" s="423"/>
      <c r="U63" s="761"/>
      <c r="V63" s="996"/>
      <c r="W63" s="995">
        <v>3</v>
      </c>
      <c r="X63" s="1007">
        <v>63.18571363176612</v>
      </c>
      <c r="Y63" s="1007">
        <v>170.70128413609078</v>
      </c>
      <c r="Z63" s="1007">
        <v>71.775428771972571</v>
      </c>
      <c r="AA63" s="1007">
        <v>13.84971414293557</v>
      </c>
      <c r="AB63" s="1007">
        <v>9.8989998953682861</v>
      </c>
      <c r="AC63" s="1008">
        <v>181.50271388462556</v>
      </c>
      <c r="AD63" s="1007">
        <v>156.31142970493829</v>
      </c>
      <c r="AE63" s="1007">
        <v>26.197142464773954</v>
      </c>
      <c r="AF63" s="1007">
        <v>9</v>
      </c>
      <c r="AG63" s="1007">
        <v>1.2850000006811924</v>
      </c>
      <c r="AH63" s="1007">
        <v>324.18071855817436</v>
      </c>
      <c r="AI63" s="1007">
        <v>77.014000483921535</v>
      </c>
      <c r="AJ63" s="1180"/>
      <c r="AK63" s="1180"/>
      <c r="AL63" s="1180"/>
      <c r="AM63" s="1180"/>
      <c r="AN63" s="1180"/>
      <c r="AO63" s="1009">
        <v>53</v>
      </c>
      <c r="AP63" s="1022"/>
      <c r="AQ63" s="1022"/>
      <c r="AR63" s="1133"/>
      <c r="AS63" s="1180"/>
      <c r="AT63" s="1180"/>
      <c r="AU63" s="1180"/>
      <c r="AV63" s="1180"/>
      <c r="AW63" s="1009">
        <v>53</v>
      </c>
      <c r="AX63" s="1180"/>
      <c r="AY63" s="1180"/>
      <c r="AZ63" s="1180"/>
      <c r="BA63" s="1180"/>
      <c r="BB63" s="1009">
        <v>53</v>
      </c>
      <c r="BC63" s="1025"/>
      <c r="BD63" s="1023"/>
      <c r="BE63" s="1139"/>
      <c r="BF63" s="1180"/>
      <c r="BG63" s="1180"/>
      <c r="BH63" s="1180"/>
      <c r="BI63" s="1180"/>
      <c r="BJ63" s="1180"/>
      <c r="BK63" s="423"/>
      <c r="BL63" s="423"/>
      <c r="BM63" s="423"/>
      <c r="BN63" s="423"/>
      <c r="BO63" s="423"/>
      <c r="BP63" s="423"/>
      <c r="BQ63" s="423"/>
      <c r="BR63" s="423"/>
      <c r="BS63" s="423"/>
      <c r="BT63" s="423"/>
      <c r="BU63" s="423"/>
      <c r="BV63" s="423"/>
      <c r="BW63" s="423"/>
      <c r="BX63" s="423"/>
      <c r="BY63" s="423"/>
      <c r="BZ63" s="423"/>
    </row>
    <row r="64" spans="1:78" s="164" customFormat="1" ht="12.75">
      <c r="A64" s="207"/>
      <c r="B64" s="220"/>
      <c r="C64" s="220"/>
      <c r="D64" s="220"/>
      <c r="E64" s="220"/>
      <c r="F64" s="220"/>
      <c r="G64" s="220"/>
      <c r="H64" s="220"/>
      <c r="I64" s="220"/>
      <c r="J64" s="243"/>
      <c r="K64" s="159"/>
      <c r="T64" s="423"/>
      <c r="U64" s="761"/>
      <c r="V64" s="996">
        <v>4</v>
      </c>
      <c r="W64" s="995">
        <v>4</v>
      </c>
      <c r="X64" s="1007">
        <v>92.357142857142819</v>
      </c>
      <c r="Y64" s="1007">
        <v>159.75871276855426</v>
      </c>
      <c r="Z64" s="1007">
        <v>123.43885803222614</v>
      </c>
      <c r="AA64" s="1007">
        <v>23.090571539742559</v>
      </c>
      <c r="AB64" s="1007">
        <v>17.496428762163383</v>
      </c>
      <c r="AC64" s="1008">
        <v>321.27714320591474</v>
      </c>
      <c r="AD64" s="1007">
        <v>188.44857134137786</v>
      </c>
      <c r="AE64" s="1007">
        <v>42.578571592058424</v>
      </c>
      <c r="AF64" s="1007">
        <v>9.0057144165039045</v>
      </c>
      <c r="AG64" s="1007">
        <v>2.8518571853637655</v>
      </c>
      <c r="AH64" s="1007">
        <v>226.1550009591233</v>
      </c>
      <c r="AI64" s="1007">
        <v>82.329572405133788</v>
      </c>
      <c r="AJ64" s="1180"/>
      <c r="AK64" s="1180"/>
      <c r="AL64" s="1180"/>
      <c r="AM64" s="1180"/>
      <c r="AN64" s="1180"/>
      <c r="AO64" s="1180"/>
      <c r="AP64" s="1023"/>
      <c r="AQ64" s="1023"/>
      <c r="AR64" s="1139"/>
      <c r="AS64" s="1180"/>
      <c r="AT64" s="1180"/>
      <c r="AU64" s="1180"/>
      <c r="AV64" s="1180"/>
      <c r="AW64" s="1180"/>
      <c r="AX64" s="1180"/>
      <c r="AY64" s="1180"/>
      <c r="AZ64" s="1180"/>
      <c r="BA64" s="1180"/>
      <c r="BB64" s="1180"/>
      <c r="BC64" s="1180"/>
      <c r="BD64" s="1180"/>
      <c r="BE64" s="1180"/>
      <c r="BF64" s="1180"/>
      <c r="BG64" s="1180"/>
      <c r="BH64" s="1180"/>
      <c r="BI64" s="1180"/>
      <c r="BJ64" s="1180"/>
      <c r="BK64" s="423"/>
      <c r="BL64" s="423"/>
      <c r="BM64" s="423"/>
      <c r="BN64" s="423"/>
      <c r="BO64" s="423"/>
      <c r="BP64" s="423"/>
      <c r="BQ64" s="423"/>
      <c r="BR64" s="423"/>
      <c r="BS64" s="423"/>
      <c r="BT64" s="423"/>
      <c r="BU64" s="423"/>
      <c r="BV64" s="423"/>
      <c r="BW64" s="423"/>
      <c r="BX64" s="423"/>
      <c r="BY64" s="423"/>
      <c r="BZ64" s="423"/>
    </row>
    <row r="65" spans="1:78" s="164" customFormat="1" ht="12.75">
      <c r="A65" s="207"/>
      <c r="B65" s="220"/>
      <c r="C65" s="220"/>
      <c r="D65" s="220"/>
      <c r="E65" s="220"/>
      <c r="F65" s="220"/>
      <c r="G65" s="220"/>
      <c r="H65" s="220"/>
      <c r="I65" s="220"/>
      <c r="J65" s="243"/>
      <c r="K65" s="159"/>
      <c r="T65" s="423"/>
      <c r="U65" s="761"/>
      <c r="V65" s="996"/>
      <c r="W65" s="995">
        <v>5</v>
      </c>
      <c r="X65" s="1007">
        <v>89.485714503696826</v>
      </c>
      <c r="Y65" s="1007">
        <v>175.85857282366015</v>
      </c>
      <c r="Z65" s="1007">
        <v>98.794857025146186</v>
      </c>
      <c r="AA65" s="1007">
        <v>20.899142946515727</v>
      </c>
      <c r="AB65" s="1007">
        <v>18.429857390267454</v>
      </c>
      <c r="AC65" s="1008">
        <v>327.06042698451427</v>
      </c>
      <c r="AD65" s="1007">
        <v>191.91857365199442</v>
      </c>
      <c r="AE65" s="1007">
        <v>47.517142159598151</v>
      </c>
      <c r="AF65" s="1007">
        <v>9</v>
      </c>
      <c r="AG65" s="1007">
        <v>6.0409999234335663</v>
      </c>
      <c r="AH65" s="1007">
        <v>175.73643166678244</v>
      </c>
      <c r="AI65" s="1007">
        <v>61.832857404436346</v>
      </c>
      <c r="AJ65" s="1180"/>
      <c r="AK65" s="1180"/>
      <c r="AL65" s="1180"/>
      <c r="AM65" s="1180"/>
      <c r="AN65" s="1180"/>
      <c r="AO65" s="1180"/>
      <c r="AP65" s="1140"/>
      <c r="AQ65" s="1140"/>
      <c r="AR65" s="1139"/>
      <c r="AS65" s="1180"/>
      <c r="AT65" s="1180"/>
      <c r="AU65" s="1180"/>
      <c r="AV65" s="1180"/>
      <c r="AW65" s="1180"/>
      <c r="AX65" s="1180"/>
      <c r="AY65" s="1180"/>
      <c r="AZ65" s="1180"/>
      <c r="BA65" s="1180"/>
      <c r="BB65" s="1180"/>
      <c r="BC65" s="1180"/>
      <c r="BD65" s="1180"/>
      <c r="BE65" s="1180"/>
      <c r="BF65" s="1180"/>
      <c r="BG65" s="1180"/>
      <c r="BH65" s="1180"/>
      <c r="BI65" s="1180"/>
      <c r="BJ65" s="1180"/>
      <c r="BK65" s="423"/>
      <c r="BL65" s="423"/>
      <c r="BM65" s="423"/>
      <c r="BN65" s="423"/>
      <c r="BO65" s="423"/>
      <c r="BP65" s="423"/>
      <c r="BQ65" s="423"/>
      <c r="BR65" s="423"/>
      <c r="BS65" s="423"/>
      <c r="BT65" s="423"/>
      <c r="BU65" s="423"/>
      <c r="BV65" s="423"/>
      <c r="BW65" s="423"/>
      <c r="BX65" s="423"/>
      <c r="BY65" s="423"/>
      <c r="BZ65" s="423"/>
    </row>
    <row r="66" spans="1:78" s="164" customFormat="1" ht="12.75">
      <c r="A66" s="207"/>
      <c r="B66" s="220"/>
      <c r="C66" s="220"/>
      <c r="D66" s="220"/>
      <c r="E66" s="220"/>
      <c r="F66" s="220"/>
      <c r="G66" s="220"/>
      <c r="H66" s="220"/>
      <c r="I66" s="220"/>
      <c r="J66" s="243"/>
      <c r="K66" s="159"/>
      <c r="T66" s="423"/>
      <c r="U66" s="761"/>
      <c r="V66" s="996"/>
      <c r="W66" s="995">
        <v>6</v>
      </c>
      <c r="X66" s="1007">
        <v>70.542857033865786</v>
      </c>
      <c r="Y66" s="1007">
        <v>165.36414119175461</v>
      </c>
      <c r="Z66" s="1007">
        <v>47.4197137015206</v>
      </c>
      <c r="AA66" s="1007">
        <v>21.769857134137798</v>
      </c>
      <c r="AB66" s="1007">
        <v>15.948999949863927</v>
      </c>
      <c r="AC66" s="1008">
        <v>382.54914855956986</v>
      </c>
      <c r="AD66" s="1007">
        <v>206.39285714285671</v>
      </c>
      <c r="AE66" s="1007">
        <v>21.769857134137798</v>
      </c>
      <c r="AF66" s="1007">
        <v>9</v>
      </c>
      <c r="AG66" s="1007">
        <v>8.9162856510707265</v>
      </c>
      <c r="AH66" s="1007">
        <v>124.30357033865756</v>
      </c>
      <c r="AI66" s="1007">
        <v>71.741429465157537</v>
      </c>
      <c r="AJ66" s="1180"/>
      <c r="AK66" s="1180"/>
      <c r="AL66" s="1180"/>
      <c r="AM66" s="1180"/>
      <c r="AN66" s="1180"/>
      <c r="AO66" s="1180"/>
      <c r="AP66" s="1140"/>
      <c r="AQ66" s="1140"/>
      <c r="AR66" s="1133"/>
      <c r="AS66" s="1180"/>
      <c r="AT66" s="1180"/>
      <c r="AU66" s="1180"/>
      <c r="AV66" s="1180"/>
      <c r="AW66" s="1180"/>
      <c r="AX66" s="1180"/>
      <c r="AY66" s="1180"/>
      <c r="AZ66" s="1180"/>
      <c r="BA66" s="1180"/>
      <c r="BB66" s="1180"/>
      <c r="BC66" s="1180"/>
      <c r="BD66" s="1180"/>
      <c r="BE66" s="1180"/>
      <c r="BF66" s="1180"/>
      <c r="BG66" s="1180"/>
      <c r="BH66" s="1180"/>
      <c r="BI66" s="1180"/>
      <c r="BJ66" s="1180"/>
      <c r="BK66" s="423"/>
      <c r="BL66" s="423"/>
      <c r="BM66" s="423"/>
      <c r="BN66" s="423"/>
      <c r="BO66" s="423"/>
      <c r="BP66" s="423"/>
      <c r="BQ66" s="423"/>
      <c r="BR66" s="423"/>
      <c r="BS66" s="423"/>
      <c r="BT66" s="423"/>
      <c r="BU66" s="423"/>
      <c r="BV66" s="423"/>
      <c r="BW66" s="423"/>
      <c r="BX66" s="423"/>
      <c r="BY66" s="423"/>
      <c r="BZ66" s="423"/>
    </row>
    <row r="67" spans="1:78" s="164" customFormat="1" ht="12.75">
      <c r="A67" s="207"/>
      <c r="B67" s="220"/>
      <c r="C67" s="220"/>
      <c r="D67" s="220"/>
      <c r="E67" s="220"/>
      <c r="F67" s="220"/>
      <c r="G67" s="220"/>
      <c r="H67" s="220"/>
      <c r="I67" s="220"/>
      <c r="J67" s="243"/>
      <c r="K67" s="159"/>
      <c r="T67" s="423"/>
      <c r="U67" s="761"/>
      <c r="V67" s="996"/>
      <c r="W67" s="995">
        <v>7</v>
      </c>
      <c r="X67" s="1007">
        <v>74.442858014787944</v>
      </c>
      <c r="Y67" s="1007">
        <v>115.832716805594</v>
      </c>
      <c r="Z67" s="1007">
        <v>39.554857526506659</v>
      </c>
      <c r="AA67" s="1007">
        <v>25.199285234723742</v>
      </c>
      <c r="AB67" s="1007">
        <v>17.346428462437171</v>
      </c>
      <c r="AC67" s="1008">
        <v>439.76600428989923</v>
      </c>
      <c r="AD67" s="1007">
        <v>188.98428562709228</v>
      </c>
      <c r="AE67" s="1007">
        <v>48.435713631766134</v>
      </c>
      <c r="AF67" s="1007">
        <v>9.0028572082519513</v>
      </c>
      <c r="AG67" s="1007">
        <v>14.150571210043733</v>
      </c>
      <c r="AH67" s="1007">
        <v>311.82357134137811</v>
      </c>
      <c r="AI67" s="1007">
        <v>78.088570186070001</v>
      </c>
      <c r="AJ67" s="1180"/>
      <c r="AK67" s="1180"/>
      <c r="AL67" s="1180"/>
      <c r="AM67" s="1180"/>
      <c r="AN67" s="1180"/>
      <c r="AO67" s="1180"/>
      <c r="AP67" s="1129"/>
      <c r="AQ67" s="1129"/>
      <c r="AR67" s="1129"/>
      <c r="AS67" s="1180"/>
      <c r="AT67" s="1180"/>
      <c r="AU67" s="1180"/>
      <c r="AV67" s="1180"/>
      <c r="AW67" s="1180"/>
      <c r="AX67" s="1180"/>
      <c r="AY67" s="1180"/>
      <c r="AZ67" s="1180"/>
      <c r="BA67" s="1180"/>
      <c r="BB67" s="1180"/>
      <c r="BC67" s="1180"/>
      <c r="BD67" s="1180"/>
      <c r="BE67" s="1180"/>
      <c r="BF67" s="1180"/>
      <c r="BG67" s="1180"/>
      <c r="BH67" s="1180"/>
      <c r="BI67" s="1180"/>
      <c r="BJ67" s="1180"/>
      <c r="BK67" s="423"/>
      <c r="BL67" s="423"/>
      <c r="BM67" s="423"/>
      <c r="BN67" s="423"/>
      <c r="BO67" s="423"/>
      <c r="BP67" s="423"/>
      <c r="BQ67" s="423"/>
      <c r="BR67" s="423"/>
      <c r="BS67" s="423"/>
      <c r="BT67" s="423"/>
      <c r="BU67" s="423"/>
      <c r="BV67" s="423"/>
      <c r="BW67" s="423"/>
      <c r="BX67" s="423"/>
      <c r="BY67" s="423"/>
      <c r="BZ67" s="423"/>
    </row>
    <row r="68" spans="1:78" s="164" customFormat="1" ht="12.75">
      <c r="A68" s="207"/>
      <c r="B68" s="220"/>
      <c r="C68" s="220"/>
      <c r="D68" s="220"/>
      <c r="E68" s="220"/>
      <c r="F68" s="220"/>
      <c r="G68" s="220"/>
      <c r="H68" s="220"/>
      <c r="I68" s="220"/>
      <c r="J68" s="243"/>
      <c r="K68" s="159"/>
      <c r="T68" s="423"/>
      <c r="U68" s="761"/>
      <c r="V68" s="996">
        <v>8</v>
      </c>
      <c r="W68" s="995">
        <v>8</v>
      </c>
      <c r="X68" s="1007">
        <v>57.657142639160107</v>
      </c>
      <c r="Y68" s="1007">
        <v>105.39785766601526</v>
      </c>
      <c r="Z68" s="1007">
        <v>40.561000006539437</v>
      </c>
      <c r="AA68" s="1007">
        <v>20.075571877615744</v>
      </c>
      <c r="AB68" s="1007">
        <v>12.653857094900914</v>
      </c>
      <c r="AC68" s="1008">
        <v>288.93457249232642</v>
      </c>
      <c r="AD68" s="1007">
        <v>201.38999720982085</v>
      </c>
      <c r="AE68" s="1007">
        <v>43.595714569091747</v>
      </c>
      <c r="AF68" s="1007">
        <v>9</v>
      </c>
      <c r="AG68" s="1007">
        <v>4.65714287757873</v>
      </c>
      <c r="AH68" s="1007">
        <v>283.68928527831974</v>
      </c>
      <c r="AI68" s="1007">
        <v>88.551427568708121</v>
      </c>
      <c r="AJ68" s="1180"/>
      <c r="AK68" s="1180"/>
      <c r="AL68" s="1180"/>
      <c r="AM68" s="1180"/>
      <c r="AN68" s="1180"/>
      <c r="AO68" s="1180"/>
      <c r="AP68" s="1023"/>
      <c r="AQ68" s="1022"/>
      <c r="AR68" s="1133"/>
      <c r="AS68" s="1180"/>
      <c r="AT68" s="1180"/>
      <c r="AU68" s="1180"/>
      <c r="AV68" s="1180"/>
      <c r="AW68" s="1180"/>
      <c r="AX68" s="1180"/>
      <c r="AY68" s="1180"/>
      <c r="AZ68" s="1180"/>
      <c r="BA68" s="1180"/>
      <c r="BB68" s="1180"/>
      <c r="BC68" s="1180"/>
      <c r="BD68" s="1180"/>
      <c r="BE68" s="1180"/>
      <c r="BF68" s="1180"/>
      <c r="BG68" s="1180"/>
      <c r="BH68" s="1180"/>
      <c r="BI68" s="1180"/>
      <c r="BJ68" s="1180"/>
      <c r="BK68" s="423"/>
      <c r="BL68" s="423"/>
      <c r="BM68" s="423"/>
      <c r="BN68" s="423"/>
      <c r="BO68" s="423"/>
      <c r="BP68" s="423"/>
      <c r="BQ68" s="423"/>
      <c r="BR68" s="423"/>
      <c r="BS68" s="423"/>
      <c r="BT68" s="423"/>
      <c r="BU68" s="423"/>
      <c r="BV68" s="423"/>
      <c r="BW68" s="423"/>
      <c r="BX68" s="423"/>
      <c r="BY68" s="423"/>
      <c r="BZ68" s="423"/>
    </row>
    <row r="69" spans="1:78" s="164" customFormat="1" ht="12.75">
      <c r="A69" s="207"/>
      <c r="B69" s="220"/>
      <c r="C69" s="220"/>
      <c r="D69" s="220"/>
      <c r="E69" s="220"/>
      <c r="F69" s="220"/>
      <c r="G69" s="220"/>
      <c r="H69" s="220"/>
      <c r="I69" s="220"/>
      <c r="J69" s="243"/>
      <c r="K69" s="159"/>
      <c r="T69" s="423"/>
      <c r="U69" s="761"/>
      <c r="V69" s="996"/>
      <c r="W69" s="995">
        <v>9</v>
      </c>
      <c r="X69" s="1007">
        <v>88.771428789410876</v>
      </c>
      <c r="Y69" s="1007">
        <v>162.89514378138898</v>
      </c>
      <c r="Z69" s="1007">
        <v>99.332141876220447</v>
      </c>
      <c r="AA69" s="1007">
        <v>19.496999740600501</v>
      </c>
      <c r="AB69" s="1007">
        <v>15.7849998474121</v>
      </c>
      <c r="AC69" s="1008">
        <v>411.09385899134998</v>
      </c>
      <c r="AD69" s="1007">
        <v>179.96000671386699</v>
      </c>
      <c r="AE69" s="1007">
        <v>37.669998168945298</v>
      </c>
      <c r="AF69" s="1007">
        <v>9.0014286041259748</v>
      </c>
      <c r="AG69" s="1007">
        <v>3.743571417672289</v>
      </c>
      <c r="AH69" s="1007">
        <v>317.80857631138355</v>
      </c>
      <c r="AI69" s="1007">
        <v>91.184855869838046</v>
      </c>
      <c r="AJ69" s="1180"/>
      <c r="AK69" s="1180"/>
      <c r="AL69" s="1180"/>
      <c r="AM69" s="1180"/>
      <c r="AN69" s="1180"/>
      <c r="AO69" s="1180"/>
      <c r="AP69" s="1022"/>
      <c r="AQ69" s="1022"/>
      <c r="AR69" s="1133"/>
      <c r="AS69" s="1180"/>
      <c r="AT69" s="1180"/>
      <c r="AU69" s="1180"/>
      <c r="AV69" s="1180"/>
      <c r="AW69" s="1180"/>
      <c r="AX69" s="1180"/>
      <c r="AY69" s="1180"/>
      <c r="AZ69" s="1180"/>
      <c r="BA69" s="1180"/>
      <c r="BB69" s="1180"/>
      <c r="BC69" s="1180"/>
      <c r="BD69" s="1180"/>
      <c r="BE69" s="1180"/>
      <c r="BF69" s="1180"/>
      <c r="BG69" s="1180"/>
      <c r="BH69" s="1180"/>
      <c r="BI69" s="1180"/>
      <c r="BJ69" s="1180"/>
      <c r="BK69" s="423"/>
      <c r="BL69" s="423"/>
      <c r="BM69" s="423"/>
      <c r="BN69" s="423"/>
      <c r="BO69" s="423"/>
      <c r="BP69" s="423"/>
      <c r="BQ69" s="423"/>
      <c r="BR69" s="423"/>
      <c r="BS69" s="423"/>
      <c r="BT69" s="423"/>
      <c r="BU69" s="423"/>
      <c r="BV69" s="423"/>
      <c r="BW69" s="423"/>
      <c r="BX69" s="423"/>
      <c r="BY69" s="423"/>
      <c r="BZ69" s="423"/>
    </row>
    <row r="70" spans="1:78" s="164" customFormat="1" ht="12.75">
      <c r="A70" s="207"/>
      <c r="B70" s="220"/>
      <c r="C70" s="220"/>
      <c r="D70" s="220"/>
      <c r="E70" s="220"/>
      <c r="F70" s="220"/>
      <c r="G70" s="220"/>
      <c r="H70" s="220"/>
      <c r="I70" s="220"/>
      <c r="J70" s="243"/>
      <c r="K70" s="159"/>
      <c r="T70" s="423"/>
      <c r="U70" s="761"/>
      <c r="V70" s="996"/>
      <c r="W70" s="995">
        <v>10</v>
      </c>
      <c r="X70" s="1007">
        <v>82.44</v>
      </c>
      <c r="Y70" s="1007">
        <v>131.47999999999999</v>
      </c>
      <c r="Z70" s="1007">
        <v>63.86</v>
      </c>
      <c r="AA70" s="1007">
        <v>23.33</v>
      </c>
      <c r="AB70" s="1007">
        <v>16.84</v>
      </c>
      <c r="AC70" s="1008">
        <v>435.11</v>
      </c>
      <c r="AD70" s="1007">
        <v>175.54</v>
      </c>
      <c r="AE70" s="1007">
        <v>52.55</v>
      </c>
      <c r="AF70" s="1007">
        <v>15.41</v>
      </c>
      <c r="AG70" s="1007">
        <v>22.31</v>
      </c>
      <c r="AH70" s="1007">
        <v>307.52</v>
      </c>
      <c r="AI70" s="1007">
        <v>98.38</v>
      </c>
      <c r="AJ70" s="1180"/>
      <c r="AK70" s="1180"/>
      <c r="AL70" s="1180"/>
      <c r="AM70" s="1180"/>
      <c r="AN70" s="1180"/>
      <c r="AO70" s="1180"/>
      <c r="AP70" s="1022"/>
      <c r="AQ70" s="1022"/>
      <c r="AR70" s="1133"/>
      <c r="AS70" s="1180"/>
      <c r="AT70" s="1180"/>
      <c r="AU70" s="1180"/>
      <c r="AV70" s="1180"/>
      <c r="AW70" s="1180"/>
      <c r="AX70" s="1180"/>
      <c r="AY70" s="1180"/>
      <c r="AZ70" s="1180"/>
      <c r="BA70" s="1180"/>
      <c r="BB70" s="1180"/>
      <c r="BC70" s="1180"/>
      <c r="BD70" s="1180"/>
      <c r="BE70" s="1180"/>
      <c r="BF70" s="1180"/>
      <c r="BG70" s="1180"/>
      <c r="BH70" s="1180"/>
      <c r="BI70" s="1180"/>
      <c r="BJ70" s="1180"/>
      <c r="BK70" s="423"/>
      <c r="BL70" s="423"/>
      <c r="BM70" s="423"/>
      <c r="BN70" s="423"/>
      <c r="BO70" s="423"/>
      <c r="BP70" s="423"/>
      <c r="BQ70" s="423"/>
      <c r="BR70" s="423"/>
      <c r="BS70" s="423"/>
      <c r="BT70" s="423"/>
      <c r="BU70" s="423"/>
      <c r="BV70" s="423"/>
      <c r="BW70" s="423"/>
      <c r="BX70" s="423"/>
      <c r="BY70" s="423"/>
      <c r="BZ70" s="423"/>
    </row>
    <row r="71" spans="1:78" s="164" customFormat="1" ht="12.75">
      <c r="A71" s="207"/>
      <c r="B71" s="220"/>
      <c r="C71" s="220"/>
      <c r="D71" s="220"/>
      <c r="E71" s="220"/>
      <c r="F71" s="220"/>
      <c r="G71" s="220"/>
      <c r="H71" s="220"/>
      <c r="I71" s="220"/>
      <c r="J71" s="243"/>
      <c r="K71" s="159"/>
      <c r="T71" s="423"/>
      <c r="U71" s="761"/>
      <c r="V71" s="996"/>
      <c r="W71" s="995">
        <v>11</v>
      </c>
      <c r="X71" s="1007">
        <v>79.385999999999996</v>
      </c>
      <c r="Y71" s="1007">
        <v>168.71</v>
      </c>
      <c r="Z71" s="1007">
        <v>149.82</v>
      </c>
      <c r="AA71" s="1007">
        <v>21.65</v>
      </c>
      <c r="AB71" s="1007">
        <v>17.920000000000002</v>
      </c>
      <c r="AC71" s="1008">
        <v>268.85000000000002</v>
      </c>
      <c r="AD71" s="1007">
        <v>139.57</v>
      </c>
      <c r="AE71" s="1007">
        <v>35.479999999999997</v>
      </c>
      <c r="AF71" s="1007">
        <v>11.194000000000001</v>
      </c>
      <c r="AG71" s="1007">
        <v>11.012</v>
      </c>
      <c r="AH71" s="1007">
        <v>267.10000000000002</v>
      </c>
      <c r="AI71" s="1007">
        <v>73.144999999999996</v>
      </c>
      <c r="AJ71" s="1180"/>
      <c r="AK71" s="1180"/>
      <c r="AL71" s="1180"/>
      <c r="AM71" s="1180"/>
      <c r="AN71" s="1180"/>
      <c r="AO71" s="1180"/>
      <c r="AP71" s="1022"/>
      <c r="AQ71" s="1022"/>
      <c r="AR71" s="1133"/>
      <c r="AS71" s="1180"/>
      <c r="AT71" s="1180"/>
      <c r="AU71" s="1180"/>
      <c r="AV71" s="1180"/>
      <c r="AW71" s="1180"/>
      <c r="AX71" s="1180"/>
      <c r="AY71" s="1180"/>
      <c r="AZ71" s="1180"/>
      <c r="BA71" s="1180"/>
      <c r="BB71" s="1180"/>
      <c r="BC71" s="1180"/>
      <c r="BD71" s="1180"/>
      <c r="BE71" s="1180"/>
      <c r="BF71" s="1180"/>
      <c r="BG71" s="1180"/>
      <c r="BH71" s="1180"/>
      <c r="BI71" s="1180"/>
      <c r="BJ71" s="1180"/>
      <c r="BK71" s="423"/>
      <c r="BL71" s="423"/>
      <c r="BM71" s="423"/>
      <c r="BN71" s="423"/>
      <c r="BO71" s="423"/>
      <c r="BP71" s="423"/>
      <c r="BQ71" s="423"/>
      <c r="BR71" s="423"/>
      <c r="BS71" s="423"/>
      <c r="BT71" s="423"/>
      <c r="BU71" s="423"/>
      <c r="BV71" s="423"/>
      <c r="BW71" s="423"/>
      <c r="BX71" s="423"/>
      <c r="BY71" s="423"/>
      <c r="BZ71" s="423"/>
    </row>
    <row r="72" spans="1:78" s="164" customFormat="1" ht="12.75">
      <c r="A72" s="207"/>
      <c r="B72" s="220"/>
      <c r="C72" s="220"/>
      <c r="D72" s="220"/>
      <c r="E72" s="220"/>
      <c r="F72" s="220"/>
      <c r="G72" s="220"/>
      <c r="H72" s="220"/>
      <c r="I72" s="220"/>
      <c r="J72" s="243"/>
      <c r="K72" s="159"/>
      <c r="T72" s="423"/>
      <c r="U72" s="761"/>
      <c r="V72" s="996">
        <v>12</v>
      </c>
      <c r="W72" s="995">
        <v>12</v>
      </c>
      <c r="X72" s="1007">
        <v>79.385000000000005</v>
      </c>
      <c r="Y72" s="1007">
        <v>283.36357334681884</v>
      </c>
      <c r="Z72" s="1007">
        <v>237.20571463448616</v>
      </c>
      <c r="AA72" s="1007">
        <v>27.377714429582827</v>
      </c>
      <c r="AB72" s="1007">
        <v>22.34300013950887</v>
      </c>
      <c r="AC72" s="1008">
        <v>380.93800136021173</v>
      </c>
      <c r="AD72" s="1007">
        <v>144.48428562709242</v>
      </c>
      <c r="AE72" s="1007">
        <v>34.888571330479174</v>
      </c>
      <c r="AF72" s="1007">
        <v>21.529999869210325</v>
      </c>
      <c r="AG72" s="1007">
        <v>11.088000297546349</v>
      </c>
      <c r="AH72" s="1007">
        <v>256.24499947684097</v>
      </c>
      <c r="AI72" s="1007">
        <v>60.913855961390873</v>
      </c>
      <c r="AJ72" s="1180"/>
      <c r="AK72" s="1180"/>
      <c r="AL72" s="1180"/>
      <c r="AM72" s="1180"/>
      <c r="AN72" s="1180"/>
      <c r="AO72" s="1180"/>
      <c r="AP72" s="1022"/>
      <c r="AQ72" s="1022"/>
      <c r="AR72" s="1133"/>
      <c r="AS72" s="1180"/>
      <c r="AT72" s="1180"/>
      <c r="AU72" s="1180"/>
      <c r="AV72" s="1180"/>
      <c r="AW72" s="1180"/>
      <c r="AX72" s="1180"/>
      <c r="AY72" s="1180"/>
      <c r="AZ72" s="1180"/>
      <c r="BA72" s="1180"/>
      <c r="BB72" s="1180"/>
      <c r="BC72" s="1180"/>
      <c r="BD72" s="1180"/>
      <c r="BE72" s="1180"/>
      <c r="BF72" s="1180"/>
      <c r="BG72" s="1180"/>
      <c r="BH72" s="1180"/>
      <c r="BI72" s="1180"/>
      <c r="BJ72" s="1180"/>
      <c r="BK72" s="423"/>
      <c r="BL72" s="423"/>
      <c r="BM72" s="423"/>
      <c r="BN72" s="423"/>
      <c r="BO72" s="423"/>
      <c r="BP72" s="423"/>
      <c r="BQ72" s="423"/>
      <c r="BR72" s="423"/>
      <c r="BS72" s="423"/>
      <c r="BT72" s="423"/>
      <c r="BU72" s="423"/>
      <c r="BV72" s="423"/>
      <c r="BW72" s="423"/>
      <c r="BX72" s="423"/>
      <c r="BY72" s="423"/>
      <c r="BZ72" s="423"/>
    </row>
    <row r="73" spans="1:78" s="164" customFormat="1" ht="12.75">
      <c r="A73" s="207"/>
      <c r="B73" s="220"/>
      <c r="C73" s="220"/>
      <c r="D73" s="220"/>
      <c r="E73" s="220"/>
      <c r="F73" s="220"/>
      <c r="G73" s="220"/>
      <c r="H73" s="220"/>
      <c r="I73" s="220"/>
      <c r="J73" s="243"/>
      <c r="K73" s="159"/>
      <c r="T73" s="423"/>
      <c r="U73" s="761"/>
      <c r="V73" s="996"/>
      <c r="W73" s="995">
        <v>13</v>
      </c>
      <c r="X73" s="1007">
        <v>106.27142769949758</v>
      </c>
      <c r="Y73" s="1007">
        <v>166.3</v>
      </c>
      <c r="Z73" s="1007">
        <v>146.00399999999999</v>
      </c>
      <c r="AA73" s="1007">
        <v>18.302499999999998</v>
      </c>
      <c r="AB73" s="1007">
        <v>13.263</v>
      </c>
      <c r="AC73" s="1008">
        <v>284.01</v>
      </c>
      <c r="AD73" s="1007">
        <v>128.37</v>
      </c>
      <c r="AE73" s="1007">
        <v>35.216999999999999</v>
      </c>
      <c r="AF73" s="1007">
        <v>13.0228</v>
      </c>
      <c r="AG73" s="1007">
        <v>5.0830000000000002</v>
      </c>
      <c r="AH73" s="1007">
        <v>172.56</v>
      </c>
      <c r="AI73" s="1007">
        <v>49.094000000000001</v>
      </c>
      <c r="AJ73" s="1180"/>
      <c r="AK73" s="1180"/>
      <c r="AL73" s="1180"/>
      <c r="AM73" s="1180"/>
      <c r="AN73" s="1180"/>
      <c r="AO73" s="1180"/>
      <c r="AP73" s="1022"/>
      <c r="AQ73" s="1022"/>
      <c r="AR73" s="1133"/>
      <c r="AS73" s="1180"/>
      <c r="AT73" s="1180"/>
      <c r="AU73" s="1180"/>
      <c r="AV73" s="1180"/>
      <c r="AW73" s="1180"/>
      <c r="AX73" s="1180"/>
      <c r="AY73" s="1180"/>
      <c r="AZ73" s="1180"/>
      <c r="BA73" s="1180"/>
      <c r="BB73" s="1180"/>
      <c r="BC73" s="1180"/>
      <c r="BD73" s="1180"/>
      <c r="BE73" s="1180"/>
      <c r="BF73" s="1180"/>
      <c r="BG73" s="1180"/>
      <c r="BH73" s="1180"/>
      <c r="BI73" s="1180"/>
      <c r="BJ73" s="1180"/>
      <c r="BK73" s="423"/>
      <c r="BL73" s="423"/>
      <c r="BM73" s="423"/>
      <c r="BN73" s="423"/>
      <c r="BO73" s="423"/>
      <c r="BP73" s="423"/>
      <c r="BQ73" s="423"/>
      <c r="BR73" s="423"/>
      <c r="BS73" s="423"/>
      <c r="BT73" s="423"/>
      <c r="BU73" s="423"/>
      <c r="BV73" s="423"/>
      <c r="BW73" s="423"/>
      <c r="BX73" s="423"/>
      <c r="BY73" s="423"/>
      <c r="BZ73" s="423"/>
    </row>
    <row r="74" spans="1:78" s="164" customFormat="1" ht="12.75">
      <c r="A74" s="207"/>
      <c r="B74" s="220"/>
      <c r="C74" s="220"/>
      <c r="D74" s="220"/>
      <c r="E74" s="220"/>
      <c r="F74" s="220"/>
      <c r="G74" s="220"/>
      <c r="H74" s="220"/>
      <c r="I74" s="220"/>
      <c r="J74" s="243"/>
      <c r="K74" s="159"/>
      <c r="T74" s="423"/>
      <c r="U74" s="761"/>
      <c r="V74" s="996"/>
      <c r="W74" s="995">
        <v>14</v>
      </c>
      <c r="X74" s="1007">
        <v>81.84</v>
      </c>
      <c r="Y74" s="1007">
        <v>135.46</v>
      </c>
      <c r="Z74" s="1007">
        <v>119.48</v>
      </c>
      <c r="AA74" s="1007">
        <v>17.7</v>
      </c>
      <c r="AB74" s="1007">
        <v>7.28</v>
      </c>
      <c r="AC74" s="1008">
        <v>319.68499755859301</v>
      </c>
      <c r="AD74" s="1007">
        <v>172.46</v>
      </c>
      <c r="AE74" s="1007">
        <v>34</v>
      </c>
      <c r="AF74" s="1007">
        <v>10.01</v>
      </c>
      <c r="AG74" s="1007">
        <v>2.54</v>
      </c>
      <c r="AH74" s="1007">
        <v>207.4</v>
      </c>
      <c r="AI74" s="1007">
        <v>81.2</v>
      </c>
      <c r="AJ74" s="1180"/>
      <c r="AK74" s="1180"/>
      <c r="AL74" s="1180"/>
      <c r="AM74" s="1180"/>
      <c r="AN74" s="1180"/>
      <c r="AO74" s="1180"/>
      <c r="AP74" s="1022"/>
      <c r="AQ74" s="1022"/>
      <c r="AR74" s="1133"/>
      <c r="AS74" s="1180"/>
      <c r="AT74" s="1180"/>
      <c r="AU74" s="1180"/>
      <c r="AV74" s="1180"/>
      <c r="AW74" s="1180"/>
      <c r="AX74" s="1180"/>
      <c r="AY74" s="1180"/>
      <c r="AZ74" s="1180"/>
      <c r="BA74" s="1180"/>
      <c r="BB74" s="1180"/>
      <c r="BC74" s="1180"/>
      <c r="BD74" s="1180"/>
      <c r="BE74" s="1180"/>
      <c r="BF74" s="1180"/>
      <c r="BG74" s="1180"/>
      <c r="BH74" s="1180"/>
      <c r="BI74" s="1180"/>
      <c r="BJ74" s="1180"/>
      <c r="BK74" s="423"/>
      <c r="BL74" s="423"/>
      <c r="BM74" s="423"/>
      <c r="BN74" s="423"/>
      <c r="BO74" s="423"/>
      <c r="BP74" s="423"/>
      <c r="BQ74" s="423"/>
      <c r="BR74" s="423"/>
      <c r="BS74" s="423"/>
      <c r="BT74" s="423"/>
      <c r="BU74" s="423"/>
      <c r="BV74" s="423"/>
      <c r="BW74" s="423"/>
      <c r="BX74" s="423"/>
      <c r="BY74" s="423"/>
      <c r="BZ74" s="423"/>
    </row>
    <row r="75" spans="1:78" s="164" customFormat="1" ht="12.75">
      <c r="A75" s="207"/>
      <c r="B75" s="220"/>
      <c r="C75" s="220"/>
      <c r="D75" s="220"/>
      <c r="E75" s="220"/>
      <c r="F75" s="220"/>
      <c r="G75" s="220"/>
      <c r="H75" s="220"/>
      <c r="I75" s="220"/>
      <c r="J75" s="243"/>
      <c r="K75" s="159"/>
      <c r="T75" s="423"/>
      <c r="U75" s="761"/>
      <c r="V75" s="996"/>
      <c r="W75" s="995">
        <v>15</v>
      </c>
      <c r="X75" s="1007">
        <v>64.599999999999994</v>
      </c>
      <c r="Y75" s="1007">
        <v>144.72999999999999</v>
      </c>
      <c r="Z75" s="1007">
        <v>117.33</v>
      </c>
      <c r="AA75" s="1007">
        <v>17.95</v>
      </c>
      <c r="AB75" s="1007">
        <v>10.97</v>
      </c>
      <c r="AC75" s="1008">
        <v>334.82</v>
      </c>
      <c r="AD75" s="1007">
        <v>134.32</v>
      </c>
      <c r="AE75" s="1007">
        <v>34.4</v>
      </c>
      <c r="AF75" s="1007">
        <v>10</v>
      </c>
      <c r="AG75" s="1007">
        <v>2.68</v>
      </c>
      <c r="AH75" s="1007">
        <v>268.58999999999997</v>
      </c>
      <c r="AI75" s="1007">
        <v>99.91</v>
      </c>
      <c r="AJ75" s="1180"/>
      <c r="AK75" s="1180"/>
      <c r="AL75" s="1180"/>
      <c r="AM75" s="1180"/>
      <c r="AN75" s="1180"/>
      <c r="AO75" s="1180"/>
      <c r="AP75" s="1022"/>
      <c r="AQ75" s="1022"/>
      <c r="AR75" s="1133"/>
      <c r="AS75" s="1180"/>
      <c r="AT75" s="1180"/>
      <c r="AU75" s="1180"/>
      <c r="AV75" s="1180"/>
      <c r="AW75" s="1180"/>
      <c r="AX75" s="1180"/>
      <c r="AY75" s="1180"/>
      <c r="AZ75" s="1180"/>
      <c r="BA75" s="1180"/>
      <c r="BB75" s="1180"/>
      <c r="BC75" s="1180"/>
      <c r="BD75" s="1180"/>
      <c r="BE75" s="1180"/>
      <c r="BF75" s="1180"/>
      <c r="BG75" s="1180"/>
      <c r="BH75" s="1180"/>
      <c r="BI75" s="1180"/>
      <c r="BJ75" s="1180"/>
      <c r="BK75" s="423"/>
      <c r="BL75" s="423"/>
      <c r="BM75" s="423"/>
      <c r="BN75" s="423"/>
      <c r="BO75" s="423"/>
      <c r="BP75" s="423"/>
      <c r="BQ75" s="423"/>
      <c r="BR75" s="423"/>
      <c r="BS75" s="423"/>
      <c r="BT75" s="423"/>
      <c r="BU75" s="423"/>
      <c r="BV75" s="423"/>
      <c r="BW75" s="423"/>
      <c r="BX75" s="423"/>
      <c r="BY75" s="423"/>
      <c r="BZ75" s="423"/>
    </row>
    <row r="76" spans="1:78" s="164" customFormat="1" ht="12.75">
      <c r="A76" s="207"/>
      <c r="B76" s="220"/>
      <c r="C76" s="220"/>
      <c r="D76" s="220"/>
      <c r="E76" s="220"/>
      <c r="F76" s="220"/>
      <c r="G76" s="220"/>
      <c r="H76" s="220"/>
      <c r="I76" s="220"/>
      <c r="J76" s="243"/>
      <c r="K76" s="159"/>
      <c r="T76" s="423"/>
      <c r="U76" s="761"/>
      <c r="V76" s="996">
        <v>16</v>
      </c>
      <c r="W76" s="995">
        <v>16</v>
      </c>
      <c r="X76" s="1007">
        <v>78.33</v>
      </c>
      <c r="Y76" s="1007">
        <v>119.2355706</v>
      </c>
      <c r="Z76" s="1007">
        <v>96.842713489999994</v>
      </c>
      <c r="AA76" s="1007">
        <v>15.54999978</v>
      </c>
      <c r="AB76" s="1007">
        <v>7.3847143309999996</v>
      </c>
      <c r="AC76" s="1008">
        <v>242.2711443</v>
      </c>
      <c r="AD76" s="1007">
        <v>123.28142769999999</v>
      </c>
      <c r="AE76" s="1007">
        <v>31.61571421</v>
      </c>
      <c r="AF76" s="1007">
        <v>10.00857149</v>
      </c>
      <c r="AG76" s="1007">
        <v>1.739714282</v>
      </c>
      <c r="AH76" s="1007">
        <v>219.1407122</v>
      </c>
      <c r="AI76" s="1007">
        <v>73.782856530000004</v>
      </c>
      <c r="AJ76" s="1180"/>
      <c r="AK76" s="1180"/>
      <c r="AL76" s="1180"/>
      <c r="AM76" s="1180"/>
      <c r="AN76" s="1180"/>
      <c r="AO76" s="1180"/>
      <c r="AP76" s="1022"/>
      <c r="AQ76" s="1022"/>
      <c r="AR76" s="1133"/>
      <c r="AS76" s="1180"/>
      <c r="AT76" s="1180"/>
      <c r="AU76" s="1180"/>
      <c r="AV76" s="1180"/>
      <c r="AW76" s="1180"/>
      <c r="AX76" s="1180"/>
      <c r="AY76" s="1180"/>
      <c r="AZ76" s="1180"/>
      <c r="BA76" s="1180"/>
      <c r="BB76" s="1180"/>
      <c r="BC76" s="1180"/>
      <c r="BD76" s="1180"/>
      <c r="BE76" s="1180"/>
      <c r="BF76" s="1180"/>
      <c r="BG76" s="1180"/>
      <c r="BH76" s="1180"/>
      <c r="BI76" s="1180"/>
      <c r="BJ76" s="1180"/>
      <c r="BK76" s="423"/>
      <c r="BL76" s="423"/>
      <c r="BM76" s="423"/>
      <c r="BN76" s="423"/>
      <c r="BO76" s="423"/>
      <c r="BP76" s="423"/>
      <c r="BQ76" s="423"/>
      <c r="BR76" s="423"/>
      <c r="BS76" s="423"/>
      <c r="BT76" s="423"/>
      <c r="BU76" s="423"/>
      <c r="BV76" s="423"/>
      <c r="BW76" s="423"/>
      <c r="BX76" s="423"/>
      <c r="BY76" s="423"/>
      <c r="BZ76" s="423"/>
    </row>
    <row r="77" spans="1:78" s="164" customFormat="1" ht="12.75">
      <c r="A77" s="207"/>
      <c r="B77" s="220"/>
      <c r="C77" s="220"/>
      <c r="D77" s="220"/>
      <c r="E77" s="220"/>
      <c r="F77" s="220"/>
      <c r="G77" s="220"/>
      <c r="H77" s="220"/>
      <c r="I77" s="220"/>
      <c r="J77" s="243"/>
      <c r="K77" s="159"/>
      <c r="T77" s="423"/>
      <c r="U77" s="761"/>
      <c r="V77" s="996"/>
      <c r="W77" s="995">
        <v>17</v>
      </c>
      <c r="X77" s="1007">
        <v>60.25714275</v>
      </c>
      <c r="Y77" s="1007">
        <v>87.61</v>
      </c>
      <c r="Z77" s="1007">
        <v>50</v>
      </c>
      <c r="AA77" s="1007">
        <v>14.797000000000001</v>
      </c>
      <c r="AB77" s="1007">
        <v>9.26</v>
      </c>
      <c r="AC77" s="1008">
        <v>224.91</v>
      </c>
      <c r="AD77" s="1007">
        <v>109.76</v>
      </c>
      <c r="AE77" s="1007">
        <v>26.86</v>
      </c>
      <c r="AF77" s="1007">
        <v>10</v>
      </c>
      <c r="AG77" s="1007">
        <v>1.53</v>
      </c>
      <c r="AH77" s="1007">
        <v>165.05</v>
      </c>
      <c r="AI77" s="1007">
        <v>46.43</v>
      </c>
      <c r="AJ77" s="1180"/>
      <c r="AK77" s="1180"/>
      <c r="AL77" s="1180"/>
      <c r="AM77" s="1180"/>
      <c r="AN77" s="1180"/>
      <c r="AO77" s="1180"/>
      <c r="AP77" s="1022"/>
      <c r="AQ77" s="1022"/>
      <c r="AR77" s="1133"/>
      <c r="AS77" s="1180"/>
      <c r="AT77" s="1180"/>
      <c r="AU77" s="1180"/>
      <c r="AV77" s="1180"/>
      <c r="AW77" s="1180"/>
      <c r="AX77" s="1180"/>
      <c r="AY77" s="1180"/>
      <c r="AZ77" s="1180"/>
      <c r="BA77" s="1180"/>
      <c r="BB77" s="1180"/>
      <c r="BC77" s="1180"/>
      <c r="BD77" s="1180"/>
      <c r="BE77" s="1180"/>
      <c r="BF77" s="1180"/>
      <c r="BG77" s="1180"/>
      <c r="BH77" s="1180"/>
      <c r="BI77" s="1180"/>
      <c r="BJ77" s="1180"/>
      <c r="BK77" s="423"/>
      <c r="BL77" s="423"/>
      <c r="BM77" s="423"/>
      <c r="BN77" s="423"/>
      <c r="BO77" s="423"/>
      <c r="BP77" s="423"/>
      <c r="BQ77" s="423"/>
      <c r="BR77" s="423"/>
      <c r="BS77" s="423"/>
      <c r="BT77" s="423"/>
      <c r="BU77" s="423"/>
      <c r="BV77" s="423"/>
      <c r="BW77" s="423"/>
      <c r="BX77" s="423"/>
      <c r="BY77" s="423"/>
      <c r="BZ77" s="423"/>
    </row>
    <row r="78" spans="1:78" s="164" customFormat="1" ht="12.75">
      <c r="A78" s="207"/>
      <c r="B78" s="220"/>
      <c r="C78" s="220"/>
      <c r="D78" s="220"/>
      <c r="E78" s="220"/>
      <c r="F78" s="220"/>
      <c r="G78" s="220"/>
      <c r="H78" s="220"/>
      <c r="I78" s="220"/>
      <c r="J78" s="243"/>
      <c r="K78" s="159"/>
      <c r="T78" s="423"/>
      <c r="U78" s="761"/>
      <c r="V78" s="996"/>
      <c r="W78" s="995">
        <v>18</v>
      </c>
      <c r="X78" s="1007">
        <v>42.69</v>
      </c>
      <c r="Y78" s="1007">
        <v>85.12</v>
      </c>
      <c r="Z78" s="1007">
        <v>49.42</v>
      </c>
      <c r="AA78" s="1007">
        <v>14.55</v>
      </c>
      <c r="AB78" s="1007">
        <v>8</v>
      </c>
      <c r="AC78" s="1008">
        <v>165.54</v>
      </c>
      <c r="AD78" s="1007">
        <v>94.2</v>
      </c>
      <c r="AE78" s="1007">
        <v>21.22</v>
      </c>
      <c r="AF78" s="1007">
        <v>10.039999999999999</v>
      </c>
      <c r="AG78" s="1007">
        <v>1.1060000000000001</v>
      </c>
      <c r="AH78" s="1007">
        <v>119.089</v>
      </c>
      <c r="AI78" s="1007">
        <v>40.600999999999999</v>
      </c>
      <c r="AJ78" s="1180"/>
      <c r="AK78" s="1180"/>
      <c r="AL78" s="1180"/>
      <c r="AM78" s="1180"/>
      <c r="AN78" s="1180"/>
      <c r="AO78" s="1180"/>
      <c r="AP78" s="1022"/>
      <c r="AQ78" s="1022"/>
      <c r="AR78" s="1133"/>
      <c r="AS78" s="1180"/>
      <c r="AT78" s="1180"/>
      <c r="AU78" s="1180"/>
      <c r="AV78" s="1180"/>
      <c r="AW78" s="1180"/>
      <c r="AX78" s="1180"/>
      <c r="AY78" s="1180"/>
      <c r="AZ78" s="1180"/>
      <c r="BA78" s="1180"/>
      <c r="BB78" s="1180"/>
      <c r="BC78" s="1180"/>
      <c r="BD78" s="1180"/>
      <c r="BE78" s="1180"/>
      <c r="BF78" s="1180"/>
      <c r="BG78" s="1180"/>
      <c r="BH78" s="1180"/>
      <c r="BI78" s="1180"/>
      <c r="BJ78" s="1180"/>
      <c r="BK78" s="423"/>
      <c r="BL78" s="423"/>
      <c r="BM78" s="423"/>
      <c r="BN78" s="423"/>
      <c r="BO78" s="423"/>
      <c r="BP78" s="423"/>
      <c r="BQ78" s="423"/>
      <c r="BR78" s="423"/>
      <c r="BS78" s="423"/>
      <c r="BT78" s="423"/>
      <c r="BU78" s="423"/>
      <c r="BV78" s="423"/>
      <c r="BW78" s="423"/>
      <c r="BX78" s="423"/>
      <c r="BY78" s="423"/>
      <c r="BZ78" s="423"/>
    </row>
    <row r="79" spans="1:78" s="164" customFormat="1" ht="12.75">
      <c r="A79" s="207"/>
      <c r="B79" s="220"/>
      <c r="C79" s="220"/>
      <c r="D79" s="220"/>
      <c r="E79" s="220"/>
      <c r="F79" s="220"/>
      <c r="G79" s="220"/>
      <c r="H79" s="220"/>
      <c r="I79" s="220"/>
      <c r="J79" s="243"/>
      <c r="K79" s="159"/>
      <c r="T79" s="423"/>
      <c r="U79" s="761"/>
      <c r="V79" s="996"/>
      <c r="W79" s="995">
        <v>19</v>
      </c>
      <c r="X79" s="1007">
        <v>28.51</v>
      </c>
      <c r="Y79" s="1007">
        <v>72.61</v>
      </c>
      <c r="Z79" s="1007">
        <v>35.74</v>
      </c>
      <c r="AA79" s="1007">
        <v>13.66</v>
      </c>
      <c r="AB79" s="1007">
        <v>6.6</v>
      </c>
      <c r="AC79" s="1008">
        <v>146.38</v>
      </c>
      <c r="AD79" s="1007">
        <v>94.697000000000003</v>
      </c>
      <c r="AE79" s="1007">
        <v>19.11</v>
      </c>
      <c r="AF79" s="1007">
        <v>9.94</v>
      </c>
      <c r="AG79" s="1007">
        <v>1.4219999999999999</v>
      </c>
      <c r="AH79" s="1007">
        <v>92.77</v>
      </c>
      <c r="AI79" s="1007">
        <v>44.54</v>
      </c>
      <c r="AJ79" s="1180"/>
      <c r="AK79" s="1180"/>
      <c r="AL79" s="1180"/>
      <c r="AM79" s="1180"/>
      <c r="AN79" s="1180"/>
      <c r="AO79" s="1180"/>
      <c r="AP79" s="1022"/>
      <c r="AQ79" s="1022"/>
      <c r="AR79" s="1133"/>
      <c r="AS79" s="1180"/>
      <c r="AT79" s="1180"/>
      <c r="AU79" s="1180"/>
      <c r="AV79" s="1180"/>
      <c r="AW79" s="1180"/>
      <c r="AX79" s="1180"/>
      <c r="AY79" s="1180"/>
      <c r="AZ79" s="1180"/>
      <c r="BA79" s="1180"/>
      <c r="BB79" s="1180"/>
      <c r="BC79" s="1180"/>
      <c r="BD79" s="1180"/>
      <c r="BE79" s="1180"/>
      <c r="BF79" s="1180"/>
      <c r="BG79" s="1180"/>
      <c r="BH79" s="1180"/>
      <c r="BI79" s="1180"/>
      <c r="BJ79" s="1180"/>
      <c r="BK79" s="423"/>
      <c r="BL79" s="423"/>
      <c r="BM79" s="423"/>
      <c r="BN79" s="423"/>
      <c r="BO79" s="423"/>
      <c r="BP79" s="423"/>
      <c r="BQ79" s="423"/>
      <c r="BR79" s="423"/>
      <c r="BS79" s="423"/>
      <c r="BT79" s="423"/>
      <c r="BU79" s="423"/>
      <c r="BV79" s="423"/>
      <c r="BW79" s="423"/>
      <c r="BX79" s="423"/>
      <c r="BY79" s="423"/>
      <c r="BZ79" s="423"/>
    </row>
    <row r="80" spans="1:78" s="164" customFormat="1" ht="12.75">
      <c r="A80" s="207"/>
      <c r="B80" s="220"/>
      <c r="C80" s="220"/>
      <c r="D80" s="220"/>
      <c r="E80" s="220"/>
      <c r="F80" s="220"/>
      <c r="G80" s="220"/>
      <c r="H80" s="220"/>
      <c r="I80" s="220"/>
      <c r="J80" s="243"/>
      <c r="K80" s="159"/>
      <c r="T80" s="423"/>
      <c r="U80" s="761"/>
      <c r="V80" s="996">
        <v>20</v>
      </c>
      <c r="W80" s="995">
        <v>20</v>
      </c>
      <c r="X80" s="1007">
        <v>35.168999810000003</v>
      </c>
      <c r="Y80" s="1007">
        <v>131.49528609999999</v>
      </c>
      <c r="Z80" s="1007">
        <v>63.049000329999998</v>
      </c>
      <c r="AA80" s="1007">
        <v>13.311428619999999</v>
      </c>
      <c r="AB80" s="1007">
        <v>5.4271428930000001</v>
      </c>
      <c r="AC80" s="1008">
        <v>134.76942879999999</v>
      </c>
      <c r="AD80" s="1007">
        <v>86.832857399999995</v>
      </c>
      <c r="AE80" s="1007">
        <v>19.79285703</v>
      </c>
      <c r="AF80" s="1007">
        <v>10.00285721</v>
      </c>
      <c r="AG80" s="1007">
        <v>1.410000001</v>
      </c>
      <c r="AH80" s="1007">
        <v>83.964998519999995</v>
      </c>
      <c r="AI80" s="1007">
        <v>26.044285909999999</v>
      </c>
      <c r="AJ80" s="1180"/>
      <c r="AK80" s="1180"/>
      <c r="AL80" s="1180"/>
      <c r="AM80" s="1180"/>
      <c r="AN80" s="1180"/>
      <c r="AO80" s="1180"/>
      <c r="AP80" s="1022"/>
      <c r="AQ80" s="1022"/>
      <c r="AR80" s="1133"/>
      <c r="AS80" s="1180"/>
      <c r="AT80" s="1180"/>
      <c r="AU80" s="1180"/>
      <c r="AV80" s="1180"/>
      <c r="AW80" s="1180"/>
      <c r="AX80" s="1180"/>
      <c r="AY80" s="1180"/>
      <c r="AZ80" s="1180"/>
      <c r="BA80" s="1180"/>
      <c r="BB80" s="1180"/>
      <c r="BC80" s="1180"/>
      <c r="BD80" s="1180"/>
      <c r="BE80" s="1180"/>
      <c r="BF80" s="1180"/>
      <c r="BG80" s="1180"/>
      <c r="BH80" s="1180"/>
      <c r="BI80" s="1180"/>
      <c r="BJ80" s="1180"/>
      <c r="BK80" s="423"/>
      <c r="BL80" s="423"/>
      <c r="BM80" s="423"/>
      <c r="BN80" s="423"/>
      <c r="BO80" s="423"/>
      <c r="BP80" s="423"/>
      <c r="BQ80" s="423"/>
      <c r="BR80" s="423"/>
      <c r="BS80" s="423"/>
      <c r="BT80" s="423"/>
      <c r="BU80" s="423"/>
      <c r="BV80" s="423"/>
      <c r="BW80" s="423"/>
      <c r="BX80" s="423"/>
      <c r="BY80" s="423"/>
      <c r="BZ80" s="423"/>
    </row>
    <row r="81" spans="1:78" s="164" customFormat="1" ht="12.75">
      <c r="A81" s="207"/>
      <c r="B81" s="220"/>
      <c r="C81" s="220"/>
      <c r="D81" s="220"/>
      <c r="E81" s="220"/>
      <c r="F81" s="220"/>
      <c r="G81" s="220"/>
      <c r="H81" s="220"/>
      <c r="I81" s="220"/>
      <c r="J81" s="243"/>
      <c r="K81" s="159"/>
      <c r="T81" s="423"/>
      <c r="U81" s="761"/>
      <c r="V81" s="996"/>
      <c r="W81" s="995">
        <v>21</v>
      </c>
      <c r="X81" s="1007">
        <v>29.271428790000002</v>
      </c>
      <c r="Y81" s="1007">
        <v>75.344715120000004</v>
      </c>
      <c r="Z81" s="1007">
        <v>58.513571599999999</v>
      </c>
      <c r="AA81" s="1007">
        <v>11.43428557</v>
      </c>
      <c r="AB81" s="1007">
        <v>3.7200000289999999</v>
      </c>
      <c r="AC81" s="1008">
        <v>114.5781435</v>
      </c>
      <c r="AD81" s="1007">
        <v>68.318569729999993</v>
      </c>
      <c r="AE81" s="1007">
        <v>14.84571416</v>
      </c>
      <c r="AF81" s="1007">
        <v>10.00857162</v>
      </c>
      <c r="AG81" s="1007">
        <v>1.4790000059999999</v>
      </c>
      <c r="AH81" s="1007">
        <v>65.562856949999997</v>
      </c>
      <c r="AI81" s="1007">
        <v>21.073571609999998</v>
      </c>
      <c r="AJ81" s="1180"/>
      <c r="AK81" s="1180"/>
      <c r="AL81" s="1180"/>
      <c r="AM81" s="1180"/>
      <c r="AN81" s="1180"/>
      <c r="AO81" s="1180"/>
      <c r="AP81" s="1022"/>
      <c r="AQ81" s="1022"/>
      <c r="AR81" s="1133"/>
      <c r="AS81" s="1180"/>
      <c r="AT81" s="1180"/>
      <c r="AU81" s="1180"/>
      <c r="AV81" s="1180"/>
      <c r="AW81" s="1180"/>
      <c r="AX81" s="1180"/>
      <c r="AY81" s="1180"/>
      <c r="AZ81" s="1180"/>
      <c r="BA81" s="1180"/>
      <c r="BB81" s="1180"/>
      <c r="BC81" s="1180"/>
      <c r="BD81" s="1180"/>
      <c r="BE81" s="1180"/>
      <c r="BF81" s="1180"/>
      <c r="BG81" s="1180"/>
      <c r="BH81" s="1180"/>
      <c r="BI81" s="1180"/>
      <c r="BJ81" s="1180"/>
      <c r="BK81" s="423"/>
      <c r="BL81" s="423"/>
      <c r="BM81" s="423"/>
      <c r="BN81" s="423"/>
      <c r="BO81" s="423"/>
      <c r="BP81" s="423"/>
      <c r="BQ81" s="423"/>
      <c r="BR81" s="423"/>
      <c r="BS81" s="423"/>
      <c r="BT81" s="423"/>
      <c r="BU81" s="423"/>
      <c r="BV81" s="423"/>
      <c r="BW81" s="423"/>
      <c r="BX81" s="423"/>
      <c r="BY81" s="423"/>
      <c r="BZ81" s="423"/>
    </row>
    <row r="82" spans="1:78" s="164" customFormat="1" ht="12.75">
      <c r="A82" s="207"/>
      <c r="B82" s="220"/>
      <c r="C82" s="220"/>
      <c r="D82" s="220"/>
      <c r="E82" s="220"/>
      <c r="F82" s="220"/>
      <c r="G82" s="220"/>
      <c r="H82" s="220"/>
      <c r="I82" s="220"/>
      <c r="J82" s="243"/>
      <c r="K82" s="159"/>
      <c r="T82" s="423"/>
      <c r="U82" s="761"/>
      <c r="V82" s="996"/>
      <c r="W82" s="995">
        <v>22</v>
      </c>
      <c r="X82" s="1007">
        <v>26.585714339999999</v>
      </c>
      <c r="Y82" s="1007">
        <v>59.612285610000001</v>
      </c>
      <c r="Z82" s="1007">
        <v>62.080428529999999</v>
      </c>
      <c r="AA82" s="1007">
        <v>11.052285875592885</v>
      </c>
      <c r="AB82" s="1007">
        <v>3.3728571278708288</v>
      </c>
      <c r="AC82" s="1008">
        <v>115.02742876325301</v>
      </c>
      <c r="AD82" s="1007">
        <v>61.075714111328075</v>
      </c>
      <c r="AE82" s="1007">
        <v>12.268571444920086</v>
      </c>
      <c r="AF82" s="1007">
        <v>10.010000092642615</v>
      </c>
      <c r="AG82" s="1007">
        <v>1.7637142960000001</v>
      </c>
      <c r="AH82" s="1007">
        <v>57.502857210000002</v>
      </c>
      <c r="AI82" s="1007">
        <v>20.06771415</v>
      </c>
      <c r="AJ82" s="1180"/>
      <c r="AK82" s="1180"/>
      <c r="AL82" s="1180"/>
      <c r="AM82" s="1180"/>
      <c r="AN82" s="1180"/>
      <c r="AO82" s="1180"/>
      <c r="AP82" s="1022"/>
      <c r="AQ82" s="1022"/>
      <c r="AR82" s="1133"/>
      <c r="AS82" s="1180"/>
      <c r="AT82" s="1180"/>
      <c r="AU82" s="1180"/>
      <c r="AV82" s="1180"/>
      <c r="AW82" s="1180"/>
      <c r="AX82" s="1180"/>
      <c r="AY82" s="1180"/>
      <c r="AZ82" s="1180"/>
      <c r="BA82" s="1180"/>
      <c r="BB82" s="1180"/>
      <c r="BC82" s="1180"/>
      <c r="BD82" s="1180"/>
      <c r="BE82" s="1180"/>
      <c r="BF82" s="1180"/>
      <c r="BG82" s="1180"/>
      <c r="BH82" s="1180"/>
      <c r="BI82" s="1180"/>
      <c r="BJ82" s="1180"/>
      <c r="BK82" s="423"/>
      <c r="BL82" s="423"/>
      <c r="BM82" s="423"/>
      <c r="BN82" s="423"/>
      <c r="BO82" s="423"/>
      <c r="BP82" s="423"/>
      <c r="BQ82" s="423"/>
      <c r="BR82" s="423"/>
      <c r="BS82" s="423"/>
      <c r="BT82" s="423"/>
      <c r="BU82" s="423"/>
      <c r="BV82" s="423"/>
      <c r="BW82" s="423"/>
      <c r="BX82" s="423"/>
      <c r="BY82" s="423"/>
      <c r="BZ82" s="423"/>
    </row>
    <row r="83" spans="1:78" s="164" customFormat="1" ht="12.75">
      <c r="A83" s="207"/>
      <c r="B83" s="220"/>
      <c r="C83" s="220"/>
      <c r="D83" s="220"/>
      <c r="E83" s="220"/>
      <c r="F83" s="220"/>
      <c r="G83" s="220"/>
      <c r="H83" s="220"/>
      <c r="I83" s="220"/>
      <c r="J83" s="243"/>
      <c r="K83" s="159"/>
      <c r="T83" s="423"/>
      <c r="U83" s="761"/>
      <c r="V83" s="996"/>
      <c r="W83" s="995">
        <v>23</v>
      </c>
      <c r="X83" s="1007">
        <v>21.46</v>
      </c>
      <c r="Y83" s="1007">
        <v>45.06</v>
      </c>
      <c r="Z83" s="1007">
        <v>30.1</v>
      </c>
      <c r="AA83" s="1007">
        <v>10.09</v>
      </c>
      <c r="AB83" s="1007">
        <v>2.0499999999999998</v>
      </c>
      <c r="AC83" s="1008">
        <v>101.04</v>
      </c>
      <c r="AD83" s="1007">
        <v>47.76</v>
      </c>
      <c r="AE83" s="1007">
        <v>10.95</v>
      </c>
      <c r="AF83" s="1007">
        <v>10</v>
      </c>
      <c r="AG83" s="1007">
        <v>1.65</v>
      </c>
      <c r="AH83" s="1007">
        <v>51.89</v>
      </c>
      <c r="AI83" s="1007">
        <v>15.036</v>
      </c>
      <c r="AJ83" s="1180"/>
      <c r="AK83" s="1180"/>
      <c r="AL83" s="1180"/>
      <c r="AM83" s="1180"/>
      <c r="AN83" s="1180"/>
      <c r="AO83" s="1180"/>
      <c r="AP83" s="1022"/>
      <c r="AQ83" s="1022"/>
      <c r="AR83" s="1133"/>
      <c r="AS83" s="1180"/>
      <c r="AT83" s="1180"/>
      <c r="AU83" s="1180"/>
      <c r="AV83" s="1180"/>
      <c r="AW83" s="1180"/>
      <c r="AX83" s="1180"/>
      <c r="AY83" s="1180"/>
      <c r="AZ83" s="1180"/>
      <c r="BA83" s="1180"/>
      <c r="BB83" s="1180"/>
      <c r="BC83" s="1180"/>
      <c r="BD83" s="1180"/>
      <c r="BE83" s="1180"/>
      <c r="BF83" s="1180"/>
      <c r="BG83" s="1180"/>
      <c r="BH83" s="1180"/>
      <c r="BI83" s="1180"/>
      <c r="BJ83" s="1180"/>
      <c r="BK83" s="423"/>
      <c r="BL83" s="423"/>
      <c r="BM83" s="423"/>
      <c r="BN83" s="423"/>
      <c r="BO83" s="423"/>
      <c r="BP83" s="423"/>
      <c r="BQ83" s="423"/>
      <c r="BR83" s="423"/>
      <c r="BS83" s="423"/>
      <c r="BT83" s="423"/>
      <c r="BU83" s="423"/>
      <c r="BV83" s="423"/>
      <c r="BW83" s="423"/>
      <c r="BX83" s="423"/>
      <c r="BY83" s="423"/>
      <c r="BZ83" s="423"/>
    </row>
    <row r="84" spans="1:78" s="164" customFormat="1" ht="40.5" customHeight="1">
      <c r="A84" s="207"/>
      <c r="B84" s="220"/>
      <c r="C84" s="220"/>
      <c r="D84" s="220"/>
      <c r="E84" s="220"/>
      <c r="F84" s="220"/>
      <c r="G84" s="220"/>
      <c r="H84" s="220"/>
      <c r="I84" s="220"/>
      <c r="J84" s="243"/>
      <c r="K84" s="159"/>
      <c r="T84" s="423"/>
      <c r="U84" s="761"/>
      <c r="V84" s="996">
        <v>24</v>
      </c>
      <c r="W84" s="995">
        <v>24</v>
      </c>
      <c r="X84" s="1007">
        <v>18.829999999999998</v>
      </c>
      <c r="Y84" s="1007">
        <v>39.22</v>
      </c>
      <c r="Z84" s="1007">
        <v>22.76</v>
      </c>
      <c r="AA84" s="1007">
        <v>9.61</v>
      </c>
      <c r="AB84" s="1007">
        <v>2.5099999999999998</v>
      </c>
      <c r="AC84" s="1008">
        <v>92.81</v>
      </c>
      <c r="AD84" s="1007">
        <v>46.73</v>
      </c>
      <c r="AE84" s="1007">
        <v>10.98</v>
      </c>
      <c r="AF84" s="1007">
        <v>10</v>
      </c>
      <c r="AG84" s="1007">
        <v>1.65</v>
      </c>
      <c r="AH84" s="1007">
        <v>47.66</v>
      </c>
      <c r="AI84" s="1007">
        <v>13.44</v>
      </c>
      <c r="AJ84" s="1180"/>
      <c r="AK84" s="1180"/>
      <c r="AL84" s="1180"/>
      <c r="AM84" s="1180"/>
      <c r="AN84" s="1180"/>
      <c r="AO84" s="1180"/>
      <c r="AP84" s="1022"/>
      <c r="AQ84" s="1022"/>
      <c r="AR84" s="1133"/>
      <c r="AS84" s="1180"/>
      <c r="AT84" s="1180"/>
      <c r="AU84" s="1180"/>
      <c r="AV84" s="1180"/>
      <c r="AW84" s="1180"/>
      <c r="AX84" s="1180"/>
      <c r="AY84" s="1180"/>
      <c r="AZ84" s="1180"/>
      <c r="BA84" s="1180"/>
      <c r="BB84" s="1180"/>
      <c r="BC84" s="1180"/>
      <c r="BD84" s="1180"/>
      <c r="BE84" s="1180"/>
      <c r="BF84" s="1180"/>
      <c r="BG84" s="1180"/>
      <c r="BH84" s="1180"/>
      <c r="BI84" s="1180"/>
      <c r="BJ84" s="1180"/>
      <c r="BK84" s="423"/>
      <c r="BL84" s="423"/>
      <c r="BM84" s="423"/>
      <c r="BN84" s="423"/>
      <c r="BO84" s="423"/>
      <c r="BP84" s="423"/>
      <c r="BQ84" s="423"/>
      <c r="BR84" s="423"/>
      <c r="BS84" s="423"/>
      <c r="BT84" s="423"/>
      <c r="BU84" s="423"/>
      <c r="BV84" s="423"/>
      <c r="BW84" s="423"/>
      <c r="BX84" s="423"/>
      <c r="BY84" s="423"/>
      <c r="BZ84" s="423"/>
    </row>
    <row r="85" spans="1:78" s="164" customFormat="1" ht="12.75">
      <c r="A85" s="207"/>
      <c r="B85" s="220"/>
      <c r="C85" s="220"/>
      <c r="D85" s="220"/>
      <c r="E85" s="220"/>
      <c r="F85" s="220"/>
      <c r="G85" s="220"/>
      <c r="H85" s="220"/>
      <c r="I85" s="220"/>
      <c r="J85" s="243"/>
      <c r="K85" s="159"/>
      <c r="T85" s="423"/>
      <c r="U85" s="761"/>
      <c r="V85" s="996"/>
      <c r="W85" s="995">
        <v>25</v>
      </c>
      <c r="X85" s="1007">
        <v>17.614000000000001</v>
      </c>
      <c r="Y85" s="1007">
        <v>35.65</v>
      </c>
      <c r="Z85" s="1007">
        <v>16.28</v>
      </c>
      <c r="AA85" s="1007">
        <v>9.0299999999999994</v>
      </c>
      <c r="AB85" s="1007">
        <v>2.41</v>
      </c>
      <c r="AC85" s="1008">
        <v>84.18</v>
      </c>
      <c r="AD85" s="1007">
        <v>47.56</v>
      </c>
      <c r="AE85" s="1007">
        <v>10.367000000000001</v>
      </c>
      <c r="AF85" s="1007">
        <v>10</v>
      </c>
      <c r="AG85" s="1007">
        <v>1.89</v>
      </c>
      <c r="AH85" s="1007">
        <v>43.03</v>
      </c>
      <c r="AI85" s="1007">
        <v>11.38</v>
      </c>
      <c r="AJ85" s="1180"/>
      <c r="AK85" s="1180"/>
      <c r="AL85" s="1180"/>
      <c r="AM85" s="1180"/>
      <c r="AN85" s="1180"/>
      <c r="AO85" s="1180"/>
      <c r="AP85" s="1022"/>
      <c r="AQ85" s="1022"/>
      <c r="AR85" s="1133"/>
      <c r="AS85" s="1180"/>
      <c r="AT85" s="1180"/>
      <c r="AU85" s="1180"/>
      <c r="AV85" s="1180"/>
      <c r="AW85" s="1180"/>
      <c r="AX85" s="1180"/>
      <c r="AY85" s="1180"/>
      <c r="AZ85" s="1180"/>
      <c r="BA85" s="1180"/>
      <c r="BB85" s="1180"/>
      <c r="BC85" s="1180"/>
      <c r="BD85" s="1180"/>
      <c r="BE85" s="1180"/>
      <c r="BF85" s="1180"/>
      <c r="BG85" s="1180"/>
      <c r="BH85" s="1180"/>
      <c r="BI85" s="1180"/>
      <c r="BJ85" s="1180"/>
      <c r="BK85" s="423"/>
      <c r="BL85" s="423"/>
      <c r="BM85" s="423"/>
      <c r="BN85" s="423"/>
      <c r="BO85" s="423"/>
      <c r="BP85" s="423"/>
      <c r="BQ85" s="423"/>
      <c r="BR85" s="423"/>
      <c r="BS85" s="423"/>
      <c r="BT85" s="423"/>
      <c r="BU85" s="423"/>
      <c r="BV85" s="423"/>
      <c r="BW85" s="423"/>
      <c r="BX85" s="423"/>
      <c r="BY85" s="423"/>
      <c r="BZ85" s="423"/>
    </row>
    <row r="86" spans="1:78" s="164" customFormat="1" ht="12.75">
      <c r="A86" s="207"/>
      <c r="B86" s="220"/>
      <c r="C86" s="220"/>
      <c r="D86" s="220"/>
      <c r="E86" s="220"/>
      <c r="F86" s="220"/>
      <c r="G86" s="220"/>
      <c r="H86" s="220"/>
      <c r="I86" s="220"/>
      <c r="J86" s="243"/>
      <c r="K86" s="159"/>
      <c r="T86" s="423"/>
      <c r="U86" s="761"/>
      <c r="V86" s="996"/>
      <c r="W86" s="995">
        <v>26</v>
      </c>
      <c r="X86" s="1007">
        <v>16.271428790000002</v>
      </c>
      <c r="Y86" s="1007">
        <v>32.878427780000003</v>
      </c>
      <c r="Z86" s="1007">
        <v>13.60685703</v>
      </c>
      <c r="AA86" s="1007">
        <v>8.5145713260000004</v>
      </c>
      <c r="AB86" s="1007">
        <v>2.8185714480000001</v>
      </c>
      <c r="AC86" s="1008">
        <v>73.514571599999996</v>
      </c>
      <c r="AD86" s="1007">
        <v>39.89285769</v>
      </c>
      <c r="AE86" s="1007">
        <v>8.9742856710000005</v>
      </c>
      <c r="AF86" s="1007">
        <v>10.001428600000001</v>
      </c>
      <c r="AG86" s="1007">
        <v>1.6758571520000001</v>
      </c>
      <c r="AH86" s="1007">
        <v>39.17514311</v>
      </c>
      <c r="AI86" s="1007">
        <v>10</v>
      </c>
      <c r="AJ86" s="1180"/>
      <c r="AK86" s="1180"/>
      <c r="AL86" s="1180"/>
      <c r="AM86" s="1180"/>
      <c r="AN86" s="1180"/>
      <c r="AO86" s="1180"/>
      <c r="AP86" s="1022"/>
      <c r="AQ86" s="1022"/>
      <c r="AR86" s="1133"/>
      <c r="AS86" s="1180"/>
      <c r="AT86" s="1180"/>
      <c r="AU86" s="1180"/>
      <c r="AV86" s="1180"/>
      <c r="AW86" s="1180"/>
      <c r="AX86" s="1180"/>
      <c r="AY86" s="1180"/>
      <c r="AZ86" s="1180"/>
      <c r="BA86" s="1180"/>
      <c r="BB86" s="1180"/>
      <c r="BC86" s="1180"/>
      <c r="BD86" s="1180"/>
      <c r="BE86" s="1180"/>
      <c r="BF86" s="1180"/>
      <c r="BG86" s="1180"/>
      <c r="BH86" s="1180"/>
      <c r="BI86" s="1180"/>
      <c r="BJ86" s="1180"/>
      <c r="BK86" s="423"/>
      <c r="BL86" s="423"/>
      <c r="BM86" s="423"/>
      <c r="BN86" s="423"/>
      <c r="BO86" s="423"/>
      <c r="BP86" s="423"/>
      <c r="BQ86" s="423"/>
      <c r="BR86" s="423"/>
      <c r="BS86" s="423"/>
      <c r="BT86" s="423"/>
      <c r="BU86" s="423"/>
      <c r="BV86" s="423"/>
      <c r="BW86" s="423"/>
      <c r="BX86" s="423"/>
      <c r="BY86" s="423"/>
      <c r="BZ86" s="423"/>
    </row>
    <row r="87" spans="1:78" s="164" customFormat="1" ht="12.75">
      <c r="A87" s="207"/>
      <c r="B87" s="220"/>
      <c r="C87" s="220"/>
      <c r="D87" s="220"/>
      <c r="E87" s="220"/>
      <c r="F87" s="220"/>
      <c r="G87" s="220"/>
      <c r="H87" s="220"/>
      <c r="I87" s="220"/>
      <c r="J87" s="243"/>
      <c r="K87" s="159"/>
      <c r="T87" s="423"/>
      <c r="U87" s="761"/>
      <c r="V87" s="996"/>
      <c r="W87" s="995">
        <v>27</v>
      </c>
      <c r="X87" s="1007">
        <v>16.23</v>
      </c>
      <c r="Y87" s="1007">
        <v>31.86</v>
      </c>
      <c r="Z87" s="1007">
        <v>11.76</v>
      </c>
      <c r="AA87" s="1007">
        <v>8.7200000000000006</v>
      </c>
      <c r="AB87" s="1007">
        <v>2.5099999999999998</v>
      </c>
      <c r="AC87" s="1008">
        <v>78.14</v>
      </c>
      <c r="AD87" s="1007">
        <v>35.340000000000003</v>
      </c>
      <c r="AE87" s="1007">
        <v>9.23</v>
      </c>
      <c r="AF87" s="1007">
        <v>10</v>
      </c>
      <c r="AG87" s="1007">
        <v>1.29</v>
      </c>
      <c r="AH87" s="1007">
        <v>42.66</v>
      </c>
      <c r="AI87" s="1007">
        <v>9.59</v>
      </c>
      <c r="AJ87" s="1180"/>
      <c r="AK87" s="1180"/>
      <c r="AL87" s="1180"/>
      <c r="AM87" s="1180"/>
      <c r="AN87" s="1180"/>
      <c r="AO87" s="1180"/>
      <c r="AP87" s="1022"/>
      <c r="AQ87" s="1022"/>
      <c r="AR87" s="1133"/>
      <c r="AS87" s="1180"/>
      <c r="AT87" s="1180"/>
      <c r="AU87" s="1180"/>
      <c r="AV87" s="1180"/>
      <c r="AW87" s="1180"/>
      <c r="AX87" s="1180"/>
      <c r="AY87" s="1180"/>
      <c r="AZ87" s="1180"/>
      <c r="BA87" s="1180"/>
      <c r="BB87" s="1180"/>
      <c r="BC87" s="1180"/>
      <c r="BD87" s="1180"/>
      <c r="BE87" s="1180"/>
      <c r="BF87" s="1180"/>
      <c r="BG87" s="1180"/>
      <c r="BH87" s="1180"/>
      <c r="BI87" s="1180"/>
      <c r="BJ87" s="1180"/>
      <c r="BK87" s="423"/>
      <c r="BL87" s="423"/>
      <c r="BM87" s="423"/>
      <c r="BN87" s="423"/>
      <c r="BO87" s="423"/>
      <c r="BP87" s="423"/>
      <c r="BQ87" s="423"/>
      <c r="BR87" s="423"/>
      <c r="BS87" s="423"/>
      <c r="BT87" s="423"/>
      <c r="BU87" s="423"/>
      <c r="BV87" s="423"/>
      <c r="BW87" s="423"/>
      <c r="BX87" s="423"/>
      <c r="BY87" s="423"/>
      <c r="BZ87" s="423"/>
    </row>
    <row r="88" spans="1:78" s="164" customFormat="1" ht="12.75">
      <c r="A88" s="207"/>
      <c r="B88" s="220"/>
      <c r="C88" s="220"/>
      <c r="D88" s="220"/>
      <c r="E88" s="220"/>
      <c r="F88" s="220"/>
      <c r="G88" s="220"/>
      <c r="H88" s="220"/>
      <c r="I88" s="220"/>
      <c r="J88" s="243"/>
      <c r="K88" s="159"/>
      <c r="T88" s="423"/>
      <c r="U88" s="761"/>
      <c r="V88" s="996">
        <v>28</v>
      </c>
      <c r="W88" s="995">
        <v>28</v>
      </c>
      <c r="X88" s="1007">
        <v>15.585714339999999</v>
      </c>
      <c r="Y88" s="1007">
        <v>28.237714220000001</v>
      </c>
      <c r="Z88" s="1007">
        <v>11.887571469999999</v>
      </c>
      <c r="AA88" s="1007">
        <v>8.3142856869999999</v>
      </c>
      <c r="AB88" s="1007">
        <v>1.9500000310000001</v>
      </c>
      <c r="AC88" s="1008">
        <v>94.135857720000004</v>
      </c>
      <c r="AD88" s="1007">
        <v>30.624285830000002</v>
      </c>
      <c r="AE88" s="1007">
        <v>8.2042856900000007</v>
      </c>
      <c r="AF88" s="1007">
        <v>10.004285810000001</v>
      </c>
      <c r="AG88" s="1007">
        <v>1.798428621</v>
      </c>
      <c r="AH88" s="1007">
        <v>38.501427790000001</v>
      </c>
      <c r="AI88" s="1007">
        <v>8.4171430039999997</v>
      </c>
      <c r="AJ88" s="1180"/>
      <c r="AK88" s="1180"/>
      <c r="AL88" s="1180"/>
      <c r="AM88" s="1180"/>
      <c r="AN88" s="1180"/>
      <c r="AO88" s="1180"/>
      <c r="AP88" s="1022"/>
      <c r="AQ88" s="1022"/>
      <c r="AR88" s="1181"/>
      <c r="AS88" s="1180"/>
      <c r="AT88" s="1180"/>
      <c r="AU88" s="1180"/>
      <c r="AV88" s="1180"/>
      <c r="AW88" s="1180"/>
      <c r="AX88" s="1180"/>
      <c r="AY88" s="1180"/>
      <c r="AZ88" s="1180"/>
      <c r="BA88" s="1180"/>
      <c r="BB88" s="1180"/>
      <c r="BC88" s="1180"/>
      <c r="BD88" s="1180"/>
      <c r="BE88" s="1180"/>
      <c r="BF88" s="1180"/>
      <c r="BG88" s="1180"/>
      <c r="BH88" s="1180"/>
      <c r="BI88" s="1180"/>
      <c r="BJ88" s="1180"/>
      <c r="BK88" s="423"/>
      <c r="BL88" s="423"/>
      <c r="BM88" s="423"/>
      <c r="BN88" s="423"/>
      <c r="BO88" s="423"/>
      <c r="BP88" s="423"/>
      <c r="BQ88" s="423"/>
      <c r="BR88" s="423"/>
      <c r="BS88" s="423"/>
      <c r="BT88" s="423"/>
      <c r="BU88" s="423"/>
      <c r="BV88" s="423"/>
      <c r="BW88" s="423"/>
      <c r="BX88" s="423"/>
      <c r="BY88" s="423"/>
      <c r="BZ88" s="423"/>
    </row>
    <row r="89" spans="1:78" s="164" customFormat="1" ht="12.75">
      <c r="A89" s="207"/>
      <c r="B89" s="220"/>
      <c r="C89" s="220"/>
      <c r="D89" s="220"/>
      <c r="E89" s="220"/>
      <c r="F89" s="220"/>
      <c r="G89" s="220"/>
      <c r="H89" s="220"/>
      <c r="I89" s="220"/>
      <c r="J89" s="243"/>
      <c r="K89" s="159"/>
      <c r="T89" s="423"/>
      <c r="U89" s="761"/>
      <c r="V89" s="996"/>
      <c r="W89" s="995">
        <v>29</v>
      </c>
      <c r="X89" s="1007">
        <v>14.93</v>
      </c>
      <c r="Y89" s="1007">
        <v>26.65</v>
      </c>
      <c r="Z89" s="1007">
        <v>10.27</v>
      </c>
      <c r="AA89" s="1007">
        <v>8.1028571810041097</v>
      </c>
      <c r="AB89" s="1007">
        <v>1.9357143130000001</v>
      </c>
      <c r="AC89" s="1008">
        <v>90.32</v>
      </c>
      <c r="AD89" s="1007">
        <v>30.7200001307896</v>
      </c>
      <c r="AE89" s="1007">
        <v>7.5200000490461001</v>
      </c>
      <c r="AF89" s="1007">
        <v>10</v>
      </c>
      <c r="AG89" s="1007">
        <v>1.4</v>
      </c>
      <c r="AH89" s="1007">
        <v>35.53</v>
      </c>
      <c r="AI89" s="1007">
        <v>8.27</v>
      </c>
      <c r="AJ89" s="1180"/>
      <c r="AK89" s="1180"/>
      <c r="AL89" s="1180"/>
      <c r="AM89" s="1180"/>
      <c r="AN89" s="1180"/>
      <c r="AO89" s="1180"/>
      <c r="AP89" s="1022"/>
      <c r="AQ89" s="1022"/>
      <c r="AR89" s="1133"/>
      <c r="AS89" s="1180"/>
      <c r="AT89" s="1180"/>
      <c r="AU89" s="1180"/>
      <c r="AV89" s="1180"/>
      <c r="AW89" s="1180"/>
      <c r="AX89" s="1180"/>
      <c r="AY89" s="1180"/>
      <c r="AZ89" s="1180"/>
      <c r="BA89" s="1180"/>
      <c r="BB89" s="1180"/>
      <c r="BC89" s="1180"/>
      <c r="BD89" s="1180"/>
      <c r="BE89" s="1180"/>
      <c r="BF89" s="1180"/>
      <c r="BG89" s="1180"/>
      <c r="BH89" s="1180"/>
      <c r="BI89" s="1180"/>
      <c r="BJ89" s="1180"/>
      <c r="BK89" s="423"/>
      <c r="BL89" s="423"/>
      <c r="BM89" s="423"/>
      <c r="BN89" s="423"/>
      <c r="BO89" s="423"/>
      <c r="BP89" s="423"/>
      <c r="BQ89" s="423"/>
      <c r="BR89" s="423"/>
      <c r="BS89" s="423"/>
      <c r="BT89" s="423"/>
      <c r="BU89" s="423"/>
      <c r="BV89" s="423"/>
      <c r="BW89" s="423"/>
      <c r="BX89" s="423"/>
      <c r="BY89" s="423"/>
      <c r="BZ89" s="423"/>
    </row>
    <row r="90" spans="1:78" s="164" customFormat="1" ht="12.75">
      <c r="A90" s="207"/>
      <c r="B90" s="220"/>
      <c r="C90" s="220"/>
      <c r="D90" s="220"/>
      <c r="E90" s="220"/>
      <c r="F90" s="220"/>
      <c r="G90" s="220"/>
      <c r="H90" s="220"/>
      <c r="I90" s="220"/>
      <c r="J90" s="243"/>
      <c r="K90" s="159"/>
      <c r="T90" s="423"/>
      <c r="U90" s="761"/>
      <c r="V90" s="996"/>
      <c r="W90" s="995">
        <v>30</v>
      </c>
      <c r="X90" s="1007">
        <v>13.502856935773542</v>
      </c>
      <c r="Y90" s="1007">
        <v>26.615142549787187</v>
      </c>
      <c r="Z90" s="1007">
        <v>8.3531428745814704</v>
      </c>
      <c r="AA90" s="1007">
        <v>6.9451428140912697</v>
      </c>
      <c r="AB90" s="1007">
        <v>1.1404285771506149</v>
      </c>
      <c r="AC90" s="1008">
        <v>79.859856741768922</v>
      </c>
      <c r="AD90" s="1007">
        <v>26.590000152587869</v>
      </c>
      <c r="AE90" s="1007">
        <v>7.6185714857918834</v>
      </c>
      <c r="AF90" s="1007">
        <v>10</v>
      </c>
      <c r="AG90" s="1007">
        <v>2.1097143036978538</v>
      </c>
      <c r="AH90" s="1007">
        <v>34.39142826625276</v>
      </c>
      <c r="AI90" s="1007">
        <v>6.896428448813297</v>
      </c>
      <c r="AJ90" s="1180"/>
      <c r="AK90" s="1180"/>
      <c r="AL90" s="1180"/>
      <c r="AM90" s="1180"/>
      <c r="AN90" s="1180"/>
      <c r="AO90" s="1180"/>
      <c r="AP90" s="1022"/>
      <c r="AQ90" s="1022"/>
      <c r="AR90" s="1133"/>
      <c r="AS90" s="1180"/>
      <c r="AT90" s="1180"/>
      <c r="AU90" s="1180"/>
      <c r="AV90" s="1180"/>
      <c r="AW90" s="1180"/>
      <c r="AX90" s="1180"/>
      <c r="AY90" s="1180"/>
      <c r="AZ90" s="1180"/>
      <c r="BA90" s="1180"/>
      <c r="BB90" s="1180"/>
      <c r="BC90" s="1180"/>
      <c r="BD90" s="1180"/>
      <c r="BE90" s="1180"/>
      <c r="BF90" s="1180"/>
      <c r="BG90" s="1180"/>
      <c r="BH90" s="1180"/>
      <c r="BI90" s="1180"/>
      <c r="BJ90" s="1180"/>
      <c r="BK90" s="423"/>
      <c r="BL90" s="423"/>
      <c r="BM90" s="423"/>
      <c r="BN90" s="423"/>
      <c r="BO90" s="423"/>
      <c r="BP90" s="423"/>
      <c r="BQ90" s="423"/>
      <c r="BR90" s="423"/>
      <c r="BS90" s="423"/>
      <c r="BT90" s="423"/>
      <c r="BU90" s="423"/>
      <c r="BV90" s="423"/>
      <c r="BW90" s="423"/>
      <c r="BX90" s="423"/>
      <c r="BY90" s="423"/>
      <c r="BZ90" s="423"/>
    </row>
    <row r="91" spans="1:78" s="164" customFormat="1" ht="12.75">
      <c r="A91" s="207"/>
      <c r="B91" s="220"/>
      <c r="C91" s="220"/>
      <c r="D91" s="220"/>
      <c r="E91" s="220"/>
      <c r="F91" s="220"/>
      <c r="G91" s="220"/>
      <c r="H91" s="220"/>
      <c r="I91" s="220"/>
      <c r="J91" s="243"/>
      <c r="K91" s="159"/>
      <c r="T91" s="423"/>
      <c r="U91" s="761"/>
      <c r="V91" s="996"/>
      <c r="W91" s="995">
        <v>31</v>
      </c>
      <c r="X91" s="1007">
        <v>13.61371449</v>
      </c>
      <c r="Y91" s="1007">
        <v>28.730000090000001</v>
      </c>
      <c r="Z91" s="1007">
        <v>7.3187142100000004</v>
      </c>
      <c r="AA91" s="1007">
        <v>7.4785713469999999</v>
      </c>
      <c r="AB91" s="1007">
        <v>0.64999997600000003</v>
      </c>
      <c r="AC91" s="1008">
        <v>62.572570800000001</v>
      </c>
      <c r="AD91" s="1007">
        <v>23.922857010000001</v>
      </c>
      <c r="AE91" s="1007">
        <v>7.2285714150000002</v>
      </c>
      <c r="AF91" s="1007">
        <v>10.00857149</v>
      </c>
      <c r="AG91" s="1007">
        <v>1.8491428750000001</v>
      </c>
      <c r="AH91" s="1007">
        <v>35.190714149999998</v>
      </c>
      <c r="AI91" s="1007">
        <v>5.7529999869999999</v>
      </c>
      <c r="AJ91" s="1180"/>
      <c r="AK91" s="1180"/>
      <c r="AL91" s="1180"/>
      <c r="AM91" s="1180"/>
      <c r="AN91" s="1180"/>
      <c r="AO91" s="1180"/>
      <c r="AP91" s="1022"/>
      <c r="AQ91" s="1022"/>
      <c r="AR91" s="1133"/>
      <c r="AS91" s="1180"/>
      <c r="AT91" s="1180"/>
      <c r="AU91" s="1180"/>
      <c r="AV91" s="1180"/>
      <c r="AW91" s="1180"/>
      <c r="AX91" s="1180"/>
      <c r="AY91" s="1180"/>
      <c r="AZ91" s="1180"/>
      <c r="BA91" s="1180"/>
      <c r="BB91" s="1180"/>
      <c r="BC91" s="1180"/>
      <c r="BD91" s="1180"/>
      <c r="BE91" s="1180"/>
      <c r="BF91" s="1180"/>
      <c r="BG91" s="1180"/>
      <c r="BH91" s="1180"/>
      <c r="BI91" s="1180"/>
      <c r="BJ91" s="1180"/>
      <c r="BK91" s="423"/>
      <c r="BL91" s="423"/>
      <c r="BM91" s="423"/>
      <c r="BN91" s="423"/>
      <c r="BO91" s="423"/>
      <c r="BP91" s="423"/>
      <c r="BQ91" s="423"/>
      <c r="BR91" s="423"/>
      <c r="BS91" s="423"/>
      <c r="BT91" s="423"/>
      <c r="BU91" s="423"/>
      <c r="BV91" s="423"/>
      <c r="BW91" s="423"/>
      <c r="BX91" s="423"/>
      <c r="BY91" s="423"/>
      <c r="BZ91" s="423"/>
    </row>
    <row r="92" spans="1:78" s="164" customFormat="1" ht="12.75">
      <c r="A92" s="207"/>
      <c r="B92" s="220"/>
      <c r="C92" s="220"/>
      <c r="D92" s="220"/>
      <c r="E92" s="220"/>
      <c r="F92" s="220"/>
      <c r="G92" s="220"/>
      <c r="H92" s="220"/>
      <c r="I92" s="220"/>
      <c r="J92" s="243"/>
      <c r="K92" s="159"/>
      <c r="T92" s="423"/>
      <c r="U92" s="761"/>
      <c r="V92" s="996">
        <v>32</v>
      </c>
      <c r="W92" s="995">
        <v>32</v>
      </c>
      <c r="X92" s="1007">
        <v>13.74</v>
      </c>
      <c r="Y92" s="1007">
        <v>30.58</v>
      </c>
      <c r="Z92" s="1007">
        <v>6.6262857573372926</v>
      </c>
      <c r="AA92" s="1007">
        <v>7.71</v>
      </c>
      <c r="AB92" s="1007">
        <v>1.59</v>
      </c>
      <c r="AC92" s="1008">
        <v>66.010000000000005</v>
      </c>
      <c r="AD92" s="1007">
        <v>29.69</v>
      </c>
      <c r="AE92" s="1007">
        <v>8.18</v>
      </c>
      <c r="AF92" s="1007">
        <v>10.01</v>
      </c>
      <c r="AG92" s="1007">
        <v>2.0099999999999998</v>
      </c>
      <c r="AH92" s="1007">
        <v>39.28</v>
      </c>
      <c r="AI92" s="1007">
        <v>7.41</v>
      </c>
      <c r="AJ92" s="1180"/>
      <c r="AK92" s="1180"/>
      <c r="AL92" s="1180"/>
      <c r="AM92" s="1180"/>
      <c r="AN92" s="1180"/>
      <c r="AO92" s="1180"/>
      <c r="AP92" s="1022"/>
      <c r="AQ92" s="1022"/>
      <c r="AR92" s="1133"/>
      <c r="AS92" s="1180"/>
      <c r="AT92" s="1180"/>
      <c r="AU92" s="1180"/>
      <c r="AV92" s="1180"/>
      <c r="AW92" s="1180"/>
      <c r="AX92" s="1180"/>
      <c r="AY92" s="1180"/>
      <c r="AZ92" s="1180"/>
      <c r="BA92" s="1180"/>
      <c r="BB92" s="1180"/>
      <c r="BC92" s="1180"/>
      <c r="BD92" s="1180"/>
      <c r="BE92" s="1180"/>
      <c r="BF92" s="1180"/>
      <c r="BG92" s="1180"/>
      <c r="BH92" s="1180"/>
      <c r="BI92" s="1180"/>
      <c r="BJ92" s="1180"/>
      <c r="BK92" s="423"/>
      <c r="BL92" s="423"/>
      <c r="BM92" s="423"/>
      <c r="BN92" s="423"/>
      <c r="BO92" s="423"/>
      <c r="BP92" s="423"/>
      <c r="BQ92" s="423"/>
      <c r="BR92" s="423"/>
      <c r="BS92" s="423"/>
      <c r="BT92" s="423"/>
      <c r="BU92" s="423"/>
      <c r="BV92" s="423"/>
      <c r="BW92" s="423"/>
      <c r="BX92" s="423"/>
      <c r="BY92" s="423"/>
      <c r="BZ92" s="423"/>
    </row>
    <row r="93" spans="1:78" s="164" customFormat="1" ht="12.75">
      <c r="A93" s="207"/>
      <c r="B93" s="220"/>
      <c r="C93" s="220"/>
      <c r="D93" s="220"/>
      <c r="E93" s="220"/>
      <c r="F93" s="220"/>
      <c r="G93" s="220"/>
      <c r="H93" s="220"/>
      <c r="I93" s="220"/>
      <c r="J93" s="243"/>
      <c r="K93" s="159"/>
      <c r="T93" s="423"/>
      <c r="U93" s="761"/>
      <c r="V93" s="996"/>
      <c r="W93" s="995">
        <v>33</v>
      </c>
      <c r="X93" s="1007">
        <v>12.47</v>
      </c>
      <c r="Y93" s="1007">
        <v>30.24</v>
      </c>
      <c r="Z93" s="1007">
        <v>6.4</v>
      </c>
      <c r="AA93" s="1007">
        <v>7.59</v>
      </c>
      <c r="AB93" s="1007">
        <v>2.27</v>
      </c>
      <c r="AC93" s="1008">
        <v>60.96</v>
      </c>
      <c r="AD93" s="1007">
        <v>27.66</v>
      </c>
      <c r="AE93" s="1007">
        <v>8.11</v>
      </c>
      <c r="AF93" s="1007">
        <v>10.16</v>
      </c>
      <c r="AG93" s="1007">
        <v>1.81</v>
      </c>
      <c r="AH93" s="1007">
        <v>43.2</v>
      </c>
      <c r="AI93" s="1007">
        <v>9.2959999999999994</v>
      </c>
      <c r="AJ93" s="1180"/>
      <c r="AK93" s="1180"/>
      <c r="AL93" s="1180"/>
      <c r="AM93" s="1180"/>
      <c r="AN93" s="1180"/>
      <c r="AO93" s="1180"/>
      <c r="AP93" s="1022"/>
      <c r="AQ93" s="1022"/>
      <c r="AR93" s="1133"/>
      <c r="AS93" s="1180"/>
      <c r="AT93" s="1180"/>
      <c r="AU93" s="1180"/>
      <c r="AV93" s="1180"/>
      <c r="AW93" s="1180"/>
      <c r="AX93" s="1180"/>
      <c r="AY93" s="1180"/>
      <c r="AZ93" s="1180"/>
      <c r="BA93" s="1180"/>
      <c r="BB93" s="1180"/>
      <c r="BC93" s="1180"/>
      <c r="BD93" s="1180"/>
      <c r="BE93" s="1180"/>
      <c r="BF93" s="1180"/>
      <c r="BG93" s="1180"/>
      <c r="BH93" s="1180"/>
      <c r="BI93" s="1180"/>
      <c r="BJ93" s="1180"/>
      <c r="BK93" s="423"/>
      <c r="BL93" s="423"/>
      <c r="BM93" s="423"/>
      <c r="BN93" s="423"/>
      <c r="BO93" s="423"/>
      <c r="BP93" s="423"/>
      <c r="BQ93" s="423"/>
      <c r="BR93" s="423"/>
      <c r="BS93" s="423"/>
      <c r="BT93" s="423"/>
      <c r="BU93" s="423"/>
      <c r="BV93" s="423"/>
      <c r="BW93" s="423"/>
      <c r="BX93" s="423"/>
      <c r="BY93" s="423"/>
      <c r="BZ93" s="423"/>
    </row>
    <row r="94" spans="1:78" s="164" customFormat="1" ht="12.75">
      <c r="A94" s="207"/>
      <c r="B94" s="220"/>
      <c r="C94" s="220"/>
      <c r="D94" s="220"/>
      <c r="E94" s="220"/>
      <c r="F94" s="220"/>
      <c r="G94" s="220"/>
      <c r="H94" s="220"/>
      <c r="I94" s="220"/>
      <c r="J94" s="243"/>
      <c r="K94" s="159"/>
      <c r="T94" s="423"/>
      <c r="U94" s="761"/>
      <c r="V94" s="996"/>
      <c r="W94" s="995">
        <v>34</v>
      </c>
      <c r="X94" s="1007">
        <v>12.67</v>
      </c>
      <c r="Y94" s="1007">
        <v>31.73</v>
      </c>
      <c r="Z94" s="1007">
        <v>5.44</v>
      </c>
      <c r="AA94" s="1007">
        <v>7.13</v>
      </c>
      <c r="AB94" s="1007">
        <v>1.92</v>
      </c>
      <c r="AC94" s="1008">
        <v>64.84</v>
      </c>
      <c r="AD94" s="1007">
        <v>23.8</v>
      </c>
      <c r="AE94" s="1007">
        <v>7.3</v>
      </c>
      <c r="AF94" s="1007">
        <v>10.01</v>
      </c>
      <c r="AG94" s="1007">
        <v>2.09</v>
      </c>
      <c r="AH94" s="1007">
        <v>41.6</v>
      </c>
      <c r="AI94" s="1007">
        <v>9.6</v>
      </c>
      <c r="AJ94" s="1180"/>
      <c r="AK94" s="1180"/>
      <c r="AL94" s="1180"/>
      <c r="AM94" s="1180"/>
      <c r="AN94" s="1180"/>
      <c r="AO94" s="1180"/>
      <c r="AP94" s="1022"/>
      <c r="AQ94" s="1022"/>
      <c r="AR94" s="1133"/>
      <c r="AS94" s="1180"/>
      <c r="AT94" s="1180"/>
      <c r="AU94" s="1180"/>
      <c r="AV94" s="1180"/>
      <c r="AW94" s="1180"/>
      <c r="AX94" s="1180"/>
      <c r="AY94" s="1180"/>
      <c r="AZ94" s="1180"/>
      <c r="BA94" s="1180"/>
      <c r="BB94" s="1180"/>
      <c r="BC94" s="1180"/>
      <c r="BD94" s="1180"/>
      <c r="BE94" s="1180"/>
      <c r="BF94" s="1180"/>
      <c r="BG94" s="1180"/>
      <c r="BH94" s="1180"/>
      <c r="BI94" s="1180"/>
      <c r="BJ94" s="1180"/>
      <c r="BK94" s="423"/>
      <c r="BL94" s="423"/>
      <c r="BM94" s="423"/>
      <c r="BN94" s="423"/>
      <c r="BO94" s="423"/>
      <c r="BP94" s="423"/>
      <c r="BQ94" s="423"/>
      <c r="BR94" s="423"/>
      <c r="BS94" s="423"/>
      <c r="BT94" s="423"/>
      <c r="BU94" s="423"/>
      <c r="BV94" s="423"/>
      <c r="BW94" s="423"/>
      <c r="BX94" s="423"/>
      <c r="BY94" s="423"/>
      <c r="BZ94" s="423"/>
    </row>
    <row r="95" spans="1:78" s="164" customFormat="1" ht="12.75">
      <c r="A95" s="207"/>
      <c r="B95" s="220"/>
      <c r="C95" s="220"/>
      <c r="D95" s="220"/>
      <c r="E95" s="220"/>
      <c r="F95" s="220"/>
      <c r="G95" s="220"/>
      <c r="H95" s="220"/>
      <c r="I95" s="220"/>
      <c r="J95" s="243"/>
      <c r="K95" s="159"/>
      <c r="T95" s="423"/>
      <c r="U95" s="761"/>
      <c r="V95" s="996"/>
      <c r="W95" s="995">
        <v>35</v>
      </c>
      <c r="X95" s="1007">
        <v>11.766666730244934</v>
      </c>
      <c r="Y95" s="1007">
        <v>29.105667114257798</v>
      </c>
      <c r="Z95" s="1007">
        <v>5.0230000813802063</v>
      </c>
      <c r="AA95" s="1007">
        <v>6.9800000190734801</v>
      </c>
      <c r="AB95" s="1007">
        <v>1.9199999570846498</v>
      </c>
      <c r="AC95" s="1008">
        <v>59.800332387288364</v>
      </c>
      <c r="AD95" s="1007">
        <v>23.433333079020169</v>
      </c>
      <c r="AE95" s="1007">
        <v>6.9866666793823207</v>
      </c>
      <c r="AF95" s="1007">
        <v>10.01</v>
      </c>
      <c r="AG95" s="1007">
        <v>2.0118571349552661</v>
      </c>
      <c r="AH95" s="1007">
        <v>34.785000119890448</v>
      </c>
      <c r="AI95" s="1007">
        <v>7.3328572000775987</v>
      </c>
      <c r="AJ95" s="1180"/>
      <c r="AK95" s="1180"/>
      <c r="AL95" s="1180"/>
      <c r="AM95" s="1180"/>
      <c r="AN95" s="1180"/>
      <c r="AO95" s="1180"/>
      <c r="AP95" s="1022"/>
      <c r="AQ95" s="1136"/>
      <c r="AR95" s="1133"/>
      <c r="AS95" s="1180"/>
      <c r="AT95" s="1180"/>
      <c r="AU95" s="1180"/>
      <c r="AV95" s="1180"/>
      <c r="AW95" s="1180"/>
      <c r="AX95" s="1180"/>
      <c r="AY95" s="1180"/>
      <c r="AZ95" s="1180"/>
      <c r="BA95" s="1180"/>
      <c r="BB95" s="1180"/>
      <c r="BC95" s="1180"/>
      <c r="BD95" s="1180"/>
      <c r="BE95" s="1180"/>
      <c r="BF95" s="1180"/>
      <c r="BG95" s="1180"/>
      <c r="BH95" s="1180"/>
      <c r="BI95" s="1180"/>
      <c r="BJ95" s="1180"/>
      <c r="BK95" s="423"/>
      <c r="BL95" s="423"/>
      <c r="BM95" s="423"/>
      <c r="BN95" s="423"/>
      <c r="BO95" s="423"/>
      <c r="BP95" s="423"/>
      <c r="BQ95" s="423"/>
      <c r="BR95" s="423"/>
      <c r="BS95" s="423"/>
      <c r="BT95" s="423"/>
      <c r="BU95" s="423"/>
      <c r="BV95" s="423"/>
      <c r="BW95" s="423"/>
      <c r="BX95" s="423"/>
      <c r="BY95" s="423"/>
      <c r="BZ95" s="423"/>
    </row>
    <row r="96" spans="1:78" s="164" customFormat="1" ht="12.75">
      <c r="A96" s="207"/>
      <c r="B96" s="220"/>
      <c r="C96" s="220"/>
      <c r="D96" s="220"/>
      <c r="E96" s="220"/>
      <c r="F96" s="220"/>
      <c r="G96" s="220"/>
      <c r="H96" s="220"/>
      <c r="I96" s="220"/>
      <c r="J96" s="243"/>
      <c r="K96" s="159"/>
      <c r="T96" s="423"/>
      <c r="U96" s="761"/>
      <c r="V96" s="996">
        <v>36</v>
      </c>
      <c r="W96" s="995">
        <v>36</v>
      </c>
      <c r="X96" s="1007">
        <v>13.800000190734799</v>
      </c>
      <c r="Y96" s="1007">
        <v>30.579000473022401</v>
      </c>
      <c r="Z96" s="1007">
        <v>6.1409997940063397</v>
      </c>
      <c r="AA96" s="1007">
        <v>7</v>
      </c>
      <c r="AB96" s="1007">
        <v>2.1640000343322701</v>
      </c>
      <c r="AC96" s="1008">
        <v>64.350997924804602</v>
      </c>
      <c r="AD96" s="1007">
        <v>23</v>
      </c>
      <c r="AE96" s="1007">
        <v>6.67000007629394</v>
      </c>
      <c r="AF96" s="1007">
        <v>10.5</v>
      </c>
      <c r="AG96" s="1007">
        <v>1.20000004768371</v>
      </c>
      <c r="AH96" s="1007">
        <v>32.310001373291001</v>
      </c>
      <c r="AI96" s="1007">
        <v>6.97300004959106</v>
      </c>
      <c r="AJ96" s="1180"/>
      <c r="AK96" s="1180"/>
      <c r="AL96" s="1180"/>
      <c r="AM96" s="1180"/>
      <c r="AN96" s="1180"/>
      <c r="AO96" s="1180"/>
      <c r="AP96" s="1022"/>
      <c r="AQ96" s="1136"/>
      <c r="AR96" s="1133"/>
      <c r="AS96" s="1180"/>
      <c r="AT96" s="1180"/>
      <c r="AU96" s="1180"/>
      <c r="AV96" s="1180"/>
      <c r="AW96" s="1180"/>
      <c r="AX96" s="1180"/>
      <c r="AY96" s="1180"/>
      <c r="AZ96" s="1180"/>
      <c r="BA96" s="1180"/>
      <c r="BB96" s="1180"/>
      <c r="BC96" s="1180"/>
      <c r="BD96" s="1180"/>
      <c r="BE96" s="1180"/>
      <c r="BF96" s="1180"/>
      <c r="BG96" s="1180"/>
      <c r="BH96" s="1180"/>
      <c r="BI96" s="1180"/>
      <c r="BJ96" s="1180"/>
      <c r="BK96" s="423"/>
      <c r="BL96" s="423"/>
      <c r="BM96" s="423"/>
      <c r="BN96" s="423"/>
      <c r="BO96" s="423"/>
      <c r="BP96" s="423"/>
      <c r="BQ96" s="423"/>
      <c r="BR96" s="423"/>
      <c r="BS96" s="423"/>
      <c r="BT96" s="423"/>
      <c r="BU96" s="423"/>
      <c r="BV96" s="423"/>
      <c r="BW96" s="423"/>
      <c r="BX96" s="423"/>
      <c r="BY96" s="423"/>
      <c r="BZ96" s="423"/>
    </row>
    <row r="97" spans="1:78" s="164" customFormat="1" ht="12.75">
      <c r="A97" s="207"/>
      <c r="B97" s="220"/>
      <c r="C97" s="220"/>
      <c r="D97" s="220"/>
      <c r="E97" s="220"/>
      <c r="F97" s="220"/>
      <c r="G97" s="220"/>
      <c r="H97" s="220"/>
      <c r="I97" s="220"/>
      <c r="J97" s="243"/>
      <c r="K97" s="159"/>
      <c r="T97" s="423"/>
      <c r="U97" s="761"/>
      <c r="V97" s="996"/>
      <c r="W97" s="995">
        <v>37</v>
      </c>
      <c r="X97" s="1007">
        <v>14.228571483067071</v>
      </c>
      <c r="Y97" s="1007">
        <v>32.723000390189</v>
      </c>
      <c r="Z97" s="1007">
        <v>4.9454285760000003</v>
      </c>
      <c r="AA97" s="1007">
        <v>7.2014284819999999</v>
      </c>
      <c r="AB97" s="1007">
        <v>1.3999999759999999</v>
      </c>
      <c r="AC97" s="1008">
        <v>63.919498443603501</v>
      </c>
      <c r="AD97" s="1007">
        <v>28.721428190000001</v>
      </c>
      <c r="AE97" s="1007">
        <v>6.6328571180000004</v>
      </c>
      <c r="AF97" s="1007">
        <v>9.9283333333333346</v>
      </c>
      <c r="AG97" s="1007">
        <v>1.8319999831063358</v>
      </c>
      <c r="AH97" s="1007">
        <v>35.785714830000003</v>
      </c>
      <c r="AI97" s="1007">
        <v>7.0742856775011305</v>
      </c>
      <c r="AJ97" s="1180"/>
      <c r="AK97" s="1180"/>
      <c r="AL97" s="1180"/>
      <c r="AM97" s="1180"/>
      <c r="AN97" s="1180"/>
      <c r="AO97" s="1180"/>
      <c r="AP97" s="1022"/>
      <c r="AQ97" s="1022"/>
      <c r="AR97" s="1133"/>
      <c r="AS97" s="1180"/>
      <c r="AT97" s="1180"/>
      <c r="AU97" s="1180"/>
      <c r="AV97" s="1180"/>
      <c r="AW97" s="1180"/>
      <c r="AX97" s="1180"/>
      <c r="AY97" s="1180"/>
      <c r="AZ97" s="1180"/>
      <c r="BA97" s="1180"/>
      <c r="BB97" s="1180"/>
      <c r="BC97" s="1180"/>
      <c r="BD97" s="1180"/>
      <c r="BE97" s="1180"/>
      <c r="BF97" s="1180"/>
      <c r="BG97" s="1180"/>
      <c r="BH97" s="1180"/>
      <c r="BI97" s="1180"/>
      <c r="BJ97" s="1180"/>
      <c r="BK97" s="423"/>
      <c r="BL97" s="423"/>
      <c r="BM97" s="423"/>
      <c r="BN97" s="423"/>
      <c r="BO97" s="423"/>
      <c r="BP97" s="423"/>
      <c r="BQ97" s="423"/>
      <c r="BR97" s="423"/>
      <c r="BS97" s="423"/>
      <c r="BT97" s="423"/>
      <c r="BU97" s="423"/>
      <c r="BV97" s="423"/>
      <c r="BW97" s="423"/>
      <c r="BX97" s="423"/>
      <c r="BY97" s="423"/>
      <c r="BZ97" s="423"/>
    </row>
    <row r="98" spans="1:78" s="164" customFormat="1" ht="12.75">
      <c r="A98" s="207"/>
      <c r="B98" s="220"/>
      <c r="C98" s="220"/>
      <c r="D98" s="220"/>
      <c r="E98" s="220"/>
      <c r="F98" s="220"/>
      <c r="G98" s="220"/>
      <c r="H98" s="220"/>
      <c r="I98" s="220"/>
      <c r="J98" s="243"/>
      <c r="K98" s="159"/>
      <c r="T98" s="423"/>
      <c r="U98" s="761"/>
      <c r="V98" s="996"/>
      <c r="W98" s="995">
        <v>38</v>
      </c>
      <c r="X98" s="1007">
        <v>15.157142909999999</v>
      </c>
      <c r="Y98" s="1007">
        <v>38.73833338</v>
      </c>
      <c r="Z98" s="1007">
        <v>4.7753333250000001</v>
      </c>
      <c r="AA98" s="1007">
        <v>7.0799999920000003</v>
      </c>
      <c r="AB98" s="1007">
        <v>0.80900001499999996</v>
      </c>
      <c r="AC98" s="1008">
        <v>72.23585783</v>
      </c>
      <c r="AD98" s="1007">
        <v>38.034285949999997</v>
      </c>
      <c r="AE98" s="1007">
        <v>6.5185714450000001</v>
      </c>
      <c r="AF98" s="1007">
        <v>10.001428600000001</v>
      </c>
      <c r="AG98" s="1007">
        <v>1.9189999959999999</v>
      </c>
      <c r="AH98" s="1007">
        <v>42.055714739999999</v>
      </c>
      <c r="AI98" s="1007">
        <v>7.3512855940000001</v>
      </c>
      <c r="AJ98" s="1180"/>
      <c r="AK98" s="1180"/>
      <c r="AL98" s="1180"/>
      <c r="AM98" s="1180"/>
      <c r="AN98" s="1180"/>
      <c r="AO98" s="1180"/>
      <c r="AP98" s="1022"/>
      <c r="AQ98" s="1022"/>
      <c r="AR98" s="1133"/>
      <c r="AS98" s="1180"/>
      <c r="AT98" s="1180"/>
      <c r="AU98" s="1180"/>
      <c r="AV98" s="1180"/>
      <c r="AW98" s="1180"/>
      <c r="AX98" s="1180"/>
      <c r="AY98" s="1180"/>
      <c r="AZ98" s="1180"/>
      <c r="BA98" s="1180"/>
      <c r="BB98" s="1180"/>
      <c r="BC98" s="1180"/>
      <c r="BD98" s="1180"/>
      <c r="BE98" s="1180"/>
      <c r="BF98" s="1180"/>
      <c r="BG98" s="1180"/>
      <c r="BH98" s="1180"/>
      <c r="BI98" s="1180"/>
      <c r="BJ98" s="1180"/>
      <c r="BK98" s="423"/>
      <c r="BL98" s="423"/>
      <c r="BM98" s="423"/>
      <c r="BN98" s="423"/>
      <c r="BO98" s="423"/>
      <c r="BP98" s="423"/>
      <c r="BQ98" s="423"/>
      <c r="BR98" s="423"/>
      <c r="BS98" s="423"/>
      <c r="BT98" s="423"/>
      <c r="BU98" s="423"/>
      <c r="BV98" s="423"/>
      <c r="BW98" s="423"/>
      <c r="BX98" s="423"/>
      <c r="BY98" s="423"/>
      <c r="BZ98" s="423"/>
    </row>
    <row r="99" spans="1:78" s="164" customFormat="1" ht="12.75">
      <c r="A99" s="207"/>
      <c r="B99" s="220"/>
      <c r="C99" s="220"/>
      <c r="D99" s="220"/>
      <c r="E99" s="220"/>
      <c r="F99" s="220"/>
      <c r="G99" s="220"/>
      <c r="H99" s="220"/>
      <c r="I99" s="220"/>
      <c r="J99" s="243"/>
      <c r="K99" s="159"/>
      <c r="T99" s="423"/>
      <c r="U99" s="761"/>
      <c r="V99" s="996">
        <v>39</v>
      </c>
      <c r="W99" s="995">
        <v>39</v>
      </c>
      <c r="X99" s="1007">
        <v>14.257142884390658</v>
      </c>
      <c r="Y99" s="1007">
        <v>34.80900083269389</v>
      </c>
      <c r="Z99" s="1007">
        <v>4.1092857973916139</v>
      </c>
      <c r="AA99" s="1007">
        <v>6.8248571668352369</v>
      </c>
      <c r="AB99" s="1007">
        <v>0.84642858164651058</v>
      </c>
      <c r="AC99" s="1008">
        <v>72.897999999999996</v>
      </c>
      <c r="AD99" s="1007">
        <v>36.480000087193012</v>
      </c>
      <c r="AE99" s="1007">
        <v>7.5385714258466416</v>
      </c>
      <c r="AF99" s="1007">
        <v>9.9984999999999999</v>
      </c>
      <c r="AG99" s="1007">
        <v>1.9850000000000001</v>
      </c>
      <c r="AH99" s="1007">
        <v>39.878572191510841</v>
      </c>
      <c r="AI99" s="1007">
        <v>12.0242857251848</v>
      </c>
      <c r="AJ99" s="1180"/>
      <c r="AK99" s="1180"/>
      <c r="AL99" s="1180"/>
      <c r="AM99" s="1180"/>
      <c r="AN99" s="1180"/>
      <c r="AO99" s="1180"/>
      <c r="AP99" s="1022"/>
      <c r="AQ99" s="1022"/>
      <c r="AR99" s="1133"/>
      <c r="AS99" s="1180"/>
      <c r="AT99" s="1180"/>
      <c r="AU99" s="1180"/>
      <c r="AV99" s="1180"/>
      <c r="AW99" s="1180"/>
      <c r="AX99" s="1180"/>
      <c r="AY99" s="1180"/>
      <c r="AZ99" s="1180"/>
      <c r="BA99" s="1180"/>
      <c r="BB99" s="1180"/>
      <c r="BC99" s="1180"/>
      <c r="BD99" s="1180"/>
      <c r="BE99" s="1180"/>
      <c r="BF99" s="1180"/>
      <c r="BG99" s="1180"/>
      <c r="BH99" s="1180"/>
      <c r="BI99" s="1180"/>
      <c r="BJ99" s="1180"/>
      <c r="BK99" s="423"/>
      <c r="BL99" s="423"/>
      <c r="BM99" s="423"/>
      <c r="BN99" s="423"/>
      <c r="BO99" s="423"/>
      <c r="BP99" s="423"/>
      <c r="BQ99" s="423"/>
      <c r="BR99" s="423"/>
      <c r="BS99" s="423"/>
      <c r="BT99" s="423"/>
      <c r="BU99" s="423"/>
      <c r="BV99" s="423"/>
      <c r="BW99" s="423"/>
      <c r="BX99" s="423"/>
      <c r="BY99" s="423"/>
      <c r="BZ99" s="423"/>
    </row>
    <row r="100" spans="1:78" s="164" customFormat="1" ht="12.75">
      <c r="A100" s="207"/>
      <c r="B100" s="220"/>
      <c r="C100" s="220"/>
      <c r="D100" s="220"/>
      <c r="E100" s="220"/>
      <c r="F100" s="220"/>
      <c r="G100" s="220"/>
      <c r="H100" s="220"/>
      <c r="I100" s="220"/>
      <c r="J100" s="243"/>
      <c r="K100" s="159"/>
      <c r="T100" s="423"/>
      <c r="U100" s="761"/>
      <c r="V100" s="996"/>
      <c r="W100" s="995">
        <v>40</v>
      </c>
      <c r="X100" s="1007">
        <v>15.11</v>
      </c>
      <c r="Y100" s="1007">
        <v>35.9</v>
      </c>
      <c r="Z100" s="1007">
        <v>4.0540000000000003</v>
      </c>
      <c r="AA100" s="1007">
        <v>6.77</v>
      </c>
      <c r="AB100" s="1007">
        <v>1.57</v>
      </c>
      <c r="AC100" s="1008">
        <v>74.19</v>
      </c>
      <c r="AD100" s="1007">
        <v>37.44</v>
      </c>
      <c r="AE100" s="1007">
        <v>7.56</v>
      </c>
      <c r="AF100" s="1007">
        <v>10.006</v>
      </c>
      <c r="AG100" s="1007">
        <v>1.8959999999999999</v>
      </c>
      <c r="AH100" s="1007">
        <v>35.11</v>
      </c>
      <c r="AI100" s="1007">
        <v>12.5</v>
      </c>
      <c r="AJ100" s="1180"/>
      <c r="AK100" s="1180"/>
      <c r="AL100" s="1180"/>
      <c r="AM100" s="1180"/>
      <c r="AN100" s="1180"/>
      <c r="AO100" s="1180"/>
      <c r="AP100" s="1022"/>
      <c r="AQ100" s="1022"/>
      <c r="AR100" s="1133"/>
      <c r="AS100" s="1180"/>
      <c r="AT100" s="1180"/>
      <c r="AU100" s="1180"/>
      <c r="AV100" s="1180"/>
      <c r="AW100" s="1180"/>
      <c r="AX100" s="1180"/>
      <c r="AY100" s="1180"/>
      <c r="AZ100" s="1180"/>
      <c r="BA100" s="1180"/>
      <c r="BB100" s="1180"/>
      <c r="BC100" s="1180"/>
      <c r="BD100" s="1180"/>
      <c r="BE100" s="1180"/>
      <c r="BF100" s="1180"/>
      <c r="BG100" s="1180"/>
      <c r="BH100" s="1180"/>
      <c r="BI100" s="1180"/>
      <c r="BJ100" s="1180"/>
      <c r="BK100" s="423"/>
      <c r="BL100" s="423"/>
      <c r="BM100" s="423"/>
      <c r="BN100" s="423"/>
      <c r="BO100" s="423"/>
      <c r="BP100" s="423"/>
      <c r="BQ100" s="423"/>
      <c r="BR100" s="423"/>
      <c r="BS100" s="423"/>
      <c r="BT100" s="423"/>
      <c r="BU100" s="423"/>
      <c r="BV100" s="423"/>
      <c r="BW100" s="423"/>
      <c r="BX100" s="423"/>
      <c r="BY100" s="423"/>
      <c r="BZ100" s="423"/>
    </row>
    <row r="101" spans="1:78" s="164" customFormat="1" ht="12.75">
      <c r="A101" s="207"/>
      <c r="B101" s="220"/>
      <c r="C101" s="220"/>
      <c r="D101" s="220"/>
      <c r="E101" s="220"/>
      <c r="F101" s="220"/>
      <c r="G101" s="220"/>
      <c r="H101" s="220"/>
      <c r="I101" s="220"/>
      <c r="J101" s="243"/>
      <c r="K101" s="159"/>
      <c r="T101" s="423"/>
      <c r="U101" s="761"/>
      <c r="V101" s="996"/>
      <c r="W101" s="995">
        <v>41</v>
      </c>
      <c r="X101" s="1007">
        <v>16.670000000000002</v>
      </c>
      <c r="Y101" s="1007">
        <v>46.35</v>
      </c>
      <c r="Z101" s="1007">
        <v>5.84</v>
      </c>
      <c r="AA101" s="1007">
        <v>6.75</v>
      </c>
      <c r="AB101" s="1007">
        <v>1.41</v>
      </c>
      <c r="AC101" s="1008">
        <v>61.765000000000001</v>
      </c>
      <c r="AD101" s="1007">
        <v>26.27</v>
      </c>
      <c r="AE101" s="1007">
        <v>6.15</v>
      </c>
      <c r="AF101" s="1007">
        <v>10.003</v>
      </c>
      <c r="AG101" s="1007">
        <v>1.45</v>
      </c>
      <c r="AH101" s="1007">
        <v>33.85</v>
      </c>
      <c r="AI101" s="1007">
        <v>11.69</v>
      </c>
      <c r="AJ101" s="1180"/>
      <c r="AK101" s="1180"/>
      <c r="AL101" s="1180"/>
      <c r="AM101" s="1180"/>
      <c r="AN101" s="1180"/>
      <c r="AO101" s="1180"/>
      <c r="AP101" s="1137"/>
      <c r="AQ101" s="1022"/>
      <c r="AR101" s="1133"/>
      <c r="AS101" s="1180"/>
      <c r="AT101" s="1180"/>
      <c r="AU101" s="1180"/>
      <c r="AV101" s="1180"/>
      <c r="AW101" s="1180"/>
      <c r="AX101" s="1180"/>
      <c r="AY101" s="1180"/>
      <c r="AZ101" s="1180"/>
      <c r="BA101" s="1180"/>
      <c r="BB101" s="1180"/>
      <c r="BC101" s="1180"/>
      <c r="BD101" s="1180"/>
      <c r="BE101" s="1180"/>
      <c r="BF101" s="1180"/>
      <c r="BG101" s="1180"/>
      <c r="BH101" s="1180"/>
      <c r="BI101" s="1180"/>
      <c r="BJ101" s="1180"/>
      <c r="BK101" s="423"/>
      <c r="BL101" s="423"/>
      <c r="BM101" s="423"/>
      <c r="BN101" s="423"/>
      <c r="BO101" s="423"/>
      <c r="BP101" s="423"/>
      <c r="BQ101" s="423"/>
      <c r="BR101" s="423"/>
      <c r="BS101" s="423"/>
      <c r="BT101" s="423"/>
      <c r="BU101" s="423"/>
      <c r="BV101" s="423"/>
      <c r="BW101" s="423"/>
      <c r="BX101" s="423"/>
      <c r="BY101" s="423"/>
      <c r="BZ101" s="423"/>
    </row>
    <row r="102" spans="1:78" s="173" customFormat="1" ht="12" customHeight="1">
      <c r="A102" s="207"/>
      <c r="B102" s="220"/>
      <c r="C102" s="220"/>
      <c r="D102" s="220"/>
      <c r="E102" s="220"/>
      <c r="F102" s="220"/>
      <c r="G102" s="220"/>
      <c r="H102" s="220"/>
      <c r="I102" s="220"/>
      <c r="J102" s="225"/>
      <c r="K102" s="172"/>
      <c r="T102" s="424"/>
      <c r="U102" s="761"/>
      <c r="V102" s="996"/>
      <c r="W102" s="995">
        <v>42</v>
      </c>
      <c r="X102" s="1007">
        <v>15.74</v>
      </c>
      <c r="Y102" s="1007">
        <v>46.9</v>
      </c>
      <c r="Z102" s="1007">
        <v>6.71</v>
      </c>
      <c r="AA102" s="1007">
        <v>6.8819999999999997</v>
      </c>
      <c r="AB102" s="1007">
        <v>1.8280000000000001</v>
      </c>
      <c r="AC102" s="1008">
        <v>59.17</v>
      </c>
      <c r="AD102" s="1007">
        <v>29.35</v>
      </c>
      <c r="AE102" s="1007">
        <v>7.25</v>
      </c>
      <c r="AF102" s="1007">
        <v>10</v>
      </c>
      <c r="AG102" s="1007">
        <v>1.2998000000000001</v>
      </c>
      <c r="AH102" s="1007">
        <v>35.061999999999998</v>
      </c>
      <c r="AI102" s="1007">
        <v>8.66</v>
      </c>
      <c r="AJ102" s="530"/>
      <c r="AK102" s="530"/>
      <c r="AL102" s="530"/>
      <c r="AM102" s="530"/>
      <c r="AN102" s="530"/>
      <c r="AO102" s="530"/>
      <c r="AP102" s="1137"/>
      <c r="AQ102" s="1022"/>
      <c r="AR102" s="1133"/>
      <c r="AS102" s="530"/>
      <c r="AT102" s="530"/>
      <c r="AU102" s="530"/>
      <c r="AV102" s="530"/>
      <c r="AW102" s="530"/>
      <c r="AX102" s="530"/>
      <c r="AY102" s="530"/>
      <c r="AZ102" s="530"/>
      <c r="BA102" s="530"/>
      <c r="BB102" s="530"/>
      <c r="BC102" s="530"/>
      <c r="BD102" s="530"/>
      <c r="BE102" s="530"/>
      <c r="BF102" s="530"/>
      <c r="BG102" s="530"/>
      <c r="BH102" s="530"/>
      <c r="BI102" s="530"/>
      <c r="BJ102" s="530"/>
      <c r="BK102" s="424"/>
      <c r="BL102" s="424"/>
      <c r="BM102" s="424"/>
      <c r="BN102" s="424"/>
      <c r="BO102" s="424"/>
      <c r="BP102" s="424"/>
      <c r="BQ102" s="424"/>
      <c r="BR102" s="424"/>
      <c r="BS102" s="424"/>
      <c r="BT102" s="424"/>
      <c r="BU102" s="424"/>
      <c r="BV102" s="424"/>
      <c r="BW102" s="424"/>
      <c r="BX102" s="424"/>
      <c r="BY102" s="424"/>
      <c r="BZ102" s="424"/>
    </row>
    <row r="103" spans="1:78" s="171" customFormat="1" ht="14.1" customHeight="1">
      <c r="A103" s="207"/>
      <c r="B103" s="220"/>
      <c r="C103" s="220"/>
      <c r="D103" s="220"/>
      <c r="E103" s="220"/>
      <c r="F103" s="220"/>
      <c r="G103" s="220"/>
      <c r="H103" s="220"/>
      <c r="I103" s="220"/>
      <c r="J103" s="223"/>
      <c r="K103" s="176"/>
      <c r="T103" s="425"/>
      <c r="U103" s="761"/>
      <c r="V103" s="996">
        <v>43</v>
      </c>
      <c r="W103" s="995">
        <v>43</v>
      </c>
      <c r="X103" s="1007">
        <v>19.09</v>
      </c>
      <c r="Y103" s="1007">
        <v>61.18</v>
      </c>
      <c r="Z103" s="1007">
        <v>17.54</v>
      </c>
      <c r="AA103" s="1007">
        <v>8.36</v>
      </c>
      <c r="AB103" s="1007">
        <v>3.86</v>
      </c>
      <c r="AC103" s="1008">
        <v>72.53</v>
      </c>
      <c r="AD103" s="1007">
        <v>47.29</v>
      </c>
      <c r="AE103" s="1007">
        <v>8.82</v>
      </c>
      <c r="AF103" s="1007">
        <v>10.01</v>
      </c>
      <c r="AG103" s="1007">
        <v>1.1467000000000001</v>
      </c>
      <c r="AH103" s="1007">
        <v>41.86</v>
      </c>
      <c r="AI103" s="1007">
        <v>9.673</v>
      </c>
      <c r="AJ103" s="531"/>
      <c r="AK103" s="531"/>
      <c r="AL103" s="531"/>
      <c r="AM103" s="531"/>
      <c r="AN103" s="531"/>
      <c r="AO103" s="531"/>
      <c r="AP103" s="1137"/>
      <c r="AQ103" s="1022"/>
      <c r="AR103" s="1133"/>
      <c r="AS103" s="531"/>
      <c r="AT103" s="531"/>
      <c r="AU103" s="531"/>
      <c r="AV103" s="531"/>
      <c r="AW103" s="531"/>
      <c r="AX103" s="531"/>
      <c r="AY103" s="531"/>
      <c r="AZ103" s="531"/>
      <c r="BA103" s="531"/>
      <c r="BB103" s="531"/>
      <c r="BC103" s="531"/>
      <c r="BD103" s="531"/>
      <c r="BE103" s="531"/>
      <c r="BF103" s="531"/>
      <c r="BG103" s="531"/>
      <c r="BH103" s="531"/>
      <c r="BI103" s="531"/>
      <c r="BJ103" s="531"/>
      <c r="BK103" s="425"/>
      <c r="BL103" s="425"/>
      <c r="BM103" s="425"/>
      <c r="BN103" s="425"/>
      <c r="BO103" s="425"/>
      <c r="BP103" s="425"/>
      <c r="BQ103" s="425"/>
      <c r="BR103" s="425"/>
      <c r="BS103" s="425"/>
      <c r="BT103" s="425"/>
      <c r="BU103" s="425"/>
      <c r="BV103" s="425"/>
      <c r="BW103" s="425"/>
      <c r="BX103" s="425"/>
      <c r="BY103" s="425"/>
      <c r="BZ103" s="425"/>
    </row>
    <row r="104" spans="1:78" s="140" customFormat="1" ht="12" customHeight="1">
      <c r="A104" s="207"/>
      <c r="B104" s="220"/>
      <c r="C104" s="220"/>
      <c r="D104" s="220"/>
      <c r="E104" s="220"/>
      <c r="F104" s="220"/>
      <c r="G104" s="220"/>
      <c r="H104" s="220"/>
      <c r="I104" s="220"/>
      <c r="J104" s="243"/>
      <c r="K104" s="159"/>
      <c r="T104" s="426"/>
      <c r="U104" s="761"/>
      <c r="V104" s="996"/>
      <c r="W104" s="995">
        <v>44</v>
      </c>
      <c r="X104" s="1007">
        <v>18.899999999999999</v>
      </c>
      <c r="Y104" s="1007">
        <v>47.64</v>
      </c>
      <c r="Z104" s="1007">
        <v>11.26</v>
      </c>
      <c r="AA104" s="1007">
        <v>7.36</v>
      </c>
      <c r="AB104" s="1007">
        <v>3.34</v>
      </c>
      <c r="AC104" s="1008">
        <v>69.37</v>
      </c>
      <c r="AD104" s="1007">
        <v>37.5</v>
      </c>
      <c r="AE104" s="1007">
        <v>9.32</v>
      </c>
      <c r="AF104" s="1007">
        <v>10</v>
      </c>
      <c r="AG104" s="1007">
        <v>1.0329999999999999</v>
      </c>
      <c r="AH104" s="1007">
        <v>40.99</v>
      </c>
      <c r="AI104" s="1007">
        <v>11.93</v>
      </c>
      <c r="AJ104" s="1182"/>
      <c r="AK104" s="1182"/>
      <c r="AL104" s="1182"/>
      <c r="AM104" s="1182"/>
      <c r="AN104" s="1182"/>
      <c r="AO104" s="1182"/>
      <c r="AP104" s="1022"/>
      <c r="AQ104" s="1022"/>
      <c r="AR104" s="1133"/>
      <c r="AS104" s="1182"/>
      <c r="AT104" s="1182"/>
      <c r="AU104" s="1182"/>
      <c r="AV104" s="1182"/>
      <c r="AW104" s="1182"/>
      <c r="AX104" s="1182"/>
      <c r="AY104" s="1182"/>
      <c r="AZ104" s="1182"/>
      <c r="BA104" s="1182"/>
      <c r="BB104" s="1182"/>
      <c r="BC104" s="1182"/>
      <c r="BD104" s="1182"/>
      <c r="BE104" s="1182"/>
      <c r="BF104" s="1182"/>
      <c r="BG104" s="1182"/>
      <c r="BH104" s="1182"/>
      <c r="BI104" s="1182"/>
      <c r="BJ104" s="1182"/>
      <c r="BK104" s="426"/>
      <c r="BL104" s="426"/>
      <c r="BM104" s="426"/>
      <c r="BN104" s="426"/>
      <c r="BO104" s="426"/>
      <c r="BP104" s="426"/>
      <c r="BQ104" s="426"/>
      <c r="BR104" s="426"/>
      <c r="BS104" s="426"/>
      <c r="BT104" s="426"/>
      <c r="BU104" s="426"/>
      <c r="BV104" s="426"/>
      <c r="BW104" s="426"/>
      <c r="BX104" s="426"/>
      <c r="BY104" s="426"/>
      <c r="BZ104" s="426"/>
    </row>
    <row r="105" spans="1:78" s="140" customFormat="1" ht="12" customHeight="1">
      <c r="A105" s="207"/>
      <c r="B105" s="220"/>
      <c r="C105" s="220"/>
      <c r="D105" s="220"/>
      <c r="E105" s="220"/>
      <c r="F105" s="220"/>
      <c r="G105" s="220"/>
      <c r="H105" s="220"/>
      <c r="I105" s="220"/>
      <c r="J105" s="243"/>
      <c r="K105" s="159"/>
      <c r="T105" s="426"/>
      <c r="U105" s="761"/>
      <c r="V105" s="996"/>
      <c r="W105" s="995">
        <v>45</v>
      </c>
      <c r="X105" s="1007">
        <v>25.86</v>
      </c>
      <c r="Y105" s="1007">
        <v>57.13</v>
      </c>
      <c r="Z105" s="1007">
        <v>16.84</v>
      </c>
      <c r="AA105" s="1007">
        <v>7.94</v>
      </c>
      <c r="AB105" s="1007">
        <v>4.54</v>
      </c>
      <c r="AC105" s="1008">
        <v>81.2</v>
      </c>
      <c r="AD105" s="1007">
        <v>105.06</v>
      </c>
      <c r="AE105" s="1007">
        <v>17.329999999999998</v>
      </c>
      <c r="AF105" s="1007">
        <v>10.01</v>
      </c>
      <c r="AG105" s="1007">
        <v>1.56</v>
      </c>
      <c r="AH105" s="1007">
        <v>54.37</v>
      </c>
      <c r="AI105" s="1007">
        <v>16.29</v>
      </c>
      <c r="AJ105" s="1182"/>
      <c r="AK105" s="1182"/>
      <c r="AL105" s="1182"/>
      <c r="AM105" s="1182"/>
      <c r="AN105" s="1182"/>
      <c r="AO105" s="1182"/>
      <c r="AP105" s="1022"/>
      <c r="AQ105" s="1022"/>
      <c r="AR105" s="1133"/>
      <c r="AS105" s="1182"/>
      <c r="AT105" s="1182"/>
      <c r="AU105" s="1182"/>
      <c r="AV105" s="1182"/>
      <c r="AW105" s="1182"/>
      <c r="AX105" s="1182"/>
      <c r="AY105" s="1182"/>
      <c r="AZ105" s="1182"/>
      <c r="BA105" s="1182"/>
      <c r="BB105" s="1182"/>
      <c r="BC105" s="1182"/>
      <c r="BD105" s="1182"/>
      <c r="BE105" s="1182"/>
      <c r="BF105" s="1182"/>
      <c r="BG105" s="1182"/>
      <c r="BH105" s="1182"/>
      <c r="BI105" s="1182"/>
      <c r="BJ105" s="1182"/>
      <c r="BK105" s="426"/>
      <c r="BL105" s="426"/>
      <c r="BM105" s="426"/>
      <c r="BN105" s="426"/>
      <c r="BO105" s="426"/>
      <c r="BP105" s="426"/>
      <c r="BQ105" s="426"/>
      <c r="BR105" s="426"/>
      <c r="BS105" s="426"/>
      <c r="BT105" s="426"/>
      <c r="BU105" s="426"/>
      <c r="BV105" s="426"/>
      <c r="BW105" s="426"/>
      <c r="BX105" s="426"/>
      <c r="BY105" s="426"/>
      <c r="BZ105" s="426"/>
    </row>
    <row r="106" spans="1:78" s="140" customFormat="1" ht="12" customHeight="1">
      <c r="A106" s="207"/>
      <c r="B106" s="220"/>
      <c r="C106" s="220"/>
      <c r="D106" s="220"/>
      <c r="E106" s="220"/>
      <c r="F106" s="220"/>
      <c r="G106" s="220"/>
      <c r="H106" s="220"/>
      <c r="I106" s="220"/>
      <c r="J106" s="243"/>
      <c r="K106" s="159"/>
      <c r="T106" s="426"/>
      <c r="U106" s="761"/>
      <c r="V106" s="996"/>
      <c r="W106" s="995">
        <v>46</v>
      </c>
      <c r="X106" s="1007">
        <v>26.7</v>
      </c>
      <c r="Y106" s="1007">
        <v>72.62</v>
      </c>
      <c r="Z106" s="1007">
        <v>24.07</v>
      </c>
      <c r="AA106" s="1007">
        <v>9.76</v>
      </c>
      <c r="AB106" s="1007">
        <v>6.16</v>
      </c>
      <c r="AC106" s="1008">
        <v>117.17</v>
      </c>
      <c r="AD106" s="1007">
        <v>102.46</v>
      </c>
      <c r="AE106" s="1007">
        <v>13.6</v>
      </c>
      <c r="AF106" s="1007">
        <v>10.007</v>
      </c>
      <c r="AG106" s="1007">
        <v>1.7775000000000001</v>
      </c>
      <c r="AH106" s="1007">
        <v>68.680000000000007</v>
      </c>
      <c r="AI106" s="1007">
        <v>16.026</v>
      </c>
      <c r="AJ106" s="1182"/>
      <c r="AK106" s="1182"/>
      <c r="AL106" s="1182"/>
      <c r="AM106" s="1182"/>
      <c r="AN106" s="1182"/>
      <c r="AO106" s="1182"/>
      <c r="AP106" s="1022"/>
      <c r="AQ106" s="1022"/>
      <c r="AR106" s="1133"/>
      <c r="AS106" s="1182"/>
      <c r="AT106" s="1182"/>
      <c r="AU106" s="1182"/>
      <c r="AV106" s="1182"/>
      <c r="AW106" s="1182"/>
      <c r="AX106" s="1182"/>
      <c r="AY106" s="1182"/>
      <c r="AZ106" s="1182"/>
      <c r="BA106" s="1182"/>
      <c r="BB106" s="1182"/>
      <c r="BC106" s="1182"/>
      <c r="BD106" s="1182"/>
      <c r="BE106" s="1182"/>
      <c r="BF106" s="1182"/>
      <c r="BG106" s="1182"/>
      <c r="BH106" s="1182"/>
      <c r="BI106" s="1182"/>
      <c r="BJ106" s="1182"/>
      <c r="BK106" s="426"/>
      <c r="BL106" s="426"/>
      <c r="BM106" s="426"/>
      <c r="BN106" s="426"/>
      <c r="BO106" s="426"/>
      <c r="BP106" s="426"/>
      <c r="BQ106" s="426"/>
      <c r="BR106" s="426"/>
      <c r="BS106" s="426"/>
      <c r="BT106" s="426"/>
      <c r="BU106" s="426"/>
      <c r="BV106" s="426"/>
      <c r="BW106" s="426"/>
      <c r="BX106" s="426"/>
      <c r="BY106" s="426"/>
      <c r="BZ106" s="426"/>
    </row>
    <row r="107" spans="1:78" s="181" customFormat="1" ht="12" customHeight="1">
      <c r="A107" s="207"/>
      <c r="B107" s="220"/>
      <c r="C107" s="220"/>
      <c r="D107" s="220"/>
      <c r="E107" s="220"/>
      <c r="F107" s="220"/>
      <c r="G107" s="220"/>
      <c r="H107" s="220"/>
      <c r="I107" s="220"/>
      <c r="J107" s="244"/>
      <c r="T107" s="427"/>
      <c r="U107" s="761"/>
      <c r="V107" s="996"/>
      <c r="W107" s="995">
        <v>47</v>
      </c>
      <c r="X107" s="1007">
        <v>25.93</v>
      </c>
      <c r="Y107" s="1007">
        <v>62.65</v>
      </c>
      <c r="Z107" s="1007">
        <v>50.4</v>
      </c>
      <c r="AA107" s="1007">
        <v>8.19</v>
      </c>
      <c r="AB107" s="1007">
        <v>4.76</v>
      </c>
      <c r="AC107" s="1008">
        <v>90.89</v>
      </c>
      <c r="AD107" s="1007">
        <v>51.21</v>
      </c>
      <c r="AE107" s="1007">
        <v>12.141999999999999</v>
      </c>
      <c r="AF107" s="1007">
        <v>10.01</v>
      </c>
      <c r="AG107" s="1007">
        <v>1.9159999999999999</v>
      </c>
      <c r="AH107" s="1007">
        <v>45.02</v>
      </c>
      <c r="AI107" s="1007">
        <v>14.11</v>
      </c>
      <c r="AJ107" s="532"/>
      <c r="AK107" s="532"/>
      <c r="AL107" s="532"/>
      <c r="AM107" s="532"/>
      <c r="AN107" s="532"/>
      <c r="AO107" s="532"/>
      <c r="AP107" s="1022"/>
      <c r="AQ107" s="1022"/>
      <c r="AR107" s="1133"/>
      <c r="AS107" s="532"/>
      <c r="AT107" s="532"/>
      <c r="AU107" s="532"/>
      <c r="AV107" s="532"/>
      <c r="AW107" s="532"/>
      <c r="AX107" s="532"/>
      <c r="AY107" s="532"/>
      <c r="AZ107" s="532"/>
      <c r="BA107" s="532"/>
      <c r="BB107" s="532"/>
      <c r="BC107" s="532"/>
      <c r="BD107" s="532"/>
      <c r="BE107" s="532"/>
      <c r="BF107" s="532"/>
      <c r="BG107" s="532"/>
      <c r="BH107" s="532"/>
      <c r="BI107" s="532"/>
      <c r="BJ107" s="532"/>
      <c r="BK107" s="427"/>
      <c r="BL107" s="427"/>
      <c r="BM107" s="427"/>
      <c r="BN107" s="427"/>
      <c r="BO107" s="427"/>
      <c r="BP107" s="427"/>
      <c r="BQ107" s="427"/>
      <c r="BR107" s="427"/>
      <c r="BS107" s="427"/>
      <c r="BT107" s="427"/>
      <c r="BU107" s="427"/>
      <c r="BV107" s="427"/>
      <c r="BW107" s="427"/>
      <c r="BX107" s="427"/>
      <c r="BY107" s="427"/>
      <c r="BZ107" s="427"/>
    </row>
    <row r="108" spans="1:78" s="140" customFormat="1" ht="12" customHeight="1">
      <c r="A108" s="207"/>
      <c r="B108" s="220"/>
      <c r="C108" s="220"/>
      <c r="D108" s="220"/>
      <c r="E108" s="220"/>
      <c r="F108" s="220"/>
      <c r="G108" s="220"/>
      <c r="H108" s="220"/>
      <c r="I108" s="220"/>
      <c r="J108" s="243"/>
      <c r="K108" s="159"/>
      <c r="T108" s="426"/>
      <c r="U108" s="761"/>
      <c r="V108" s="996">
        <v>48</v>
      </c>
      <c r="W108" s="995">
        <v>48</v>
      </c>
      <c r="X108" s="1007">
        <v>35.64</v>
      </c>
      <c r="Y108" s="1007">
        <v>83.52</v>
      </c>
      <c r="Z108" s="1007">
        <v>55.63</v>
      </c>
      <c r="AA108" s="1007">
        <v>9.2100000000000009</v>
      </c>
      <c r="AB108" s="1007">
        <v>5.88</v>
      </c>
      <c r="AC108" s="1008">
        <v>77.62</v>
      </c>
      <c r="AD108" s="1007">
        <v>70.7</v>
      </c>
      <c r="AE108" s="1007">
        <v>10.96</v>
      </c>
      <c r="AF108" s="1007">
        <v>10</v>
      </c>
      <c r="AG108" s="1007">
        <v>1.0449999999999999</v>
      </c>
      <c r="AH108" s="1007">
        <v>54.12</v>
      </c>
      <c r="AI108" s="1007">
        <v>16.25</v>
      </c>
      <c r="AJ108" s="1182"/>
      <c r="AK108" s="1182"/>
      <c r="AL108" s="1182"/>
      <c r="AM108" s="1182"/>
      <c r="AN108" s="1182"/>
      <c r="AO108" s="1182"/>
      <c r="AP108" s="1022"/>
      <c r="AQ108" s="1022"/>
      <c r="AR108" s="1133"/>
      <c r="AS108" s="1182"/>
      <c r="AT108" s="1182"/>
      <c r="AU108" s="1182"/>
      <c r="AV108" s="1182"/>
      <c r="AW108" s="1182"/>
      <c r="AX108" s="1182"/>
      <c r="AY108" s="1182"/>
      <c r="AZ108" s="1182"/>
      <c r="BA108" s="1182"/>
      <c r="BB108" s="1182"/>
      <c r="BC108" s="1182"/>
      <c r="BD108" s="1182"/>
      <c r="BE108" s="1182"/>
      <c r="BF108" s="1182"/>
      <c r="BG108" s="1182"/>
      <c r="BH108" s="1182"/>
      <c r="BI108" s="1182"/>
      <c r="BJ108" s="1182"/>
      <c r="BK108" s="426"/>
      <c r="BL108" s="426"/>
      <c r="BM108" s="426"/>
      <c r="BN108" s="426"/>
      <c r="BO108" s="426"/>
      <c r="BP108" s="426"/>
      <c r="BQ108" s="426"/>
      <c r="BR108" s="426"/>
      <c r="BS108" s="426"/>
      <c r="BT108" s="426"/>
      <c r="BU108" s="426"/>
      <c r="BV108" s="426"/>
      <c r="BW108" s="426"/>
      <c r="BX108" s="426"/>
      <c r="BY108" s="426"/>
      <c r="BZ108" s="426"/>
    </row>
    <row r="109" spans="1:78" s="140" customFormat="1" ht="12" customHeight="1">
      <c r="A109" s="207"/>
      <c r="B109" s="220"/>
      <c r="C109" s="220"/>
      <c r="D109" s="220"/>
      <c r="E109" s="220"/>
      <c r="F109" s="220"/>
      <c r="G109" s="220"/>
      <c r="H109" s="220"/>
      <c r="I109" s="220"/>
      <c r="J109" s="246"/>
      <c r="K109" s="144"/>
      <c r="T109" s="426"/>
      <c r="U109" s="761"/>
      <c r="V109" s="996"/>
      <c r="W109" s="995">
        <v>49</v>
      </c>
      <c r="X109" s="1007">
        <v>30.428599999999999</v>
      </c>
      <c r="Y109" s="1007">
        <v>80.849999999999994</v>
      </c>
      <c r="Z109" s="1007">
        <v>24.84</v>
      </c>
      <c r="AA109" s="1007">
        <v>7.82</v>
      </c>
      <c r="AB109" s="1007">
        <v>4.407</v>
      </c>
      <c r="AC109" s="1008">
        <v>76.048000000000002</v>
      </c>
      <c r="AD109" s="1007">
        <v>83.28</v>
      </c>
      <c r="AE109" s="1007">
        <v>18.809999999999999</v>
      </c>
      <c r="AF109" s="1007">
        <v>9.7970000000000006</v>
      </c>
      <c r="AG109" s="1007">
        <v>0.55000000000000004</v>
      </c>
      <c r="AH109" s="1007">
        <v>68.64</v>
      </c>
      <c r="AI109" s="1007">
        <v>18.876000000000001</v>
      </c>
      <c r="AJ109" s="1182"/>
      <c r="AK109" s="1182"/>
      <c r="AL109" s="1182"/>
      <c r="AM109" s="1182"/>
      <c r="AN109" s="1182"/>
      <c r="AO109" s="1182"/>
      <c r="AP109" s="1022"/>
      <c r="AQ109" s="1022"/>
      <c r="AR109" s="1133"/>
      <c r="AS109" s="1182"/>
      <c r="AT109" s="1182"/>
      <c r="AU109" s="1182"/>
      <c r="AV109" s="1182"/>
      <c r="AW109" s="1182"/>
      <c r="AX109" s="1182"/>
      <c r="AY109" s="1182"/>
      <c r="AZ109" s="1182"/>
      <c r="BA109" s="1182"/>
      <c r="BB109" s="1182"/>
      <c r="BC109" s="1182"/>
      <c r="BD109" s="1182"/>
      <c r="BE109" s="1182"/>
      <c r="BF109" s="1182"/>
      <c r="BG109" s="1182"/>
      <c r="BH109" s="1182"/>
      <c r="BI109" s="1182"/>
      <c r="BJ109" s="1182"/>
      <c r="BK109" s="426"/>
      <c r="BL109" s="426"/>
      <c r="BM109" s="426"/>
      <c r="BN109" s="426"/>
      <c r="BO109" s="426"/>
      <c r="BP109" s="426"/>
      <c r="BQ109" s="426"/>
      <c r="BR109" s="426"/>
      <c r="BS109" s="426"/>
      <c r="BT109" s="426"/>
      <c r="BU109" s="426"/>
      <c r="BV109" s="426"/>
      <c r="BW109" s="426"/>
      <c r="BX109" s="426"/>
      <c r="BY109" s="426"/>
      <c r="BZ109" s="426"/>
    </row>
    <row r="110" spans="1:78" s="140" customFormat="1" ht="12" customHeight="1">
      <c r="A110" s="207"/>
      <c r="B110" s="220"/>
      <c r="C110" s="220"/>
      <c r="D110" s="220"/>
      <c r="E110" s="220"/>
      <c r="F110" s="220"/>
      <c r="G110" s="220"/>
      <c r="H110" s="220"/>
      <c r="I110" s="220"/>
      <c r="J110" s="197"/>
      <c r="T110" s="426"/>
      <c r="U110" s="761"/>
      <c r="V110" s="996"/>
      <c r="W110" s="995">
        <v>50</v>
      </c>
      <c r="X110" s="1007">
        <v>22.7</v>
      </c>
      <c r="Y110" s="1007">
        <v>63.198999999999998</v>
      </c>
      <c r="Z110" s="1007">
        <v>17.25</v>
      </c>
      <c r="AA110" s="1007">
        <v>8.0939999999999994</v>
      </c>
      <c r="AB110" s="1007">
        <v>4.99</v>
      </c>
      <c r="AC110" s="1008">
        <v>74.156999999999996</v>
      </c>
      <c r="AD110" s="1007">
        <v>68.84</v>
      </c>
      <c r="AE110" s="1007">
        <v>17.55</v>
      </c>
      <c r="AF110" s="1007">
        <v>10.211399999999999</v>
      </c>
      <c r="AG110" s="1007">
        <v>1.0795999999999999</v>
      </c>
      <c r="AH110" s="1007">
        <v>70.275999999999996</v>
      </c>
      <c r="AI110" s="1007">
        <v>21.06</v>
      </c>
      <c r="AJ110" s="1182"/>
      <c r="AK110" s="1182"/>
      <c r="AL110" s="1182"/>
      <c r="AM110" s="1182"/>
      <c r="AN110" s="1182"/>
      <c r="AO110" s="1182"/>
      <c r="AP110" s="1022"/>
      <c r="AQ110" s="1022"/>
      <c r="AR110" s="1133"/>
      <c r="AS110" s="1182"/>
      <c r="AT110" s="1182"/>
      <c r="AU110" s="1182"/>
      <c r="AV110" s="1182"/>
      <c r="AW110" s="1182"/>
      <c r="AX110" s="1182"/>
      <c r="AY110" s="1182"/>
      <c r="AZ110" s="1182"/>
      <c r="BA110" s="1182"/>
      <c r="BB110" s="1182"/>
      <c r="BC110" s="1182"/>
      <c r="BD110" s="1182"/>
      <c r="BE110" s="1182"/>
      <c r="BF110" s="1182"/>
      <c r="BG110" s="1182"/>
      <c r="BH110" s="1182"/>
      <c r="BI110" s="1182"/>
      <c r="BJ110" s="1182"/>
      <c r="BK110" s="426"/>
      <c r="BL110" s="426"/>
      <c r="BM110" s="426"/>
      <c r="BN110" s="426"/>
      <c r="BO110" s="426"/>
      <c r="BP110" s="426"/>
      <c r="BQ110" s="426"/>
      <c r="BR110" s="426"/>
      <c r="BS110" s="426"/>
      <c r="BT110" s="426"/>
      <c r="BU110" s="426"/>
      <c r="BV110" s="426"/>
      <c r="BW110" s="426"/>
      <c r="BX110" s="426"/>
      <c r="BY110" s="426"/>
      <c r="BZ110" s="426"/>
    </row>
    <row r="111" spans="1:78" s="140" customFormat="1" ht="12" customHeight="1">
      <c r="A111" s="207"/>
      <c r="B111" s="220"/>
      <c r="C111" s="220"/>
      <c r="D111" s="220"/>
      <c r="E111" s="220"/>
      <c r="F111" s="220"/>
      <c r="G111" s="220"/>
      <c r="H111" s="220"/>
      <c r="I111" s="220"/>
      <c r="J111" s="197"/>
      <c r="T111" s="426"/>
      <c r="U111" s="761"/>
      <c r="V111" s="996">
        <v>51</v>
      </c>
      <c r="W111" s="995">
        <v>51</v>
      </c>
      <c r="X111" s="1007">
        <v>46.13</v>
      </c>
      <c r="Y111" s="1007">
        <v>87.03</v>
      </c>
      <c r="Z111" s="1007">
        <v>16.510000000000002</v>
      </c>
      <c r="AA111" s="1007">
        <v>14.24</v>
      </c>
      <c r="AB111" s="1007">
        <v>12.81</v>
      </c>
      <c r="AC111" s="1008">
        <v>174.00200000000001</v>
      </c>
      <c r="AD111" s="1007">
        <v>147.96</v>
      </c>
      <c r="AE111" s="1007">
        <v>28.163</v>
      </c>
      <c r="AF111" s="1007">
        <v>10</v>
      </c>
      <c r="AG111" s="1007">
        <v>0.79949999999999999</v>
      </c>
      <c r="AH111" s="1007">
        <v>224.41200000000001</v>
      </c>
      <c r="AI111" s="1007">
        <v>46.25</v>
      </c>
      <c r="AJ111" s="1182"/>
      <c r="AK111" s="1182"/>
      <c r="AL111" s="1182"/>
      <c r="AM111" s="1182"/>
      <c r="AN111" s="1182"/>
      <c r="AO111" s="1182"/>
      <c r="AP111" s="1022"/>
      <c r="AQ111" s="1022"/>
      <c r="AR111" s="1133"/>
      <c r="AS111" s="1182"/>
      <c r="AT111" s="1182"/>
      <c r="AU111" s="1182"/>
      <c r="AV111" s="1182"/>
      <c r="AW111" s="1182"/>
      <c r="AX111" s="1182"/>
      <c r="AY111" s="1182"/>
      <c r="AZ111" s="1182"/>
      <c r="BA111" s="1182"/>
      <c r="BB111" s="1182"/>
      <c r="BC111" s="1182"/>
      <c r="BD111" s="1182"/>
      <c r="BE111" s="1182"/>
      <c r="BF111" s="1182"/>
      <c r="BG111" s="1182"/>
      <c r="BH111" s="1182"/>
      <c r="BI111" s="1182"/>
      <c r="BJ111" s="1182"/>
      <c r="BK111" s="426"/>
      <c r="BL111" s="426"/>
      <c r="BM111" s="426"/>
      <c r="BN111" s="426"/>
      <c r="BO111" s="426"/>
      <c r="BP111" s="426"/>
      <c r="BQ111" s="426"/>
      <c r="BR111" s="426"/>
      <c r="BS111" s="426"/>
      <c r="BT111" s="426"/>
      <c r="BU111" s="426"/>
      <c r="BV111" s="426"/>
      <c r="BW111" s="426"/>
      <c r="BX111" s="426"/>
      <c r="BY111" s="426"/>
      <c r="BZ111" s="426"/>
    </row>
    <row r="112" spans="1:78" s="140" customFormat="1" ht="12" customHeight="1">
      <c r="A112" s="207"/>
      <c r="B112" s="220"/>
      <c r="C112" s="220"/>
      <c r="D112" s="220"/>
      <c r="E112" s="220"/>
      <c r="F112" s="220"/>
      <c r="G112" s="220"/>
      <c r="H112" s="220"/>
      <c r="I112" s="220"/>
      <c r="J112" s="197"/>
      <c r="T112" s="426"/>
      <c r="U112" s="761"/>
      <c r="V112" s="996"/>
      <c r="W112" s="995">
        <v>52</v>
      </c>
      <c r="X112" s="1007">
        <v>63.850999999999999</v>
      </c>
      <c r="Y112" s="1007">
        <v>110.661</v>
      </c>
      <c r="Z112" s="1007">
        <v>18.1387</v>
      </c>
      <c r="AA112" s="1007">
        <v>15.1157</v>
      </c>
      <c r="AB112" s="1007">
        <v>15.846</v>
      </c>
      <c r="AC112" s="1008">
        <v>338.70569999999998</v>
      </c>
      <c r="AD112" s="1007">
        <v>198.84569999999999</v>
      </c>
      <c r="AE112" s="1007">
        <v>41.433</v>
      </c>
      <c r="AF112" s="1007">
        <v>10.01</v>
      </c>
      <c r="AG112" s="1007">
        <v>1.25685</v>
      </c>
      <c r="AH112" s="1007">
        <v>214.35</v>
      </c>
      <c r="AI112" s="1007">
        <v>76.91</v>
      </c>
      <c r="AJ112" s="1182"/>
      <c r="AK112" s="1182"/>
      <c r="AL112" s="1182"/>
      <c r="AM112" s="1182"/>
      <c r="AN112" s="1182"/>
      <c r="AO112" s="1182"/>
      <c r="AP112" s="1022"/>
      <c r="AQ112" s="1022"/>
      <c r="AR112" s="1133"/>
      <c r="AS112" s="1182"/>
      <c r="AT112" s="1182"/>
      <c r="AU112" s="1182"/>
      <c r="AV112" s="1182"/>
      <c r="AW112" s="1182"/>
      <c r="AX112" s="1182"/>
      <c r="AY112" s="1182"/>
      <c r="AZ112" s="1182"/>
      <c r="BA112" s="1182"/>
      <c r="BB112" s="1182"/>
      <c r="BC112" s="1182"/>
      <c r="BD112" s="1182"/>
      <c r="BE112" s="1182"/>
      <c r="BF112" s="1182"/>
      <c r="BG112" s="1182"/>
      <c r="BH112" s="1182"/>
      <c r="BI112" s="1182"/>
      <c r="BJ112" s="1182"/>
      <c r="BK112" s="426"/>
      <c r="BL112" s="426"/>
      <c r="BM112" s="426"/>
      <c r="BN112" s="426"/>
      <c r="BO112" s="426"/>
      <c r="BP112" s="426"/>
      <c r="BQ112" s="426"/>
      <c r="BR112" s="426"/>
      <c r="BS112" s="426"/>
      <c r="BT112" s="426"/>
      <c r="BU112" s="426"/>
      <c r="BV112" s="426"/>
      <c r="BW112" s="426"/>
      <c r="BX112" s="426"/>
      <c r="BY112" s="426"/>
      <c r="BZ112" s="426"/>
    </row>
    <row r="113" spans="1:78" s="140" customFormat="1" ht="12" customHeight="1">
      <c r="A113" s="207"/>
      <c r="B113" s="220"/>
      <c r="C113" s="220"/>
      <c r="D113" s="220"/>
      <c r="E113" s="220"/>
      <c r="F113" s="220"/>
      <c r="G113" s="220"/>
      <c r="H113" s="220"/>
      <c r="I113" s="220"/>
      <c r="J113" s="197"/>
      <c r="T113" s="426"/>
      <c r="U113" s="761">
        <v>2016</v>
      </c>
      <c r="V113" s="1013">
        <v>1</v>
      </c>
      <c r="W113" s="995">
        <v>1</v>
      </c>
      <c r="X113" s="1007">
        <v>40.61</v>
      </c>
      <c r="Y113" s="1007">
        <v>96.75</v>
      </c>
      <c r="Z113" s="1007">
        <v>16.37</v>
      </c>
      <c r="AA113" s="1007">
        <v>12.12</v>
      </c>
      <c r="AB113" s="1007">
        <v>8.33</v>
      </c>
      <c r="AC113" s="1008">
        <v>165.03200000000001</v>
      </c>
      <c r="AD113" s="1007">
        <v>95.83</v>
      </c>
      <c r="AE113" s="1007">
        <v>18.5</v>
      </c>
      <c r="AF113" s="1007">
        <v>10.01</v>
      </c>
      <c r="AG113" s="1007">
        <v>1.23</v>
      </c>
      <c r="AH113" s="1007">
        <v>109.19</v>
      </c>
      <c r="AI113" s="1007">
        <v>37.270000000000003</v>
      </c>
      <c r="AJ113" s="1182"/>
      <c r="AK113" s="1182"/>
      <c r="AL113" s="1182"/>
      <c r="AM113" s="1182"/>
      <c r="AN113" s="1182"/>
      <c r="AO113" s="1182"/>
      <c r="AP113" s="1022"/>
      <c r="AQ113" s="1022"/>
      <c r="AR113" s="1133"/>
      <c r="AS113" s="1182"/>
      <c r="AT113" s="1182"/>
      <c r="AU113" s="1182"/>
      <c r="AV113" s="1182"/>
      <c r="AW113" s="1182"/>
      <c r="AX113" s="1182"/>
      <c r="AY113" s="1182"/>
      <c r="AZ113" s="1182"/>
      <c r="BA113" s="1182"/>
      <c r="BB113" s="1182"/>
      <c r="BC113" s="1182"/>
      <c r="BD113" s="1182"/>
      <c r="BE113" s="1182"/>
      <c r="BF113" s="1182"/>
      <c r="BG113" s="1182"/>
      <c r="BH113" s="1182"/>
      <c r="BI113" s="1182"/>
      <c r="BJ113" s="1182"/>
      <c r="BK113" s="426"/>
      <c r="BL113" s="426"/>
      <c r="BM113" s="426"/>
      <c r="BN113" s="426"/>
      <c r="BO113" s="426"/>
      <c r="BP113" s="426"/>
      <c r="BQ113" s="426"/>
      <c r="BR113" s="426"/>
      <c r="BS113" s="426"/>
      <c r="BT113" s="426"/>
      <c r="BU113" s="426"/>
      <c r="BV113" s="426"/>
      <c r="BW113" s="426"/>
      <c r="BX113" s="426"/>
      <c r="BY113" s="426"/>
      <c r="BZ113" s="426"/>
    </row>
    <row r="114" spans="1:78" s="140" customFormat="1" ht="12" customHeight="1">
      <c r="A114" s="207"/>
      <c r="B114" s="220"/>
      <c r="C114" s="220"/>
      <c r="D114" s="220"/>
      <c r="E114" s="220"/>
      <c r="F114" s="220"/>
      <c r="G114" s="220"/>
      <c r="H114" s="220"/>
      <c r="I114" s="220"/>
      <c r="J114" s="197"/>
      <c r="T114" s="426"/>
      <c r="U114" s="761"/>
      <c r="V114" s="1013"/>
      <c r="W114" s="995">
        <v>2</v>
      </c>
      <c r="X114" s="1007">
        <v>29.82</v>
      </c>
      <c r="Y114" s="1007">
        <v>76.510000000000005</v>
      </c>
      <c r="Z114" s="1007">
        <v>15.9</v>
      </c>
      <c r="AA114" s="1007">
        <v>10.45</v>
      </c>
      <c r="AB114" s="1007">
        <v>5.38</v>
      </c>
      <c r="AC114" s="1008">
        <v>137.04</v>
      </c>
      <c r="AD114" s="1007">
        <v>78.260000000000005</v>
      </c>
      <c r="AE114" s="1007">
        <v>13.1</v>
      </c>
      <c r="AF114" s="1007">
        <v>10</v>
      </c>
      <c r="AG114" s="1007">
        <v>1.18</v>
      </c>
      <c r="AH114" s="1007">
        <v>177.91</v>
      </c>
      <c r="AI114" s="1007">
        <v>53.34</v>
      </c>
      <c r="AJ114" s="1182"/>
      <c r="AK114" s="1182"/>
      <c r="AL114" s="1182"/>
      <c r="AM114" s="1182"/>
      <c r="AN114" s="1182"/>
      <c r="AO114" s="1182"/>
      <c r="AP114" s="1022"/>
      <c r="AQ114" s="1022"/>
      <c r="AR114" s="1133"/>
      <c r="AS114" s="1182"/>
      <c r="AT114" s="1182"/>
      <c r="AU114" s="1182"/>
      <c r="AV114" s="1182"/>
      <c r="AW114" s="1182"/>
      <c r="AX114" s="1182"/>
      <c r="AY114" s="1182"/>
      <c r="AZ114" s="1182"/>
      <c r="BA114" s="1182"/>
      <c r="BB114" s="1182"/>
      <c r="BC114" s="1182"/>
      <c r="BD114" s="1182"/>
      <c r="BE114" s="1182"/>
      <c r="BF114" s="1182"/>
      <c r="BG114" s="1182"/>
      <c r="BH114" s="1182"/>
      <c r="BI114" s="1182"/>
      <c r="BJ114" s="1182"/>
      <c r="BK114" s="426"/>
      <c r="BL114" s="426"/>
      <c r="BM114" s="426"/>
      <c r="BN114" s="426"/>
      <c r="BO114" s="426"/>
      <c r="BP114" s="426"/>
      <c r="BQ114" s="426"/>
      <c r="BR114" s="426"/>
      <c r="BS114" s="426"/>
      <c r="BT114" s="426"/>
      <c r="BU114" s="426"/>
      <c r="BV114" s="426"/>
      <c r="BW114" s="426"/>
      <c r="BX114" s="426"/>
      <c r="BY114" s="426"/>
      <c r="BZ114" s="426"/>
    </row>
    <row r="115" spans="1:78" s="140" customFormat="1" ht="12" customHeight="1">
      <c r="A115" s="207"/>
      <c r="B115" s="220"/>
      <c r="C115" s="220"/>
      <c r="D115" s="220"/>
      <c r="E115" s="220"/>
      <c r="F115" s="220"/>
      <c r="G115" s="220"/>
      <c r="H115" s="220"/>
      <c r="I115" s="220"/>
      <c r="J115" s="197"/>
      <c r="T115" s="426"/>
      <c r="U115" s="761"/>
      <c r="V115" s="1013"/>
      <c r="W115" s="995">
        <v>3</v>
      </c>
      <c r="X115" s="1007">
        <v>27.06</v>
      </c>
      <c r="Y115" s="1007">
        <v>80.096000000000004</v>
      </c>
      <c r="Z115" s="1007">
        <v>29.21</v>
      </c>
      <c r="AA115" s="1007">
        <v>10.396000000000001</v>
      </c>
      <c r="AB115" s="1007">
        <v>5.29</v>
      </c>
      <c r="AC115" s="1008">
        <v>102.45</v>
      </c>
      <c r="AD115" s="1007">
        <v>101.264</v>
      </c>
      <c r="AE115" s="1007">
        <v>15.26</v>
      </c>
      <c r="AF115" s="1007">
        <v>10.01</v>
      </c>
      <c r="AG115" s="1007">
        <v>1.2529999999999999</v>
      </c>
      <c r="AH115" s="1007">
        <v>248.28</v>
      </c>
      <c r="AI115" s="1007">
        <v>76.69</v>
      </c>
      <c r="AJ115" s="1182"/>
      <c r="AK115" s="1182"/>
      <c r="AL115" s="1182"/>
      <c r="AM115" s="1182"/>
      <c r="AN115" s="1182"/>
      <c r="AO115" s="1182"/>
      <c r="AP115" s="1022"/>
      <c r="AQ115" s="1022"/>
      <c r="AR115" s="1133"/>
      <c r="AS115" s="1182"/>
      <c r="AT115" s="1182"/>
      <c r="AU115" s="1182"/>
      <c r="AV115" s="1182"/>
      <c r="AW115" s="1182"/>
      <c r="AX115" s="1182"/>
      <c r="AY115" s="1182"/>
      <c r="AZ115" s="1182"/>
      <c r="BA115" s="1182"/>
      <c r="BB115" s="1182"/>
      <c r="BC115" s="1182"/>
      <c r="BD115" s="1182"/>
      <c r="BE115" s="1182"/>
      <c r="BF115" s="1182"/>
      <c r="BG115" s="1182"/>
      <c r="BH115" s="1182"/>
      <c r="BI115" s="1182"/>
      <c r="BJ115" s="1182"/>
      <c r="BK115" s="426"/>
      <c r="BL115" s="426"/>
      <c r="BM115" s="426"/>
      <c r="BN115" s="426"/>
      <c r="BO115" s="426"/>
      <c r="BP115" s="426"/>
      <c r="BQ115" s="426"/>
      <c r="BR115" s="426"/>
      <c r="BS115" s="426"/>
      <c r="BT115" s="426"/>
      <c r="BU115" s="426"/>
      <c r="BV115" s="426"/>
      <c r="BW115" s="426"/>
      <c r="BX115" s="426"/>
      <c r="BY115" s="426"/>
      <c r="BZ115" s="426"/>
    </row>
    <row r="116" spans="1:78" s="181" customFormat="1" ht="12" customHeight="1">
      <c r="A116" s="207"/>
      <c r="B116" s="220"/>
      <c r="C116" s="220"/>
      <c r="D116" s="220"/>
      <c r="E116" s="220"/>
      <c r="F116" s="220"/>
      <c r="G116" s="220"/>
      <c r="H116" s="220"/>
      <c r="I116" s="220"/>
      <c r="J116" s="244"/>
      <c r="T116" s="427"/>
      <c r="U116" s="761"/>
      <c r="V116" s="1013">
        <v>4</v>
      </c>
      <c r="W116" s="995">
        <v>4</v>
      </c>
      <c r="X116" s="1007">
        <v>27.93</v>
      </c>
      <c r="Y116" s="1007">
        <v>77.09</v>
      </c>
      <c r="Z116" s="1007">
        <v>20.7</v>
      </c>
      <c r="AA116" s="1007">
        <v>10.32</v>
      </c>
      <c r="AB116" s="1007">
        <v>6.0640000000000001</v>
      </c>
      <c r="AC116" s="1008">
        <v>93.71</v>
      </c>
      <c r="AD116" s="1007">
        <v>79.73</v>
      </c>
      <c r="AE116" s="1007">
        <v>12.66</v>
      </c>
      <c r="AF116" s="1007">
        <v>10.01</v>
      </c>
      <c r="AG116" s="1007">
        <v>1.22</v>
      </c>
      <c r="AH116" s="1007">
        <v>142.55000000000001</v>
      </c>
      <c r="AI116" s="1007">
        <v>40.92</v>
      </c>
      <c r="AJ116" s="532"/>
      <c r="AK116" s="532"/>
      <c r="AL116" s="532"/>
      <c r="AM116" s="532"/>
      <c r="AN116" s="532"/>
      <c r="AO116" s="532"/>
      <c r="AP116" s="1144"/>
      <c r="AQ116" s="1022"/>
      <c r="AR116" s="1133"/>
      <c r="AS116" s="532"/>
      <c r="AT116" s="532"/>
      <c r="AU116" s="532"/>
      <c r="AV116" s="532"/>
      <c r="AW116" s="532"/>
      <c r="AX116" s="532"/>
      <c r="AY116" s="532"/>
      <c r="AZ116" s="532"/>
      <c r="BA116" s="532"/>
      <c r="BB116" s="532"/>
      <c r="BC116" s="532"/>
      <c r="BD116" s="532"/>
      <c r="BE116" s="532"/>
      <c r="BF116" s="532"/>
      <c r="BG116" s="532"/>
      <c r="BH116" s="532"/>
      <c r="BI116" s="532"/>
      <c r="BJ116" s="532"/>
      <c r="BK116" s="427"/>
      <c r="BL116" s="427"/>
      <c r="BM116" s="427"/>
      <c r="BN116" s="427"/>
      <c r="BO116" s="427"/>
      <c r="BP116" s="427"/>
      <c r="BQ116" s="427"/>
      <c r="BR116" s="427"/>
      <c r="BS116" s="427"/>
      <c r="BT116" s="427"/>
      <c r="BU116" s="427"/>
      <c r="BV116" s="427"/>
      <c r="BW116" s="427"/>
      <c r="BX116" s="427"/>
      <c r="BY116" s="427"/>
      <c r="BZ116" s="427"/>
    </row>
    <row r="117" spans="1:78" s="140" customFormat="1" ht="12" customHeight="1">
      <c r="A117" s="207"/>
      <c r="B117" s="220"/>
      <c r="C117" s="220"/>
      <c r="D117" s="220"/>
      <c r="E117" s="220"/>
      <c r="F117" s="220"/>
      <c r="G117" s="220"/>
      <c r="H117" s="220"/>
      <c r="I117" s="220"/>
      <c r="J117" s="197"/>
      <c r="T117" s="426"/>
      <c r="U117" s="761"/>
      <c r="V117" s="1013"/>
      <c r="W117" s="995">
        <v>5</v>
      </c>
      <c r="X117" s="1007">
        <v>49.585999999999999</v>
      </c>
      <c r="Y117" s="1007">
        <v>140.12</v>
      </c>
      <c r="Z117" s="1007">
        <v>74.02</v>
      </c>
      <c r="AA117" s="1007">
        <v>14.34</v>
      </c>
      <c r="AB117" s="1007">
        <v>9.59</v>
      </c>
      <c r="AC117" s="1008">
        <v>142.55000000000001</v>
      </c>
      <c r="AD117" s="1007">
        <v>128.66</v>
      </c>
      <c r="AE117" s="1007">
        <v>24.24</v>
      </c>
      <c r="AF117" s="1007">
        <v>10.01</v>
      </c>
      <c r="AG117" s="1007">
        <v>1.17</v>
      </c>
      <c r="AH117" s="1007">
        <v>251.59399999999999</v>
      </c>
      <c r="AI117" s="1007">
        <v>58.97</v>
      </c>
      <c r="AJ117" s="1182"/>
      <c r="AK117" s="1182"/>
      <c r="AL117" s="1182"/>
      <c r="AM117" s="1182"/>
      <c r="AN117" s="1182"/>
      <c r="AO117" s="1182"/>
      <c r="AP117" s="1022"/>
      <c r="AQ117" s="1022"/>
      <c r="AR117" s="1133"/>
      <c r="AS117" s="1182"/>
      <c r="AT117" s="1182"/>
      <c r="AU117" s="1182"/>
      <c r="AV117" s="1182"/>
      <c r="AW117" s="1182"/>
      <c r="AX117" s="1182"/>
      <c r="AY117" s="1182"/>
      <c r="AZ117" s="1182"/>
      <c r="BA117" s="1182"/>
      <c r="BB117" s="1182"/>
      <c r="BC117" s="1182"/>
      <c r="BD117" s="1182"/>
      <c r="BE117" s="1182"/>
      <c r="BF117" s="1182"/>
      <c r="BG117" s="1182"/>
      <c r="BH117" s="1182"/>
      <c r="BI117" s="1182"/>
      <c r="BJ117" s="1182"/>
      <c r="BK117" s="426"/>
      <c r="BL117" s="426"/>
      <c r="BM117" s="426"/>
      <c r="BN117" s="426"/>
      <c r="BO117" s="426"/>
      <c r="BP117" s="426"/>
      <c r="BQ117" s="426"/>
      <c r="BR117" s="426"/>
      <c r="BS117" s="426"/>
      <c r="BT117" s="426"/>
      <c r="BU117" s="426"/>
      <c r="BV117" s="426"/>
      <c r="BW117" s="426"/>
      <c r="BX117" s="426"/>
      <c r="BY117" s="426"/>
      <c r="BZ117" s="426"/>
    </row>
    <row r="118" spans="1:78" s="181" customFormat="1" ht="12" customHeight="1">
      <c r="A118" s="207"/>
      <c r="B118" s="220"/>
      <c r="C118" s="220"/>
      <c r="D118" s="220"/>
      <c r="E118" s="220"/>
      <c r="F118" s="220"/>
      <c r="G118" s="220"/>
      <c r="H118" s="220"/>
      <c r="I118" s="220"/>
      <c r="J118" s="242"/>
      <c r="K118" s="178"/>
      <c r="T118" s="427"/>
      <c r="U118" s="428"/>
      <c r="V118" s="1013"/>
      <c r="W118" s="995">
        <v>6</v>
      </c>
      <c r="X118" s="1007">
        <v>57</v>
      </c>
      <c r="Y118" s="1007">
        <v>144.66999999999999</v>
      </c>
      <c r="Z118" s="1007">
        <v>78.08</v>
      </c>
      <c r="AA118" s="1007">
        <v>14.98</v>
      </c>
      <c r="AB118" s="1007">
        <v>12.82</v>
      </c>
      <c r="AC118" s="1008">
        <v>223.15</v>
      </c>
      <c r="AD118" s="1007">
        <v>174.87</v>
      </c>
      <c r="AE118" s="1007">
        <v>35.18</v>
      </c>
      <c r="AF118" s="1007">
        <v>9.01</v>
      </c>
      <c r="AG118" s="1007">
        <v>0.82</v>
      </c>
      <c r="AH118" s="1007">
        <v>388.05428210000002</v>
      </c>
      <c r="AI118" s="1007">
        <v>80.41</v>
      </c>
      <c r="AJ118" s="532"/>
      <c r="AK118" s="532"/>
      <c r="AL118" s="532"/>
      <c r="AM118" s="532"/>
      <c r="AN118" s="532"/>
      <c r="AO118" s="532"/>
      <c r="AP118" s="1022"/>
      <c r="AQ118" s="1022"/>
      <c r="AR118" s="1133"/>
      <c r="AS118" s="532"/>
      <c r="AT118" s="532"/>
      <c r="AU118" s="532"/>
      <c r="AV118" s="532"/>
      <c r="AW118" s="532"/>
      <c r="AX118" s="532"/>
      <c r="AY118" s="532"/>
      <c r="AZ118" s="532"/>
      <c r="BA118" s="532"/>
      <c r="BB118" s="532"/>
      <c r="BC118" s="532"/>
      <c r="BD118" s="532"/>
      <c r="BE118" s="532"/>
      <c r="BF118" s="532"/>
      <c r="BG118" s="532"/>
      <c r="BH118" s="532"/>
      <c r="BI118" s="532"/>
      <c r="BJ118" s="532"/>
      <c r="BK118" s="427"/>
      <c r="BL118" s="427"/>
      <c r="BM118" s="427"/>
      <c r="BN118" s="427"/>
      <c r="BO118" s="427"/>
      <c r="BP118" s="427"/>
      <c r="BQ118" s="427"/>
      <c r="BR118" s="427"/>
      <c r="BS118" s="427"/>
      <c r="BT118" s="427"/>
      <c r="BU118" s="427"/>
      <c r="BV118" s="427"/>
      <c r="BW118" s="427"/>
      <c r="BX118" s="427"/>
      <c r="BY118" s="427"/>
      <c r="BZ118" s="427"/>
    </row>
    <row r="119" spans="1:78" s="140" customFormat="1" ht="12" customHeight="1">
      <c r="A119" s="207"/>
      <c r="B119" s="220"/>
      <c r="C119" s="220"/>
      <c r="D119" s="220"/>
      <c r="E119" s="220"/>
      <c r="F119" s="220"/>
      <c r="G119" s="220"/>
      <c r="H119" s="220"/>
      <c r="I119" s="220"/>
      <c r="J119" s="247"/>
      <c r="K119" s="183"/>
      <c r="T119" s="426"/>
      <c r="U119" s="428"/>
      <c r="V119" s="1013"/>
      <c r="W119" s="995">
        <v>7</v>
      </c>
      <c r="X119" s="1007">
        <v>52.31</v>
      </c>
      <c r="Y119" s="1007">
        <v>117.32</v>
      </c>
      <c r="Z119" s="1007">
        <v>41.34</v>
      </c>
      <c r="AA119" s="1007">
        <v>15.86</v>
      </c>
      <c r="AB119" s="1007">
        <v>12.43</v>
      </c>
      <c r="AC119" s="1008">
        <v>223.86</v>
      </c>
      <c r="AD119" s="1007">
        <v>126.56</v>
      </c>
      <c r="AE119" s="1007">
        <v>25.04</v>
      </c>
      <c r="AF119" s="1007">
        <v>9.01</v>
      </c>
      <c r="AG119" s="1007">
        <v>1.59</v>
      </c>
      <c r="AH119" s="1007">
        <v>283.21000240000001</v>
      </c>
      <c r="AI119" s="1007">
        <v>53.36</v>
      </c>
      <c r="AJ119" s="1182"/>
      <c r="AK119" s="1182"/>
      <c r="AL119" s="1182"/>
      <c r="AM119" s="1182"/>
      <c r="AN119" s="1182"/>
      <c r="AO119" s="1182"/>
      <c r="AP119" s="1022"/>
      <c r="AQ119" s="1022"/>
      <c r="AR119" s="1133"/>
      <c r="AS119" s="1182"/>
      <c r="AT119" s="1182"/>
      <c r="AU119" s="1182"/>
      <c r="AV119" s="1182"/>
      <c r="AW119" s="1182"/>
      <c r="AX119" s="1182"/>
      <c r="AY119" s="1182"/>
      <c r="AZ119" s="1182"/>
      <c r="BA119" s="1182"/>
      <c r="BB119" s="1182"/>
      <c r="BC119" s="1182"/>
      <c r="BD119" s="1182"/>
      <c r="BE119" s="1182"/>
      <c r="BF119" s="1182"/>
      <c r="BG119" s="1182"/>
      <c r="BH119" s="1182"/>
      <c r="BI119" s="1182"/>
      <c r="BJ119" s="1182"/>
      <c r="BK119" s="426"/>
      <c r="BL119" s="426"/>
      <c r="BM119" s="426"/>
      <c r="BN119" s="426"/>
      <c r="BO119" s="426"/>
      <c r="BP119" s="426"/>
      <c r="BQ119" s="426"/>
      <c r="BR119" s="426"/>
      <c r="BS119" s="426"/>
      <c r="BT119" s="426"/>
      <c r="BU119" s="426"/>
      <c r="BV119" s="426"/>
      <c r="BW119" s="426"/>
      <c r="BX119" s="426"/>
      <c r="BY119" s="426"/>
      <c r="BZ119" s="426"/>
    </row>
    <row r="120" spans="1:78" ht="12" customHeight="1">
      <c r="A120" s="207"/>
      <c r="B120" s="220"/>
      <c r="C120" s="220"/>
      <c r="D120" s="220"/>
      <c r="E120" s="220"/>
      <c r="F120" s="220"/>
      <c r="G120" s="220"/>
      <c r="H120" s="220"/>
      <c r="I120" s="220"/>
      <c r="V120" s="1013">
        <v>8</v>
      </c>
      <c r="W120" s="995">
        <v>8</v>
      </c>
      <c r="X120" s="1007">
        <v>57.96</v>
      </c>
      <c r="Y120" s="1007">
        <v>140.31</v>
      </c>
      <c r="Z120" s="1007">
        <v>96.52</v>
      </c>
      <c r="AA120" s="1007">
        <v>22.12</v>
      </c>
      <c r="AB120" s="1007">
        <v>19.3</v>
      </c>
      <c r="AC120" s="1008">
        <v>297.45999999999998</v>
      </c>
      <c r="AD120" s="1007">
        <v>188.83</v>
      </c>
      <c r="AE120" s="1007">
        <v>26.72</v>
      </c>
      <c r="AF120" s="1007">
        <v>18.309999999999999</v>
      </c>
      <c r="AG120" s="1007">
        <v>14.62</v>
      </c>
      <c r="AH120" s="1007">
        <v>414.29357470000002</v>
      </c>
      <c r="AI120" s="1007">
        <v>65.55</v>
      </c>
    </row>
    <row r="121" spans="1:78" ht="12" customHeight="1">
      <c r="A121" s="207"/>
      <c r="B121" s="220"/>
      <c r="C121" s="220"/>
      <c r="D121" s="220"/>
      <c r="E121" s="220"/>
      <c r="F121" s="220"/>
      <c r="G121" s="220"/>
      <c r="H121" s="220"/>
      <c r="I121" s="220"/>
      <c r="V121" s="1013"/>
      <c r="W121" s="995">
        <v>9</v>
      </c>
      <c r="X121" s="1007">
        <v>100.51885660000001</v>
      </c>
      <c r="Y121" s="1007">
        <v>268.94750210000001</v>
      </c>
      <c r="Z121" s="1007">
        <v>150.104332</v>
      </c>
      <c r="AA121" s="1007">
        <v>31.986428669999999</v>
      </c>
      <c r="AB121" s="1007">
        <v>19.514333090000001</v>
      </c>
      <c r="AC121" s="1008">
        <v>326.48699649999998</v>
      </c>
      <c r="AD121" s="1007">
        <v>170.33500290000001</v>
      </c>
      <c r="AE121" s="1007">
        <v>30.940000529999999</v>
      </c>
      <c r="AF121" s="1007">
        <v>16.54985727582655</v>
      </c>
      <c r="AG121" s="1007">
        <v>7.4597144130000004</v>
      </c>
      <c r="AH121" s="1007">
        <v>382.60643219999997</v>
      </c>
      <c r="AI121" s="1007">
        <v>72.96314185</v>
      </c>
    </row>
    <row r="122" spans="1:78" ht="12" customHeight="1">
      <c r="A122" s="207"/>
      <c r="B122" s="220"/>
      <c r="C122" s="220"/>
      <c r="D122" s="220"/>
      <c r="E122" s="220"/>
      <c r="F122" s="220"/>
      <c r="G122" s="220"/>
      <c r="H122" s="220"/>
      <c r="I122" s="220"/>
      <c r="V122" s="1013"/>
      <c r="W122" s="995">
        <v>10</v>
      </c>
      <c r="X122" s="1007">
        <v>75.15657152448378</v>
      </c>
      <c r="Y122" s="1007">
        <v>243.71150207519463</v>
      </c>
      <c r="Z122" s="1007">
        <v>181.79733530680286</v>
      </c>
      <c r="AA122" s="1007">
        <v>21.817856924874398</v>
      </c>
      <c r="AB122" s="1007">
        <v>20.1870002746582</v>
      </c>
      <c r="AC122" s="1008">
        <v>281.91442869999997</v>
      </c>
      <c r="AD122" s="1007">
        <v>164.05856977190246</v>
      </c>
      <c r="AE122" s="1007">
        <v>30.751428604125927</v>
      </c>
      <c r="AF122" s="1007">
        <v>9.5257144655499921</v>
      </c>
      <c r="AG122" s="1007">
        <v>2.1815714495522598</v>
      </c>
      <c r="AH122" s="1007">
        <v>245.78571646554084</v>
      </c>
      <c r="AI122" s="1007">
        <v>47.002858298165428</v>
      </c>
    </row>
    <row r="123" spans="1:78" ht="12" customHeight="1">
      <c r="A123" s="207"/>
      <c r="B123" s="220"/>
      <c r="C123" s="220"/>
      <c r="D123" s="220"/>
      <c r="E123" s="220"/>
      <c r="F123" s="220"/>
      <c r="G123" s="220"/>
      <c r="H123" s="220"/>
      <c r="I123" s="220"/>
      <c r="V123" s="1013"/>
      <c r="W123" s="995">
        <v>11</v>
      </c>
      <c r="X123" s="1007">
        <v>52.24</v>
      </c>
      <c r="Y123" s="1007">
        <v>154.21</v>
      </c>
      <c r="Z123" s="1007">
        <v>79.12</v>
      </c>
      <c r="AA123" s="1007">
        <v>21.645000185285259</v>
      </c>
      <c r="AB123" s="1007">
        <v>18.452999932425314</v>
      </c>
      <c r="AC123" s="1008">
        <v>302.97000000000003</v>
      </c>
      <c r="AD123" s="1007">
        <v>146.11571393694155</v>
      </c>
      <c r="AE123" s="1007">
        <v>26.230000359671411</v>
      </c>
      <c r="AF123" s="1007">
        <v>10.001428604125973</v>
      </c>
      <c r="AG123" s="1007">
        <v>1.7041428429739771</v>
      </c>
      <c r="AH123" s="1007">
        <v>239.62</v>
      </c>
      <c r="AI123" s="1007">
        <v>42.29</v>
      </c>
    </row>
    <row r="124" spans="1:78" ht="12" customHeight="1">
      <c r="A124" s="199"/>
      <c r="B124" s="199"/>
      <c r="C124" s="199"/>
      <c r="D124" s="199"/>
      <c r="E124" s="199"/>
      <c r="F124" s="199"/>
      <c r="G124" s="199"/>
      <c r="H124" s="199"/>
      <c r="I124" s="199"/>
      <c r="V124" s="1178">
        <v>12</v>
      </c>
      <c r="W124" s="1178">
        <v>12</v>
      </c>
      <c r="X124" s="1007">
        <v>44.628571101597331</v>
      </c>
      <c r="Y124" s="1007">
        <v>116.62271445138057</v>
      </c>
      <c r="Z124" s="1007">
        <v>41.373285293579045</v>
      </c>
      <c r="AA124" s="1007">
        <v>15.247000013078916</v>
      </c>
      <c r="AB124" s="1007">
        <v>12.7100000381469</v>
      </c>
      <c r="AC124" s="1008">
        <v>179.33771623883899</v>
      </c>
      <c r="AD124" s="1007">
        <v>114.18428584507485</v>
      </c>
      <c r="AE124" s="1007">
        <v>18.61999988555905</v>
      </c>
      <c r="AF124" s="1007">
        <v>9.9999999999999964</v>
      </c>
      <c r="AG124" s="1007">
        <v>1.2444285835538544</v>
      </c>
      <c r="AH124" s="1007">
        <v>150.27357046944684</v>
      </c>
      <c r="AI124" s="1007">
        <v>24.915714263915959</v>
      </c>
    </row>
    <row r="125" spans="1:78" ht="22.5" customHeight="1">
      <c r="A125" s="1205"/>
      <c r="B125" s="1205"/>
      <c r="C125" s="1205"/>
      <c r="D125" s="1205"/>
      <c r="E125" s="1205"/>
      <c r="F125" s="1205"/>
      <c r="G125" s="1205"/>
      <c r="H125" s="1205"/>
      <c r="I125" s="1205"/>
      <c r="W125" s="1178">
        <v>13</v>
      </c>
      <c r="X125" s="1007">
        <v>42.599998474121001</v>
      </c>
      <c r="Y125" s="1007">
        <v>120.78800201416</v>
      </c>
      <c r="Z125" s="1007">
        <v>93.665000915527301</v>
      </c>
      <c r="AA125" s="1007">
        <v>17.322999954223601</v>
      </c>
      <c r="AB125" s="1007">
        <v>15.171999931335399</v>
      </c>
      <c r="AC125" s="1008">
        <v>130.67500305175699</v>
      </c>
      <c r="AD125" s="1007">
        <v>89.040000915527301</v>
      </c>
      <c r="AE125" s="1007">
        <v>15.310000419616699</v>
      </c>
      <c r="AF125" s="1007">
        <v>10</v>
      </c>
      <c r="AG125" s="1007">
        <v>1.0199999809265099</v>
      </c>
      <c r="AH125" s="1007">
        <v>116.33999633789</v>
      </c>
      <c r="AI125" s="1007">
        <v>24.159999847412099</v>
      </c>
    </row>
    <row r="126" spans="1:78" ht="12" customHeight="1">
      <c r="A126" s="207"/>
      <c r="B126" s="220"/>
      <c r="C126" s="220"/>
      <c r="D126" s="220"/>
      <c r="E126" s="220"/>
      <c r="F126" s="220"/>
      <c r="G126" s="220"/>
      <c r="H126" s="220"/>
      <c r="I126" s="220"/>
      <c r="W126" s="1178">
        <v>14</v>
      </c>
      <c r="X126" s="1007">
        <v>49.743000030517535</v>
      </c>
      <c r="Y126" s="1007">
        <v>125.66285814557708</v>
      </c>
      <c r="Z126" s="1007">
        <v>131.74585723876913</v>
      </c>
      <c r="AA126" s="1007">
        <v>14.828142711094401</v>
      </c>
      <c r="AB126" s="1007">
        <v>13.217000007629398</v>
      </c>
      <c r="AC126" s="1008">
        <v>121.81457192557171</v>
      </c>
      <c r="AD126" s="1007">
        <v>78.037142072405103</v>
      </c>
      <c r="AE126" s="1007">
        <v>14.082857131957956</v>
      </c>
      <c r="AF126" s="1007">
        <v>10.001428604125973</v>
      </c>
      <c r="AG126" s="1007">
        <v>1.3691428899764975</v>
      </c>
      <c r="AH126" s="1007">
        <v>126.18428475516127</v>
      </c>
      <c r="AI126" s="1007">
        <v>22.646999904087572</v>
      </c>
    </row>
    <row r="127" spans="1:78" ht="12" customHeight="1">
      <c r="A127" s="207"/>
      <c r="B127" s="220"/>
      <c r="C127" s="220"/>
      <c r="D127" s="220"/>
      <c r="E127" s="220"/>
      <c r="F127" s="220"/>
      <c r="G127" s="220"/>
      <c r="H127" s="220"/>
      <c r="I127" s="220"/>
      <c r="W127" s="1178">
        <v>15</v>
      </c>
      <c r="X127" s="1007">
        <v>54.414285387311615</v>
      </c>
      <c r="Y127" s="1007">
        <v>127.68985639299636</v>
      </c>
      <c r="Z127" s="1007">
        <v>71.706143515450577</v>
      </c>
      <c r="AA127" s="1007">
        <v>15.017142977033298</v>
      </c>
      <c r="AB127" s="1007">
        <v>11.291000366210898</v>
      </c>
      <c r="AC127" s="1008">
        <v>184.69442967006074</v>
      </c>
      <c r="AD127" s="1007">
        <v>74.048570905412902</v>
      </c>
      <c r="AE127" s="1007">
        <v>17.312857082911869</v>
      </c>
      <c r="AF127" s="1007">
        <v>10.005714416503881</v>
      </c>
      <c r="AG127" s="1007">
        <v>1.6558571543012313</v>
      </c>
      <c r="AH127" s="1007">
        <v>140.54571315220355</v>
      </c>
      <c r="AI127" s="1007">
        <v>22.742571422031897</v>
      </c>
    </row>
    <row r="128" spans="1:78" ht="25.5" customHeight="1">
      <c r="A128" s="207"/>
      <c r="B128" s="1275"/>
      <c r="C128" s="1275"/>
      <c r="D128" s="512"/>
      <c r="E128" s="512"/>
      <c r="F128" s="513"/>
      <c r="G128" s="220"/>
      <c r="H128" s="220"/>
      <c r="I128" s="220"/>
      <c r="V128" s="1178">
        <v>16</v>
      </c>
      <c r="W128" s="1178">
        <v>16</v>
      </c>
      <c r="X128" s="1007">
        <v>47.73</v>
      </c>
      <c r="Y128" s="1007">
        <v>97.4</v>
      </c>
      <c r="Z128" s="1007">
        <v>53.49</v>
      </c>
      <c r="AA128" s="1007">
        <v>13.98</v>
      </c>
      <c r="AB128" s="1007">
        <v>11.63</v>
      </c>
      <c r="AC128" s="1008">
        <v>164.52</v>
      </c>
      <c r="AD128" s="1007">
        <v>81.069999999999993</v>
      </c>
      <c r="AE128" s="1007">
        <v>21.07</v>
      </c>
      <c r="AF128" s="1007">
        <v>10.01</v>
      </c>
      <c r="AG128" s="1007">
        <v>1.27</v>
      </c>
      <c r="AH128" s="1007">
        <v>141.29</v>
      </c>
      <c r="AI128" s="1007">
        <v>23.21</v>
      </c>
    </row>
    <row r="129" spans="1:35" ht="15" customHeight="1">
      <c r="A129" s="207"/>
      <c r="B129" s="514"/>
      <c r="C129" s="515"/>
      <c r="D129" s="514"/>
      <c r="E129" s="514"/>
      <c r="F129" s="516"/>
      <c r="G129" s="220"/>
      <c r="H129" s="220"/>
      <c r="I129" s="220"/>
      <c r="W129" s="1178">
        <v>17</v>
      </c>
      <c r="X129" s="1007">
        <v>42.142857687813873</v>
      </c>
      <c r="Y129" s="1007">
        <v>85.487143380301248</v>
      </c>
      <c r="Z129" s="1007">
        <v>51.424428122384178</v>
      </c>
      <c r="AA129" s="1007">
        <v>12.944285669999999</v>
      </c>
      <c r="AB129" s="1007">
        <v>10.010000228881799</v>
      </c>
      <c r="AC129" s="1008">
        <v>152.88357325962556</v>
      </c>
      <c r="AD129" s="1007">
        <v>64.311428070000005</v>
      </c>
      <c r="AE129" s="1007">
        <v>16.638571469999999</v>
      </c>
      <c r="AF129" s="1007">
        <v>10.004285812377887</v>
      </c>
      <c r="AG129" s="1007">
        <v>1.7342857122421229</v>
      </c>
      <c r="AH129" s="1007">
        <v>105.73500061035119</v>
      </c>
      <c r="AI129" s="1007">
        <v>19.724285806928286</v>
      </c>
    </row>
    <row r="130" spans="1:35" ht="15" customHeight="1">
      <c r="A130" s="207"/>
      <c r="B130" s="514"/>
      <c r="C130" s="515"/>
      <c r="D130" s="514"/>
      <c r="E130" s="514"/>
      <c r="F130" s="516"/>
      <c r="G130" s="220"/>
      <c r="H130" s="220"/>
      <c r="I130" s="220"/>
      <c r="W130" s="1178">
        <v>18</v>
      </c>
      <c r="X130" s="1007">
        <v>27.452428545270582</v>
      </c>
      <c r="Y130" s="1007">
        <v>62.369998931884716</v>
      </c>
      <c r="Z130" s="1007">
        <v>34.353571755545424</v>
      </c>
      <c r="AA130" s="1007">
        <v>10.727142742701899</v>
      </c>
      <c r="AB130" s="1007">
        <v>6.3112858363560251</v>
      </c>
      <c r="AC130" s="1008">
        <v>98.225285121372636</v>
      </c>
      <c r="AD130" s="1007">
        <v>46.242857796805197</v>
      </c>
      <c r="AE130" s="1007">
        <v>10.637142998831566</v>
      </c>
      <c r="AF130" s="1007">
        <v>10.007143020629858</v>
      </c>
      <c r="AG130" s="1007">
        <v>1.4345714194433998</v>
      </c>
      <c r="AH130" s="1007">
        <v>72.620000566754968</v>
      </c>
      <c r="AI130" s="1007">
        <v>14.075714383806471</v>
      </c>
    </row>
    <row r="131" spans="1:35" ht="15" customHeight="1">
      <c r="A131" s="207"/>
      <c r="B131" s="514"/>
      <c r="C131" s="515"/>
      <c r="D131" s="514"/>
      <c r="E131" s="514"/>
      <c r="F131" s="516"/>
      <c r="G131" s="220"/>
      <c r="H131" s="220"/>
      <c r="I131" s="220"/>
      <c r="W131" s="1178">
        <v>19</v>
      </c>
      <c r="X131" s="1007">
        <v>21.857142584664455</v>
      </c>
      <c r="Y131" s="1007">
        <v>58.684285300118525</v>
      </c>
      <c r="Z131" s="1007">
        <v>29.207143238612552</v>
      </c>
      <c r="AA131" s="1007">
        <v>9.4342857088361427</v>
      </c>
      <c r="AB131" s="1007">
        <v>7.4910001754760689</v>
      </c>
      <c r="AC131" s="1008">
        <v>86.615142822265582</v>
      </c>
      <c r="AD131" s="1007">
        <v>41.954286302838973</v>
      </c>
      <c r="AE131" s="1007">
        <v>9.4342857088361427</v>
      </c>
      <c r="AF131" s="1007">
        <v>10.004285812377914</v>
      </c>
      <c r="AG131" s="1007">
        <v>1.3051428794860784</v>
      </c>
      <c r="AH131" s="1007">
        <v>60.497857775006928</v>
      </c>
      <c r="AI131" s="1007">
        <v>12.797142846243686</v>
      </c>
    </row>
    <row r="132" spans="1:35" ht="15" customHeight="1">
      <c r="A132" s="207"/>
      <c r="B132" s="514"/>
      <c r="C132" s="515"/>
      <c r="D132" s="514"/>
      <c r="E132" s="514"/>
      <c r="F132" s="516"/>
      <c r="G132" s="220"/>
      <c r="H132" s="220"/>
      <c r="I132" s="220"/>
      <c r="V132" s="1178">
        <v>20</v>
      </c>
      <c r="W132" s="1178">
        <v>20</v>
      </c>
      <c r="X132" s="1007">
        <v>19.5</v>
      </c>
      <c r="Y132" s="1007">
        <v>54</v>
      </c>
      <c r="Z132" s="1007">
        <v>22.1</v>
      </c>
      <c r="AA132" s="1007">
        <v>9.1999999999999993</v>
      </c>
      <c r="AB132" s="1007">
        <v>6.8</v>
      </c>
      <c r="AC132" s="1008">
        <v>78.2</v>
      </c>
      <c r="AD132" s="1007">
        <v>39.6</v>
      </c>
      <c r="AE132" s="1007">
        <v>8.6</v>
      </c>
      <c r="AF132" s="1007">
        <v>10</v>
      </c>
      <c r="AG132" s="1007">
        <v>1.6</v>
      </c>
      <c r="AH132" s="1007">
        <v>56.6</v>
      </c>
      <c r="AI132" s="1007">
        <v>12.9</v>
      </c>
    </row>
    <row r="133" spans="1:35" ht="15" customHeight="1">
      <c r="A133" s="207"/>
      <c r="B133" s="514"/>
      <c r="C133" s="515"/>
      <c r="D133" s="514"/>
      <c r="E133" s="514"/>
      <c r="F133" s="516"/>
      <c r="G133" s="220"/>
      <c r="H133" s="220"/>
      <c r="I133" s="220"/>
      <c r="W133" s="1178">
        <v>21</v>
      </c>
      <c r="X133" s="1007">
        <v>19.485713958740185</v>
      </c>
      <c r="Y133" s="1007">
        <v>50.756999969482365</v>
      </c>
      <c r="Z133" s="1007">
        <v>17.473428726196214</v>
      </c>
      <c r="AA133" s="1007">
        <v>9.0128573008945967</v>
      </c>
      <c r="AB133" s="1007">
        <v>5.4099998474121005</v>
      </c>
      <c r="AC133" s="1008">
        <v>73.744141714913454</v>
      </c>
      <c r="AD133" s="1007">
        <v>44.79285812377924</v>
      </c>
      <c r="AE133" s="1007">
        <v>10.11999988555907</v>
      </c>
      <c r="AF133" s="1007">
        <v>10.011428560529414</v>
      </c>
      <c r="AG133" s="1007">
        <v>1.2349999972752113</v>
      </c>
      <c r="AH133" s="1007">
        <v>52.17071369716097</v>
      </c>
      <c r="AI133" s="1007">
        <v>11.968571390424414</v>
      </c>
    </row>
    <row r="134" spans="1:35" ht="15" customHeight="1">
      <c r="A134" s="207"/>
      <c r="B134" s="514"/>
      <c r="C134" s="515"/>
      <c r="D134" s="514"/>
      <c r="E134" s="514"/>
      <c r="F134" s="516"/>
      <c r="G134" s="220"/>
      <c r="H134" s="220"/>
      <c r="I134" s="220"/>
      <c r="W134" s="1178">
        <v>22</v>
      </c>
      <c r="X134" s="1007">
        <v>16.329999999999998</v>
      </c>
      <c r="Y134" s="1007">
        <v>46.59</v>
      </c>
      <c r="Z134" s="1007">
        <v>17.04</v>
      </c>
      <c r="AA134" s="1007">
        <v>7.95</v>
      </c>
      <c r="AB134" s="1007">
        <v>3.82</v>
      </c>
      <c r="AC134" s="1008">
        <v>66.739999999999995</v>
      </c>
      <c r="AD134" s="1007">
        <v>34.01</v>
      </c>
      <c r="AE134" s="1007">
        <v>8.15</v>
      </c>
      <c r="AF134" s="1007">
        <v>10.02</v>
      </c>
      <c r="AG134" s="1007">
        <v>1.52</v>
      </c>
      <c r="AH134" s="1007">
        <v>46.88</v>
      </c>
      <c r="AI134" s="1007">
        <v>9.89</v>
      </c>
    </row>
    <row r="135" spans="1:35" ht="15" customHeight="1">
      <c r="A135" s="207"/>
      <c r="B135" s="514"/>
      <c r="C135" s="515"/>
      <c r="D135" s="514"/>
      <c r="E135" s="514"/>
      <c r="F135" s="516"/>
      <c r="G135" s="220"/>
      <c r="H135" s="220"/>
      <c r="I135" s="220"/>
      <c r="W135" s="1178">
        <v>23</v>
      </c>
      <c r="X135" s="1007">
        <v>15.18</v>
      </c>
      <c r="Y135" s="1007">
        <v>40.29</v>
      </c>
      <c r="Z135" s="1007">
        <v>22.12</v>
      </c>
      <c r="AA135" s="1007">
        <v>7.6</v>
      </c>
      <c r="AB135" s="1007">
        <v>3.22</v>
      </c>
      <c r="AC135" s="1008">
        <v>59.4</v>
      </c>
      <c r="AD135" s="1007">
        <v>28.71</v>
      </c>
      <c r="AE135" s="1007">
        <v>7.74</v>
      </c>
      <c r="AF135" s="1007">
        <v>10</v>
      </c>
      <c r="AG135" s="1007">
        <v>1.55</v>
      </c>
      <c r="AH135" s="1007">
        <v>43.39</v>
      </c>
      <c r="AI135" s="1007">
        <v>8.57</v>
      </c>
    </row>
    <row r="136" spans="1:35" ht="15" customHeight="1">
      <c r="A136" s="207"/>
      <c r="B136" s="514"/>
      <c r="C136" s="515"/>
      <c r="D136" s="514"/>
      <c r="E136" s="514"/>
      <c r="F136" s="516"/>
      <c r="G136" s="220"/>
      <c r="H136" s="220"/>
      <c r="I136" s="220"/>
      <c r="V136" s="1178">
        <v>24</v>
      </c>
      <c r="W136" s="1178">
        <v>24</v>
      </c>
      <c r="X136" s="1007">
        <v>15.1</v>
      </c>
      <c r="Y136" s="1007">
        <v>35.630000000000003</v>
      </c>
      <c r="Z136" s="1007">
        <v>13.87</v>
      </c>
      <c r="AA136" s="1007">
        <v>9.57</v>
      </c>
      <c r="AB136" s="1007">
        <v>3.42</v>
      </c>
      <c r="AC136" s="1008">
        <v>54.3</v>
      </c>
      <c r="AD136" s="1007">
        <v>30.83</v>
      </c>
      <c r="AE136" s="1007">
        <v>7.53</v>
      </c>
      <c r="AF136" s="1007">
        <v>10</v>
      </c>
      <c r="AG136" s="1007">
        <v>1.6</v>
      </c>
      <c r="AH136" s="1007">
        <v>40.28</v>
      </c>
      <c r="AI136" s="1007">
        <v>9.6</v>
      </c>
    </row>
    <row r="137" spans="1:35" ht="15" customHeight="1">
      <c r="A137" s="207"/>
      <c r="B137" s="514"/>
      <c r="C137" s="515"/>
      <c r="D137" s="514"/>
      <c r="E137" s="514"/>
      <c r="F137" s="516"/>
      <c r="G137" s="220"/>
      <c r="H137" s="220"/>
      <c r="I137" s="220"/>
      <c r="W137" s="1178">
        <v>25</v>
      </c>
      <c r="X137" s="1007">
        <v>18.016999930000001</v>
      </c>
      <c r="Y137" s="1007">
        <v>34.608428410000002</v>
      </c>
      <c r="Z137" s="1007">
        <v>10.78285721</v>
      </c>
      <c r="AA137" s="1007">
        <v>9.0548571179999993</v>
      </c>
      <c r="AB137" s="1007">
        <v>3.2130000590000001</v>
      </c>
      <c r="AC137" s="1008">
        <v>56.674428669999998</v>
      </c>
      <c r="AD137" s="1007">
        <v>25.690000260000001</v>
      </c>
      <c r="AE137" s="1007">
        <v>6.9342856409999998</v>
      </c>
      <c r="AF137" s="1007">
        <v>10.00571442</v>
      </c>
      <c r="AG137" s="1007">
        <v>1.254714302</v>
      </c>
      <c r="AH137" s="1007">
        <v>37.560714179999998</v>
      </c>
      <c r="AI137" s="1007">
        <v>7.91285726</v>
      </c>
    </row>
    <row r="138" spans="1:35" ht="15" customHeight="1">
      <c r="A138" s="207"/>
      <c r="B138" s="514"/>
      <c r="C138" s="515"/>
      <c r="D138" s="514"/>
      <c r="E138" s="514"/>
      <c r="F138" s="516"/>
      <c r="G138" s="220"/>
      <c r="H138" s="220"/>
      <c r="I138" s="220"/>
      <c r="W138" s="1178">
        <v>26</v>
      </c>
      <c r="X138" s="1007">
        <v>16.489714209999999</v>
      </c>
      <c r="Y138" s="1007">
        <v>34.074285510000003</v>
      </c>
      <c r="Z138" s="1007">
        <v>9.5958572120000003</v>
      </c>
      <c r="AA138" s="1007">
        <v>8.8612857550000008</v>
      </c>
      <c r="AB138" s="1007">
        <v>3.5</v>
      </c>
      <c r="AC138" s="1008">
        <v>68.087428501674069</v>
      </c>
      <c r="AD138" s="1007">
        <v>30.317143300000001</v>
      </c>
      <c r="AE138" s="1007">
        <v>8.8971428190000008</v>
      </c>
      <c r="AF138" s="1007">
        <v>10</v>
      </c>
      <c r="AG138" s="1007">
        <v>1.4324285809999999</v>
      </c>
      <c r="AH138" s="1007">
        <v>37.759999409999999</v>
      </c>
      <c r="AI138" s="1007">
        <v>8.911428656</v>
      </c>
    </row>
    <row r="139" spans="1:35" ht="15" customHeight="1">
      <c r="A139" s="207"/>
      <c r="B139" s="514"/>
      <c r="C139" s="515"/>
      <c r="D139" s="514"/>
      <c r="E139" s="514"/>
      <c r="F139" s="516"/>
      <c r="G139" s="220"/>
      <c r="H139" s="220"/>
      <c r="I139" s="220"/>
      <c r="W139" s="1178">
        <v>27</v>
      </c>
      <c r="X139" s="1007">
        <v>16.199999810000001</v>
      </c>
      <c r="Y139" s="1007">
        <v>29.599571770000001</v>
      </c>
      <c r="Z139" s="1007">
        <v>7.8892858370000001</v>
      </c>
      <c r="AA139" s="1007">
        <v>8.3185714990000008</v>
      </c>
      <c r="AB139" s="1007">
        <v>4.0900001530000001</v>
      </c>
      <c r="AC139" s="1008">
        <v>60.110428400000004</v>
      </c>
      <c r="AD139" s="1007">
        <v>28.581429350000001</v>
      </c>
      <c r="AE139" s="1007">
        <v>7.9442856649999998</v>
      </c>
      <c r="AF139" s="1007">
        <v>10.001428600000001</v>
      </c>
      <c r="AG139" s="1007">
        <v>1.455999987</v>
      </c>
      <c r="AH139" s="1007">
        <v>35.967143470000003</v>
      </c>
      <c r="AI139" s="1007">
        <v>7.2057142259999996</v>
      </c>
    </row>
    <row r="140" spans="1:35" ht="15" customHeight="1">
      <c r="A140" s="207"/>
      <c r="B140" s="514"/>
      <c r="C140" s="515"/>
      <c r="D140" s="514"/>
      <c r="E140" s="514"/>
      <c r="F140" s="516"/>
      <c r="G140" s="220"/>
      <c r="H140" s="220"/>
      <c r="I140" s="220"/>
      <c r="V140" s="1178">
        <v>28</v>
      </c>
      <c r="W140" s="1178">
        <v>28</v>
      </c>
      <c r="X140" s="1007">
        <v>12.016285760000001</v>
      </c>
      <c r="Y140" s="1007">
        <v>29.3955713</v>
      </c>
      <c r="Z140" s="1007">
        <v>7.2334286140000001</v>
      </c>
      <c r="AA140" s="1007">
        <v>7.789714268</v>
      </c>
      <c r="AB140" s="1007">
        <v>3.119999886</v>
      </c>
      <c r="AC140" s="1008">
        <v>60.986856189999997</v>
      </c>
      <c r="AD140" s="1007">
        <v>27.099999836512943</v>
      </c>
      <c r="AE140" s="1007">
        <v>7.4514284819999999</v>
      </c>
      <c r="AF140" s="1007">
        <v>10.0128573</v>
      </c>
      <c r="AG140" s="1007">
        <v>1.5508571609999999</v>
      </c>
      <c r="AH140" s="1007">
        <v>47.66357095</v>
      </c>
      <c r="AI140" s="1007">
        <v>9.9999998639999994</v>
      </c>
    </row>
    <row r="141" spans="1:35" ht="15" customHeight="1">
      <c r="A141" s="207"/>
      <c r="B141" s="514"/>
      <c r="C141" s="515"/>
      <c r="D141" s="514"/>
      <c r="E141" s="514"/>
      <c r="F141" s="516"/>
      <c r="G141" s="220"/>
      <c r="H141" s="220"/>
      <c r="I141" s="220"/>
      <c r="W141" s="1178">
        <v>29</v>
      </c>
      <c r="X141" s="1007">
        <v>10.423571450000001</v>
      </c>
      <c r="Y141" s="1007">
        <v>32.468857079999999</v>
      </c>
      <c r="Z141" s="1007">
        <v>6.729428564</v>
      </c>
      <c r="AA141" s="1007">
        <v>7.1615714349999999</v>
      </c>
      <c r="AB141" s="1007">
        <v>3.4249999519999998</v>
      </c>
      <c r="AC141" s="1008">
        <v>56.540714260000001</v>
      </c>
      <c r="AD141" s="1007">
        <v>23.477142610000001</v>
      </c>
      <c r="AE141" s="1007">
        <v>6.2828570089999998</v>
      </c>
      <c r="AF141" s="1007">
        <v>10.001428600000001</v>
      </c>
      <c r="AG141" s="1007">
        <v>2.1035714489999999</v>
      </c>
      <c r="AH141" s="1007">
        <v>44.25</v>
      </c>
      <c r="AI141" s="1007">
        <v>6.7128572460000004</v>
      </c>
    </row>
    <row r="142" spans="1:35" ht="15" customHeight="1">
      <c r="A142" s="207"/>
      <c r="B142" s="514"/>
      <c r="C142" s="515"/>
      <c r="D142" s="514"/>
      <c r="E142" s="514"/>
      <c r="F142" s="516"/>
      <c r="G142" s="220"/>
      <c r="H142" s="220"/>
      <c r="I142" s="220"/>
      <c r="W142" s="1178">
        <v>30</v>
      </c>
      <c r="X142" s="1007">
        <v>10.043285640000001</v>
      </c>
      <c r="Y142" s="1007">
        <v>32.112285890000003</v>
      </c>
      <c r="Z142" s="1007">
        <v>5.6338571819999999</v>
      </c>
      <c r="AA142" s="1007">
        <v>6.6714285440000003</v>
      </c>
      <c r="AB142" s="1007">
        <v>2.8789999489999998</v>
      </c>
      <c r="AC142" s="1008">
        <v>65.491856709999993</v>
      </c>
      <c r="AD142" s="1007">
        <v>21.095714300000001</v>
      </c>
      <c r="AE142" s="1007">
        <v>5.8057142669999999</v>
      </c>
      <c r="AF142" s="1007">
        <v>10.01142883</v>
      </c>
      <c r="AG142" s="1007">
        <v>1.8491428750000001</v>
      </c>
      <c r="AH142" s="1007">
        <v>42.498571668352326</v>
      </c>
      <c r="AI142" s="1007">
        <v>6.0797142300000004</v>
      </c>
    </row>
    <row r="143" spans="1:35" ht="15" customHeight="1">
      <c r="A143" s="207"/>
      <c r="B143" s="514"/>
      <c r="C143" s="515"/>
      <c r="D143" s="514"/>
      <c r="E143" s="514"/>
      <c r="F143" s="516"/>
      <c r="G143" s="220"/>
      <c r="H143" s="220"/>
      <c r="I143" s="220"/>
      <c r="W143" s="1178">
        <v>31</v>
      </c>
      <c r="X143" s="1007">
        <v>10.086428642272944</v>
      </c>
      <c r="Y143" s="1007">
        <v>29.132714407784558</v>
      </c>
      <c r="Z143" s="1007">
        <v>5.181999887738904</v>
      </c>
      <c r="AA143" s="1007">
        <v>6.2387143543788328</v>
      </c>
      <c r="AB143" s="1007">
        <v>2.9382856232779297</v>
      </c>
      <c r="AC143" s="1008">
        <v>65.491856711251344</v>
      </c>
      <c r="AD143" s="1007">
        <v>20.037142889840243</v>
      </c>
      <c r="AE143" s="1007">
        <v>5.4814286231994549</v>
      </c>
      <c r="AF143" s="1007">
        <v>10.011428833007772</v>
      </c>
      <c r="AG143" s="1007">
        <v>1.8019999946866672</v>
      </c>
      <c r="AH143" s="1007">
        <v>39.98428617204933</v>
      </c>
      <c r="AI143" s="1007">
        <v>4.9059999329703157</v>
      </c>
    </row>
    <row r="144" spans="1:35" ht="15" customHeight="1">
      <c r="A144" s="207"/>
      <c r="B144" s="514"/>
      <c r="C144" s="515"/>
      <c r="D144" s="514"/>
      <c r="E144" s="514"/>
      <c r="F144" s="516"/>
      <c r="G144" s="220"/>
      <c r="H144" s="220"/>
      <c r="I144" s="220"/>
      <c r="V144" s="1178">
        <v>32</v>
      </c>
      <c r="W144" s="1178">
        <v>32</v>
      </c>
      <c r="X144" s="1007">
        <v>12.08228561</v>
      </c>
      <c r="Y144" s="1007">
        <v>34.150143489999998</v>
      </c>
      <c r="Z144" s="1007">
        <v>4.8032856669999999</v>
      </c>
      <c r="AA144" s="1007">
        <v>6.1697142459999998</v>
      </c>
      <c r="AB144" s="1007">
        <v>3.2030000689999998</v>
      </c>
      <c r="AC144" s="1008">
        <v>49.942714418571427</v>
      </c>
      <c r="AD144" s="1007">
        <v>23.275714059999999</v>
      </c>
      <c r="AE144" s="1007">
        <v>5.8257142479999997</v>
      </c>
      <c r="AF144" s="1007">
        <v>10.004285810000001</v>
      </c>
      <c r="AG144" s="1007">
        <v>1.2214285650000001</v>
      </c>
      <c r="AH144" s="1007">
        <v>36.654999320000002</v>
      </c>
      <c r="AI144" s="1007">
        <v>4.0242800000000001</v>
      </c>
    </row>
    <row r="145" spans="1:35" ht="15" customHeight="1">
      <c r="A145" s="207"/>
      <c r="B145" s="514"/>
      <c r="C145" s="515"/>
      <c r="D145" s="514"/>
      <c r="E145" s="514"/>
      <c r="F145" s="516"/>
      <c r="G145" s="220"/>
      <c r="H145" s="220"/>
      <c r="I145" s="220"/>
      <c r="W145" s="1178">
        <v>33</v>
      </c>
      <c r="X145" s="1007">
        <v>11.874000004359614</v>
      </c>
      <c r="Y145" s="1007">
        <v>35.225571223667643</v>
      </c>
      <c r="Z145" s="1007">
        <v>4.3821428843906904</v>
      </c>
      <c r="AA145" s="1007">
        <v>6.3728570940000004</v>
      </c>
      <c r="AB145" s="1007">
        <v>2.841857144</v>
      </c>
      <c r="AC145" s="1008">
        <v>57.183571406773112</v>
      </c>
      <c r="AD145" s="1007">
        <v>22.619999750000002</v>
      </c>
      <c r="AE145" s="1007">
        <v>5.5228571210000004</v>
      </c>
      <c r="AF145" s="1007">
        <v>10</v>
      </c>
      <c r="AG145" s="1007">
        <v>1.3032857349940685</v>
      </c>
      <c r="AH145" s="1007">
        <v>35.152857099999999</v>
      </c>
      <c r="AI145" s="1007">
        <v>4.354285752</v>
      </c>
    </row>
    <row r="146" spans="1:35" ht="15" customHeight="1">
      <c r="A146" s="207"/>
      <c r="B146" s="514"/>
      <c r="C146" s="515"/>
      <c r="D146" s="514"/>
      <c r="E146" s="514"/>
      <c r="F146" s="516"/>
      <c r="G146" s="220"/>
      <c r="H146" s="220"/>
      <c r="I146" s="220"/>
      <c r="W146" s="1178">
        <v>34</v>
      </c>
      <c r="X146" s="1007">
        <v>10.842857090000001</v>
      </c>
      <c r="Y146" s="1007">
        <v>35.168570930000001</v>
      </c>
      <c r="Z146" s="1007">
        <v>13.837000059999999</v>
      </c>
      <c r="AA146" s="1007">
        <v>6.1195714130000001</v>
      </c>
      <c r="AB146" s="1007">
        <v>3.058000088</v>
      </c>
      <c r="AC146" s="1008">
        <v>49.366142269999997</v>
      </c>
      <c r="AD146" s="1007">
        <v>25.04757145</v>
      </c>
      <c r="AE146" s="1007">
        <v>5.8727143149999996</v>
      </c>
      <c r="AF146" s="1007">
        <v>10.00857162</v>
      </c>
      <c r="AG146" s="1007">
        <v>1.2842857160000001</v>
      </c>
      <c r="AH146" s="1007">
        <v>34.115715029999997</v>
      </c>
      <c r="AI146" s="1007">
        <v>4.3511429509999999</v>
      </c>
    </row>
    <row r="147" spans="1:35" ht="15" customHeight="1">
      <c r="A147" s="132"/>
      <c r="B147" s="514"/>
      <c r="C147" s="515"/>
      <c r="D147" s="514"/>
      <c r="E147" s="514"/>
      <c r="F147" s="516"/>
      <c r="G147" s="240"/>
      <c r="H147" s="225"/>
      <c r="I147" s="225"/>
      <c r="W147" s="1178">
        <v>35</v>
      </c>
      <c r="X147" s="1007">
        <v>10.48142842</v>
      </c>
      <c r="Y147" s="1007">
        <v>37.824428560000001</v>
      </c>
      <c r="Z147" s="1007">
        <v>3.922857182</v>
      </c>
      <c r="AA147" s="1007">
        <v>5.9814286230000002</v>
      </c>
      <c r="AB147" s="1007">
        <v>1.506999969</v>
      </c>
      <c r="AC147" s="1008">
        <v>56.934856959999998</v>
      </c>
      <c r="AD147" s="1007">
        <v>21.374285830000002</v>
      </c>
      <c r="AE147" s="1007">
        <v>4.9342857090000001</v>
      </c>
      <c r="AF147" s="1007">
        <v>10.28714289</v>
      </c>
      <c r="AG147" s="1007">
        <v>1.5979999810000001</v>
      </c>
      <c r="AH147" s="1007">
        <v>30.92</v>
      </c>
      <c r="AI147" s="1007">
        <v>5.3042856629999999</v>
      </c>
    </row>
    <row r="148" spans="1:35" ht="15" customHeight="1">
      <c r="A148" s="241"/>
      <c r="B148" s="514"/>
      <c r="C148" s="515"/>
      <c r="D148" s="514"/>
      <c r="E148" s="514"/>
      <c r="F148" s="516"/>
      <c r="G148" s="197"/>
      <c r="H148" s="243"/>
      <c r="I148" s="243"/>
      <c r="V148" s="1178">
        <v>36</v>
      </c>
      <c r="W148" s="1178">
        <v>36</v>
      </c>
      <c r="X148" s="1007">
        <v>11.85</v>
      </c>
      <c r="Y148" s="1007">
        <v>39.78</v>
      </c>
      <c r="Z148" s="1007">
        <v>4.9800000000000004</v>
      </c>
      <c r="AA148" s="1007">
        <v>6.03</v>
      </c>
      <c r="AB148" s="1007">
        <v>2.8</v>
      </c>
      <c r="AC148" s="1008">
        <v>48.51</v>
      </c>
      <c r="AD148" s="1007">
        <v>22.661428449999999</v>
      </c>
      <c r="AE148" s="1007">
        <v>4.9800000000000004</v>
      </c>
      <c r="AF148" s="1007">
        <v>11.01</v>
      </c>
      <c r="AG148" s="1007">
        <v>1.63</v>
      </c>
      <c r="AH148" s="1007">
        <v>30.922143120000001</v>
      </c>
      <c r="AI148" s="1007">
        <v>7.46</v>
      </c>
    </row>
    <row r="149" spans="1:35" ht="15" customHeight="1">
      <c r="A149" s="197"/>
      <c r="B149" s="514"/>
      <c r="C149" s="515"/>
      <c r="D149" s="514"/>
      <c r="E149" s="514"/>
      <c r="F149" s="516"/>
      <c r="G149" s="242"/>
      <c r="H149" s="243"/>
      <c r="I149" s="243"/>
      <c r="W149" s="1178">
        <v>37</v>
      </c>
      <c r="X149" s="1007">
        <v>12.08</v>
      </c>
      <c r="Y149" s="1007">
        <v>44.25</v>
      </c>
      <c r="Z149" s="1007">
        <v>4.92</v>
      </c>
      <c r="AA149" s="1007">
        <v>6.03</v>
      </c>
      <c r="AB149" s="1007">
        <v>2.37</v>
      </c>
      <c r="AC149" s="1008">
        <v>43.99</v>
      </c>
      <c r="AD149" s="1007">
        <v>19.149999999999999</v>
      </c>
      <c r="AE149" s="1007">
        <v>5.31</v>
      </c>
      <c r="AF149" s="1007">
        <v>11</v>
      </c>
      <c r="AG149" s="1007">
        <v>1.59</v>
      </c>
      <c r="AH149" s="1007">
        <v>29.33</v>
      </c>
      <c r="AI149" s="1007">
        <v>7.79</v>
      </c>
    </row>
    <row r="150" spans="1:35" ht="15" customHeight="1">
      <c r="A150" s="197"/>
      <c r="B150" s="514"/>
      <c r="C150" s="515"/>
      <c r="D150" s="514"/>
      <c r="E150" s="514"/>
      <c r="F150" s="516"/>
      <c r="G150" s="197"/>
      <c r="H150" s="243"/>
      <c r="I150" s="243"/>
      <c r="W150" s="1178">
        <v>38</v>
      </c>
      <c r="X150" s="1007">
        <v>11.88371427</v>
      </c>
      <c r="Y150" s="1007">
        <v>41.311858039999997</v>
      </c>
      <c r="Z150" s="1007">
        <v>4.6447142870000002</v>
      </c>
      <c r="AA150" s="1007">
        <v>6.5951428410000004</v>
      </c>
      <c r="AB150" s="1007">
        <v>3.0060000420000001</v>
      </c>
      <c r="AC150" s="1008">
        <v>47.220570700000003</v>
      </c>
      <c r="AD150" s="1007">
        <v>22.304285589999999</v>
      </c>
      <c r="AE150" s="1007">
        <v>5.581428528</v>
      </c>
      <c r="AF150" s="1007">
        <v>10.85142858</v>
      </c>
      <c r="AG150" s="1007">
        <v>1.5402856890000001</v>
      </c>
      <c r="AH150" s="1007">
        <v>34.179286410000003</v>
      </c>
      <c r="AI150" s="1007">
        <v>8.5442856379999998</v>
      </c>
    </row>
    <row r="151" spans="1:35" ht="15" customHeight="1">
      <c r="A151" s="244"/>
      <c r="B151" s="514"/>
      <c r="C151" s="515"/>
      <c r="D151" s="514"/>
      <c r="E151" s="514"/>
      <c r="F151" s="516"/>
      <c r="G151" s="244"/>
      <c r="H151" s="244"/>
      <c r="I151" s="244"/>
      <c r="V151" s="1178">
        <v>39</v>
      </c>
      <c r="W151" s="1178">
        <v>39</v>
      </c>
      <c r="X151" s="1007">
        <v>13.06</v>
      </c>
      <c r="Y151" s="1007">
        <v>41.13</v>
      </c>
      <c r="Z151" s="1007">
        <v>4.2699999999999996</v>
      </c>
      <c r="AA151" s="1007">
        <v>6.84</v>
      </c>
      <c r="AB151" s="1007">
        <v>3.32</v>
      </c>
      <c r="AC151" s="1008">
        <v>63.05</v>
      </c>
      <c r="AD151" s="1007">
        <v>48.7</v>
      </c>
      <c r="AE151" s="1007">
        <v>7.81</v>
      </c>
      <c r="AF151" s="1007">
        <v>11.15</v>
      </c>
      <c r="AG151" s="1007">
        <v>1.32</v>
      </c>
      <c r="AH151" s="1007">
        <v>38.82</v>
      </c>
      <c r="AI151" s="1007">
        <v>6.81</v>
      </c>
    </row>
    <row r="152" spans="1:35" ht="15" customHeight="1">
      <c r="A152" s="245"/>
      <c r="B152" s="514"/>
      <c r="C152" s="515"/>
      <c r="D152" s="514"/>
      <c r="E152" s="514"/>
      <c r="F152" s="516"/>
      <c r="G152" s="197"/>
      <c r="H152" s="243"/>
      <c r="I152" s="243"/>
      <c r="W152" s="1178">
        <v>40</v>
      </c>
      <c r="X152" s="1007">
        <v>15.95</v>
      </c>
      <c r="Y152" s="1007">
        <v>46.47</v>
      </c>
      <c r="Z152" s="1007">
        <v>5.36</v>
      </c>
      <c r="AA152" s="1007">
        <v>7.69</v>
      </c>
      <c r="AB152" s="1007">
        <v>3.16</v>
      </c>
      <c r="AC152" s="1008">
        <v>61.54</v>
      </c>
      <c r="AD152" s="1007">
        <v>37.93</v>
      </c>
      <c r="AE152" s="1007">
        <v>7.92</v>
      </c>
      <c r="AF152" s="1007">
        <v>11.01</v>
      </c>
      <c r="AG152" s="1007">
        <v>1.38</v>
      </c>
      <c r="AH152" s="1007">
        <v>43.88</v>
      </c>
      <c r="AI152" s="1007">
        <v>6.28</v>
      </c>
    </row>
    <row r="153" spans="1:35" ht="8.85" customHeight="1">
      <c r="A153" s="197"/>
      <c r="B153" s="197"/>
      <c r="C153" s="197"/>
      <c r="D153" s="197"/>
      <c r="E153" s="197"/>
      <c r="F153" s="197"/>
      <c r="G153" s="197"/>
      <c r="H153" s="246"/>
      <c r="I153" s="246"/>
      <c r="W153" s="1178">
        <v>41</v>
      </c>
      <c r="X153" s="1007">
        <v>15.85</v>
      </c>
      <c r="Y153" s="1007">
        <v>37.270000000000003</v>
      </c>
      <c r="Z153" s="1007">
        <v>6.97</v>
      </c>
      <c r="AA153" s="1007">
        <v>7.1</v>
      </c>
      <c r="AB153" s="1007">
        <v>2.9</v>
      </c>
      <c r="AC153" s="1008">
        <v>58.12</v>
      </c>
      <c r="AD153" s="1007">
        <v>48.92</v>
      </c>
      <c r="AE153" s="1007">
        <v>8.59</v>
      </c>
      <c r="AF153" s="1007">
        <v>11</v>
      </c>
      <c r="AG153" s="1007">
        <v>1.32</v>
      </c>
      <c r="AH153" s="1007">
        <v>45.63</v>
      </c>
      <c r="AI153" s="1007">
        <v>9.93</v>
      </c>
    </row>
    <row r="154" spans="1:35" ht="8.85" customHeight="1">
      <c r="A154" s="199"/>
      <c r="B154" s="197"/>
      <c r="C154" s="197"/>
      <c r="D154" s="197"/>
      <c r="E154" s="197"/>
      <c r="F154" s="197"/>
      <c r="G154" s="199"/>
      <c r="H154" s="199"/>
      <c r="I154" s="199"/>
      <c r="W154" s="1178">
        <v>42</v>
      </c>
      <c r="X154" s="1007">
        <v>15.55</v>
      </c>
      <c r="Y154" s="1007">
        <v>48.57</v>
      </c>
      <c r="Z154" s="1007">
        <v>11.1</v>
      </c>
      <c r="AA154" s="1007">
        <v>6.76</v>
      </c>
      <c r="AB154" s="1007">
        <v>2.87</v>
      </c>
      <c r="AC154" s="1008">
        <v>58.89</v>
      </c>
      <c r="AD154" s="1007">
        <v>55.62</v>
      </c>
      <c r="AE154" s="1007">
        <v>9.51</v>
      </c>
      <c r="AF154" s="1007">
        <v>11.01</v>
      </c>
      <c r="AG154" s="1007">
        <v>1.22</v>
      </c>
      <c r="AH154" s="1007">
        <v>52.62</v>
      </c>
      <c r="AI154" s="1007">
        <v>9.68</v>
      </c>
    </row>
    <row r="155" spans="1:35" ht="8.85" customHeight="1">
      <c r="A155" s="199"/>
      <c r="B155" s="197"/>
      <c r="C155" s="197"/>
      <c r="D155" s="197"/>
      <c r="E155" s="197"/>
      <c r="F155" s="197"/>
      <c r="G155" s="199"/>
      <c r="H155" s="199"/>
      <c r="I155" s="199"/>
      <c r="V155" s="1178">
        <v>43</v>
      </c>
      <c r="W155" s="1178">
        <v>43</v>
      </c>
      <c r="X155" s="1007">
        <v>13.17</v>
      </c>
      <c r="Y155" s="1007">
        <v>35.32</v>
      </c>
      <c r="Z155" s="1007">
        <v>6.01</v>
      </c>
      <c r="AA155" s="1007">
        <v>6.53</v>
      </c>
      <c r="AB155" s="1007">
        <v>2.37</v>
      </c>
      <c r="AC155" s="1008">
        <v>69.2</v>
      </c>
      <c r="AD155" s="1007">
        <v>54.58</v>
      </c>
      <c r="AE155" s="1007">
        <v>8.23</v>
      </c>
      <c r="AF155" s="1007">
        <v>11.01</v>
      </c>
      <c r="AG155" s="1007">
        <v>1.35</v>
      </c>
      <c r="AH155" s="1007">
        <v>50.71</v>
      </c>
      <c r="AI155" s="1007">
        <v>10.33</v>
      </c>
    </row>
    <row r="156" spans="1:35" ht="8.85" customHeight="1">
      <c r="A156" s="199"/>
      <c r="B156" s="197"/>
      <c r="C156" s="197"/>
      <c r="D156" s="197"/>
      <c r="E156" s="197"/>
      <c r="F156" s="197"/>
      <c r="G156" s="199"/>
      <c r="H156" s="199"/>
      <c r="I156" s="199"/>
      <c r="W156" s="1178">
        <v>44</v>
      </c>
      <c r="X156" s="1007">
        <v>13.18</v>
      </c>
      <c r="Y156" s="1007">
        <v>36.83</v>
      </c>
      <c r="Z156" s="1007">
        <v>4.57</v>
      </c>
      <c r="AA156" s="1007">
        <v>7.58</v>
      </c>
      <c r="AB156" s="1007">
        <v>4.8899999999999997</v>
      </c>
      <c r="AC156" s="1008">
        <v>51.59</v>
      </c>
      <c r="AD156" s="1007">
        <v>57.65</v>
      </c>
      <c r="AE156" s="1007">
        <v>7.72</v>
      </c>
      <c r="AF156" s="1007">
        <v>11.01</v>
      </c>
      <c r="AG156" s="1007">
        <v>1.47</v>
      </c>
      <c r="AH156" s="1007">
        <v>48.41</v>
      </c>
      <c r="AI156" s="1007">
        <v>11.29</v>
      </c>
    </row>
    <row r="157" spans="1:35" ht="8.85" customHeight="1">
      <c r="A157" s="199"/>
      <c r="B157" s="197"/>
      <c r="C157" s="197"/>
      <c r="D157" s="197"/>
      <c r="E157" s="197"/>
      <c r="F157" s="197"/>
      <c r="G157" s="199"/>
      <c r="H157" s="199"/>
      <c r="I157" s="199"/>
      <c r="W157" s="1178">
        <v>45</v>
      </c>
      <c r="X157" s="1007">
        <v>13.49</v>
      </c>
      <c r="Y157" s="1007">
        <v>39.520000000000003</v>
      </c>
      <c r="Z157" s="1007">
        <v>4.83</v>
      </c>
      <c r="AA157" s="1007">
        <v>6.95</v>
      </c>
      <c r="AB157" s="1007">
        <v>1.61</v>
      </c>
      <c r="AC157" s="1008">
        <v>72.92</v>
      </c>
      <c r="AD157" s="1007">
        <v>67.069999999999993</v>
      </c>
      <c r="AE157" s="1007">
        <v>6.9</v>
      </c>
      <c r="AF157" s="1007">
        <v>11</v>
      </c>
      <c r="AG157" s="1007">
        <v>1.42</v>
      </c>
      <c r="AH157" s="1007">
        <v>47.24</v>
      </c>
      <c r="AI157" s="1007">
        <v>9</v>
      </c>
    </row>
    <row r="158" spans="1:35" ht="8.85" customHeight="1">
      <c r="A158" s="199"/>
      <c r="B158" s="197"/>
      <c r="C158" s="197"/>
      <c r="D158" s="197"/>
      <c r="E158" s="197"/>
      <c r="F158" s="197"/>
      <c r="G158" s="199"/>
      <c r="H158" s="199"/>
      <c r="I158" s="199"/>
      <c r="W158" s="1178">
        <v>46</v>
      </c>
      <c r="X158" s="1007">
        <v>15.4</v>
      </c>
      <c r="Y158" s="1007">
        <v>53.38</v>
      </c>
      <c r="Z158" s="1007">
        <v>3.73</v>
      </c>
      <c r="AA158" s="1007">
        <v>6.86</v>
      </c>
      <c r="AB158" s="1007">
        <v>1.64</v>
      </c>
      <c r="AC158" s="1008">
        <v>58.4</v>
      </c>
      <c r="AD158" s="1007">
        <v>34.979999999999997</v>
      </c>
      <c r="AE158" s="1007">
        <v>5.07</v>
      </c>
      <c r="AF158" s="1007">
        <v>11.01</v>
      </c>
      <c r="AG158" s="1007">
        <v>1.38</v>
      </c>
      <c r="AH158" s="1007">
        <v>40.61</v>
      </c>
      <c r="AI158" s="1007">
        <v>8.81</v>
      </c>
    </row>
    <row r="159" spans="1:35" ht="8.85" customHeight="1">
      <c r="A159" s="199"/>
      <c r="B159" s="197"/>
      <c r="C159" s="197"/>
      <c r="D159" s="197"/>
      <c r="E159" s="197"/>
      <c r="F159" s="197"/>
      <c r="G159" s="199"/>
      <c r="H159" s="199"/>
      <c r="I159" s="199"/>
      <c r="W159" s="1178">
        <v>47</v>
      </c>
      <c r="X159" s="1007">
        <v>16.41</v>
      </c>
      <c r="Y159" s="1007">
        <v>61.85</v>
      </c>
      <c r="Z159" s="1007">
        <v>2.52</v>
      </c>
      <c r="AA159" s="1007">
        <v>6.99</v>
      </c>
      <c r="AB159" s="1007">
        <v>1.51</v>
      </c>
      <c r="AC159" s="1008">
        <v>52.55</v>
      </c>
      <c r="AD159" s="1007">
        <v>29.08</v>
      </c>
      <c r="AE159" s="1007">
        <v>4.2699999999999996</v>
      </c>
      <c r="AF159" s="1007">
        <v>11</v>
      </c>
      <c r="AG159" s="1007">
        <v>1.63</v>
      </c>
      <c r="AH159" s="1007">
        <v>41.63</v>
      </c>
      <c r="AI159" s="1007">
        <v>9.35</v>
      </c>
    </row>
    <row r="160" spans="1:35" ht="8.85" customHeight="1">
      <c r="A160" s="199"/>
      <c r="B160" s="197"/>
      <c r="C160" s="197"/>
      <c r="D160" s="197"/>
      <c r="E160" s="197"/>
      <c r="F160" s="197"/>
      <c r="G160" s="199"/>
      <c r="H160" s="199"/>
      <c r="I160" s="199"/>
      <c r="V160" s="1178">
        <v>48</v>
      </c>
      <c r="W160" s="1178">
        <v>48</v>
      </c>
      <c r="X160" s="1007">
        <v>16.329999999999998</v>
      </c>
      <c r="Y160" s="1007">
        <v>65.33</v>
      </c>
      <c r="Z160" s="1007">
        <v>3.57</v>
      </c>
      <c r="AA160" s="1007">
        <v>7.11</v>
      </c>
      <c r="AB160" s="1007">
        <v>1.47</v>
      </c>
      <c r="AC160" s="1008">
        <v>53.43</v>
      </c>
      <c r="AD160" s="1007">
        <v>88.06</v>
      </c>
      <c r="AE160" s="1007">
        <v>7.88</v>
      </c>
      <c r="AF160" s="1007">
        <v>10.86</v>
      </c>
      <c r="AG160" s="1007">
        <v>1.6</v>
      </c>
      <c r="AH160" s="1007">
        <v>41.01</v>
      </c>
      <c r="AI160" s="1007">
        <v>14.19</v>
      </c>
    </row>
    <row r="161" spans="1:35" ht="8.85" customHeight="1">
      <c r="A161" s="199"/>
      <c r="B161" s="199"/>
      <c r="C161" s="199"/>
      <c r="D161" s="199"/>
      <c r="E161" s="199"/>
      <c r="F161" s="199"/>
      <c r="G161" s="199"/>
      <c r="H161" s="199"/>
      <c r="I161" s="199"/>
      <c r="W161" s="1178">
        <v>49</v>
      </c>
      <c r="X161" s="1007">
        <v>20.239999999999998</v>
      </c>
      <c r="Y161" s="1007">
        <v>66.680000000000007</v>
      </c>
      <c r="Z161" s="1007">
        <v>6.1</v>
      </c>
      <c r="AA161" s="1007">
        <v>8.43</v>
      </c>
      <c r="AB161" s="1007">
        <v>2.2400000000000002</v>
      </c>
      <c r="AC161" s="1008">
        <v>61.07</v>
      </c>
      <c r="AD161" s="1007">
        <v>106.59</v>
      </c>
      <c r="AE161" s="1007">
        <v>16.09</v>
      </c>
      <c r="AF161" s="1007">
        <v>10.5</v>
      </c>
      <c r="AG161" s="1007">
        <v>1.1200000000000001</v>
      </c>
      <c r="AH161" s="1007">
        <v>83.6</v>
      </c>
      <c r="AI161" s="1007">
        <v>22.62</v>
      </c>
    </row>
    <row r="162" spans="1:35" ht="8.85" customHeight="1">
      <c r="A162" s="199"/>
      <c r="B162" s="199"/>
      <c r="C162" s="199"/>
      <c r="D162" s="199"/>
      <c r="E162" s="199"/>
      <c r="F162" s="199"/>
      <c r="G162" s="199"/>
      <c r="H162" s="199"/>
      <c r="I162" s="199"/>
      <c r="W162" s="1178">
        <v>50</v>
      </c>
      <c r="X162" s="1007">
        <v>19.809999999999999</v>
      </c>
      <c r="Y162" s="1007">
        <v>61.31</v>
      </c>
      <c r="Z162" s="1007">
        <v>6.69</v>
      </c>
      <c r="AA162" s="1007">
        <v>8.32</v>
      </c>
      <c r="AB162" s="1007">
        <v>2.19</v>
      </c>
      <c r="AC162" s="1008">
        <v>78.02</v>
      </c>
      <c r="AD162" s="1007">
        <v>104.79</v>
      </c>
      <c r="AE162" s="1007">
        <v>18.649999999999999</v>
      </c>
      <c r="AF162" s="1007">
        <v>10.51</v>
      </c>
      <c r="AG162" s="1007">
        <v>1.1399999999999999</v>
      </c>
      <c r="AH162" s="1007">
        <v>66.8</v>
      </c>
      <c r="AI162" s="1007">
        <v>22.62</v>
      </c>
    </row>
    <row r="163" spans="1:35" ht="8.85" customHeight="1">
      <c r="A163" s="199"/>
      <c r="B163" s="199"/>
      <c r="C163" s="199"/>
      <c r="D163" s="199"/>
      <c r="E163" s="199"/>
      <c r="F163" s="199"/>
      <c r="G163" s="199"/>
      <c r="H163" s="199"/>
      <c r="I163" s="199"/>
      <c r="W163" s="1178">
        <v>51</v>
      </c>
      <c r="X163" s="1007">
        <v>21.91</v>
      </c>
      <c r="Y163" s="1007">
        <v>70.790000000000006</v>
      </c>
      <c r="Z163" s="1007">
        <v>13.15</v>
      </c>
      <c r="AA163" s="1007">
        <v>9.08</v>
      </c>
      <c r="AB163" s="1007">
        <v>3.71</v>
      </c>
      <c r="AC163" s="1008">
        <v>67.64</v>
      </c>
      <c r="AD163" s="1007">
        <v>69.61</v>
      </c>
      <c r="AE163" s="1007">
        <v>11.22</v>
      </c>
      <c r="AF163" s="1007">
        <v>10.5</v>
      </c>
      <c r="AG163" s="1007">
        <v>1.37</v>
      </c>
      <c r="AH163" s="1007">
        <v>55.42</v>
      </c>
      <c r="AI163" s="1007">
        <v>17.489999999999998</v>
      </c>
    </row>
    <row r="164" spans="1:35" ht="8.85" customHeight="1">
      <c r="A164" s="199"/>
      <c r="B164" s="199"/>
      <c r="C164" s="199"/>
      <c r="D164" s="199"/>
      <c r="E164" s="199"/>
      <c r="F164" s="199"/>
      <c r="G164" s="199"/>
      <c r="H164" s="199"/>
      <c r="I164" s="199"/>
      <c r="V164" s="1178">
        <v>52</v>
      </c>
      <c r="W164" s="1178">
        <v>52</v>
      </c>
      <c r="X164" s="1007">
        <v>22</v>
      </c>
      <c r="Y164" s="1007">
        <v>77.430000000000007</v>
      </c>
      <c r="Z164" s="1007">
        <v>17.760000000000002</v>
      </c>
      <c r="AA164" s="1007">
        <v>8.42</v>
      </c>
      <c r="AB164" s="1007">
        <v>3.57</v>
      </c>
      <c r="AC164" s="1008">
        <v>56.19</v>
      </c>
      <c r="AD164" s="1007">
        <v>58.45</v>
      </c>
      <c r="AE164" s="1007">
        <v>8.01</v>
      </c>
      <c r="AF164" s="1007">
        <v>10.51</v>
      </c>
      <c r="AG164" s="1007">
        <v>1.53</v>
      </c>
      <c r="AH164" s="1007">
        <v>59.55</v>
      </c>
      <c r="AI164" s="1007">
        <v>18.61</v>
      </c>
    </row>
    <row r="165" spans="1:35" ht="8.85" customHeight="1">
      <c r="A165" s="199"/>
      <c r="B165" s="199"/>
      <c r="C165" s="199"/>
      <c r="D165" s="199"/>
      <c r="E165" s="199"/>
      <c r="F165" s="199"/>
      <c r="G165" s="199"/>
      <c r="H165" s="199"/>
      <c r="I165" s="199"/>
      <c r="U165" s="761">
        <v>2017</v>
      </c>
      <c r="V165" s="1013">
        <v>1</v>
      </c>
      <c r="W165" s="995">
        <v>1</v>
      </c>
      <c r="X165" s="1007">
        <v>41.55</v>
      </c>
      <c r="Y165" s="1007">
        <v>103.58</v>
      </c>
      <c r="Z165" s="1007">
        <v>29.67</v>
      </c>
      <c r="AA165" s="1007">
        <v>13.85</v>
      </c>
      <c r="AB165" s="1007">
        <v>11.3</v>
      </c>
      <c r="AC165" s="1008">
        <v>104.02</v>
      </c>
      <c r="AD165" s="1007">
        <v>148.43</v>
      </c>
      <c r="AE165" s="1007">
        <v>24.1</v>
      </c>
      <c r="AF165" s="1007">
        <v>10.220000000000001</v>
      </c>
      <c r="AG165" s="1007">
        <v>3.28</v>
      </c>
      <c r="AH165" s="1007">
        <v>89.46</v>
      </c>
      <c r="AI165" s="1007">
        <v>25.43</v>
      </c>
    </row>
    <row r="166" spans="1:35" ht="8.85" customHeight="1">
      <c r="A166" s="199"/>
      <c r="B166" s="199"/>
      <c r="C166" s="199"/>
      <c r="D166" s="199"/>
      <c r="E166" s="199"/>
      <c r="F166" s="199"/>
      <c r="G166" s="199"/>
      <c r="H166" s="199"/>
      <c r="I166" s="199"/>
      <c r="U166" s="761"/>
      <c r="V166" s="1013"/>
      <c r="W166" s="995">
        <v>2</v>
      </c>
      <c r="X166" s="1007">
        <v>39.6</v>
      </c>
      <c r="Y166" s="1007">
        <v>105.01</v>
      </c>
      <c r="Z166" s="1007">
        <v>51.2</v>
      </c>
      <c r="AA166" s="1007">
        <v>14.96</v>
      </c>
      <c r="AB166" s="1007">
        <v>15.4</v>
      </c>
      <c r="AC166" s="1008">
        <v>143.97</v>
      </c>
      <c r="AD166" s="1007">
        <v>175.88</v>
      </c>
      <c r="AE166" s="1007">
        <v>33.74</v>
      </c>
      <c r="AF166" s="1007">
        <v>10.17</v>
      </c>
      <c r="AG166" s="1007">
        <v>6.45</v>
      </c>
      <c r="AH166" s="1007">
        <v>178.14</v>
      </c>
      <c r="AI166" s="1007">
        <v>55.67</v>
      </c>
    </row>
    <row r="167" spans="1:35" ht="8.85" customHeight="1">
      <c r="A167" s="199"/>
      <c r="B167" s="199"/>
      <c r="C167" s="199"/>
      <c r="D167" s="199"/>
      <c r="E167" s="199"/>
      <c r="F167" s="199"/>
      <c r="G167" s="199"/>
      <c r="H167" s="199"/>
      <c r="I167" s="199"/>
      <c r="U167" s="761"/>
      <c r="V167" s="1013"/>
      <c r="W167" s="995">
        <v>3</v>
      </c>
      <c r="X167" s="1007">
        <v>73.650000000000006</v>
      </c>
      <c r="Y167" s="1007">
        <v>137.41</v>
      </c>
      <c r="Z167" s="1007">
        <v>43.26</v>
      </c>
      <c r="AA167" s="1007">
        <v>28.98</v>
      </c>
      <c r="AB167" s="1007">
        <v>21.94</v>
      </c>
      <c r="AC167" s="1008">
        <v>355.12</v>
      </c>
      <c r="AD167" s="1007">
        <v>177.57</v>
      </c>
      <c r="AE167" s="1007">
        <v>35.49</v>
      </c>
      <c r="AF167" s="1007">
        <v>10</v>
      </c>
      <c r="AG167" s="1007">
        <v>9.0500000000000007</v>
      </c>
      <c r="AH167" s="1007">
        <v>174.94</v>
      </c>
      <c r="AI167" s="1007">
        <v>58.31</v>
      </c>
    </row>
    <row r="168" spans="1:35" ht="8.85" customHeight="1">
      <c r="A168" s="199"/>
      <c r="B168" s="199"/>
      <c r="C168" s="199"/>
      <c r="D168" s="199"/>
      <c r="E168" s="199"/>
      <c r="F168" s="199"/>
      <c r="G168" s="199"/>
      <c r="H168" s="199"/>
      <c r="I168" s="199"/>
      <c r="U168" s="761"/>
      <c r="V168" s="1013">
        <v>4</v>
      </c>
      <c r="W168" s="995">
        <v>4</v>
      </c>
      <c r="X168" s="1007">
        <v>65.03</v>
      </c>
      <c r="Y168" s="1007">
        <v>127.83</v>
      </c>
      <c r="Z168" s="1007">
        <v>32.72</v>
      </c>
      <c r="AA168" s="1007">
        <v>30.46</v>
      </c>
      <c r="AB168" s="1007">
        <v>23.91</v>
      </c>
      <c r="AC168" s="1008">
        <v>519.4</v>
      </c>
      <c r="AD168" s="1007">
        <v>205.76</v>
      </c>
      <c r="AE168" s="1007">
        <v>48.48</v>
      </c>
      <c r="AF168" s="1007">
        <v>10</v>
      </c>
      <c r="AG168" s="1007">
        <v>2.4300000000000002</v>
      </c>
      <c r="AH168" s="1007">
        <v>141.31</v>
      </c>
      <c r="AI168" s="1007">
        <v>47.49</v>
      </c>
    </row>
    <row r="169" spans="1:35" ht="8.85" customHeight="1">
      <c r="A169" s="199"/>
      <c r="B169" s="199"/>
      <c r="C169" s="199"/>
      <c r="D169" s="199"/>
      <c r="E169" s="199"/>
      <c r="F169" s="199"/>
      <c r="G169" s="199"/>
      <c r="H169" s="199"/>
      <c r="I169" s="199"/>
      <c r="W169" s="995">
        <v>5</v>
      </c>
      <c r="X169" s="1178">
        <v>56.95</v>
      </c>
      <c r="Y169" s="1178">
        <v>97.31</v>
      </c>
      <c r="Z169" s="1178">
        <v>48.46</v>
      </c>
      <c r="AA169" s="1178">
        <v>21.36</v>
      </c>
      <c r="AB169" s="1178">
        <v>18.07</v>
      </c>
      <c r="AC169" s="1178">
        <v>330.78</v>
      </c>
      <c r="AD169" s="1178">
        <v>123.41</v>
      </c>
      <c r="AE169" s="1178">
        <v>25.33</v>
      </c>
      <c r="AF169" s="1178">
        <v>11.41</v>
      </c>
      <c r="AG169" s="1178">
        <v>2.87</v>
      </c>
      <c r="AH169" s="1178">
        <v>123.59</v>
      </c>
      <c r="AI169" s="1178">
        <v>45.46</v>
      </c>
    </row>
    <row r="170" spans="1:35" ht="8.85" customHeight="1">
      <c r="A170" s="199"/>
      <c r="B170" s="199"/>
      <c r="C170" s="199"/>
      <c r="D170" s="199"/>
      <c r="E170" s="199"/>
      <c r="F170" s="199"/>
      <c r="G170" s="199"/>
      <c r="H170" s="199"/>
      <c r="I170" s="199"/>
      <c r="W170" s="995">
        <v>6</v>
      </c>
      <c r="X170" s="1178">
        <v>61.87</v>
      </c>
      <c r="Y170" s="1178">
        <v>123.44</v>
      </c>
      <c r="Z170" s="1178">
        <v>72.52</v>
      </c>
      <c r="AA170" s="1178">
        <v>25.42</v>
      </c>
      <c r="AB170" s="1178">
        <v>21.42</v>
      </c>
      <c r="AC170" s="1178">
        <v>200.58</v>
      </c>
      <c r="AD170" s="1178">
        <v>108.48</v>
      </c>
      <c r="AE170" s="1178">
        <v>22.99</v>
      </c>
      <c r="AF170" s="1178">
        <v>10.57</v>
      </c>
      <c r="AG170" s="1178">
        <v>3.01</v>
      </c>
      <c r="AH170" s="1178">
        <v>85.48</v>
      </c>
      <c r="AI170" s="1178">
        <v>28.56</v>
      </c>
    </row>
    <row r="171" spans="1:35">
      <c r="A171" s="199"/>
      <c r="B171" s="199"/>
      <c r="C171" s="199"/>
      <c r="D171" s="199"/>
      <c r="E171" s="199"/>
      <c r="F171" s="199"/>
      <c r="G171" s="199"/>
      <c r="H171" s="199"/>
      <c r="I171" s="199"/>
      <c r="W171" s="995">
        <v>7</v>
      </c>
      <c r="X171" s="1178">
        <v>77.569999999999993</v>
      </c>
      <c r="Y171" s="1178">
        <v>145.02000000000001</v>
      </c>
      <c r="Z171" s="1178">
        <v>59.16</v>
      </c>
      <c r="AA171" s="1178">
        <v>35.43</v>
      </c>
      <c r="AB171" s="1178">
        <v>25.12</v>
      </c>
      <c r="AC171" s="1178">
        <v>393.69</v>
      </c>
      <c r="AD171" s="1178">
        <v>144.62</v>
      </c>
      <c r="AE171" s="1178">
        <v>39.44</v>
      </c>
      <c r="AF171" s="1178">
        <v>10</v>
      </c>
      <c r="AG171" s="1178">
        <v>2.88</v>
      </c>
      <c r="AH171" s="1178">
        <v>100.57</v>
      </c>
      <c r="AI171" s="1178">
        <v>25.04</v>
      </c>
    </row>
    <row r="172" spans="1:35">
      <c r="A172" s="199"/>
      <c r="B172" s="199"/>
      <c r="C172" s="199"/>
      <c r="D172" s="199"/>
      <c r="E172" s="199"/>
      <c r="F172" s="199"/>
      <c r="G172" s="199"/>
      <c r="H172" s="199"/>
      <c r="I172" s="199"/>
      <c r="V172" s="1178">
        <v>8</v>
      </c>
      <c r="W172" s="995">
        <v>8</v>
      </c>
      <c r="X172" s="1178">
        <v>86.94</v>
      </c>
      <c r="Y172" s="1178">
        <v>175.03</v>
      </c>
      <c r="Z172" s="1178">
        <v>24.36</v>
      </c>
      <c r="AA172" s="1178">
        <v>30.45</v>
      </c>
      <c r="AB172" s="1178">
        <v>23.33</v>
      </c>
      <c r="AC172" s="1178">
        <v>345.37</v>
      </c>
      <c r="AD172" s="1178">
        <v>140.63</v>
      </c>
      <c r="AE172" s="1178">
        <v>30.47</v>
      </c>
      <c r="AF172" s="1178">
        <v>9.58</v>
      </c>
      <c r="AG172" s="1178">
        <v>2.0699999999999998</v>
      </c>
      <c r="AH172" s="1178">
        <v>163.72999999999999</v>
      </c>
      <c r="AI172" s="1178">
        <v>58.84</v>
      </c>
    </row>
    <row r="173" spans="1:35">
      <c r="A173" s="199"/>
      <c r="B173" s="199"/>
      <c r="C173" s="199"/>
      <c r="D173" s="199"/>
      <c r="E173" s="199"/>
      <c r="F173" s="199"/>
      <c r="G173" s="199"/>
      <c r="H173" s="199"/>
      <c r="I173" s="199"/>
      <c r="W173" s="995">
        <v>9</v>
      </c>
      <c r="X173" s="1178">
        <v>85.13</v>
      </c>
      <c r="Y173" s="1178">
        <v>206.14</v>
      </c>
      <c r="Z173" s="1178">
        <v>39.07</v>
      </c>
      <c r="AA173" s="1178">
        <v>37.72</v>
      </c>
      <c r="AB173" s="1178">
        <v>24.83</v>
      </c>
      <c r="AC173" s="1178">
        <v>567.22</v>
      </c>
      <c r="AD173" s="1178">
        <v>245.85</v>
      </c>
      <c r="AE173" s="1178">
        <v>67.56</v>
      </c>
      <c r="AF173" s="1178">
        <v>9.01</v>
      </c>
      <c r="AG173" s="1178">
        <v>7.33</v>
      </c>
      <c r="AH173" s="1178">
        <v>285.31</v>
      </c>
      <c r="AI173" s="1178">
        <v>102.26</v>
      </c>
    </row>
    <row r="174" spans="1:35">
      <c r="A174" s="199"/>
      <c r="B174" s="199"/>
      <c r="C174" s="199"/>
      <c r="D174" s="199"/>
      <c r="E174" s="199"/>
      <c r="F174" s="199"/>
      <c r="G174" s="199"/>
      <c r="H174" s="199"/>
      <c r="I174" s="199"/>
      <c r="W174" s="995">
        <v>10</v>
      </c>
      <c r="X174" s="1178">
        <v>84.78</v>
      </c>
      <c r="Y174" s="1178">
        <v>270.17</v>
      </c>
      <c r="Z174" s="1178">
        <v>109.16</v>
      </c>
      <c r="AA174" s="1178">
        <v>36.46</v>
      </c>
      <c r="AB174" s="1178">
        <v>24.95</v>
      </c>
      <c r="AC174" s="1178">
        <v>467.04</v>
      </c>
      <c r="AD174" s="1178">
        <v>188.01</v>
      </c>
      <c r="AE174" s="1178">
        <v>50.5</v>
      </c>
      <c r="AF174" s="1178">
        <v>10.06</v>
      </c>
      <c r="AG174" s="1178">
        <v>3.71</v>
      </c>
      <c r="AH174" s="1178">
        <v>374.33</v>
      </c>
      <c r="AI174" s="1178">
        <v>83.74</v>
      </c>
    </row>
    <row r="175" spans="1:35">
      <c r="A175" s="199"/>
      <c r="B175" s="199"/>
      <c r="C175" s="199"/>
      <c r="D175" s="199"/>
      <c r="E175" s="199"/>
      <c r="F175" s="199"/>
      <c r="G175" s="199"/>
      <c r="H175" s="199"/>
      <c r="I175" s="199"/>
      <c r="W175" s="995">
        <v>11</v>
      </c>
      <c r="X175" s="1178">
        <v>84.78</v>
      </c>
      <c r="Y175" s="1178">
        <v>376.42</v>
      </c>
      <c r="Z175" s="1178">
        <v>188.18</v>
      </c>
      <c r="AA175" s="1178">
        <v>35.590000000000003</v>
      </c>
      <c r="AB175" s="1178">
        <v>26.89</v>
      </c>
      <c r="AC175" s="1178">
        <v>448.3</v>
      </c>
      <c r="AD175" s="1178">
        <v>169.95</v>
      </c>
      <c r="AE175" s="1178">
        <v>51.21</v>
      </c>
      <c r="AF175" s="1178">
        <v>26.15</v>
      </c>
      <c r="AG175" s="1178">
        <v>8.66</v>
      </c>
      <c r="AH175" s="1178">
        <v>219.86</v>
      </c>
      <c r="AI175" s="1178">
        <v>62.42</v>
      </c>
    </row>
    <row r="176" spans="1:35">
      <c r="A176" s="199"/>
      <c r="B176" s="199"/>
      <c r="C176" s="199"/>
      <c r="D176" s="199"/>
      <c r="E176" s="199"/>
      <c r="F176" s="199"/>
      <c r="G176" s="199"/>
      <c r="H176" s="199"/>
      <c r="I176" s="199"/>
      <c r="V176" s="1178">
        <v>12</v>
      </c>
      <c r="W176" s="995">
        <v>12</v>
      </c>
      <c r="X176" s="1178">
        <v>106.16</v>
      </c>
      <c r="Y176" s="1178">
        <v>351.57</v>
      </c>
      <c r="Z176" s="1178">
        <v>159.6</v>
      </c>
      <c r="AA176" s="1178">
        <v>37.82</v>
      </c>
      <c r="AB176" s="1178">
        <v>20.6</v>
      </c>
      <c r="AC176" s="1178">
        <v>350.87</v>
      </c>
      <c r="AD176" s="1178">
        <v>146.01</v>
      </c>
      <c r="AE176" s="1178">
        <v>38.08</v>
      </c>
      <c r="AF176" s="1178">
        <v>12.43</v>
      </c>
      <c r="AG176" s="1178">
        <v>5.63</v>
      </c>
      <c r="AH176" s="1178">
        <v>190.11</v>
      </c>
      <c r="AI176" s="1178">
        <v>52.01</v>
      </c>
    </row>
    <row r="177" spans="1:35">
      <c r="A177" s="199"/>
      <c r="B177" s="199"/>
      <c r="C177" s="199"/>
      <c r="D177" s="199"/>
      <c r="E177" s="199"/>
      <c r="F177" s="199"/>
      <c r="G177" s="199"/>
      <c r="H177" s="199"/>
      <c r="I177" s="199"/>
      <c r="W177" s="995">
        <v>13</v>
      </c>
      <c r="X177" s="1178">
        <v>101.71</v>
      </c>
      <c r="Y177" s="1178">
        <v>384.37</v>
      </c>
      <c r="Z177" s="1178">
        <v>161.77000000000001</v>
      </c>
      <c r="AA177" s="1178">
        <v>35.93</v>
      </c>
      <c r="AB177" s="1178">
        <v>25.47</v>
      </c>
      <c r="AC177" s="1178">
        <v>380.48</v>
      </c>
      <c r="AD177" s="1178">
        <v>173.02</v>
      </c>
      <c r="AE177" s="1178">
        <v>38.869999999999997</v>
      </c>
      <c r="AF177" s="1178">
        <v>11.98</v>
      </c>
      <c r="AG177" s="1178">
        <v>5.83</v>
      </c>
      <c r="AH177" s="1178">
        <v>272.08999999999997</v>
      </c>
      <c r="AI177" s="1178">
        <v>65.430000000000007</v>
      </c>
    </row>
    <row r="178" spans="1:35">
      <c r="A178" s="199"/>
      <c r="B178" s="199"/>
      <c r="C178" s="199"/>
      <c r="D178" s="199"/>
      <c r="E178" s="199"/>
      <c r="F178" s="199"/>
      <c r="G178" s="199"/>
      <c r="H178" s="199"/>
      <c r="I178" s="199"/>
      <c r="X178" s="1001" t="s">
        <v>102</v>
      </c>
      <c r="Y178" s="1001" t="s">
        <v>103</v>
      </c>
      <c r="Z178" s="1001" t="s">
        <v>104</v>
      </c>
      <c r="AA178" s="1001" t="s">
        <v>105</v>
      </c>
      <c r="AB178" s="1001" t="s">
        <v>106</v>
      </c>
      <c r="AC178" s="1001" t="s">
        <v>107</v>
      </c>
      <c r="AD178" s="1001" t="s">
        <v>108</v>
      </c>
      <c r="AE178" s="1001" t="s">
        <v>109</v>
      </c>
      <c r="AF178" s="1001" t="s">
        <v>110</v>
      </c>
      <c r="AG178" s="1001" t="s">
        <v>111</v>
      </c>
      <c r="AH178" s="1001" t="s">
        <v>112</v>
      </c>
      <c r="AI178" s="1001" t="s">
        <v>88</v>
      </c>
    </row>
    <row r="179" spans="1:35">
      <c r="A179" s="199"/>
      <c r="B179" s="199"/>
      <c r="C179" s="199"/>
      <c r="D179" s="199"/>
      <c r="E179" s="199"/>
      <c r="F179" s="199"/>
      <c r="G179" s="199"/>
      <c r="H179" s="199"/>
      <c r="I179" s="199"/>
    </row>
    <row r="180" spans="1:35">
      <c r="A180" s="199"/>
      <c r="B180" s="199"/>
      <c r="C180" s="199"/>
      <c r="D180" s="199"/>
      <c r="E180" s="199"/>
      <c r="F180" s="199"/>
      <c r="G180" s="199"/>
      <c r="H180" s="199"/>
      <c r="I180" s="199"/>
    </row>
    <row r="181" spans="1:35">
      <c r="A181" s="199"/>
      <c r="B181" s="199"/>
      <c r="C181" s="199"/>
      <c r="D181" s="199"/>
      <c r="E181" s="199"/>
      <c r="F181" s="199"/>
      <c r="G181" s="199"/>
      <c r="H181" s="199"/>
      <c r="I181" s="199"/>
    </row>
    <row r="182" spans="1:35" ht="12.75">
      <c r="A182" s="199"/>
      <c r="B182" s="199"/>
      <c r="C182" s="199"/>
      <c r="D182" s="199"/>
      <c r="E182" s="199"/>
      <c r="F182" s="199"/>
      <c r="G182" s="199"/>
      <c r="H182" s="199"/>
      <c r="I182" s="199"/>
      <c r="U182" s="762"/>
      <c r="V182" s="996"/>
      <c r="W182" s="995"/>
      <c r="X182" s="1014"/>
      <c r="Y182" s="1014"/>
      <c r="Z182" s="1014"/>
      <c r="AA182" s="1014"/>
      <c r="AB182" s="1014"/>
      <c r="AC182" s="1014"/>
      <c r="AD182" s="1014"/>
      <c r="AE182" s="1014"/>
      <c r="AF182" s="1014"/>
      <c r="AG182" s="1014"/>
      <c r="AH182" s="1014"/>
      <c r="AI182" s="1014"/>
    </row>
    <row r="183" spans="1:35" ht="12.75">
      <c r="A183" s="199"/>
      <c r="B183" s="199"/>
      <c r="C183" s="199"/>
      <c r="D183" s="199"/>
      <c r="E183" s="199"/>
      <c r="F183" s="199"/>
      <c r="G183" s="199"/>
      <c r="H183" s="199"/>
      <c r="I183" s="199"/>
      <c r="U183" s="762"/>
      <c r="V183" s="996"/>
      <c r="W183" s="995"/>
      <c r="X183" s="1014"/>
      <c r="Y183" s="1014"/>
      <c r="Z183" s="1014"/>
      <c r="AA183" s="1014"/>
      <c r="AB183" s="1014"/>
      <c r="AC183" s="1014"/>
      <c r="AD183" s="1014"/>
      <c r="AE183" s="1014"/>
      <c r="AF183" s="1014"/>
      <c r="AG183" s="1014"/>
      <c r="AH183" s="1014"/>
      <c r="AI183" s="1014"/>
    </row>
    <row r="184" spans="1:35" ht="8.85" customHeight="1">
      <c r="A184" s="199"/>
      <c r="B184" s="199"/>
      <c r="C184" s="199"/>
      <c r="D184" s="199"/>
      <c r="E184" s="199"/>
      <c r="F184" s="199"/>
      <c r="G184" s="199"/>
      <c r="H184" s="199"/>
      <c r="I184" s="199"/>
      <c r="U184" s="762"/>
      <c r="V184" s="996"/>
      <c r="W184" s="995"/>
      <c r="X184" s="1014"/>
      <c r="Y184" s="1014"/>
      <c r="Z184" s="1014"/>
      <c r="AA184" s="1014"/>
      <c r="AB184" s="1014"/>
      <c r="AC184" s="1014"/>
      <c r="AD184" s="1014"/>
      <c r="AE184" s="1014"/>
      <c r="AF184" s="1014"/>
      <c r="AG184" s="1014"/>
      <c r="AH184" s="1014"/>
      <c r="AI184" s="1014"/>
    </row>
    <row r="185" spans="1:35" ht="8.85" customHeight="1">
      <c r="A185" s="199"/>
      <c r="B185" s="199"/>
      <c r="C185" s="199"/>
      <c r="D185" s="199"/>
      <c r="E185" s="199"/>
      <c r="F185" s="199"/>
      <c r="G185" s="199"/>
      <c r="H185" s="199"/>
      <c r="I185" s="199"/>
      <c r="U185" s="762"/>
      <c r="V185" s="996"/>
      <c r="W185" s="995"/>
      <c r="X185" s="1014"/>
      <c r="Y185" s="1014"/>
      <c r="Z185" s="1014"/>
      <c r="AA185" s="1014"/>
      <c r="AB185" s="1014"/>
      <c r="AC185" s="1014"/>
      <c r="AD185" s="1014"/>
      <c r="AE185" s="1014"/>
      <c r="AF185" s="1014"/>
      <c r="AG185" s="1014"/>
      <c r="AH185" s="1014"/>
      <c r="AI185" s="1014"/>
    </row>
    <row r="186" spans="1:35" ht="8.85" customHeight="1">
      <c r="A186" s="199"/>
      <c r="B186" s="199"/>
      <c r="C186" s="199"/>
      <c r="D186" s="199"/>
      <c r="E186" s="199"/>
      <c r="F186" s="199"/>
      <c r="G186" s="199"/>
      <c r="H186" s="199"/>
      <c r="I186" s="199"/>
      <c r="U186" s="762"/>
      <c r="V186" s="996"/>
      <c r="W186" s="995"/>
      <c r="X186" s="1014"/>
      <c r="Y186" s="1014"/>
      <c r="Z186" s="1014"/>
      <c r="AA186" s="1014"/>
      <c r="AB186" s="1014"/>
      <c r="AC186" s="1014"/>
      <c r="AD186" s="1014"/>
      <c r="AE186" s="1014"/>
      <c r="AF186" s="1014"/>
      <c r="AG186" s="1014"/>
      <c r="AH186" s="1014"/>
      <c r="AI186" s="1014"/>
    </row>
    <row r="187" spans="1:35" ht="8.85" customHeight="1">
      <c r="A187" s="199"/>
      <c r="B187" s="199"/>
      <c r="C187" s="199"/>
      <c r="D187" s="199"/>
      <c r="E187" s="199"/>
      <c r="F187" s="199"/>
      <c r="G187" s="199"/>
      <c r="H187" s="199"/>
      <c r="I187" s="199"/>
      <c r="U187" s="762"/>
      <c r="V187" s="996"/>
      <c r="W187" s="995"/>
      <c r="X187" s="1014"/>
      <c r="Y187" s="1014"/>
      <c r="Z187" s="1014"/>
      <c r="AA187" s="1014"/>
      <c r="AB187" s="1014"/>
      <c r="AC187" s="1014"/>
      <c r="AD187" s="1014"/>
      <c r="AE187" s="1014"/>
      <c r="AF187" s="1014"/>
      <c r="AG187" s="1014"/>
      <c r="AH187" s="1014"/>
      <c r="AI187" s="1014"/>
    </row>
    <row r="188" spans="1:35" ht="8.85" customHeight="1">
      <c r="A188" s="199"/>
      <c r="B188" s="199"/>
      <c r="C188" s="199"/>
      <c r="D188" s="199"/>
      <c r="E188" s="199"/>
      <c r="F188" s="199"/>
      <c r="G188" s="199"/>
      <c r="H188" s="199"/>
      <c r="I188" s="199"/>
      <c r="U188" s="762"/>
      <c r="V188" s="996"/>
      <c r="W188" s="995"/>
      <c r="X188" s="1014"/>
      <c r="Y188" s="1014"/>
      <c r="Z188" s="1014"/>
      <c r="AA188" s="1014"/>
      <c r="AB188" s="1014"/>
      <c r="AC188" s="1014"/>
      <c r="AD188" s="1014"/>
      <c r="AE188" s="1014"/>
      <c r="AF188" s="1014"/>
      <c r="AG188" s="1014"/>
      <c r="AH188" s="1014"/>
      <c r="AI188" s="1014"/>
    </row>
    <row r="189" spans="1:35" ht="8.85" customHeight="1">
      <c r="A189" s="199"/>
      <c r="B189" s="199"/>
      <c r="C189" s="199"/>
      <c r="D189" s="199"/>
      <c r="E189" s="199"/>
      <c r="F189" s="199"/>
      <c r="G189" s="199"/>
      <c r="H189" s="199"/>
      <c r="I189" s="199"/>
      <c r="U189" s="762"/>
      <c r="V189" s="996"/>
      <c r="W189" s="995"/>
      <c r="X189" s="1014"/>
      <c r="Y189" s="1014"/>
      <c r="Z189" s="1014"/>
      <c r="AA189" s="1014"/>
      <c r="AB189" s="1014"/>
      <c r="AC189" s="1014"/>
      <c r="AD189" s="1014"/>
      <c r="AE189" s="1014"/>
      <c r="AF189" s="1014"/>
      <c r="AG189" s="1014"/>
      <c r="AH189" s="1014"/>
      <c r="AI189" s="1014"/>
    </row>
    <row r="190" spans="1:35" ht="8.85" customHeight="1">
      <c r="A190" s="199"/>
      <c r="B190" s="199"/>
      <c r="C190" s="199"/>
      <c r="D190" s="199"/>
      <c r="E190" s="199"/>
      <c r="F190" s="199"/>
      <c r="G190" s="199"/>
      <c r="H190" s="199"/>
      <c r="I190" s="199"/>
      <c r="U190" s="762"/>
      <c r="V190" s="996"/>
      <c r="W190" s="995"/>
      <c r="X190" s="1014"/>
      <c r="Y190" s="1014"/>
      <c r="Z190" s="1014"/>
      <c r="AA190" s="1014"/>
      <c r="AB190" s="1014"/>
      <c r="AC190" s="1014"/>
      <c r="AD190" s="1014"/>
      <c r="AE190" s="1014"/>
      <c r="AF190" s="1014"/>
      <c r="AG190" s="1014"/>
      <c r="AH190" s="1014"/>
      <c r="AI190" s="1014"/>
    </row>
    <row r="191" spans="1:35" ht="8.85" customHeight="1">
      <c r="A191" s="199"/>
      <c r="B191" s="199"/>
      <c r="C191" s="199"/>
      <c r="D191" s="199"/>
      <c r="E191" s="199"/>
      <c r="F191" s="199"/>
      <c r="G191" s="199"/>
      <c r="H191" s="199"/>
      <c r="I191" s="199"/>
      <c r="U191" s="762"/>
      <c r="V191" s="996"/>
      <c r="W191" s="995"/>
      <c r="X191" s="1014"/>
      <c r="Y191" s="1014"/>
      <c r="Z191" s="1014"/>
      <c r="AA191" s="1014"/>
      <c r="AB191" s="1014"/>
      <c r="AC191" s="1014"/>
      <c r="AD191" s="1014"/>
      <c r="AE191" s="1014"/>
      <c r="AF191" s="1014"/>
      <c r="AG191" s="1014"/>
      <c r="AH191" s="1014"/>
      <c r="AI191" s="1014"/>
    </row>
    <row r="192" spans="1:35" ht="8.85" customHeight="1">
      <c r="A192" s="199"/>
      <c r="B192" s="199"/>
      <c r="C192" s="199"/>
      <c r="D192" s="199"/>
      <c r="E192" s="199"/>
      <c r="F192" s="199"/>
      <c r="G192" s="199"/>
      <c r="H192" s="199"/>
      <c r="I192" s="199"/>
      <c r="U192" s="762"/>
      <c r="V192" s="996"/>
      <c r="W192" s="995"/>
      <c r="X192" s="1014"/>
      <c r="Y192" s="1014"/>
      <c r="Z192" s="1014"/>
      <c r="AA192" s="1014"/>
      <c r="AB192" s="1014"/>
      <c r="AC192" s="1014"/>
      <c r="AD192" s="1014"/>
      <c r="AE192" s="1014"/>
      <c r="AF192" s="1014"/>
      <c r="AG192" s="1014"/>
      <c r="AH192" s="1014"/>
      <c r="AI192" s="1014"/>
    </row>
    <row r="193" spans="1:35" ht="8.85" customHeight="1">
      <c r="A193" s="199"/>
      <c r="B193" s="199"/>
      <c r="C193" s="199"/>
      <c r="D193" s="199"/>
      <c r="E193" s="199"/>
      <c r="F193" s="199"/>
      <c r="G193" s="199"/>
      <c r="H193" s="199"/>
      <c r="I193" s="199"/>
      <c r="U193" s="762"/>
      <c r="V193" s="996"/>
      <c r="W193" s="995"/>
      <c r="X193" s="1014"/>
      <c r="Y193" s="1014"/>
      <c r="Z193" s="1014"/>
      <c r="AA193" s="1014"/>
      <c r="AB193" s="1014"/>
      <c r="AC193" s="1014"/>
      <c r="AD193" s="1014"/>
      <c r="AE193" s="1014"/>
      <c r="AF193" s="1014"/>
      <c r="AG193" s="1014"/>
      <c r="AH193" s="1014"/>
      <c r="AI193" s="1014"/>
    </row>
    <row r="194" spans="1:35" ht="8.85" customHeight="1">
      <c r="A194" s="199"/>
      <c r="B194" s="199"/>
      <c r="C194" s="199"/>
      <c r="D194" s="199"/>
      <c r="E194" s="199"/>
      <c r="F194" s="199"/>
      <c r="G194" s="199"/>
      <c r="H194" s="199"/>
      <c r="I194" s="199"/>
      <c r="U194" s="762"/>
      <c r="V194" s="996"/>
      <c r="W194" s="995"/>
      <c r="X194" s="1014"/>
      <c r="Y194" s="1014"/>
      <c r="Z194" s="1014"/>
      <c r="AA194" s="1014"/>
      <c r="AB194" s="1014"/>
      <c r="AC194" s="1014"/>
      <c r="AD194" s="1014"/>
      <c r="AE194" s="1014"/>
      <c r="AF194" s="1014"/>
      <c r="AG194" s="1014"/>
      <c r="AH194" s="1014"/>
      <c r="AI194" s="1014"/>
    </row>
    <row r="195" spans="1:35" ht="8.85" customHeight="1">
      <c r="A195" s="199"/>
      <c r="B195" s="199"/>
      <c r="C195" s="199"/>
      <c r="D195" s="199"/>
      <c r="E195" s="199"/>
      <c r="F195" s="199"/>
      <c r="G195" s="199"/>
      <c r="H195" s="199"/>
      <c r="I195" s="199"/>
      <c r="U195" s="762"/>
      <c r="V195" s="996"/>
      <c r="W195" s="995"/>
      <c r="X195" s="1014"/>
      <c r="Y195" s="1014"/>
      <c r="Z195" s="1014"/>
      <c r="AA195" s="1014"/>
      <c r="AB195" s="1014"/>
      <c r="AC195" s="1014"/>
      <c r="AD195" s="1014"/>
      <c r="AE195" s="1014"/>
      <c r="AF195" s="1014"/>
      <c r="AG195" s="1014"/>
      <c r="AH195" s="1014"/>
      <c r="AI195" s="1014"/>
    </row>
    <row r="196" spans="1:35" ht="8.85" customHeight="1">
      <c r="A196" s="199"/>
      <c r="B196" s="199"/>
      <c r="C196" s="199"/>
      <c r="D196" s="199"/>
      <c r="E196" s="199"/>
      <c r="F196" s="199"/>
      <c r="G196" s="199"/>
      <c r="H196" s="199"/>
      <c r="I196" s="199"/>
      <c r="U196" s="762"/>
      <c r="V196" s="996"/>
      <c r="W196" s="995"/>
      <c r="X196" s="1014"/>
      <c r="Y196" s="1014"/>
      <c r="Z196" s="1014"/>
      <c r="AA196" s="1014"/>
      <c r="AB196" s="1014"/>
      <c r="AC196" s="1014"/>
      <c r="AD196" s="1014"/>
      <c r="AE196" s="1014"/>
      <c r="AF196" s="1014"/>
      <c r="AG196" s="1014"/>
      <c r="AH196" s="1014"/>
      <c r="AI196" s="1014"/>
    </row>
    <row r="197" spans="1:35" ht="8.85" customHeight="1">
      <c r="A197" s="199"/>
      <c r="B197" s="199"/>
      <c r="C197" s="199"/>
      <c r="D197" s="199"/>
      <c r="E197" s="199"/>
      <c r="F197" s="199"/>
      <c r="G197" s="199"/>
      <c r="H197" s="199"/>
      <c r="I197" s="199"/>
      <c r="U197" s="762"/>
      <c r="V197" s="996"/>
      <c r="W197" s="995"/>
      <c r="X197" s="1014"/>
      <c r="Y197" s="1014"/>
      <c r="Z197" s="1014"/>
      <c r="AA197" s="1014"/>
      <c r="AB197" s="1014"/>
      <c r="AC197" s="1014"/>
      <c r="AD197" s="1014"/>
      <c r="AE197" s="1014"/>
      <c r="AF197" s="1014"/>
      <c r="AG197" s="1014"/>
      <c r="AH197" s="1014"/>
      <c r="AI197" s="1014"/>
    </row>
    <row r="198" spans="1:35" ht="8.85" customHeight="1">
      <c r="A198" s="199"/>
      <c r="B198" s="199"/>
      <c r="C198" s="199"/>
      <c r="D198" s="199"/>
      <c r="E198" s="199"/>
      <c r="F198" s="199"/>
      <c r="G198" s="199"/>
      <c r="H198" s="199"/>
      <c r="I198" s="199"/>
      <c r="U198" s="762"/>
      <c r="V198" s="996"/>
      <c r="W198" s="995"/>
      <c r="X198" s="1014"/>
      <c r="Y198" s="1014"/>
      <c r="Z198" s="1014"/>
      <c r="AA198" s="1014"/>
      <c r="AB198" s="1014"/>
      <c r="AC198" s="1014"/>
      <c r="AD198" s="1014"/>
      <c r="AE198" s="1014"/>
      <c r="AF198" s="1014"/>
      <c r="AG198" s="1014"/>
      <c r="AH198" s="1014"/>
      <c r="AI198" s="1014"/>
    </row>
    <row r="199" spans="1:35" ht="8.85" customHeight="1">
      <c r="A199" s="199"/>
      <c r="B199" s="199"/>
      <c r="C199" s="199"/>
      <c r="D199" s="199"/>
      <c r="E199" s="199"/>
      <c r="F199" s="199"/>
      <c r="G199" s="199"/>
      <c r="H199" s="199"/>
      <c r="I199" s="199"/>
      <c r="U199" s="762"/>
      <c r="V199" s="996"/>
      <c r="W199" s="995"/>
      <c r="X199" s="1014"/>
      <c r="Y199" s="1014"/>
      <c r="Z199" s="1014"/>
      <c r="AA199" s="1014"/>
      <c r="AB199" s="1014"/>
      <c r="AC199" s="1014"/>
      <c r="AD199" s="1014"/>
      <c r="AE199" s="1014"/>
      <c r="AF199" s="1014"/>
      <c r="AG199" s="1014"/>
      <c r="AH199" s="1014"/>
      <c r="AI199" s="1014"/>
    </row>
    <row r="200" spans="1:35" ht="8.85" customHeight="1">
      <c r="A200" s="199"/>
      <c r="B200" s="199"/>
      <c r="C200" s="199"/>
      <c r="D200" s="199"/>
      <c r="E200" s="199"/>
      <c r="F200" s="199"/>
      <c r="G200" s="199"/>
      <c r="H200" s="199"/>
      <c r="I200" s="199"/>
      <c r="U200" s="762"/>
      <c r="V200" s="996"/>
      <c r="W200" s="995"/>
      <c r="X200" s="1014"/>
      <c r="Y200" s="1014"/>
      <c r="Z200" s="1014"/>
      <c r="AA200" s="1014"/>
      <c r="AB200" s="1014"/>
      <c r="AC200" s="1014"/>
      <c r="AD200" s="1014"/>
      <c r="AE200" s="1014"/>
      <c r="AF200" s="1014"/>
      <c r="AG200" s="1014"/>
      <c r="AH200" s="1014"/>
      <c r="AI200" s="1014"/>
    </row>
    <row r="201" spans="1:35" ht="8.85" customHeight="1">
      <c r="A201" s="199"/>
      <c r="B201" s="199"/>
      <c r="C201" s="199"/>
      <c r="D201" s="199"/>
      <c r="E201" s="199"/>
      <c r="F201" s="199"/>
      <c r="G201" s="199"/>
      <c r="H201" s="199"/>
      <c r="I201" s="199"/>
      <c r="U201" s="762"/>
      <c r="V201" s="996"/>
      <c r="W201" s="995"/>
      <c r="X201" s="1014"/>
      <c r="Y201" s="1014"/>
      <c r="Z201" s="1014"/>
      <c r="AA201" s="1014"/>
      <c r="AB201" s="1014"/>
      <c r="AC201" s="1014"/>
      <c r="AD201" s="1014"/>
      <c r="AE201" s="1014"/>
      <c r="AF201" s="1014"/>
      <c r="AG201" s="1014"/>
      <c r="AH201" s="1014"/>
      <c r="AI201" s="1014"/>
    </row>
    <row r="202" spans="1:35" ht="8.85" customHeight="1">
      <c r="A202" s="199"/>
      <c r="B202" s="199"/>
      <c r="C202" s="199"/>
      <c r="D202" s="199"/>
      <c r="E202" s="199"/>
      <c r="F202" s="199"/>
      <c r="G202" s="199"/>
      <c r="H202" s="199"/>
      <c r="I202" s="199"/>
      <c r="U202" s="762"/>
      <c r="V202" s="996"/>
      <c r="W202" s="995"/>
      <c r="X202" s="1014"/>
      <c r="Y202" s="1014"/>
      <c r="Z202" s="1014"/>
      <c r="AA202" s="1014"/>
      <c r="AB202" s="1014"/>
      <c r="AC202" s="1014"/>
      <c r="AD202" s="1014"/>
      <c r="AE202" s="1014"/>
      <c r="AF202" s="1014"/>
      <c r="AG202" s="1014"/>
      <c r="AH202" s="1014"/>
      <c r="AI202" s="1014"/>
    </row>
    <row r="203" spans="1:35" ht="8.85" customHeight="1">
      <c r="A203" s="199"/>
      <c r="B203" s="199"/>
      <c r="C203" s="199"/>
      <c r="D203" s="199"/>
      <c r="E203" s="199"/>
      <c r="F203" s="199"/>
      <c r="G203" s="199"/>
      <c r="H203" s="199"/>
      <c r="I203" s="199"/>
      <c r="U203" s="762"/>
      <c r="V203" s="996"/>
      <c r="W203" s="995"/>
      <c r="X203" s="1014"/>
      <c r="Y203" s="1014"/>
      <c r="Z203" s="1014"/>
      <c r="AA203" s="1014"/>
      <c r="AB203" s="1014"/>
      <c r="AC203" s="1014"/>
      <c r="AD203" s="1014"/>
      <c r="AE203" s="1014"/>
      <c r="AF203" s="1014"/>
      <c r="AG203" s="1014"/>
      <c r="AH203" s="1014"/>
      <c r="AI203" s="1014"/>
    </row>
    <row r="204" spans="1:35" ht="8.85" customHeight="1">
      <c r="A204" s="199"/>
      <c r="B204" s="199"/>
      <c r="C204" s="199"/>
      <c r="D204" s="199"/>
      <c r="E204" s="199"/>
      <c r="F204" s="199"/>
      <c r="G204" s="199"/>
      <c r="H204" s="199"/>
      <c r="I204" s="199"/>
      <c r="U204" s="762"/>
      <c r="V204" s="996"/>
      <c r="W204" s="995"/>
      <c r="X204" s="1014"/>
      <c r="Y204" s="1014"/>
      <c r="Z204" s="1014"/>
      <c r="AA204" s="1014"/>
      <c r="AB204" s="1014"/>
      <c r="AC204" s="1014"/>
      <c r="AD204" s="1014"/>
      <c r="AE204" s="1014"/>
      <c r="AF204" s="1014"/>
      <c r="AG204" s="1014"/>
      <c r="AH204" s="1014"/>
      <c r="AI204" s="1014"/>
    </row>
    <row r="205" spans="1:35" ht="8.85" customHeight="1">
      <c r="A205" s="199"/>
      <c r="B205" s="199"/>
      <c r="C205" s="199"/>
      <c r="D205" s="199"/>
      <c r="E205" s="199"/>
      <c r="F205" s="199"/>
      <c r="G205" s="199"/>
      <c r="H205" s="199"/>
      <c r="I205" s="199"/>
      <c r="U205" s="762"/>
      <c r="V205" s="996"/>
      <c r="W205" s="995"/>
      <c r="X205" s="1014"/>
      <c r="Y205" s="1014"/>
      <c r="Z205" s="1014"/>
      <c r="AA205" s="1014"/>
      <c r="AB205" s="1014"/>
      <c r="AC205" s="1014"/>
      <c r="AD205" s="1014"/>
      <c r="AE205" s="1014"/>
      <c r="AF205" s="1014"/>
      <c r="AG205" s="1014"/>
      <c r="AH205" s="1014"/>
      <c r="AI205" s="1014"/>
    </row>
    <row r="206" spans="1:35" ht="8.85" customHeight="1">
      <c r="A206" s="199"/>
      <c r="B206" s="199"/>
      <c r="C206" s="199"/>
      <c r="D206" s="199"/>
      <c r="E206" s="199"/>
      <c r="F206" s="199"/>
      <c r="G206" s="199"/>
      <c r="H206" s="199"/>
      <c r="I206" s="199"/>
      <c r="U206" s="762"/>
      <c r="V206" s="996"/>
      <c r="W206" s="995"/>
      <c r="X206" s="1014"/>
      <c r="Y206" s="1014"/>
      <c r="Z206" s="1014"/>
      <c r="AA206" s="1014"/>
      <c r="AB206" s="1014"/>
      <c r="AC206" s="1014"/>
      <c r="AD206" s="1014"/>
      <c r="AE206" s="1014"/>
      <c r="AF206" s="1014"/>
      <c r="AG206" s="1014"/>
      <c r="AH206" s="1014"/>
      <c r="AI206" s="1014"/>
    </row>
    <row r="207" spans="1:35" ht="8.85" customHeight="1">
      <c r="A207" s="199"/>
      <c r="B207" s="199"/>
      <c r="C207" s="199"/>
      <c r="D207" s="199"/>
      <c r="E207" s="199"/>
      <c r="F207" s="199"/>
      <c r="G207" s="199"/>
      <c r="H207" s="199"/>
      <c r="I207" s="199"/>
      <c r="U207" s="762"/>
      <c r="V207" s="996"/>
      <c r="W207" s="995"/>
      <c r="X207" s="1014"/>
      <c r="Y207" s="1014"/>
      <c r="Z207" s="1014"/>
      <c r="AA207" s="1014"/>
      <c r="AB207" s="1014"/>
      <c r="AC207" s="1014"/>
      <c r="AD207" s="1014"/>
      <c r="AE207" s="1014"/>
      <c r="AF207" s="1014"/>
      <c r="AG207" s="1014"/>
      <c r="AH207" s="1014"/>
      <c r="AI207" s="1014"/>
    </row>
    <row r="208" spans="1:35" ht="8.85" customHeight="1">
      <c r="A208" s="199"/>
      <c r="B208" s="199"/>
      <c r="C208" s="199"/>
      <c r="D208" s="199"/>
      <c r="E208" s="199"/>
      <c r="F208" s="199"/>
      <c r="G208" s="199"/>
      <c r="H208" s="199"/>
      <c r="I208" s="199"/>
      <c r="U208" s="762"/>
      <c r="V208" s="996"/>
      <c r="W208" s="995"/>
      <c r="X208" s="1014"/>
      <c r="Y208" s="1014"/>
      <c r="Z208" s="1014"/>
      <c r="AA208" s="1014"/>
      <c r="AB208" s="1014"/>
      <c r="AC208" s="1014"/>
      <c r="AD208" s="1014"/>
      <c r="AE208" s="1014"/>
      <c r="AF208" s="1014"/>
      <c r="AG208" s="1014"/>
      <c r="AH208" s="1014"/>
      <c r="AI208" s="1014"/>
    </row>
    <row r="209" spans="1:35" ht="8.85" customHeight="1">
      <c r="A209" s="199"/>
      <c r="B209" s="199"/>
      <c r="C209" s="199"/>
      <c r="D209" s="199"/>
      <c r="E209" s="199"/>
      <c r="F209" s="199"/>
      <c r="G209" s="199"/>
      <c r="H209" s="199"/>
      <c r="I209" s="199"/>
      <c r="U209" s="762"/>
      <c r="V209" s="996"/>
      <c r="W209" s="995"/>
      <c r="X209" s="1014"/>
      <c r="Y209" s="1014"/>
      <c r="Z209" s="1014"/>
      <c r="AA209" s="1014"/>
      <c r="AB209" s="1014"/>
      <c r="AC209" s="1014"/>
      <c r="AD209" s="1014"/>
      <c r="AE209" s="1014"/>
      <c r="AF209" s="1014"/>
      <c r="AG209" s="1014"/>
      <c r="AH209" s="1014"/>
      <c r="AI209" s="1014"/>
    </row>
    <row r="210" spans="1:35" ht="8.85" customHeight="1">
      <c r="A210" s="199"/>
      <c r="B210" s="199"/>
      <c r="C210" s="199"/>
      <c r="D210" s="199"/>
      <c r="E210" s="199"/>
      <c r="F210" s="199"/>
      <c r="G210" s="199"/>
      <c r="H210" s="199"/>
      <c r="I210" s="199"/>
      <c r="U210" s="762"/>
      <c r="V210" s="996"/>
      <c r="W210" s="995"/>
      <c r="X210" s="1014"/>
      <c r="Y210" s="1014"/>
      <c r="Z210" s="1014"/>
      <c r="AA210" s="1014"/>
      <c r="AB210" s="1014"/>
      <c r="AC210" s="1014"/>
      <c r="AD210" s="1014"/>
      <c r="AE210" s="1014"/>
      <c r="AF210" s="1014"/>
      <c r="AG210" s="1014"/>
      <c r="AH210" s="1014"/>
      <c r="AI210" s="1014"/>
    </row>
    <row r="211" spans="1:35" ht="8.85" customHeight="1">
      <c r="A211" s="199"/>
      <c r="B211" s="199"/>
      <c r="C211" s="199"/>
      <c r="D211" s="199"/>
      <c r="E211" s="199"/>
      <c r="F211" s="199"/>
      <c r="G211" s="199"/>
      <c r="H211" s="199"/>
      <c r="I211" s="199"/>
      <c r="U211" s="762"/>
      <c r="V211" s="996"/>
      <c r="W211" s="995"/>
      <c r="X211" s="1014"/>
      <c r="Y211" s="1014"/>
      <c r="Z211" s="1014"/>
      <c r="AA211" s="1014"/>
      <c r="AB211" s="1014"/>
      <c r="AC211" s="1014"/>
      <c r="AD211" s="1014"/>
      <c r="AE211" s="1014"/>
      <c r="AF211" s="1014"/>
      <c r="AG211" s="1014"/>
      <c r="AH211" s="1014"/>
      <c r="AI211" s="1014"/>
    </row>
    <row r="212" spans="1:35" ht="8.85" customHeight="1">
      <c r="A212" s="199"/>
      <c r="B212" s="199"/>
      <c r="C212" s="199"/>
      <c r="D212" s="199"/>
      <c r="E212" s="199"/>
      <c r="F212" s="199"/>
      <c r="G212" s="199"/>
      <c r="H212" s="199"/>
      <c r="I212" s="199"/>
      <c r="U212" s="762"/>
      <c r="V212" s="996"/>
      <c r="W212" s="995"/>
      <c r="X212" s="1014"/>
      <c r="Y212" s="1014"/>
      <c r="Z212" s="1014"/>
      <c r="AA212" s="1014"/>
      <c r="AB212" s="1014"/>
      <c r="AC212" s="1014"/>
      <c r="AD212" s="1014"/>
      <c r="AE212" s="1014"/>
      <c r="AF212" s="1014"/>
      <c r="AG212" s="1014"/>
      <c r="AH212" s="1014"/>
      <c r="AI212" s="1014"/>
    </row>
    <row r="213" spans="1:35" ht="8.85" customHeight="1">
      <c r="A213" s="199"/>
      <c r="B213" s="199"/>
      <c r="C213" s="199"/>
      <c r="D213" s="199"/>
      <c r="E213" s="199"/>
      <c r="F213" s="199"/>
      <c r="G213" s="199"/>
      <c r="H213" s="199"/>
      <c r="I213" s="199"/>
      <c r="U213" s="762"/>
      <c r="V213" s="996"/>
      <c r="W213" s="995"/>
      <c r="X213" s="1014"/>
      <c r="Y213" s="1014"/>
      <c r="Z213" s="1014"/>
      <c r="AA213" s="1014"/>
      <c r="AB213" s="1014"/>
      <c r="AC213" s="1014"/>
      <c r="AD213" s="1014"/>
      <c r="AE213" s="1014"/>
      <c r="AF213" s="1014"/>
      <c r="AG213" s="1014"/>
      <c r="AH213" s="1014"/>
      <c r="AI213" s="1014"/>
    </row>
    <row r="214" spans="1:35" ht="8.85" customHeight="1">
      <c r="A214" s="199"/>
      <c r="B214" s="199"/>
      <c r="C214" s="199"/>
      <c r="D214" s="199"/>
      <c r="E214" s="199"/>
      <c r="F214" s="199"/>
      <c r="G214" s="199"/>
      <c r="H214" s="199"/>
      <c r="I214" s="199"/>
      <c r="U214" s="762"/>
      <c r="V214" s="996"/>
      <c r="W214" s="995"/>
      <c r="X214" s="1014"/>
      <c r="Y214" s="1014"/>
      <c r="Z214" s="1014"/>
      <c r="AA214" s="1014"/>
      <c r="AB214" s="1014"/>
      <c r="AC214" s="1014"/>
      <c r="AD214" s="1014"/>
      <c r="AE214" s="1014"/>
      <c r="AF214" s="1014"/>
      <c r="AG214" s="1014"/>
      <c r="AH214" s="1014"/>
      <c r="AI214" s="1014"/>
    </row>
    <row r="215" spans="1:35" ht="8.85" customHeight="1">
      <c r="A215" s="199"/>
      <c r="B215" s="199"/>
      <c r="C215" s="199"/>
      <c r="D215" s="199"/>
      <c r="E215" s="199"/>
      <c r="F215" s="199"/>
      <c r="G215" s="199"/>
      <c r="H215" s="199"/>
      <c r="I215" s="199"/>
      <c r="U215" s="762"/>
      <c r="V215" s="996"/>
      <c r="W215" s="995"/>
      <c r="X215" s="1014"/>
      <c r="Y215" s="1014"/>
      <c r="Z215" s="1014"/>
      <c r="AA215" s="1014"/>
      <c r="AB215" s="1014"/>
      <c r="AC215" s="1014"/>
      <c r="AD215" s="1014"/>
      <c r="AE215" s="1014"/>
      <c r="AF215" s="1014"/>
      <c r="AG215" s="1014"/>
      <c r="AH215" s="1014"/>
      <c r="AI215" s="1014"/>
    </row>
    <row r="216" spans="1:35" ht="8.85" customHeight="1">
      <c r="A216" s="199"/>
      <c r="B216" s="199"/>
      <c r="C216" s="199"/>
      <c r="D216" s="199"/>
      <c r="E216" s="199"/>
      <c r="F216" s="199"/>
      <c r="G216" s="199"/>
      <c r="H216" s="199"/>
      <c r="I216" s="199"/>
      <c r="U216" s="762"/>
      <c r="V216" s="996"/>
      <c r="W216" s="995"/>
      <c r="X216" s="1014"/>
      <c r="Y216" s="1014"/>
      <c r="Z216" s="1014"/>
      <c r="AA216" s="1014"/>
      <c r="AB216" s="1014"/>
      <c r="AC216" s="1014"/>
      <c r="AD216" s="1014"/>
      <c r="AE216" s="1014"/>
      <c r="AF216" s="1014"/>
      <c r="AG216" s="1014"/>
      <c r="AH216" s="1014"/>
      <c r="AI216" s="1014"/>
    </row>
    <row r="217" spans="1:35" ht="8.85" customHeight="1">
      <c r="A217" s="199"/>
      <c r="B217" s="199"/>
      <c r="C217" s="199"/>
      <c r="D217" s="199"/>
      <c r="E217" s="199"/>
      <c r="F217" s="199"/>
      <c r="G217" s="199"/>
      <c r="H217" s="199"/>
      <c r="I217" s="199"/>
      <c r="U217" s="762"/>
      <c r="V217" s="996"/>
      <c r="W217" s="995"/>
      <c r="X217" s="1014"/>
      <c r="Y217" s="1014"/>
      <c r="Z217" s="1014"/>
      <c r="AA217" s="1014"/>
      <c r="AB217" s="1014"/>
      <c r="AC217" s="1014"/>
      <c r="AD217" s="1014"/>
      <c r="AE217" s="1014"/>
      <c r="AF217" s="1014"/>
      <c r="AG217" s="1014"/>
      <c r="AH217" s="1014"/>
      <c r="AI217" s="1014"/>
    </row>
    <row r="218" spans="1:35" ht="8.85" customHeight="1">
      <c r="A218" s="199"/>
      <c r="B218" s="199"/>
      <c r="C218" s="199"/>
      <c r="D218" s="199"/>
      <c r="E218" s="199"/>
      <c r="F218" s="199"/>
      <c r="G218" s="199"/>
      <c r="H218" s="199"/>
      <c r="I218" s="199"/>
      <c r="U218" s="762"/>
      <c r="V218" s="996"/>
      <c r="W218" s="995"/>
      <c r="X218" s="1014"/>
      <c r="Y218" s="1014"/>
      <c r="Z218" s="1014"/>
      <c r="AA218" s="1014"/>
      <c r="AB218" s="1014"/>
      <c r="AC218" s="1014"/>
      <c r="AD218" s="1014"/>
      <c r="AE218" s="1014"/>
      <c r="AF218" s="1014"/>
      <c r="AG218" s="1014"/>
      <c r="AH218" s="1014"/>
      <c r="AI218" s="1014"/>
    </row>
    <row r="219" spans="1:35" ht="8.85" customHeight="1">
      <c r="A219" s="199"/>
      <c r="B219" s="199"/>
      <c r="C219" s="199"/>
      <c r="D219" s="199"/>
      <c r="E219" s="199"/>
      <c r="F219" s="199"/>
      <c r="G219" s="199"/>
      <c r="H219" s="199"/>
      <c r="I219" s="199"/>
      <c r="U219" s="762"/>
      <c r="V219" s="996"/>
      <c r="W219" s="995"/>
      <c r="X219" s="1014"/>
      <c r="Y219" s="1014"/>
      <c r="Z219" s="1014"/>
      <c r="AA219" s="1014"/>
      <c r="AB219" s="1014"/>
      <c r="AC219" s="1014"/>
      <c r="AD219" s="1014"/>
      <c r="AE219" s="1014"/>
      <c r="AF219" s="1014"/>
      <c r="AG219" s="1014"/>
      <c r="AH219" s="1014"/>
      <c r="AI219" s="1014"/>
    </row>
    <row r="220" spans="1:35" ht="8.85" customHeight="1">
      <c r="A220" s="199"/>
      <c r="B220" s="199"/>
      <c r="C220" s="199"/>
      <c r="D220" s="199"/>
      <c r="E220" s="199"/>
      <c r="F220" s="199"/>
      <c r="G220" s="199"/>
      <c r="H220" s="199"/>
      <c r="I220" s="199"/>
      <c r="U220" s="762"/>
      <c r="V220" s="996"/>
      <c r="W220" s="995"/>
      <c r="X220" s="1014"/>
      <c r="Y220" s="1014"/>
      <c r="Z220" s="1014"/>
      <c r="AA220" s="1014"/>
      <c r="AB220" s="1014"/>
      <c r="AC220" s="1014"/>
      <c r="AD220" s="1014"/>
      <c r="AE220" s="1014"/>
      <c r="AF220" s="1014"/>
      <c r="AG220" s="1014"/>
      <c r="AH220" s="1014"/>
      <c r="AI220" s="1014"/>
    </row>
    <row r="221" spans="1:35" ht="8.85" customHeight="1">
      <c r="A221" s="199"/>
      <c r="B221" s="199"/>
      <c r="C221" s="199"/>
      <c r="D221" s="199"/>
      <c r="E221" s="199"/>
      <c r="F221" s="199"/>
      <c r="G221" s="199"/>
      <c r="H221" s="199"/>
      <c r="I221" s="199"/>
      <c r="U221" s="762"/>
      <c r="V221" s="996"/>
      <c r="W221" s="995"/>
      <c r="X221" s="1014"/>
      <c r="Y221" s="1014"/>
      <c r="Z221" s="1014"/>
      <c r="AA221" s="1014"/>
      <c r="AB221" s="1014"/>
      <c r="AC221" s="1014"/>
      <c r="AD221" s="1014"/>
      <c r="AE221" s="1014"/>
      <c r="AF221" s="1014"/>
      <c r="AG221" s="1014"/>
      <c r="AH221" s="1014"/>
      <c r="AI221" s="1014"/>
    </row>
    <row r="222" spans="1:35" ht="8.85" customHeight="1">
      <c r="A222" s="199"/>
      <c r="B222" s="199"/>
      <c r="C222" s="199"/>
      <c r="D222" s="199"/>
      <c r="E222" s="199"/>
      <c r="F222" s="199"/>
      <c r="G222" s="199"/>
      <c r="H222" s="199"/>
      <c r="I222" s="199"/>
      <c r="U222" s="762"/>
      <c r="V222" s="996"/>
      <c r="W222" s="995"/>
      <c r="X222" s="1014"/>
      <c r="Y222" s="1014"/>
      <c r="Z222" s="1014"/>
      <c r="AA222" s="1014"/>
      <c r="AB222" s="1014"/>
      <c r="AC222" s="1014"/>
      <c r="AD222" s="1014"/>
      <c r="AE222" s="1014"/>
      <c r="AF222" s="1014"/>
      <c r="AG222" s="1014"/>
      <c r="AH222" s="1014"/>
      <c r="AI222" s="1014"/>
    </row>
    <row r="223" spans="1:35" ht="8.85" customHeight="1">
      <c r="A223" s="199"/>
      <c r="B223" s="199"/>
      <c r="C223" s="199"/>
      <c r="D223" s="199"/>
      <c r="E223" s="199"/>
      <c r="F223" s="199"/>
      <c r="G223" s="199"/>
      <c r="H223" s="199"/>
      <c r="I223" s="199"/>
      <c r="U223" s="762"/>
      <c r="V223" s="996"/>
      <c r="W223" s="995"/>
      <c r="X223" s="1014"/>
      <c r="Y223" s="1014"/>
      <c r="Z223" s="1014"/>
      <c r="AA223" s="1014"/>
      <c r="AB223" s="1014"/>
      <c r="AC223" s="1014"/>
      <c r="AD223" s="1014"/>
      <c r="AE223" s="1014"/>
      <c r="AF223" s="1014"/>
      <c r="AG223" s="1014"/>
      <c r="AH223" s="1014"/>
      <c r="AI223" s="1014"/>
    </row>
    <row r="224" spans="1:35" ht="8.85" customHeight="1">
      <c r="A224" s="199"/>
      <c r="B224" s="199"/>
      <c r="C224" s="199"/>
      <c r="D224" s="199"/>
      <c r="E224" s="199"/>
      <c r="F224" s="199"/>
      <c r="G224" s="199"/>
      <c r="H224" s="199"/>
      <c r="I224" s="199"/>
      <c r="U224" s="762"/>
      <c r="V224" s="996"/>
      <c r="W224" s="995"/>
      <c r="X224" s="1014"/>
      <c r="Y224" s="1014"/>
      <c r="Z224" s="1014"/>
      <c r="AA224" s="1014"/>
      <c r="AB224" s="1014"/>
      <c r="AC224" s="1014"/>
      <c r="AD224" s="1014"/>
      <c r="AE224" s="1014"/>
      <c r="AF224" s="1014"/>
      <c r="AG224" s="1014"/>
      <c r="AH224" s="1014"/>
      <c r="AI224" s="1014"/>
    </row>
    <row r="225" spans="1:35" ht="8.85" customHeight="1">
      <c r="A225" s="199"/>
      <c r="B225" s="199"/>
      <c r="C225" s="199"/>
      <c r="D225" s="199"/>
      <c r="E225" s="199"/>
      <c r="F225" s="199"/>
      <c r="G225" s="199"/>
      <c r="H225" s="199"/>
      <c r="I225" s="199"/>
      <c r="U225" s="762"/>
      <c r="V225" s="996"/>
      <c r="W225" s="995"/>
      <c r="X225" s="1014"/>
      <c r="Y225" s="1014"/>
      <c r="Z225" s="1014"/>
      <c r="AA225" s="1014"/>
      <c r="AB225" s="1014"/>
      <c r="AC225" s="1014"/>
      <c r="AD225" s="1014"/>
      <c r="AE225" s="1014"/>
      <c r="AF225" s="1014"/>
      <c r="AG225" s="1014"/>
      <c r="AH225" s="1014"/>
      <c r="AI225" s="1014"/>
    </row>
    <row r="226" spans="1:35" ht="8.85" customHeight="1">
      <c r="A226" s="199"/>
      <c r="B226" s="199"/>
      <c r="C226" s="199"/>
      <c r="D226" s="199"/>
      <c r="E226" s="199"/>
      <c r="F226" s="199"/>
      <c r="G226" s="199"/>
      <c r="H226" s="199"/>
      <c r="I226" s="199"/>
      <c r="U226" s="762"/>
      <c r="V226" s="996"/>
      <c r="W226" s="995"/>
      <c r="X226" s="1014"/>
      <c r="Y226" s="1014"/>
      <c r="Z226" s="1014"/>
      <c r="AA226" s="1014"/>
      <c r="AB226" s="1014"/>
      <c r="AC226" s="1014"/>
      <c r="AD226" s="1014"/>
      <c r="AE226" s="1014"/>
      <c r="AF226" s="1014"/>
      <c r="AG226" s="1014"/>
      <c r="AH226" s="1014"/>
      <c r="AI226" s="1014"/>
    </row>
    <row r="227" spans="1:35" ht="8.85" customHeight="1">
      <c r="A227" s="199"/>
      <c r="B227" s="199"/>
      <c r="C227" s="199"/>
      <c r="D227" s="199"/>
      <c r="E227" s="199"/>
      <c r="F227" s="199"/>
      <c r="G227" s="199"/>
      <c r="H227" s="199"/>
      <c r="I227" s="199"/>
      <c r="U227" s="762"/>
      <c r="V227" s="996"/>
      <c r="W227" s="995"/>
      <c r="X227" s="1014"/>
      <c r="Y227" s="1014"/>
      <c r="Z227" s="1014"/>
      <c r="AA227" s="1014"/>
      <c r="AB227" s="1014"/>
      <c r="AC227" s="1014"/>
      <c r="AD227" s="1014"/>
      <c r="AE227" s="1014"/>
      <c r="AF227" s="1014"/>
      <c r="AG227" s="1014"/>
      <c r="AH227" s="1014"/>
      <c r="AI227" s="1014"/>
    </row>
    <row r="228" spans="1:35" ht="8.85" customHeight="1">
      <c r="A228" s="199"/>
      <c r="B228" s="199"/>
      <c r="C228" s="199"/>
      <c r="D228" s="199"/>
      <c r="E228" s="199"/>
      <c r="F228" s="199"/>
      <c r="G228" s="199"/>
      <c r="H228" s="199"/>
      <c r="I228" s="199"/>
      <c r="U228" s="762"/>
      <c r="V228" s="996"/>
      <c r="W228" s="995"/>
      <c r="X228" s="1014"/>
      <c r="Y228" s="1014"/>
      <c r="Z228" s="1014"/>
      <c r="AA228" s="1014"/>
      <c r="AB228" s="1014"/>
      <c r="AC228" s="1014"/>
      <c r="AD228" s="1014"/>
      <c r="AE228" s="1014"/>
      <c r="AF228" s="1014"/>
      <c r="AG228" s="1014"/>
      <c r="AH228" s="1014"/>
      <c r="AI228" s="1014"/>
    </row>
    <row r="229" spans="1:35" ht="8.85" customHeight="1">
      <c r="A229" s="199"/>
      <c r="B229" s="199"/>
      <c r="C229" s="199"/>
      <c r="D229" s="199"/>
      <c r="E229" s="199"/>
      <c r="F229" s="199"/>
      <c r="G229" s="199"/>
      <c r="H229" s="199"/>
      <c r="I229" s="199"/>
      <c r="U229" s="762"/>
      <c r="V229" s="996"/>
      <c r="W229" s="995"/>
      <c r="X229" s="1014"/>
      <c r="Y229" s="1014"/>
      <c r="Z229" s="1014"/>
      <c r="AA229" s="1014"/>
      <c r="AB229" s="1014"/>
      <c r="AC229" s="1014"/>
      <c r="AD229" s="1014"/>
      <c r="AE229" s="1014"/>
      <c r="AF229" s="1014"/>
      <c r="AG229" s="1014"/>
      <c r="AH229" s="1014"/>
      <c r="AI229" s="1014"/>
    </row>
    <row r="230" spans="1:35" ht="8.85" customHeight="1">
      <c r="A230" s="199"/>
      <c r="B230" s="199"/>
      <c r="C230" s="199"/>
      <c r="D230" s="199"/>
      <c r="E230" s="199"/>
      <c r="F230" s="199"/>
      <c r="G230" s="199"/>
      <c r="H230" s="199"/>
      <c r="I230" s="199"/>
      <c r="U230" s="762"/>
      <c r="V230" s="996"/>
      <c r="W230" s="995"/>
      <c r="X230" s="1014"/>
      <c r="Y230" s="1014"/>
      <c r="Z230" s="1014"/>
      <c r="AA230" s="1014"/>
      <c r="AB230" s="1014"/>
      <c r="AC230" s="1014"/>
      <c r="AD230" s="1014"/>
      <c r="AE230" s="1014"/>
      <c r="AF230" s="1014"/>
      <c r="AG230" s="1014"/>
      <c r="AH230" s="1014"/>
      <c r="AI230" s="1014"/>
    </row>
    <row r="231" spans="1:35" ht="8.85" customHeight="1">
      <c r="A231" s="199"/>
      <c r="B231" s="199"/>
      <c r="C231" s="199"/>
      <c r="D231" s="199"/>
      <c r="E231" s="199"/>
      <c r="F231" s="199"/>
      <c r="G231" s="199"/>
      <c r="H231" s="199"/>
      <c r="I231" s="199"/>
      <c r="U231" s="762"/>
      <c r="V231" s="996"/>
      <c r="W231" s="995"/>
      <c r="X231" s="1014"/>
      <c r="Y231" s="1014"/>
      <c r="Z231" s="1014"/>
      <c r="AA231" s="1014"/>
      <c r="AB231" s="1014"/>
      <c r="AC231" s="1014"/>
      <c r="AD231" s="1014"/>
      <c r="AE231" s="1014"/>
      <c r="AF231" s="1014"/>
      <c r="AG231" s="1014"/>
      <c r="AH231" s="1014"/>
      <c r="AI231" s="1014"/>
    </row>
    <row r="232" spans="1:35" ht="8.85" customHeight="1">
      <c r="A232" s="199"/>
      <c r="B232" s="199"/>
      <c r="C232" s="199"/>
      <c r="D232" s="199"/>
      <c r="E232" s="199"/>
      <c r="F232" s="199"/>
      <c r="G232" s="199"/>
      <c r="H232" s="199"/>
      <c r="I232" s="199"/>
      <c r="U232" s="762"/>
      <c r="V232" s="996"/>
      <c r="W232" s="995"/>
      <c r="X232" s="1014"/>
      <c r="Y232" s="1014"/>
      <c r="Z232" s="1014"/>
      <c r="AA232" s="1014"/>
      <c r="AB232" s="1014"/>
      <c r="AC232" s="1014"/>
      <c r="AD232" s="1014"/>
      <c r="AE232" s="1014"/>
      <c r="AF232" s="1014"/>
      <c r="AG232" s="1014"/>
      <c r="AH232" s="1014"/>
      <c r="AI232" s="1014"/>
    </row>
    <row r="233" spans="1:35" ht="8.85" customHeight="1">
      <c r="A233" s="199"/>
      <c r="B233" s="199"/>
      <c r="C233" s="199"/>
      <c r="D233" s="199"/>
      <c r="E233" s="199"/>
      <c r="F233" s="199"/>
      <c r="G233" s="199"/>
      <c r="H233" s="199"/>
      <c r="I233" s="199"/>
      <c r="U233" s="762"/>
      <c r="V233" s="996"/>
      <c r="W233" s="995"/>
      <c r="X233" s="1014"/>
      <c r="Y233" s="1014"/>
      <c r="Z233" s="1014"/>
      <c r="AA233" s="1014"/>
      <c r="AB233" s="1014"/>
      <c r="AC233" s="1014"/>
      <c r="AD233" s="1014"/>
      <c r="AE233" s="1014"/>
      <c r="AF233" s="1014"/>
      <c r="AG233" s="1014"/>
      <c r="AH233" s="1014"/>
      <c r="AI233" s="1014"/>
    </row>
    <row r="234" spans="1:35" ht="8.85" customHeight="1">
      <c r="A234" s="199"/>
      <c r="B234" s="199"/>
      <c r="C234" s="199"/>
      <c r="D234" s="199"/>
      <c r="E234" s="199"/>
      <c r="F234" s="199"/>
      <c r="G234" s="199"/>
      <c r="H234" s="199"/>
      <c r="I234" s="199"/>
      <c r="U234" s="762"/>
      <c r="V234" s="996"/>
      <c r="W234" s="995"/>
      <c r="X234" s="1014"/>
      <c r="Y234" s="1014"/>
      <c r="Z234" s="1014"/>
      <c r="AA234" s="1014"/>
      <c r="AB234" s="1014"/>
      <c r="AC234" s="1014"/>
      <c r="AD234" s="1014"/>
      <c r="AE234" s="1014"/>
      <c r="AF234" s="1014"/>
      <c r="AG234" s="1014"/>
      <c r="AH234" s="1014"/>
      <c r="AI234" s="1014"/>
    </row>
    <row r="235" spans="1:35" ht="8.85" customHeight="1">
      <c r="A235" s="199"/>
      <c r="B235" s="199"/>
      <c r="C235" s="199"/>
      <c r="D235" s="199"/>
      <c r="E235" s="199"/>
      <c r="F235" s="199"/>
      <c r="G235" s="199"/>
      <c r="H235" s="199"/>
      <c r="I235" s="199"/>
      <c r="U235" s="762"/>
      <c r="V235" s="996"/>
      <c r="W235" s="995"/>
      <c r="X235" s="1014"/>
      <c r="Y235" s="1014"/>
      <c r="Z235" s="1014"/>
      <c r="AA235" s="1014"/>
      <c r="AB235" s="1014"/>
      <c r="AC235" s="1014"/>
      <c r="AD235" s="1014"/>
      <c r="AE235" s="1014"/>
      <c r="AF235" s="1014"/>
      <c r="AG235" s="1014"/>
      <c r="AH235" s="1014"/>
      <c r="AI235" s="1014"/>
    </row>
    <row r="236" spans="1:35" ht="8.85" customHeight="1">
      <c r="A236" s="199"/>
      <c r="B236" s="199"/>
      <c r="C236" s="199"/>
      <c r="D236" s="199"/>
      <c r="E236" s="199"/>
      <c r="F236" s="199"/>
      <c r="G236" s="199"/>
      <c r="H236" s="199"/>
      <c r="I236" s="199"/>
      <c r="U236" s="762"/>
      <c r="V236" s="996"/>
      <c r="W236" s="995"/>
      <c r="X236" s="1014"/>
      <c r="Y236" s="1014"/>
      <c r="Z236" s="1014"/>
      <c r="AA236" s="1014"/>
      <c r="AB236" s="1014"/>
      <c r="AC236" s="1014"/>
      <c r="AD236" s="1014"/>
      <c r="AE236" s="1014"/>
      <c r="AF236" s="1014"/>
      <c r="AG236" s="1014"/>
      <c r="AH236" s="1014"/>
      <c r="AI236" s="1014"/>
    </row>
    <row r="237" spans="1:35" ht="8.85" customHeight="1">
      <c r="A237" s="199"/>
      <c r="B237" s="199"/>
      <c r="C237" s="199"/>
      <c r="D237" s="199"/>
      <c r="E237" s="199"/>
      <c r="F237" s="199"/>
      <c r="G237" s="199"/>
      <c r="H237" s="199"/>
      <c r="I237" s="199"/>
      <c r="U237" s="762"/>
      <c r="V237" s="996"/>
      <c r="W237" s="995"/>
      <c r="X237" s="1014"/>
      <c r="Y237" s="1014"/>
      <c r="Z237" s="1014"/>
      <c r="AA237" s="1014"/>
      <c r="AB237" s="1014"/>
      <c r="AC237" s="1014"/>
      <c r="AD237" s="1014"/>
      <c r="AE237" s="1014"/>
      <c r="AF237" s="1014"/>
      <c r="AG237" s="1014"/>
      <c r="AH237" s="1014"/>
      <c r="AI237" s="1014"/>
    </row>
    <row r="238" spans="1:35" ht="8.85" customHeight="1">
      <c r="A238" s="199"/>
      <c r="B238" s="199"/>
      <c r="C238" s="199"/>
      <c r="D238" s="199"/>
      <c r="E238" s="199"/>
      <c r="F238" s="199"/>
      <c r="G238" s="199"/>
      <c r="H238" s="199"/>
      <c r="I238" s="199"/>
      <c r="U238" s="762"/>
      <c r="V238" s="996"/>
      <c r="W238" s="995"/>
      <c r="X238" s="1014"/>
      <c r="Y238" s="1014"/>
      <c r="Z238" s="1014"/>
      <c r="AA238" s="1014"/>
      <c r="AB238" s="1014"/>
      <c r="AC238" s="1014"/>
      <c r="AD238" s="1014"/>
      <c r="AE238" s="1014"/>
      <c r="AF238" s="1014"/>
      <c r="AG238" s="1014"/>
      <c r="AH238" s="1014"/>
      <c r="AI238" s="1014"/>
    </row>
    <row r="239" spans="1:35" ht="8.85" customHeight="1">
      <c r="A239" s="199"/>
      <c r="B239" s="199"/>
      <c r="C239" s="199"/>
      <c r="D239" s="199"/>
      <c r="E239" s="199"/>
      <c r="F239" s="199"/>
      <c r="G239" s="199"/>
      <c r="H239" s="199"/>
      <c r="I239" s="199"/>
      <c r="U239" s="762"/>
      <c r="V239" s="996"/>
      <c r="W239" s="995"/>
      <c r="X239" s="1014"/>
      <c r="Y239" s="1014"/>
      <c r="Z239" s="1014"/>
      <c r="AA239" s="1014"/>
      <c r="AB239" s="1014"/>
      <c r="AC239" s="1014"/>
      <c r="AD239" s="1014"/>
      <c r="AE239" s="1014"/>
      <c r="AF239" s="1014"/>
      <c r="AG239" s="1014"/>
      <c r="AH239" s="1014"/>
      <c r="AI239" s="1014"/>
    </row>
    <row r="240" spans="1:35" ht="8.85" customHeight="1">
      <c r="A240" s="199"/>
      <c r="B240" s="199"/>
      <c r="C240" s="199"/>
      <c r="D240" s="199"/>
      <c r="E240" s="199"/>
      <c r="F240" s="199"/>
      <c r="G240" s="199"/>
      <c r="H240" s="199"/>
      <c r="I240" s="199"/>
      <c r="U240" s="762"/>
      <c r="V240" s="996"/>
      <c r="W240" s="995"/>
      <c r="X240" s="1014"/>
      <c r="Y240" s="1014"/>
      <c r="Z240" s="1014"/>
      <c r="AA240" s="1014"/>
      <c r="AB240" s="1014"/>
      <c r="AC240" s="1014"/>
      <c r="AD240" s="1014"/>
      <c r="AE240" s="1014"/>
      <c r="AF240" s="1014"/>
      <c r="AG240" s="1014"/>
      <c r="AH240" s="1014"/>
      <c r="AI240" s="1014"/>
    </row>
    <row r="241" spans="1:35" ht="8.85" customHeight="1">
      <c r="A241" s="199"/>
      <c r="B241" s="199"/>
      <c r="C241" s="199"/>
      <c r="D241" s="199"/>
      <c r="E241" s="199"/>
      <c r="F241" s="199"/>
      <c r="G241" s="199"/>
      <c r="H241" s="199"/>
      <c r="I241" s="199"/>
      <c r="U241" s="762"/>
      <c r="V241" s="996"/>
      <c r="W241" s="995"/>
      <c r="X241" s="1014"/>
      <c r="Y241" s="1014"/>
      <c r="Z241" s="1014"/>
      <c r="AA241" s="1014"/>
      <c r="AB241" s="1014"/>
      <c r="AC241" s="1014"/>
      <c r="AD241" s="1014"/>
      <c r="AE241" s="1014"/>
      <c r="AF241" s="1014"/>
      <c r="AG241" s="1014"/>
      <c r="AH241" s="1014"/>
      <c r="AI241" s="1014"/>
    </row>
    <row r="242" spans="1:35" ht="8.85" customHeight="1">
      <c r="A242" s="199"/>
      <c r="B242" s="199"/>
      <c r="C242" s="199"/>
      <c r="D242" s="199"/>
      <c r="E242" s="199"/>
      <c r="F242" s="199"/>
      <c r="G242" s="199"/>
      <c r="H242" s="199"/>
      <c r="I242" s="199"/>
      <c r="U242" s="762"/>
      <c r="V242" s="996"/>
      <c r="W242" s="995"/>
      <c r="X242" s="1014"/>
      <c r="Y242" s="1014"/>
      <c r="Z242" s="1014"/>
      <c r="AA242" s="1014"/>
      <c r="AB242" s="1014"/>
      <c r="AC242" s="1014"/>
      <c r="AD242" s="1014"/>
      <c r="AE242" s="1014"/>
      <c r="AF242" s="1014"/>
      <c r="AG242" s="1014"/>
      <c r="AH242" s="1014"/>
      <c r="AI242" s="1014"/>
    </row>
    <row r="243" spans="1:35" ht="8.85" customHeight="1">
      <c r="A243" s="199"/>
      <c r="B243" s="199"/>
      <c r="C243" s="199"/>
      <c r="D243" s="199"/>
      <c r="E243" s="199"/>
      <c r="F243" s="199"/>
      <c r="G243" s="199"/>
      <c r="H243" s="199"/>
      <c r="I243" s="199"/>
      <c r="U243" s="762"/>
      <c r="V243" s="996"/>
      <c r="W243" s="995"/>
      <c r="X243" s="1014"/>
      <c r="Y243" s="1014"/>
      <c r="Z243" s="1014"/>
      <c r="AA243" s="1014"/>
      <c r="AB243" s="1014"/>
      <c r="AC243" s="1014"/>
      <c r="AD243" s="1014"/>
      <c r="AE243" s="1014"/>
      <c r="AF243" s="1014"/>
      <c r="AG243" s="1014"/>
      <c r="AH243" s="1014"/>
      <c r="AI243" s="1014"/>
    </row>
    <row r="244" spans="1:35" ht="8.85" customHeight="1">
      <c r="A244" s="199"/>
      <c r="B244" s="199"/>
      <c r="C244" s="199"/>
      <c r="D244" s="199"/>
      <c r="E244" s="199"/>
      <c r="F244" s="199"/>
      <c r="G244" s="199"/>
      <c r="H244" s="199"/>
      <c r="I244" s="199"/>
      <c r="U244" s="762"/>
      <c r="V244" s="996"/>
      <c r="W244" s="995"/>
      <c r="X244" s="1014"/>
      <c r="Y244" s="1014"/>
      <c r="Z244" s="1014"/>
      <c r="AA244" s="1014"/>
      <c r="AB244" s="1014"/>
      <c r="AC244" s="1014"/>
      <c r="AD244" s="1014"/>
      <c r="AE244" s="1014"/>
      <c r="AF244" s="1014"/>
      <c r="AG244" s="1014"/>
      <c r="AH244" s="1014"/>
      <c r="AI244" s="1014"/>
    </row>
    <row r="245" spans="1:35" ht="8.85" customHeight="1">
      <c r="A245" s="199"/>
      <c r="B245" s="199"/>
      <c r="C245" s="199"/>
      <c r="D245" s="199"/>
      <c r="E245" s="199"/>
      <c r="F245" s="199"/>
      <c r="G245" s="199"/>
      <c r="H245" s="199"/>
      <c r="I245" s="199"/>
      <c r="U245" s="762"/>
      <c r="V245" s="996"/>
      <c r="W245" s="995"/>
      <c r="X245" s="1014"/>
      <c r="Y245" s="1014"/>
      <c r="Z245" s="1014"/>
      <c r="AA245" s="1014"/>
      <c r="AB245" s="1014"/>
      <c r="AC245" s="1014"/>
      <c r="AD245" s="1014"/>
      <c r="AE245" s="1014"/>
      <c r="AF245" s="1014"/>
      <c r="AG245" s="1014"/>
      <c r="AH245" s="1014"/>
      <c r="AI245" s="1014"/>
    </row>
    <row r="246" spans="1:35" ht="8.85" customHeight="1">
      <c r="A246" s="199"/>
      <c r="B246" s="199"/>
      <c r="C246" s="199"/>
      <c r="D246" s="199"/>
      <c r="E246" s="199"/>
      <c r="F246" s="199"/>
      <c r="G246" s="199"/>
      <c r="H246" s="199"/>
      <c r="I246" s="199"/>
      <c r="U246" s="762"/>
      <c r="V246" s="996"/>
      <c r="W246" s="995"/>
      <c r="X246" s="1014"/>
      <c r="Y246" s="1014"/>
      <c r="Z246" s="1014"/>
      <c r="AA246" s="1014"/>
      <c r="AB246" s="1014"/>
      <c r="AC246" s="1014"/>
      <c r="AD246" s="1014"/>
      <c r="AE246" s="1014"/>
      <c r="AF246" s="1014"/>
      <c r="AG246" s="1014"/>
      <c r="AH246" s="1014"/>
      <c r="AI246" s="1014"/>
    </row>
    <row r="247" spans="1:35" ht="8.85" customHeight="1">
      <c r="A247" s="199"/>
      <c r="B247" s="199"/>
      <c r="C247" s="199"/>
      <c r="D247" s="199"/>
      <c r="E247" s="199"/>
      <c r="F247" s="199"/>
      <c r="G247" s="199"/>
      <c r="H247" s="199"/>
      <c r="I247" s="199"/>
      <c r="U247" s="762"/>
      <c r="V247" s="996"/>
      <c r="W247" s="995"/>
      <c r="X247" s="1014"/>
      <c r="Y247" s="1014"/>
      <c r="Z247" s="1014"/>
      <c r="AA247" s="1014"/>
      <c r="AB247" s="1014"/>
      <c r="AC247" s="1014"/>
      <c r="AD247" s="1014"/>
      <c r="AE247" s="1014"/>
      <c r="AF247" s="1014"/>
      <c r="AG247" s="1014"/>
      <c r="AH247" s="1014"/>
      <c r="AI247" s="1014"/>
    </row>
    <row r="248" spans="1:35" ht="8.85" customHeight="1">
      <c r="A248" s="199"/>
      <c r="B248" s="199"/>
      <c r="C248" s="199"/>
      <c r="D248" s="199"/>
      <c r="E248" s="199"/>
      <c r="F248" s="199"/>
      <c r="G248" s="199"/>
      <c r="H248" s="199"/>
      <c r="I248" s="199"/>
      <c r="U248" s="762"/>
      <c r="V248" s="996"/>
      <c r="W248" s="995"/>
      <c r="X248" s="1014"/>
      <c r="Y248" s="1014"/>
      <c r="Z248" s="1014"/>
      <c r="AA248" s="1014"/>
      <c r="AB248" s="1014"/>
      <c r="AC248" s="1014"/>
      <c r="AD248" s="1014"/>
      <c r="AE248" s="1014"/>
      <c r="AF248" s="1014"/>
      <c r="AG248" s="1014"/>
      <c r="AH248" s="1014"/>
      <c r="AI248" s="1014"/>
    </row>
    <row r="249" spans="1:35" ht="8.85" customHeight="1">
      <c r="A249" s="199"/>
      <c r="B249" s="199"/>
      <c r="C249" s="199"/>
      <c r="D249" s="199"/>
      <c r="E249" s="199"/>
      <c r="F249" s="199"/>
      <c r="G249" s="199"/>
      <c r="H249" s="199"/>
      <c r="I249" s="199"/>
      <c r="U249" s="762"/>
      <c r="V249" s="996"/>
      <c r="W249" s="995"/>
      <c r="X249" s="1014"/>
      <c r="Y249" s="1014"/>
      <c r="Z249" s="1014"/>
      <c r="AA249" s="1014"/>
      <c r="AB249" s="1014"/>
      <c r="AC249" s="1014"/>
      <c r="AD249" s="1014"/>
      <c r="AE249" s="1014"/>
      <c r="AF249" s="1014"/>
      <c r="AG249" s="1014"/>
      <c r="AH249" s="1014"/>
      <c r="AI249" s="1014"/>
    </row>
    <row r="250" spans="1:35" ht="8.85" customHeight="1">
      <c r="A250" s="199"/>
      <c r="B250" s="199"/>
      <c r="C250" s="199"/>
      <c r="D250" s="199"/>
      <c r="E250" s="199"/>
      <c r="F250" s="199"/>
      <c r="G250" s="199"/>
      <c r="H250" s="199"/>
      <c r="I250" s="199"/>
      <c r="U250" s="762"/>
      <c r="V250" s="996"/>
      <c r="W250" s="995"/>
      <c r="X250" s="1014"/>
      <c r="Y250" s="1014"/>
      <c r="Z250" s="1014"/>
      <c r="AA250" s="1014"/>
      <c r="AB250" s="1014"/>
      <c r="AC250" s="1014"/>
      <c r="AD250" s="1014"/>
      <c r="AE250" s="1014"/>
      <c r="AF250" s="1014"/>
      <c r="AG250" s="1014"/>
      <c r="AH250" s="1014"/>
      <c r="AI250" s="1014"/>
    </row>
    <row r="251" spans="1:35" ht="8.85" customHeight="1">
      <c r="A251" s="199"/>
      <c r="B251" s="199"/>
      <c r="C251" s="199"/>
      <c r="D251" s="199"/>
      <c r="E251" s="199"/>
      <c r="F251" s="199"/>
      <c r="G251" s="199"/>
      <c r="H251" s="199"/>
      <c r="I251" s="199"/>
      <c r="U251" s="762"/>
      <c r="V251" s="996"/>
      <c r="W251" s="995"/>
      <c r="X251" s="1014"/>
      <c r="Y251" s="1014"/>
      <c r="Z251" s="1014"/>
      <c r="AA251" s="1014"/>
      <c r="AB251" s="1014"/>
      <c r="AC251" s="1014"/>
      <c r="AD251" s="1014"/>
      <c r="AE251" s="1014"/>
      <c r="AF251" s="1014"/>
      <c r="AG251" s="1014"/>
      <c r="AH251" s="1014"/>
      <c r="AI251" s="1014"/>
    </row>
    <row r="252" spans="1:35" ht="8.85" customHeight="1">
      <c r="A252" s="199"/>
      <c r="B252" s="199"/>
      <c r="C252" s="199"/>
      <c r="D252" s="199"/>
      <c r="E252" s="199"/>
      <c r="F252" s="199"/>
      <c r="G252" s="199"/>
      <c r="H252" s="199"/>
      <c r="I252" s="199"/>
      <c r="U252" s="762"/>
      <c r="V252" s="996"/>
      <c r="W252" s="995"/>
      <c r="X252" s="1014"/>
      <c r="Y252" s="1014"/>
      <c r="Z252" s="1014"/>
      <c r="AA252" s="1014"/>
      <c r="AB252" s="1014"/>
      <c r="AC252" s="1014"/>
      <c r="AD252" s="1014"/>
      <c r="AE252" s="1014"/>
      <c r="AF252" s="1014"/>
      <c r="AG252" s="1014"/>
      <c r="AH252" s="1014"/>
      <c r="AI252" s="1014"/>
    </row>
    <row r="253" spans="1:35" ht="8.85" customHeight="1">
      <c r="A253" s="199"/>
      <c r="B253" s="199"/>
      <c r="C253" s="199"/>
      <c r="D253" s="199"/>
      <c r="E253" s="199"/>
      <c r="F253" s="199"/>
      <c r="G253" s="199"/>
      <c r="H253" s="199"/>
      <c r="I253" s="199"/>
      <c r="U253" s="762"/>
      <c r="V253" s="996"/>
      <c r="W253" s="995"/>
      <c r="X253" s="1014"/>
      <c r="Y253" s="1014"/>
      <c r="Z253" s="1014"/>
      <c r="AA253" s="1014"/>
      <c r="AB253" s="1014"/>
      <c r="AC253" s="1014"/>
      <c r="AD253" s="1014"/>
      <c r="AE253" s="1014"/>
      <c r="AF253" s="1014"/>
      <c r="AG253" s="1014"/>
      <c r="AH253" s="1014"/>
      <c r="AI253" s="1014"/>
    </row>
    <row r="254" spans="1:35" ht="8.85" customHeight="1">
      <c r="A254" s="199"/>
      <c r="B254" s="199"/>
      <c r="C254" s="199"/>
      <c r="D254" s="199"/>
      <c r="E254" s="199"/>
      <c r="F254" s="199"/>
      <c r="G254" s="199"/>
      <c r="H254" s="199"/>
      <c r="I254" s="199"/>
      <c r="U254" s="762"/>
      <c r="V254" s="996"/>
      <c r="W254" s="995"/>
      <c r="X254" s="1014"/>
      <c r="Y254" s="1014"/>
      <c r="Z254" s="1014"/>
      <c r="AA254" s="1014"/>
      <c r="AB254" s="1014"/>
      <c r="AC254" s="1014"/>
      <c r="AD254" s="1014"/>
      <c r="AE254" s="1014"/>
      <c r="AF254" s="1014"/>
      <c r="AG254" s="1014"/>
      <c r="AH254" s="1014"/>
      <c r="AI254" s="1014"/>
    </row>
    <row r="255" spans="1:35" ht="8.85" customHeight="1">
      <c r="A255" s="199"/>
      <c r="B255" s="199"/>
      <c r="C255" s="199"/>
      <c r="D255" s="199"/>
      <c r="E255" s="199"/>
      <c r="F255" s="199"/>
      <c r="G255" s="199"/>
      <c r="H255" s="199"/>
      <c r="I255" s="199"/>
      <c r="U255" s="762"/>
      <c r="V255" s="996"/>
      <c r="W255" s="995"/>
      <c r="X255" s="1014"/>
      <c r="Y255" s="1014"/>
      <c r="Z255" s="1014"/>
      <c r="AA255" s="1014"/>
      <c r="AB255" s="1014"/>
      <c r="AC255" s="1014"/>
      <c r="AD255" s="1014"/>
      <c r="AE255" s="1014"/>
      <c r="AF255" s="1014"/>
      <c r="AG255" s="1014"/>
      <c r="AH255" s="1014"/>
      <c r="AI255" s="1014"/>
    </row>
    <row r="256" spans="1:35" ht="8.85" customHeight="1">
      <c r="A256" s="199"/>
      <c r="B256" s="199"/>
      <c r="C256" s="199"/>
      <c r="D256" s="199"/>
      <c r="E256" s="199"/>
      <c r="F256" s="199"/>
      <c r="G256" s="199"/>
      <c r="H256" s="199"/>
      <c r="I256" s="199"/>
      <c r="U256" s="762"/>
      <c r="V256" s="996"/>
      <c r="W256" s="995"/>
      <c r="X256" s="1014"/>
      <c r="Y256" s="1014"/>
      <c r="Z256" s="1014"/>
      <c r="AA256" s="1014"/>
      <c r="AB256" s="1014"/>
      <c r="AC256" s="1014"/>
      <c r="AD256" s="1014"/>
      <c r="AE256" s="1014"/>
      <c r="AF256" s="1014"/>
      <c r="AG256" s="1014"/>
      <c r="AH256" s="1014"/>
      <c r="AI256" s="1014"/>
    </row>
    <row r="257" spans="1:35" ht="8.85" customHeight="1">
      <c r="A257" s="199"/>
      <c r="B257" s="199"/>
      <c r="C257" s="199"/>
      <c r="D257" s="199"/>
      <c r="E257" s="199"/>
      <c r="F257" s="199"/>
      <c r="G257" s="199"/>
      <c r="H257" s="199"/>
      <c r="I257" s="199"/>
      <c r="U257" s="762"/>
      <c r="V257" s="996"/>
      <c r="W257" s="995"/>
      <c r="X257" s="1014"/>
      <c r="Y257" s="1014"/>
      <c r="Z257" s="1014"/>
      <c r="AA257" s="1014"/>
      <c r="AB257" s="1014"/>
      <c r="AC257" s="1014"/>
      <c r="AD257" s="1014"/>
      <c r="AE257" s="1014"/>
      <c r="AF257" s="1014"/>
      <c r="AG257" s="1014"/>
      <c r="AH257" s="1014"/>
      <c r="AI257" s="1014"/>
    </row>
    <row r="258" spans="1:35" ht="8.85" customHeight="1">
      <c r="A258" s="199"/>
      <c r="B258" s="199"/>
      <c r="C258" s="199"/>
      <c r="D258" s="199"/>
      <c r="E258" s="199"/>
      <c r="F258" s="199"/>
      <c r="G258" s="199"/>
      <c r="H258" s="199"/>
      <c r="I258" s="199"/>
      <c r="U258" s="762"/>
      <c r="V258" s="996"/>
      <c r="W258" s="995"/>
      <c r="X258" s="1014"/>
      <c r="Y258" s="1014"/>
      <c r="Z258" s="1014"/>
      <c r="AA258" s="1014"/>
      <c r="AB258" s="1014"/>
      <c r="AC258" s="1014"/>
      <c r="AD258" s="1014"/>
      <c r="AE258" s="1014"/>
      <c r="AF258" s="1014"/>
      <c r="AG258" s="1014"/>
      <c r="AH258" s="1014"/>
      <c r="AI258" s="1014"/>
    </row>
    <row r="259" spans="1:35" ht="8.85" customHeight="1">
      <c r="A259" s="199"/>
      <c r="B259" s="199"/>
      <c r="C259" s="199"/>
      <c r="D259" s="199"/>
      <c r="E259" s="199"/>
      <c r="F259" s="199"/>
      <c r="G259" s="199"/>
      <c r="H259" s="199"/>
      <c r="I259" s="199"/>
      <c r="U259" s="762"/>
      <c r="V259" s="996"/>
      <c r="W259" s="995"/>
      <c r="X259" s="1014"/>
      <c r="Y259" s="1014"/>
      <c r="Z259" s="1014"/>
      <c r="AA259" s="1014"/>
      <c r="AB259" s="1014"/>
      <c r="AC259" s="1014"/>
      <c r="AD259" s="1014"/>
      <c r="AE259" s="1014"/>
      <c r="AF259" s="1014"/>
      <c r="AG259" s="1014"/>
      <c r="AH259" s="1014"/>
      <c r="AI259" s="1014"/>
    </row>
    <row r="260" spans="1:35" ht="8.85" customHeight="1">
      <c r="A260" s="199"/>
      <c r="B260" s="199"/>
      <c r="C260" s="199"/>
      <c r="D260" s="199"/>
      <c r="E260" s="199"/>
      <c r="F260" s="199"/>
      <c r="G260" s="199"/>
      <c r="H260" s="199"/>
      <c r="I260" s="199"/>
      <c r="U260" s="762"/>
      <c r="V260" s="996"/>
      <c r="W260" s="995"/>
      <c r="X260" s="1014"/>
      <c r="Y260" s="1014"/>
      <c r="Z260" s="1014"/>
      <c r="AA260" s="1014"/>
      <c r="AB260" s="1014"/>
      <c r="AC260" s="1014"/>
      <c r="AD260" s="1014"/>
      <c r="AE260" s="1014"/>
      <c r="AF260" s="1014"/>
      <c r="AG260" s="1014"/>
      <c r="AH260" s="1014"/>
      <c r="AI260" s="1014"/>
    </row>
    <row r="261" spans="1:35" ht="8.85" customHeight="1">
      <c r="A261" s="199"/>
      <c r="B261" s="199"/>
      <c r="C261" s="199"/>
      <c r="D261" s="199"/>
      <c r="E261" s="199"/>
      <c r="F261" s="199"/>
      <c r="G261" s="199"/>
      <c r="H261" s="199"/>
      <c r="I261" s="199"/>
      <c r="U261" s="762"/>
      <c r="V261" s="996"/>
      <c r="W261" s="995"/>
      <c r="X261" s="1014"/>
      <c r="Y261" s="1014"/>
      <c r="Z261" s="1014"/>
      <c r="AA261" s="1014"/>
      <c r="AB261" s="1014"/>
      <c r="AC261" s="1014"/>
      <c r="AD261" s="1014"/>
      <c r="AE261" s="1014"/>
      <c r="AF261" s="1014"/>
      <c r="AG261" s="1014"/>
      <c r="AH261" s="1014"/>
      <c r="AI261" s="1014"/>
    </row>
    <row r="262" spans="1:35" ht="8.85" customHeight="1">
      <c r="A262" s="199"/>
      <c r="B262" s="199"/>
      <c r="C262" s="199"/>
      <c r="D262" s="199"/>
      <c r="E262" s="199"/>
      <c r="F262" s="199"/>
      <c r="G262" s="199"/>
      <c r="H262" s="199"/>
      <c r="I262" s="199"/>
      <c r="U262" s="762"/>
      <c r="V262" s="996"/>
      <c r="W262" s="995"/>
      <c r="X262" s="1014"/>
      <c r="Y262" s="1014"/>
      <c r="Z262" s="1014"/>
      <c r="AA262" s="1014"/>
      <c r="AB262" s="1014"/>
      <c r="AC262" s="1014"/>
      <c r="AD262" s="1014"/>
      <c r="AE262" s="1014"/>
      <c r="AF262" s="1014"/>
      <c r="AG262" s="1014"/>
      <c r="AH262" s="1014"/>
      <c r="AI262" s="1014"/>
    </row>
    <row r="263" spans="1:35" ht="8.85" customHeight="1">
      <c r="A263" s="199"/>
      <c r="B263" s="199"/>
      <c r="C263" s="199"/>
      <c r="D263" s="199"/>
      <c r="E263" s="199"/>
      <c r="F263" s="199"/>
      <c r="G263" s="199"/>
      <c r="H263" s="199"/>
      <c r="I263" s="199"/>
      <c r="U263" s="762"/>
      <c r="V263" s="996"/>
      <c r="W263" s="995"/>
      <c r="X263" s="1014"/>
      <c r="Y263" s="1014"/>
      <c r="Z263" s="1014"/>
      <c r="AA263" s="1014"/>
      <c r="AB263" s="1014"/>
      <c r="AC263" s="1014"/>
      <c r="AD263" s="1014"/>
      <c r="AE263" s="1014"/>
      <c r="AF263" s="1014"/>
      <c r="AG263" s="1014"/>
      <c r="AH263" s="1014"/>
      <c r="AI263" s="1014"/>
    </row>
    <row r="264" spans="1:35" ht="8.85" customHeight="1">
      <c r="A264" s="199"/>
      <c r="B264" s="199"/>
      <c r="C264" s="199"/>
      <c r="D264" s="199"/>
      <c r="E264" s="199"/>
      <c r="F264" s="199"/>
      <c r="G264" s="199"/>
      <c r="H264" s="199"/>
      <c r="I264" s="199"/>
      <c r="U264" s="762"/>
      <c r="V264" s="996"/>
      <c r="W264" s="995"/>
      <c r="X264" s="1014"/>
      <c r="Y264" s="1014"/>
      <c r="Z264" s="1014"/>
      <c r="AA264" s="1014"/>
      <c r="AB264" s="1014"/>
      <c r="AC264" s="1014"/>
      <c r="AD264" s="1014"/>
      <c r="AE264" s="1014"/>
      <c r="AF264" s="1014"/>
      <c r="AG264" s="1014"/>
      <c r="AH264" s="1014"/>
      <c r="AI264" s="1014"/>
    </row>
    <row r="265" spans="1:35" ht="8.85" customHeight="1">
      <c r="A265" s="199"/>
      <c r="B265" s="199"/>
      <c r="C265" s="199"/>
      <c r="D265" s="199"/>
      <c r="E265" s="199"/>
      <c r="F265" s="199"/>
      <c r="G265" s="199"/>
      <c r="H265" s="199"/>
      <c r="I265" s="199"/>
      <c r="U265" s="762"/>
      <c r="V265" s="996"/>
      <c r="W265" s="995"/>
      <c r="X265" s="1014"/>
      <c r="Y265" s="1014"/>
      <c r="Z265" s="1014"/>
      <c r="AA265" s="1014"/>
      <c r="AB265" s="1014"/>
      <c r="AC265" s="1014"/>
      <c r="AD265" s="1014"/>
      <c r="AE265" s="1014"/>
      <c r="AF265" s="1014"/>
      <c r="AG265" s="1014"/>
      <c r="AH265" s="1014"/>
      <c r="AI265" s="1014"/>
    </row>
    <row r="266" spans="1:35" ht="8.85" customHeight="1">
      <c r="A266" s="199"/>
      <c r="B266" s="199"/>
      <c r="C266" s="199"/>
      <c r="D266" s="199"/>
      <c r="E266" s="199"/>
      <c r="F266" s="199"/>
      <c r="G266" s="199"/>
      <c r="H266" s="199"/>
      <c r="I266" s="199"/>
      <c r="U266" s="762"/>
      <c r="V266" s="996"/>
      <c r="W266" s="995"/>
      <c r="X266" s="1014"/>
      <c r="Y266" s="1014"/>
      <c r="Z266" s="1014"/>
      <c r="AA266" s="1014"/>
      <c r="AB266" s="1014"/>
      <c r="AC266" s="1014"/>
      <c r="AD266" s="1014"/>
      <c r="AE266" s="1014"/>
      <c r="AF266" s="1014"/>
      <c r="AG266" s="1014"/>
      <c r="AH266" s="1014"/>
      <c r="AI266" s="1014"/>
    </row>
    <row r="267" spans="1:35" ht="8.85" customHeight="1">
      <c r="A267" s="199"/>
      <c r="B267" s="199"/>
      <c r="C267" s="199"/>
      <c r="D267" s="199"/>
      <c r="E267" s="199"/>
      <c r="F267" s="199"/>
      <c r="G267" s="199"/>
      <c r="H267" s="199"/>
      <c r="I267" s="199"/>
      <c r="U267" s="762"/>
      <c r="V267" s="996"/>
      <c r="W267" s="995"/>
      <c r="X267" s="1014"/>
      <c r="Y267" s="1014"/>
      <c r="Z267" s="1014"/>
      <c r="AA267" s="1014"/>
      <c r="AB267" s="1014"/>
      <c r="AC267" s="1014"/>
      <c r="AD267" s="1014"/>
      <c r="AE267" s="1014"/>
      <c r="AF267" s="1014"/>
      <c r="AG267" s="1014"/>
      <c r="AH267" s="1014"/>
      <c r="AI267" s="1014"/>
    </row>
    <row r="268" spans="1:35" ht="8.85" customHeight="1">
      <c r="A268" s="199"/>
      <c r="B268" s="199"/>
      <c r="C268" s="199"/>
      <c r="D268" s="199"/>
      <c r="E268" s="199"/>
      <c r="F268" s="199"/>
      <c r="G268" s="199"/>
      <c r="H268" s="199"/>
      <c r="I268" s="199"/>
      <c r="U268" s="762"/>
      <c r="V268" s="996"/>
      <c r="W268" s="995"/>
      <c r="X268" s="1014"/>
      <c r="Y268" s="1014"/>
      <c r="Z268" s="1014"/>
      <c r="AA268" s="1014"/>
      <c r="AB268" s="1014"/>
      <c r="AC268" s="1014"/>
      <c r="AD268" s="1014"/>
      <c r="AE268" s="1014"/>
      <c r="AF268" s="1014"/>
      <c r="AG268" s="1014"/>
      <c r="AH268" s="1014"/>
      <c r="AI268" s="1014"/>
    </row>
    <row r="269" spans="1:35" ht="8.85" customHeight="1">
      <c r="A269" s="199"/>
      <c r="B269" s="199"/>
      <c r="C269" s="199"/>
      <c r="D269" s="199"/>
      <c r="E269" s="199"/>
      <c r="F269" s="199"/>
      <c r="G269" s="199"/>
      <c r="H269" s="199"/>
      <c r="I269" s="199"/>
      <c r="U269" s="762"/>
      <c r="V269" s="996"/>
      <c r="W269" s="995"/>
      <c r="X269" s="1014"/>
      <c r="Y269" s="1014"/>
      <c r="Z269" s="1014"/>
      <c r="AA269" s="1014"/>
      <c r="AB269" s="1014"/>
      <c r="AC269" s="1014"/>
      <c r="AD269" s="1014"/>
      <c r="AE269" s="1014"/>
      <c r="AF269" s="1014"/>
      <c r="AG269" s="1014"/>
      <c r="AH269" s="1014"/>
      <c r="AI269" s="1014"/>
    </row>
    <row r="270" spans="1:35" ht="8.85" customHeight="1">
      <c r="A270" s="199"/>
      <c r="B270" s="199"/>
      <c r="C270" s="199"/>
      <c r="D270" s="199"/>
      <c r="E270" s="199"/>
      <c r="F270" s="199"/>
      <c r="G270" s="199"/>
      <c r="H270" s="199"/>
      <c r="I270" s="199"/>
      <c r="U270" s="762"/>
      <c r="V270" s="996"/>
      <c r="W270" s="995"/>
      <c r="X270" s="1014"/>
      <c r="Y270" s="1014"/>
      <c r="Z270" s="1014"/>
      <c r="AA270" s="1014"/>
      <c r="AB270" s="1014"/>
      <c r="AC270" s="1014"/>
      <c r="AD270" s="1014"/>
      <c r="AE270" s="1014"/>
      <c r="AF270" s="1014"/>
      <c r="AG270" s="1014"/>
      <c r="AH270" s="1014"/>
      <c r="AI270" s="1014"/>
    </row>
    <row r="271" spans="1:35" ht="8.85" customHeight="1">
      <c r="A271" s="199"/>
      <c r="B271" s="199"/>
      <c r="C271" s="199"/>
      <c r="D271" s="199"/>
      <c r="E271" s="199"/>
      <c r="F271" s="199"/>
      <c r="G271" s="199"/>
      <c r="H271" s="199"/>
      <c r="I271" s="199"/>
      <c r="U271" s="762"/>
      <c r="V271" s="996"/>
      <c r="W271" s="995"/>
      <c r="X271" s="1014"/>
      <c r="Y271" s="1014"/>
      <c r="Z271" s="1014"/>
      <c r="AA271" s="1014"/>
      <c r="AB271" s="1014"/>
      <c r="AC271" s="1014"/>
      <c r="AD271" s="1014"/>
      <c r="AE271" s="1014"/>
      <c r="AF271" s="1014"/>
      <c r="AG271" s="1014"/>
      <c r="AH271" s="1014"/>
      <c r="AI271" s="1014"/>
    </row>
    <row r="272" spans="1:35" ht="8.85" customHeight="1">
      <c r="A272" s="199"/>
      <c r="B272" s="199"/>
      <c r="C272" s="199"/>
      <c r="D272" s="199"/>
      <c r="E272" s="199"/>
      <c r="F272" s="199"/>
      <c r="G272" s="199"/>
      <c r="H272" s="199"/>
      <c r="I272" s="199"/>
      <c r="U272" s="762"/>
      <c r="V272" s="996"/>
      <c r="W272" s="995"/>
      <c r="X272" s="1014"/>
      <c r="Y272" s="1014"/>
      <c r="Z272" s="1014"/>
      <c r="AA272" s="1014"/>
      <c r="AB272" s="1014"/>
      <c r="AC272" s="1014"/>
      <c r="AD272" s="1014"/>
      <c r="AE272" s="1014"/>
      <c r="AF272" s="1014"/>
      <c r="AG272" s="1014"/>
      <c r="AH272" s="1014"/>
      <c r="AI272" s="1014"/>
    </row>
    <row r="273" spans="1:35" ht="8.85" customHeight="1">
      <c r="A273" s="199"/>
      <c r="B273" s="199"/>
      <c r="C273" s="199"/>
      <c r="D273" s="199"/>
      <c r="E273" s="199"/>
      <c r="F273" s="199"/>
      <c r="G273" s="199"/>
      <c r="H273" s="199"/>
      <c r="I273" s="199"/>
      <c r="U273" s="762"/>
      <c r="V273" s="996"/>
      <c r="W273" s="995"/>
      <c r="X273" s="1014"/>
      <c r="Y273" s="1014"/>
      <c r="Z273" s="1014"/>
      <c r="AA273" s="1014"/>
      <c r="AB273" s="1014"/>
      <c r="AC273" s="1014"/>
      <c r="AD273" s="1014"/>
      <c r="AE273" s="1014"/>
      <c r="AF273" s="1014"/>
      <c r="AG273" s="1014"/>
      <c r="AH273" s="1014"/>
      <c r="AI273" s="1014"/>
    </row>
    <row r="274" spans="1:35" ht="8.85" customHeight="1">
      <c r="A274" s="199"/>
      <c r="B274" s="199"/>
      <c r="C274" s="199"/>
      <c r="D274" s="199"/>
      <c r="E274" s="199"/>
      <c r="F274" s="199"/>
      <c r="G274" s="199"/>
      <c r="H274" s="199"/>
      <c r="I274" s="199"/>
      <c r="U274" s="762"/>
      <c r="V274" s="996"/>
      <c r="W274" s="995"/>
      <c r="X274" s="1014"/>
      <c r="Y274" s="1014"/>
      <c r="Z274" s="1014"/>
      <c r="AA274" s="1014"/>
      <c r="AB274" s="1014"/>
      <c r="AC274" s="1014"/>
      <c r="AD274" s="1014"/>
      <c r="AE274" s="1014"/>
      <c r="AF274" s="1014"/>
      <c r="AG274" s="1014"/>
      <c r="AH274" s="1014"/>
      <c r="AI274" s="1014"/>
    </row>
    <row r="275" spans="1:35" ht="8.85" customHeight="1">
      <c r="A275" s="199"/>
      <c r="B275" s="199"/>
      <c r="C275" s="199"/>
      <c r="D275" s="199"/>
      <c r="E275" s="199"/>
      <c r="F275" s="199"/>
      <c r="G275" s="199"/>
      <c r="H275" s="199"/>
      <c r="I275" s="199"/>
      <c r="U275" s="762"/>
      <c r="V275" s="996"/>
      <c r="W275" s="995"/>
      <c r="X275" s="1014"/>
      <c r="Y275" s="1014"/>
      <c r="Z275" s="1014"/>
      <c r="AA275" s="1014"/>
      <c r="AB275" s="1014"/>
      <c r="AC275" s="1014"/>
      <c r="AD275" s="1014"/>
      <c r="AE275" s="1014"/>
      <c r="AF275" s="1014"/>
      <c r="AG275" s="1014"/>
      <c r="AH275" s="1014"/>
      <c r="AI275" s="1014"/>
    </row>
    <row r="276" spans="1:35" ht="8.85" customHeight="1">
      <c r="A276" s="199"/>
      <c r="B276" s="199"/>
      <c r="C276" s="199"/>
      <c r="D276" s="199"/>
      <c r="E276" s="199"/>
      <c r="F276" s="199"/>
      <c r="G276" s="199"/>
      <c r="H276" s="199"/>
      <c r="I276" s="199"/>
      <c r="U276" s="762"/>
      <c r="V276" s="996"/>
      <c r="W276" s="995"/>
      <c r="X276" s="1014"/>
      <c r="Y276" s="1014"/>
      <c r="Z276" s="1014"/>
      <c r="AA276" s="1014"/>
      <c r="AB276" s="1014"/>
      <c r="AC276" s="1014"/>
      <c r="AD276" s="1014"/>
      <c r="AE276" s="1014"/>
      <c r="AF276" s="1014"/>
      <c r="AG276" s="1014"/>
      <c r="AH276" s="1014"/>
      <c r="AI276" s="1014"/>
    </row>
    <row r="277" spans="1:35" ht="8.85" customHeight="1">
      <c r="A277" s="199"/>
      <c r="B277" s="199"/>
      <c r="C277" s="199"/>
      <c r="D277" s="199"/>
      <c r="E277" s="199"/>
      <c r="F277" s="199"/>
      <c r="G277" s="199"/>
      <c r="H277" s="199"/>
      <c r="I277" s="199"/>
      <c r="U277" s="762"/>
      <c r="V277" s="996"/>
      <c r="W277" s="995"/>
      <c r="X277" s="1014"/>
      <c r="Y277" s="1014"/>
      <c r="Z277" s="1014"/>
      <c r="AA277" s="1014"/>
      <c r="AB277" s="1014"/>
      <c r="AC277" s="1014"/>
      <c r="AD277" s="1014"/>
      <c r="AE277" s="1014"/>
      <c r="AF277" s="1014"/>
      <c r="AG277" s="1014"/>
      <c r="AH277" s="1014"/>
      <c r="AI277" s="1014"/>
    </row>
    <row r="278" spans="1:35" ht="8.85" customHeight="1">
      <c r="A278" s="199"/>
      <c r="B278" s="199"/>
      <c r="C278" s="199"/>
      <c r="D278" s="199"/>
      <c r="E278" s="199"/>
      <c r="F278" s="199"/>
      <c r="G278" s="199"/>
      <c r="H278" s="199"/>
      <c r="I278" s="199"/>
      <c r="U278" s="762"/>
      <c r="V278" s="996"/>
      <c r="W278" s="995"/>
      <c r="X278" s="1014"/>
      <c r="Y278" s="1014"/>
      <c r="Z278" s="1014"/>
      <c r="AA278" s="1014"/>
      <c r="AB278" s="1014"/>
      <c r="AC278" s="1014"/>
      <c r="AD278" s="1014"/>
      <c r="AE278" s="1014"/>
      <c r="AF278" s="1014"/>
      <c r="AG278" s="1014"/>
      <c r="AH278" s="1014"/>
      <c r="AI278" s="1014"/>
    </row>
    <row r="279" spans="1:35" ht="8.85" customHeight="1">
      <c r="A279" s="199"/>
      <c r="B279" s="199"/>
      <c r="C279" s="199"/>
      <c r="D279" s="199"/>
      <c r="E279" s="199"/>
      <c r="F279" s="199"/>
      <c r="G279" s="199"/>
      <c r="H279" s="199"/>
      <c r="I279" s="199"/>
      <c r="U279" s="762"/>
      <c r="V279" s="996"/>
      <c r="W279" s="995"/>
      <c r="X279" s="1014"/>
      <c r="Y279" s="1014"/>
      <c r="Z279" s="1014"/>
      <c r="AA279" s="1014"/>
      <c r="AB279" s="1014"/>
      <c r="AC279" s="1014"/>
      <c r="AD279" s="1014"/>
      <c r="AE279" s="1014"/>
      <c r="AF279" s="1014"/>
      <c r="AG279" s="1014"/>
      <c r="AH279" s="1014"/>
      <c r="AI279" s="1014"/>
    </row>
    <row r="280" spans="1:35" ht="8.85" customHeight="1">
      <c r="A280" s="199"/>
      <c r="B280" s="199"/>
      <c r="C280" s="199"/>
      <c r="D280" s="199"/>
      <c r="E280" s="199"/>
      <c r="F280" s="199"/>
      <c r="G280" s="199"/>
      <c r="H280" s="199"/>
      <c r="I280" s="199"/>
      <c r="U280" s="762"/>
      <c r="V280" s="996"/>
      <c r="W280" s="995"/>
      <c r="X280" s="1014"/>
      <c r="Y280" s="1014"/>
      <c r="Z280" s="1014"/>
      <c r="AA280" s="1014"/>
      <c r="AB280" s="1014"/>
      <c r="AC280" s="1014"/>
      <c r="AD280" s="1014"/>
      <c r="AE280" s="1014"/>
      <c r="AF280" s="1014"/>
      <c r="AG280" s="1014"/>
      <c r="AH280" s="1014"/>
      <c r="AI280" s="1014"/>
    </row>
    <row r="281" spans="1:35" ht="8.85" customHeight="1">
      <c r="A281" s="199"/>
      <c r="B281" s="199"/>
      <c r="C281" s="199"/>
      <c r="D281" s="199"/>
      <c r="E281" s="199"/>
      <c r="F281" s="199"/>
      <c r="G281" s="199"/>
      <c r="H281" s="199"/>
      <c r="I281" s="199"/>
      <c r="M281" s="344"/>
      <c r="U281" s="762"/>
      <c r="V281" s="996"/>
      <c r="W281" s="995"/>
      <c r="X281" s="1014"/>
      <c r="Y281" s="1014"/>
      <c r="Z281" s="1014"/>
      <c r="AA281" s="1014"/>
      <c r="AB281" s="1014"/>
      <c r="AC281" s="1014"/>
      <c r="AD281" s="1014"/>
      <c r="AE281" s="1014"/>
      <c r="AF281" s="1014"/>
      <c r="AG281" s="1014"/>
      <c r="AH281" s="1014"/>
      <c r="AI281" s="1014"/>
    </row>
    <row r="282" spans="1:35" ht="8.85" customHeight="1">
      <c r="A282" s="199"/>
      <c r="B282" s="199"/>
      <c r="C282" s="199"/>
      <c r="D282" s="199"/>
      <c r="E282" s="199"/>
      <c r="F282" s="199"/>
      <c r="G282" s="199"/>
      <c r="H282" s="199"/>
      <c r="I282" s="199"/>
      <c r="U282" s="762"/>
      <c r="V282" s="996"/>
      <c r="W282" s="995"/>
      <c r="X282" s="1014"/>
      <c r="Y282" s="1014"/>
      <c r="Z282" s="1014"/>
      <c r="AA282" s="1014"/>
      <c r="AB282" s="1014"/>
      <c r="AC282" s="1014"/>
      <c r="AD282" s="1014"/>
      <c r="AE282" s="1014"/>
      <c r="AF282" s="1014"/>
      <c r="AG282" s="1014"/>
      <c r="AH282" s="1014"/>
      <c r="AI282" s="1014"/>
    </row>
    <row r="283" spans="1:35" ht="8.85" customHeight="1">
      <c r="A283" s="199"/>
      <c r="B283" s="199"/>
      <c r="C283" s="199"/>
      <c r="D283" s="199"/>
      <c r="E283" s="199"/>
      <c r="F283" s="199"/>
      <c r="G283" s="199"/>
      <c r="H283" s="199"/>
      <c r="I283" s="199"/>
      <c r="U283" s="762"/>
      <c r="V283" s="996"/>
      <c r="W283" s="995"/>
      <c r="X283" s="1014"/>
      <c r="Y283" s="1014"/>
      <c r="Z283" s="1014"/>
      <c r="AA283" s="1014"/>
      <c r="AB283" s="1014"/>
      <c r="AC283" s="1014"/>
      <c r="AD283" s="1014"/>
      <c r="AE283" s="1014"/>
      <c r="AF283" s="1014"/>
      <c r="AG283" s="1014"/>
      <c r="AH283" s="1014"/>
      <c r="AI283" s="1014"/>
    </row>
    <row r="284" spans="1:35" ht="8.85" customHeight="1">
      <c r="A284" s="199"/>
      <c r="B284" s="199"/>
      <c r="C284" s="199"/>
      <c r="D284" s="199"/>
      <c r="E284" s="199"/>
      <c r="F284" s="199"/>
      <c r="G284" s="199"/>
      <c r="H284" s="199"/>
      <c r="I284" s="199"/>
      <c r="U284" s="762"/>
      <c r="V284" s="996"/>
      <c r="W284" s="995"/>
      <c r="X284" s="1014"/>
      <c r="Y284" s="1014"/>
      <c r="Z284" s="1014"/>
      <c r="AA284" s="1014"/>
      <c r="AB284" s="1014"/>
      <c r="AC284" s="1014"/>
      <c r="AD284" s="1014"/>
      <c r="AE284" s="1014"/>
      <c r="AF284" s="1014"/>
      <c r="AG284" s="1014"/>
      <c r="AH284" s="1014"/>
      <c r="AI284" s="1014"/>
    </row>
    <row r="285" spans="1:35" ht="8.85" customHeight="1">
      <c r="A285" s="199"/>
      <c r="B285" s="199"/>
      <c r="C285" s="199"/>
      <c r="D285" s="199"/>
      <c r="E285" s="199"/>
      <c r="F285" s="199"/>
      <c r="G285" s="199"/>
      <c r="H285" s="199"/>
      <c r="I285" s="199"/>
      <c r="U285" s="762"/>
      <c r="V285" s="996"/>
      <c r="W285" s="995"/>
      <c r="X285" s="1014"/>
      <c r="Y285" s="1014"/>
      <c r="Z285" s="1014"/>
      <c r="AA285" s="1014"/>
      <c r="AB285" s="1014"/>
      <c r="AC285" s="1014"/>
      <c r="AD285" s="1014"/>
      <c r="AE285" s="1014"/>
      <c r="AF285" s="1014"/>
      <c r="AG285" s="1014"/>
      <c r="AH285" s="1014"/>
      <c r="AI285" s="1014"/>
    </row>
    <row r="286" spans="1:35" ht="8.85" customHeight="1">
      <c r="A286" s="199"/>
      <c r="B286" s="199"/>
      <c r="C286" s="199"/>
      <c r="D286" s="199"/>
      <c r="E286" s="199"/>
      <c r="F286" s="199"/>
      <c r="G286" s="199"/>
      <c r="H286" s="199"/>
      <c r="I286" s="199"/>
      <c r="U286" s="762"/>
      <c r="V286" s="996"/>
      <c r="W286" s="995"/>
      <c r="X286" s="1014"/>
      <c r="Y286" s="1014"/>
      <c r="Z286" s="1014"/>
      <c r="AA286" s="1014"/>
      <c r="AB286" s="1014"/>
      <c r="AC286" s="1014"/>
      <c r="AD286" s="1014"/>
      <c r="AE286" s="1014"/>
      <c r="AF286" s="1014"/>
      <c r="AG286" s="1014"/>
      <c r="AH286" s="1014"/>
      <c r="AI286" s="1014"/>
    </row>
    <row r="287" spans="1:35" ht="8.85" customHeight="1">
      <c r="A287" s="199"/>
      <c r="B287" s="199"/>
      <c r="C287" s="199"/>
      <c r="D287" s="199"/>
      <c r="E287" s="199"/>
      <c r="F287" s="199"/>
      <c r="G287" s="199"/>
      <c r="H287" s="199"/>
      <c r="I287" s="199"/>
      <c r="U287" s="762"/>
      <c r="V287" s="996"/>
      <c r="W287" s="995"/>
      <c r="X287" s="1014"/>
      <c r="Y287" s="1014"/>
      <c r="Z287" s="1014"/>
      <c r="AA287" s="1014"/>
      <c r="AB287" s="1014"/>
      <c r="AC287" s="1014"/>
      <c r="AD287" s="1014"/>
      <c r="AE287" s="1014"/>
      <c r="AF287" s="1014"/>
      <c r="AG287" s="1014"/>
      <c r="AH287" s="1014"/>
      <c r="AI287" s="1014"/>
    </row>
    <row r="288" spans="1:35" ht="8.85" customHeight="1">
      <c r="A288" s="199"/>
      <c r="B288" s="199"/>
      <c r="C288" s="199"/>
      <c r="D288" s="199"/>
      <c r="E288" s="199"/>
      <c r="F288" s="199"/>
      <c r="G288" s="199"/>
      <c r="H288" s="199"/>
      <c r="I288" s="199"/>
      <c r="U288" s="762"/>
      <c r="V288" s="996"/>
      <c r="W288" s="995"/>
      <c r="X288" s="1014"/>
      <c r="Y288" s="1014"/>
      <c r="Z288" s="1014"/>
      <c r="AA288" s="1014"/>
      <c r="AB288" s="1014"/>
      <c r="AC288" s="1014"/>
      <c r="AD288" s="1014"/>
      <c r="AE288" s="1014"/>
      <c r="AF288" s="1014"/>
      <c r="AG288" s="1014"/>
      <c r="AH288" s="1014"/>
      <c r="AI288" s="1014"/>
    </row>
    <row r="289" spans="1:35" ht="8.85" customHeight="1">
      <c r="A289" s="199"/>
      <c r="B289" s="199"/>
      <c r="C289" s="199"/>
      <c r="D289" s="199"/>
      <c r="E289" s="199"/>
      <c r="F289" s="199"/>
      <c r="G289" s="199"/>
      <c r="H289" s="199"/>
      <c r="I289" s="199"/>
      <c r="U289" s="762"/>
      <c r="V289" s="996"/>
      <c r="W289" s="995"/>
      <c r="X289" s="1014"/>
      <c r="Y289" s="1014"/>
      <c r="Z289" s="1014"/>
      <c r="AA289" s="1014"/>
      <c r="AB289" s="1014"/>
      <c r="AC289" s="1014"/>
      <c r="AD289" s="1014"/>
      <c r="AE289" s="1014"/>
      <c r="AF289" s="1014"/>
      <c r="AG289" s="1014"/>
      <c r="AH289" s="1014"/>
      <c r="AI289" s="1014"/>
    </row>
    <row r="290" spans="1:35" ht="8.85" customHeight="1">
      <c r="A290" s="199"/>
      <c r="B290" s="199"/>
      <c r="C290" s="199"/>
      <c r="D290" s="199"/>
      <c r="E290" s="199"/>
      <c r="F290" s="199"/>
      <c r="G290" s="199"/>
      <c r="H290" s="199"/>
      <c r="I290" s="199"/>
      <c r="U290" s="762"/>
      <c r="V290" s="996"/>
      <c r="W290" s="995"/>
      <c r="X290" s="1014"/>
      <c r="Y290" s="1014"/>
      <c r="Z290" s="1014"/>
      <c r="AA290" s="1014"/>
      <c r="AB290" s="1014"/>
      <c r="AC290" s="1014"/>
      <c r="AD290" s="1014"/>
      <c r="AE290" s="1014"/>
      <c r="AF290" s="1014"/>
      <c r="AG290" s="1014"/>
      <c r="AH290" s="1014"/>
      <c r="AI290" s="1014"/>
    </row>
    <row r="291" spans="1:35" ht="8.85" customHeight="1">
      <c r="A291" s="199"/>
      <c r="B291" s="199"/>
      <c r="C291" s="199"/>
      <c r="D291" s="199"/>
      <c r="E291" s="199"/>
      <c r="F291" s="199"/>
      <c r="G291" s="199"/>
      <c r="H291" s="199"/>
      <c r="I291" s="199"/>
      <c r="U291" s="762"/>
      <c r="V291" s="996"/>
      <c r="W291" s="995"/>
      <c r="X291" s="1014"/>
      <c r="Y291" s="1014"/>
      <c r="Z291" s="1014"/>
      <c r="AA291" s="1014"/>
      <c r="AB291" s="1014"/>
      <c r="AC291" s="1014"/>
      <c r="AD291" s="1014"/>
      <c r="AE291" s="1014"/>
      <c r="AF291" s="1014"/>
      <c r="AG291" s="1014"/>
      <c r="AH291" s="1014"/>
      <c r="AI291" s="1014"/>
    </row>
    <row r="292" spans="1:35" ht="8.85" customHeight="1">
      <c r="A292" s="199"/>
      <c r="B292" s="199"/>
      <c r="C292" s="199"/>
      <c r="D292" s="199"/>
      <c r="E292" s="199"/>
      <c r="F292" s="199"/>
      <c r="G292" s="199"/>
      <c r="H292" s="199"/>
      <c r="I292" s="199"/>
      <c r="U292" s="762"/>
      <c r="V292" s="996"/>
      <c r="W292" s="995"/>
      <c r="X292" s="1014"/>
      <c r="Y292" s="1014"/>
      <c r="Z292" s="1014"/>
      <c r="AA292" s="1014"/>
      <c r="AB292" s="1014"/>
      <c r="AC292" s="1014"/>
      <c r="AD292" s="1014"/>
      <c r="AE292" s="1014"/>
      <c r="AF292" s="1014"/>
      <c r="AG292" s="1014"/>
      <c r="AH292" s="1014"/>
      <c r="AI292" s="1014"/>
    </row>
    <row r="293" spans="1:35" ht="8.85" customHeight="1">
      <c r="A293" s="199"/>
      <c r="B293" s="199"/>
      <c r="C293" s="199"/>
      <c r="D293" s="199"/>
      <c r="E293" s="199"/>
      <c r="F293" s="199"/>
      <c r="G293" s="199"/>
      <c r="H293" s="199"/>
      <c r="I293" s="199"/>
      <c r="U293" s="762"/>
      <c r="V293" s="996"/>
      <c r="W293" s="995"/>
      <c r="X293" s="1014"/>
      <c r="Y293" s="1014"/>
      <c r="Z293" s="1014"/>
      <c r="AA293" s="1014"/>
      <c r="AB293" s="1014"/>
      <c r="AC293" s="1014"/>
      <c r="AD293" s="1014"/>
      <c r="AE293" s="1014"/>
      <c r="AF293" s="1014"/>
      <c r="AG293" s="1014"/>
      <c r="AH293" s="1014"/>
      <c r="AI293" s="1014"/>
    </row>
    <row r="294" spans="1:35" ht="8.85" customHeight="1">
      <c r="A294" s="199"/>
      <c r="B294" s="199"/>
      <c r="C294" s="199"/>
      <c r="D294" s="199"/>
      <c r="E294" s="199"/>
      <c r="F294" s="199"/>
      <c r="G294" s="199"/>
      <c r="H294" s="199"/>
      <c r="I294" s="199"/>
      <c r="U294" s="762"/>
      <c r="V294" s="996"/>
      <c r="W294" s="995"/>
      <c r="X294" s="1014"/>
      <c r="Y294" s="1014"/>
      <c r="Z294" s="1014"/>
      <c r="AA294" s="1014"/>
      <c r="AB294" s="1014"/>
      <c r="AC294" s="1014"/>
      <c r="AD294" s="1014"/>
      <c r="AE294" s="1014"/>
      <c r="AF294" s="1014"/>
      <c r="AG294" s="1014"/>
      <c r="AH294" s="1014"/>
      <c r="AI294" s="1014"/>
    </row>
    <row r="295" spans="1:35" ht="8.85" customHeight="1">
      <c r="A295" s="199"/>
      <c r="B295" s="199"/>
      <c r="C295" s="199"/>
      <c r="D295" s="199"/>
      <c r="E295" s="199"/>
      <c r="F295" s="199"/>
      <c r="G295" s="199"/>
      <c r="H295" s="199"/>
      <c r="I295" s="199"/>
      <c r="U295" s="762"/>
      <c r="V295" s="996"/>
      <c r="W295" s="995"/>
      <c r="X295" s="1014"/>
      <c r="Y295" s="1014"/>
      <c r="Z295" s="1014"/>
      <c r="AA295" s="1014"/>
      <c r="AB295" s="1014"/>
      <c r="AC295" s="1014"/>
      <c r="AD295" s="1014"/>
      <c r="AE295" s="1014"/>
      <c r="AF295" s="1014"/>
      <c r="AG295" s="1014"/>
      <c r="AH295" s="1014"/>
      <c r="AI295" s="1014"/>
    </row>
    <row r="296" spans="1:35" ht="8.85" customHeight="1">
      <c r="A296" s="199"/>
      <c r="B296" s="199"/>
      <c r="C296" s="199"/>
      <c r="D296" s="199"/>
      <c r="E296" s="199"/>
      <c r="F296" s="199"/>
      <c r="G296" s="199"/>
      <c r="H296" s="199"/>
      <c r="I296" s="199"/>
      <c r="U296" s="762"/>
      <c r="V296" s="996"/>
      <c r="W296" s="995"/>
      <c r="X296" s="1014"/>
      <c r="Y296" s="1014"/>
      <c r="Z296" s="1014"/>
      <c r="AA296" s="1014"/>
      <c r="AB296" s="1014"/>
      <c r="AC296" s="1014"/>
      <c r="AD296" s="1014"/>
      <c r="AE296" s="1014"/>
      <c r="AF296" s="1014"/>
      <c r="AG296" s="1014"/>
      <c r="AH296" s="1014"/>
      <c r="AI296" s="1014"/>
    </row>
    <row r="297" spans="1:35" ht="8.85" customHeight="1">
      <c r="A297" s="199"/>
      <c r="B297" s="199"/>
      <c r="C297" s="199"/>
      <c r="D297" s="199"/>
      <c r="E297" s="199"/>
      <c r="F297" s="199"/>
      <c r="G297" s="199"/>
      <c r="H297" s="199"/>
      <c r="I297" s="199"/>
      <c r="U297" s="762"/>
      <c r="V297" s="996"/>
      <c r="W297" s="995"/>
      <c r="X297" s="1014"/>
      <c r="Y297" s="1014"/>
      <c r="Z297" s="1014"/>
      <c r="AA297" s="1014"/>
      <c r="AB297" s="1014"/>
      <c r="AC297" s="1014"/>
      <c r="AD297" s="1014"/>
      <c r="AE297" s="1014"/>
      <c r="AF297" s="1014"/>
      <c r="AG297" s="1014"/>
      <c r="AH297" s="1014"/>
      <c r="AI297" s="1014"/>
    </row>
    <row r="298" spans="1:35" ht="8.85" customHeight="1">
      <c r="A298" s="199"/>
      <c r="B298" s="199"/>
      <c r="C298" s="199"/>
      <c r="D298" s="199"/>
      <c r="E298" s="199"/>
      <c r="F298" s="199"/>
      <c r="G298" s="199"/>
      <c r="H298" s="199"/>
      <c r="I298" s="199"/>
      <c r="U298" s="762"/>
      <c r="V298" s="996"/>
      <c r="W298" s="995"/>
      <c r="X298" s="1014"/>
      <c r="Y298" s="1014"/>
      <c r="Z298" s="1014"/>
      <c r="AA298" s="1014"/>
      <c r="AB298" s="1014"/>
      <c r="AC298" s="1014"/>
      <c r="AD298" s="1014"/>
      <c r="AE298" s="1014"/>
      <c r="AF298" s="1014"/>
      <c r="AG298" s="1014"/>
      <c r="AH298" s="1014"/>
      <c r="AI298" s="1014"/>
    </row>
    <row r="299" spans="1:35" ht="8.85" customHeight="1">
      <c r="A299" s="199"/>
      <c r="B299" s="199"/>
      <c r="C299" s="199"/>
      <c r="D299" s="199"/>
      <c r="E299" s="199"/>
      <c r="F299" s="199"/>
      <c r="G299" s="199"/>
      <c r="H299" s="199"/>
      <c r="I299" s="199"/>
      <c r="U299" s="762"/>
      <c r="V299" s="996"/>
      <c r="W299" s="995"/>
      <c r="X299" s="1014"/>
      <c r="Y299" s="1014"/>
      <c r="Z299" s="1014"/>
      <c r="AA299" s="1014"/>
      <c r="AB299" s="1014"/>
      <c r="AC299" s="1014"/>
      <c r="AD299" s="1014"/>
      <c r="AE299" s="1014"/>
      <c r="AF299" s="1014"/>
      <c r="AG299" s="1014"/>
      <c r="AH299" s="1014"/>
      <c r="AI299" s="1014"/>
    </row>
    <row r="300" spans="1:35" ht="8.85" customHeight="1">
      <c r="A300" s="199"/>
      <c r="B300" s="199"/>
      <c r="C300" s="199"/>
      <c r="D300" s="199"/>
      <c r="E300" s="199"/>
      <c r="F300" s="199"/>
      <c r="G300" s="199"/>
      <c r="H300" s="199"/>
      <c r="I300" s="199"/>
      <c r="U300" s="762"/>
      <c r="V300" s="996"/>
      <c r="W300" s="995"/>
      <c r="X300" s="1014"/>
      <c r="Y300" s="1014"/>
      <c r="Z300" s="1014"/>
      <c r="AA300" s="1014"/>
      <c r="AB300" s="1014"/>
      <c r="AC300" s="1014"/>
      <c r="AD300" s="1014"/>
      <c r="AE300" s="1014"/>
      <c r="AF300" s="1014"/>
      <c r="AG300" s="1014"/>
      <c r="AH300" s="1014"/>
      <c r="AI300" s="1014"/>
    </row>
    <row r="301" spans="1:35" ht="8.85" customHeight="1">
      <c r="A301" s="199"/>
      <c r="B301" s="199"/>
      <c r="C301" s="199"/>
      <c r="D301" s="199"/>
      <c r="E301" s="199"/>
      <c r="F301" s="199"/>
      <c r="G301" s="199"/>
      <c r="H301" s="199"/>
      <c r="I301" s="199"/>
      <c r="U301" s="762"/>
      <c r="V301" s="996"/>
      <c r="W301" s="995"/>
      <c r="X301" s="1014"/>
      <c r="Y301" s="1014"/>
      <c r="Z301" s="1014"/>
      <c r="AA301" s="1014"/>
      <c r="AB301" s="1014"/>
      <c r="AC301" s="1014"/>
      <c r="AD301" s="1014"/>
      <c r="AE301" s="1014"/>
      <c r="AF301" s="1014"/>
      <c r="AG301" s="1014"/>
      <c r="AH301" s="1014"/>
      <c r="AI301" s="1014"/>
    </row>
    <row r="302" spans="1:35" ht="8.85" customHeight="1">
      <c r="A302" s="199"/>
      <c r="B302" s="199"/>
      <c r="C302" s="199"/>
      <c r="D302" s="199"/>
      <c r="E302" s="199"/>
      <c r="F302" s="199"/>
      <c r="G302" s="199"/>
      <c r="H302" s="199"/>
      <c r="I302" s="199"/>
      <c r="U302" s="762"/>
      <c r="V302" s="996"/>
      <c r="W302" s="995"/>
      <c r="X302" s="1014"/>
      <c r="Y302" s="1014"/>
      <c r="Z302" s="1014"/>
      <c r="AA302" s="1014"/>
      <c r="AB302" s="1014"/>
      <c r="AC302" s="1014"/>
      <c r="AD302" s="1014"/>
      <c r="AE302" s="1014"/>
      <c r="AF302" s="1014"/>
      <c r="AG302" s="1014"/>
      <c r="AH302" s="1014"/>
      <c r="AI302" s="1014"/>
    </row>
    <row r="303" spans="1:35" ht="8.85" customHeight="1">
      <c r="A303" s="199"/>
      <c r="B303" s="199"/>
      <c r="C303" s="199"/>
      <c r="D303" s="199"/>
      <c r="E303" s="199"/>
      <c r="F303" s="199"/>
      <c r="G303" s="199"/>
      <c r="H303" s="199"/>
      <c r="I303" s="199"/>
      <c r="U303" s="762"/>
      <c r="V303" s="996"/>
      <c r="W303" s="995"/>
      <c r="X303" s="1014"/>
      <c r="Y303" s="1014"/>
      <c r="Z303" s="1014"/>
      <c r="AA303" s="1014"/>
      <c r="AB303" s="1014"/>
      <c r="AC303" s="1014"/>
      <c r="AD303" s="1014"/>
      <c r="AE303" s="1014"/>
      <c r="AF303" s="1014"/>
      <c r="AG303" s="1014"/>
      <c r="AH303" s="1014"/>
      <c r="AI303" s="1014"/>
    </row>
    <row r="304" spans="1:35" ht="8.85" customHeight="1">
      <c r="A304" s="199"/>
      <c r="B304" s="199"/>
      <c r="C304" s="199"/>
      <c r="D304" s="199"/>
      <c r="E304" s="199"/>
      <c r="F304" s="199"/>
      <c r="G304" s="199"/>
      <c r="H304" s="199"/>
      <c r="I304" s="199"/>
      <c r="U304" s="762"/>
      <c r="V304" s="996"/>
      <c r="W304" s="995"/>
      <c r="X304" s="1014"/>
      <c r="Y304" s="1014"/>
      <c r="Z304" s="1014"/>
      <c r="AA304" s="1014"/>
      <c r="AB304" s="1014"/>
      <c r="AC304" s="1014"/>
      <c r="AD304" s="1014"/>
      <c r="AE304" s="1014"/>
      <c r="AF304" s="1014"/>
      <c r="AG304" s="1014"/>
      <c r="AH304" s="1014"/>
      <c r="AI304" s="1014"/>
    </row>
    <row r="305" spans="1:35" ht="8.85" customHeight="1">
      <c r="A305" s="199"/>
      <c r="B305" s="199"/>
      <c r="C305" s="199"/>
      <c r="D305" s="199"/>
      <c r="E305" s="199"/>
      <c r="F305" s="199"/>
      <c r="G305" s="199"/>
      <c r="H305" s="199"/>
      <c r="I305" s="199"/>
      <c r="U305" s="762"/>
      <c r="V305" s="996"/>
      <c r="W305" s="995"/>
      <c r="X305" s="1014"/>
      <c r="Y305" s="1014"/>
      <c r="Z305" s="1014"/>
      <c r="AA305" s="1014"/>
      <c r="AB305" s="1014"/>
      <c r="AC305" s="1014"/>
      <c r="AD305" s="1014"/>
      <c r="AE305" s="1014"/>
      <c r="AF305" s="1014"/>
      <c r="AG305" s="1014"/>
      <c r="AH305" s="1014"/>
      <c r="AI305" s="1014"/>
    </row>
    <row r="306" spans="1:35" ht="8.85" customHeight="1">
      <c r="A306" s="199"/>
      <c r="B306" s="199"/>
      <c r="C306" s="199"/>
      <c r="D306" s="199"/>
      <c r="E306" s="199"/>
      <c r="F306" s="199"/>
      <c r="G306" s="199"/>
      <c r="H306" s="199"/>
      <c r="I306" s="199"/>
      <c r="U306" s="762"/>
      <c r="V306" s="996"/>
      <c r="W306" s="995"/>
      <c r="X306" s="1014"/>
      <c r="Y306" s="1014"/>
      <c r="Z306" s="1014"/>
      <c r="AA306" s="1014"/>
      <c r="AB306" s="1014"/>
      <c r="AC306" s="1014"/>
      <c r="AD306" s="1014"/>
      <c r="AE306" s="1014"/>
      <c r="AF306" s="1014"/>
      <c r="AG306" s="1014"/>
      <c r="AH306" s="1014"/>
      <c r="AI306" s="1014"/>
    </row>
    <row r="307" spans="1:35" ht="8.85" customHeight="1">
      <c r="A307" s="199"/>
      <c r="B307" s="199"/>
      <c r="C307" s="199"/>
      <c r="D307" s="199"/>
      <c r="E307" s="199"/>
      <c r="F307" s="199"/>
      <c r="G307" s="199"/>
      <c r="H307" s="199"/>
      <c r="I307" s="199"/>
      <c r="U307" s="762"/>
      <c r="V307" s="996"/>
      <c r="W307" s="995"/>
      <c r="X307" s="1014"/>
      <c r="Y307" s="1014"/>
      <c r="Z307" s="1014"/>
      <c r="AA307" s="1014"/>
      <c r="AB307" s="1014"/>
      <c r="AC307" s="1014"/>
      <c r="AD307" s="1014"/>
      <c r="AE307" s="1014"/>
      <c r="AF307" s="1014"/>
      <c r="AG307" s="1014"/>
      <c r="AH307" s="1014"/>
      <c r="AI307" s="1014"/>
    </row>
    <row r="308" spans="1:35" ht="8.85" customHeight="1">
      <c r="A308" s="199"/>
      <c r="B308" s="199"/>
      <c r="C308" s="199"/>
      <c r="D308" s="199"/>
      <c r="E308" s="199"/>
      <c r="F308" s="199"/>
      <c r="G308" s="199"/>
      <c r="H308" s="199"/>
      <c r="I308" s="199"/>
      <c r="U308" s="762"/>
      <c r="V308" s="996"/>
      <c r="W308" s="995"/>
      <c r="X308" s="1014"/>
      <c r="Y308" s="1014"/>
      <c r="Z308" s="1014"/>
      <c r="AA308" s="1014"/>
      <c r="AB308" s="1014"/>
      <c r="AC308" s="1014"/>
      <c r="AD308" s="1014"/>
      <c r="AE308" s="1014"/>
      <c r="AF308" s="1014"/>
      <c r="AG308" s="1014"/>
      <c r="AH308" s="1014"/>
      <c r="AI308" s="1014"/>
    </row>
    <row r="309" spans="1:35" ht="8.85" customHeight="1">
      <c r="A309" s="199"/>
      <c r="B309" s="199"/>
      <c r="C309" s="199"/>
      <c r="D309" s="199"/>
      <c r="E309" s="199"/>
      <c r="F309" s="199"/>
      <c r="G309" s="199"/>
      <c r="H309" s="199"/>
      <c r="I309" s="199"/>
      <c r="U309" s="762"/>
      <c r="V309" s="996"/>
      <c r="W309" s="995"/>
      <c r="X309" s="1014"/>
      <c r="Y309" s="1014"/>
      <c r="Z309" s="1014"/>
      <c r="AA309" s="1014"/>
      <c r="AB309" s="1014"/>
      <c r="AC309" s="1014"/>
      <c r="AD309" s="1014"/>
      <c r="AE309" s="1014"/>
      <c r="AF309" s="1014"/>
      <c r="AG309" s="1014"/>
      <c r="AH309" s="1014"/>
      <c r="AI309" s="1014"/>
    </row>
    <row r="310" spans="1:35" ht="8.85" customHeight="1">
      <c r="A310" s="199"/>
      <c r="B310" s="199"/>
      <c r="C310" s="199"/>
      <c r="D310" s="199"/>
      <c r="E310" s="199"/>
      <c r="F310" s="199"/>
      <c r="G310" s="199"/>
      <c r="H310" s="199"/>
      <c r="I310" s="199"/>
      <c r="U310" s="762"/>
      <c r="V310" s="996"/>
      <c r="W310" s="995"/>
      <c r="X310" s="1014"/>
      <c r="Y310" s="1014"/>
      <c r="Z310" s="1014"/>
      <c r="AA310" s="1014"/>
      <c r="AB310" s="1014"/>
      <c r="AC310" s="1014"/>
      <c r="AD310" s="1014"/>
      <c r="AE310" s="1014"/>
      <c r="AF310" s="1014"/>
      <c r="AG310" s="1014"/>
      <c r="AH310" s="1014"/>
      <c r="AI310" s="1014"/>
    </row>
    <row r="311" spans="1:35" ht="8.85" customHeight="1">
      <c r="A311" s="199"/>
      <c r="B311" s="199"/>
      <c r="C311" s="199"/>
      <c r="D311" s="199"/>
      <c r="E311" s="199"/>
      <c r="F311" s="199"/>
      <c r="G311" s="199"/>
      <c r="H311" s="199"/>
      <c r="I311" s="199"/>
      <c r="U311" s="762"/>
      <c r="V311" s="996"/>
      <c r="W311" s="995"/>
      <c r="X311" s="1014"/>
      <c r="Y311" s="1014"/>
      <c r="Z311" s="1014"/>
      <c r="AA311" s="1014"/>
      <c r="AB311" s="1014"/>
      <c r="AC311" s="1014"/>
      <c r="AD311" s="1014"/>
      <c r="AE311" s="1014"/>
      <c r="AF311" s="1014"/>
      <c r="AG311" s="1014"/>
      <c r="AH311" s="1014"/>
      <c r="AI311" s="1014"/>
    </row>
    <row r="312" spans="1:35" ht="8.85" customHeight="1">
      <c r="A312" s="199"/>
      <c r="B312" s="199"/>
      <c r="C312" s="199"/>
      <c r="D312" s="199"/>
      <c r="E312" s="199"/>
      <c r="F312" s="199"/>
      <c r="G312" s="199"/>
      <c r="H312" s="199"/>
      <c r="I312" s="199"/>
      <c r="U312" s="762"/>
      <c r="V312" s="996"/>
      <c r="W312" s="995"/>
      <c r="X312" s="1014"/>
      <c r="Y312" s="1014"/>
      <c r="Z312" s="1014"/>
      <c r="AA312" s="1014"/>
      <c r="AB312" s="1014"/>
      <c r="AC312" s="1014"/>
      <c r="AD312" s="1014"/>
      <c r="AE312" s="1014"/>
      <c r="AF312" s="1014"/>
      <c r="AG312" s="1014"/>
      <c r="AH312" s="1014"/>
      <c r="AI312" s="1014"/>
    </row>
    <row r="313" spans="1:35" ht="8.85" customHeight="1">
      <c r="A313" s="199"/>
      <c r="B313" s="199"/>
      <c r="C313" s="199"/>
      <c r="D313" s="199"/>
      <c r="E313" s="199"/>
      <c r="F313" s="199"/>
      <c r="G313" s="199"/>
      <c r="H313" s="199"/>
      <c r="I313" s="199"/>
      <c r="U313" s="762"/>
      <c r="V313" s="996"/>
      <c r="W313" s="995"/>
      <c r="X313" s="1014"/>
      <c r="Y313" s="1014"/>
      <c r="Z313" s="1014"/>
      <c r="AA313" s="1014"/>
      <c r="AB313" s="1014"/>
      <c r="AC313" s="1014"/>
      <c r="AD313" s="1014"/>
      <c r="AE313" s="1014"/>
      <c r="AF313" s="1014"/>
      <c r="AG313" s="1014"/>
      <c r="AH313" s="1014"/>
      <c r="AI313" s="1014"/>
    </row>
    <row r="314" spans="1:35" ht="8.85" customHeight="1">
      <c r="A314" s="199"/>
      <c r="B314" s="199"/>
      <c r="C314" s="199"/>
      <c r="D314" s="199"/>
      <c r="E314" s="199"/>
      <c r="F314" s="199"/>
      <c r="G314" s="199"/>
      <c r="H314" s="199"/>
      <c r="I314" s="199"/>
      <c r="U314" s="762"/>
      <c r="V314" s="996"/>
      <c r="W314" s="995"/>
      <c r="X314" s="1014"/>
      <c r="Y314" s="1014"/>
      <c r="Z314" s="1014"/>
      <c r="AA314" s="1014"/>
      <c r="AB314" s="1014"/>
      <c r="AC314" s="1014"/>
      <c r="AD314" s="1014"/>
      <c r="AE314" s="1014"/>
      <c r="AF314" s="1014"/>
      <c r="AG314" s="1014"/>
      <c r="AH314" s="1014"/>
      <c r="AI314" s="1014"/>
    </row>
    <row r="315" spans="1:35" ht="8.85" customHeight="1">
      <c r="A315" s="199"/>
      <c r="B315" s="199"/>
      <c r="C315" s="199"/>
      <c r="D315" s="199"/>
      <c r="E315" s="199"/>
      <c r="F315" s="199"/>
      <c r="G315" s="199"/>
      <c r="H315" s="199"/>
      <c r="I315" s="199"/>
      <c r="U315" s="762"/>
      <c r="V315" s="996"/>
      <c r="W315" s="995"/>
      <c r="X315" s="1014"/>
      <c r="Y315" s="1014"/>
      <c r="Z315" s="1014"/>
      <c r="AA315" s="1014"/>
      <c r="AB315" s="1014"/>
      <c r="AC315" s="1014"/>
      <c r="AD315" s="1014"/>
      <c r="AE315" s="1014"/>
      <c r="AF315" s="1014"/>
      <c r="AG315" s="1014"/>
      <c r="AH315" s="1014"/>
      <c r="AI315" s="1014"/>
    </row>
    <row r="316" spans="1:35" ht="8.85" customHeight="1">
      <c r="A316" s="199"/>
      <c r="B316" s="199"/>
      <c r="C316" s="199"/>
      <c r="D316" s="199"/>
      <c r="E316" s="199"/>
      <c r="F316" s="199"/>
      <c r="G316" s="199"/>
      <c r="H316" s="199"/>
      <c r="I316" s="199"/>
      <c r="U316" s="762"/>
      <c r="V316" s="996"/>
      <c r="W316" s="995"/>
      <c r="X316" s="1014"/>
      <c r="Y316" s="1014"/>
      <c r="Z316" s="1014"/>
      <c r="AA316" s="1014"/>
      <c r="AB316" s="1014"/>
      <c r="AC316" s="1014"/>
      <c r="AD316" s="1014"/>
      <c r="AE316" s="1014"/>
      <c r="AF316" s="1014"/>
      <c r="AG316" s="1014"/>
      <c r="AH316" s="1014"/>
      <c r="AI316" s="1014"/>
    </row>
    <row r="317" spans="1:35" ht="8.85" customHeight="1">
      <c r="A317" s="199"/>
      <c r="B317" s="199"/>
      <c r="C317" s="199"/>
      <c r="D317" s="199"/>
      <c r="E317" s="199"/>
      <c r="F317" s="199"/>
      <c r="G317" s="199"/>
      <c r="H317" s="199"/>
      <c r="I317" s="199"/>
      <c r="U317" s="762"/>
      <c r="V317" s="996"/>
      <c r="W317" s="995"/>
      <c r="X317" s="1014"/>
      <c r="Y317" s="1014"/>
      <c r="Z317" s="1014"/>
      <c r="AA317" s="1014"/>
      <c r="AB317" s="1014"/>
      <c r="AC317" s="1014"/>
      <c r="AD317" s="1014"/>
      <c r="AE317" s="1014"/>
      <c r="AF317" s="1014"/>
      <c r="AG317" s="1014"/>
      <c r="AH317" s="1014"/>
      <c r="AI317" s="1014"/>
    </row>
    <row r="318" spans="1:35" ht="8.85" customHeight="1">
      <c r="U318" s="762"/>
      <c r="V318" s="996"/>
      <c r="W318" s="995"/>
      <c r="X318" s="1014"/>
      <c r="Y318" s="1014"/>
      <c r="Z318" s="1014"/>
      <c r="AA318" s="1014"/>
      <c r="AB318" s="1014"/>
      <c r="AC318" s="1014"/>
      <c r="AD318" s="1014"/>
      <c r="AE318" s="1014"/>
      <c r="AF318" s="1014"/>
      <c r="AG318" s="1014"/>
      <c r="AH318" s="1014"/>
      <c r="AI318" s="1014"/>
    </row>
    <row r="319" spans="1:35" ht="8.85" customHeight="1">
      <c r="U319" s="762"/>
      <c r="V319" s="996"/>
      <c r="W319" s="995"/>
      <c r="X319" s="1014"/>
      <c r="Y319" s="1014"/>
      <c r="Z319" s="1014"/>
      <c r="AA319" s="1014"/>
      <c r="AB319" s="1014"/>
      <c r="AC319" s="1014"/>
      <c r="AD319" s="1014"/>
      <c r="AE319" s="1014"/>
      <c r="AF319" s="1014"/>
      <c r="AG319" s="1014"/>
      <c r="AH319" s="1014"/>
      <c r="AI319" s="1014"/>
    </row>
    <row r="320" spans="1:35" ht="8.85" customHeight="1">
      <c r="U320" s="762"/>
      <c r="V320" s="996"/>
      <c r="W320" s="995"/>
      <c r="X320" s="1014"/>
      <c r="Y320" s="1014"/>
      <c r="Z320" s="1014"/>
      <c r="AA320" s="1014"/>
      <c r="AB320" s="1014"/>
      <c r="AC320" s="1014"/>
      <c r="AD320" s="1014"/>
      <c r="AE320" s="1014"/>
      <c r="AF320" s="1014"/>
      <c r="AG320" s="1014"/>
      <c r="AH320" s="1014"/>
      <c r="AI320" s="1014"/>
    </row>
    <row r="321" spans="21:35" ht="8.85" customHeight="1">
      <c r="U321" s="762"/>
      <c r="V321" s="996"/>
      <c r="W321" s="995"/>
      <c r="X321" s="1014"/>
      <c r="Y321" s="1014"/>
      <c r="Z321" s="1014"/>
      <c r="AA321" s="1014"/>
      <c r="AB321" s="1014"/>
      <c r="AC321" s="1014"/>
      <c r="AD321" s="1014"/>
      <c r="AE321" s="1014"/>
      <c r="AF321" s="1014"/>
      <c r="AG321" s="1014"/>
      <c r="AH321" s="1014"/>
      <c r="AI321" s="1014"/>
    </row>
    <row r="322" spans="21:35" ht="8.85" customHeight="1">
      <c r="U322" s="762"/>
      <c r="V322" s="996"/>
      <c r="W322" s="995"/>
      <c r="X322" s="1014"/>
      <c r="Y322" s="1014"/>
      <c r="Z322" s="1014"/>
      <c r="AA322" s="1014"/>
      <c r="AB322" s="1014"/>
      <c r="AC322" s="1014"/>
      <c r="AD322" s="1014"/>
      <c r="AE322" s="1014"/>
      <c r="AF322" s="1014"/>
      <c r="AG322" s="1014"/>
      <c r="AH322" s="1014"/>
      <c r="AI322" s="1014"/>
    </row>
    <row r="323" spans="21:35" ht="8.85" customHeight="1">
      <c r="U323" s="762"/>
      <c r="V323" s="996"/>
      <c r="W323" s="995"/>
      <c r="X323" s="1014"/>
      <c r="Y323" s="1014"/>
      <c r="Z323" s="1014"/>
      <c r="AA323" s="1014"/>
      <c r="AB323" s="1014"/>
      <c r="AC323" s="1014"/>
      <c r="AD323" s="1014"/>
      <c r="AE323" s="1014"/>
      <c r="AF323" s="1014"/>
      <c r="AG323" s="1014"/>
      <c r="AH323" s="1014"/>
      <c r="AI323" s="1014"/>
    </row>
    <row r="324" spans="21:35" ht="8.85" customHeight="1">
      <c r="U324" s="762"/>
      <c r="V324" s="996"/>
      <c r="W324" s="995"/>
      <c r="X324" s="1014"/>
      <c r="Y324" s="1014"/>
      <c r="Z324" s="1014"/>
      <c r="AA324" s="1014"/>
      <c r="AB324" s="1014"/>
      <c r="AC324" s="1014"/>
      <c r="AD324" s="1014"/>
      <c r="AE324" s="1014"/>
      <c r="AF324" s="1014"/>
      <c r="AG324" s="1014"/>
      <c r="AH324" s="1014"/>
      <c r="AI324" s="1014"/>
    </row>
    <row r="325" spans="21:35" ht="8.85" customHeight="1">
      <c r="U325" s="762"/>
      <c r="V325" s="996"/>
      <c r="W325" s="995"/>
      <c r="X325" s="1014"/>
      <c r="Y325" s="1014"/>
      <c r="Z325" s="1014"/>
      <c r="AA325" s="1014"/>
      <c r="AB325" s="1014"/>
      <c r="AC325" s="1014"/>
      <c r="AD325" s="1014"/>
      <c r="AE325" s="1014"/>
      <c r="AF325" s="1014"/>
      <c r="AG325" s="1014"/>
      <c r="AH325" s="1014"/>
      <c r="AI325" s="1014"/>
    </row>
    <row r="326" spans="21:35" ht="8.85" customHeight="1">
      <c r="U326" s="762"/>
      <c r="V326" s="996"/>
      <c r="W326" s="995"/>
      <c r="X326" s="1014"/>
      <c r="Y326" s="1014"/>
      <c r="Z326" s="1014"/>
      <c r="AA326" s="1014"/>
      <c r="AB326" s="1014"/>
      <c r="AC326" s="1014"/>
      <c r="AD326" s="1014"/>
      <c r="AE326" s="1014"/>
      <c r="AF326" s="1014"/>
      <c r="AG326" s="1014"/>
      <c r="AH326" s="1014"/>
      <c r="AI326" s="1014"/>
    </row>
    <row r="327" spans="21:35" ht="8.85" customHeight="1">
      <c r="U327" s="762"/>
      <c r="V327" s="996"/>
      <c r="W327" s="995"/>
      <c r="X327" s="1014"/>
      <c r="Y327" s="1014"/>
      <c r="Z327" s="1014"/>
      <c r="AA327" s="1014"/>
      <c r="AB327" s="1014"/>
      <c r="AC327" s="1014"/>
      <c r="AD327" s="1014"/>
      <c r="AE327" s="1014"/>
      <c r="AF327" s="1014"/>
      <c r="AG327" s="1014"/>
      <c r="AH327" s="1014"/>
      <c r="AI327" s="1014"/>
    </row>
    <row r="328" spans="21:35" ht="8.85" customHeight="1">
      <c r="U328" s="762"/>
      <c r="V328" s="996"/>
      <c r="W328" s="995"/>
      <c r="X328" s="1014"/>
      <c r="Y328" s="1014"/>
      <c r="Z328" s="1014"/>
      <c r="AA328" s="1014"/>
      <c r="AB328" s="1014"/>
      <c r="AC328" s="1014"/>
      <c r="AD328" s="1014"/>
      <c r="AE328" s="1014"/>
      <c r="AF328" s="1014"/>
      <c r="AG328" s="1014"/>
      <c r="AH328" s="1014"/>
      <c r="AI328" s="1014"/>
    </row>
    <row r="329" spans="21:35" ht="8.85" customHeight="1">
      <c r="U329" s="762"/>
      <c r="V329" s="996"/>
      <c r="W329" s="995"/>
      <c r="X329" s="1014"/>
      <c r="Y329" s="1014"/>
      <c r="Z329" s="1014"/>
      <c r="AA329" s="1014"/>
      <c r="AB329" s="1014"/>
      <c r="AC329" s="1014"/>
      <c r="AD329" s="1014"/>
      <c r="AE329" s="1014"/>
      <c r="AF329" s="1014"/>
      <c r="AG329" s="1014"/>
      <c r="AH329" s="1014"/>
      <c r="AI329" s="1014"/>
    </row>
    <row r="330" spans="21:35" ht="8.85" customHeight="1">
      <c r="U330" s="762"/>
      <c r="V330" s="996"/>
      <c r="W330" s="995"/>
      <c r="X330" s="1014"/>
      <c r="Y330" s="1014"/>
      <c r="Z330" s="1014"/>
      <c r="AA330" s="1014"/>
      <c r="AB330" s="1014"/>
      <c r="AC330" s="1014"/>
      <c r="AD330" s="1014"/>
      <c r="AE330" s="1014"/>
      <c r="AF330" s="1014"/>
      <c r="AG330" s="1014"/>
      <c r="AH330" s="1014"/>
      <c r="AI330" s="1014"/>
    </row>
    <row r="331" spans="21:35" ht="8.85" customHeight="1">
      <c r="U331" s="762"/>
      <c r="V331" s="996"/>
      <c r="W331" s="995"/>
      <c r="X331" s="1014"/>
      <c r="Y331" s="1014"/>
      <c r="Z331" s="1014"/>
      <c r="AA331" s="1014"/>
      <c r="AB331" s="1014"/>
      <c r="AC331" s="1014"/>
      <c r="AD331" s="1014"/>
      <c r="AE331" s="1014"/>
      <c r="AF331" s="1014"/>
      <c r="AG331" s="1014"/>
      <c r="AH331" s="1014"/>
      <c r="AI331" s="1014"/>
    </row>
    <row r="332" spans="21:35" ht="8.85" customHeight="1">
      <c r="U332" s="762"/>
      <c r="V332" s="996"/>
      <c r="W332" s="995"/>
      <c r="X332" s="1014"/>
      <c r="Y332" s="1014"/>
      <c r="Z332" s="1014"/>
      <c r="AA332" s="1014"/>
      <c r="AB332" s="1014"/>
      <c r="AC332" s="1014"/>
      <c r="AD332" s="1014"/>
      <c r="AE332" s="1014"/>
      <c r="AF332" s="1014"/>
      <c r="AG332" s="1014"/>
      <c r="AH332" s="1014"/>
      <c r="AI332" s="1014"/>
    </row>
    <row r="333" spans="21:35" ht="8.85" customHeight="1">
      <c r="U333" s="762"/>
      <c r="V333" s="996"/>
      <c r="W333" s="995"/>
      <c r="X333" s="1014"/>
      <c r="Y333" s="1014"/>
      <c r="Z333" s="1014"/>
      <c r="AA333" s="1014"/>
      <c r="AB333" s="1014"/>
      <c r="AC333" s="1014"/>
      <c r="AD333" s="1014"/>
      <c r="AE333" s="1014"/>
      <c r="AF333" s="1014"/>
      <c r="AG333" s="1014"/>
      <c r="AH333" s="1014"/>
      <c r="AI333" s="1014"/>
    </row>
    <row r="334" spans="21:35" ht="8.85" customHeight="1">
      <c r="U334" s="762"/>
      <c r="V334" s="996"/>
      <c r="W334" s="995"/>
      <c r="X334" s="1014"/>
      <c r="Y334" s="1014"/>
      <c r="Z334" s="1014"/>
      <c r="AA334" s="1014"/>
      <c r="AB334" s="1014"/>
      <c r="AC334" s="1014"/>
      <c r="AD334" s="1014"/>
      <c r="AE334" s="1014"/>
      <c r="AF334" s="1014"/>
      <c r="AG334" s="1014"/>
      <c r="AH334" s="1014"/>
      <c r="AI334" s="1014"/>
    </row>
    <row r="335" spans="21:35" ht="8.85" customHeight="1">
      <c r="U335" s="762"/>
      <c r="V335" s="996"/>
      <c r="W335" s="995"/>
      <c r="X335" s="1014"/>
      <c r="Y335" s="1014"/>
      <c r="Z335" s="1014"/>
      <c r="AA335" s="1014"/>
      <c r="AB335" s="1014"/>
      <c r="AC335" s="1014"/>
      <c r="AD335" s="1014"/>
      <c r="AE335" s="1014"/>
      <c r="AF335" s="1014"/>
      <c r="AG335" s="1014"/>
      <c r="AH335" s="1014"/>
      <c r="AI335" s="1014"/>
    </row>
    <row r="336" spans="21:35" ht="8.85" customHeight="1">
      <c r="U336" s="762"/>
      <c r="V336" s="996"/>
      <c r="W336" s="995"/>
      <c r="X336" s="1014"/>
      <c r="Y336" s="1014"/>
      <c r="Z336" s="1014"/>
      <c r="AA336" s="1014"/>
      <c r="AB336" s="1014"/>
      <c r="AC336" s="1014"/>
      <c r="AD336" s="1014"/>
      <c r="AE336" s="1014"/>
      <c r="AF336" s="1014"/>
      <c r="AG336" s="1014"/>
      <c r="AH336" s="1014"/>
      <c r="AI336" s="1014"/>
    </row>
    <row r="337" spans="21:35" ht="8.85" customHeight="1">
      <c r="U337" s="762"/>
      <c r="V337" s="996"/>
      <c r="W337" s="995"/>
      <c r="X337" s="1014"/>
      <c r="Y337" s="1014"/>
      <c r="Z337" s="1014"/>
      <c r="AA337" s="1014"/>
      <c r="AB337" s="1014"/>
      <c r="AC337" s="1014"/>
      <c r="AD337" s="1014"/>
      <c r="AE337" s="1014"/>
      <c r="AF337" s="1014"/>
      <c r="AG337" s="1014"/>
      <c r="AH337" s="1014"/>
      <c r="AI337" s="1014"/>
    </row>
    <row r="338" spans="21:35" ht="8.85" customHeight="1">
      <c r="U338" s="762"/>
      <c r="V338" s="996"/>
      <c r="W338" s="995"/>
      <c r="X338" s="1014"/>
      <c r="Y338" s="1014"/>
      <c r="Z338" s="1014"/>
      <c r="AA338" s="1014"/>
      <c r="AB338" s="1014"/>
      <c r="AC338" s="1014"/>
      <c r="AD338" s="1014"/>
      <c r="AE338" s="1014"/>
      <c r="AF338" s="1014"/>
      <c r="AG338" s="1014"/>
      <c r="AH338" s="1014"/>
      <c r="AI338" s="1014"/>
    </row>
    <row r="339" spans="21:35" ht="8.85" customHeight="1">
      <c r="U339" s="762"/>
      <c r="V339" s="996"/>
      <c r="W339" s="995"/>
      <c r="X339" s="1014"/>
      <c r="Y339" s="1014"/>
      <c r="Z339" s="1014"/>
      <c r="AA339" s="1014"/>
      <c r="AB339" s="1014"/>
      <c r="AC339" s="1014"/>
      <c r="AD339" s="1014"/>
      <c r="AE339" s="1014"/>
      <c r="AF339" s="1014"/>
      <c r="AG339" s="1014"/>
      <c r="AH339" s="1014"/>
      <c r="AI339" s="1014"/>
    </row>
    <row r="340" spans="21:35" ht="8.85" customHeight="1">
      <c r="U340" s="762"/>
      <c r="V340" s="996"/>
      <c r="W340" s="995"/>
      <c r="X340" s="1014"/>
      <c r="Y340" s="1014"/>
      <c r="Z340" s="1014"/>
      <c r="AA340" s="1014"/>
      <c r="AB340" s="1014"/>
      <c r="AC340" s="1014"/>
      <c r="AD340" s="1014"/>
      <c r="AE340" s="1014"/>
      <c r="AF340" s="1014"/>
      <c r="AG340" s="1014"/>
      <c r="AH340" s="1014"/>
      <c r="AI340" s="1014"/>
    </row>
    <row r="341" spans="21:35" ht="8.85" customHeight="1">
      <c r="U341" s="762"/>
      <c r="V341" s="996"/>
      <c r="W341" s="995"/>
      <c r="X341" s="1014"/>
      <c r="Y341" s="1014"/>
      <c r="Z341" s="1014"/>
      <c r="AA341" s="1014"/>
      <c r="AB341" s="1014"/>
      <c r="AC341" s="1014"/>
      <c r="AD341" s="1014"/>
      <c r="AE341" s="1014"/>
      <c r="AF341" s="1014"/>
      <c r="AG341" s="1014"/>
      <c r="AH341" s="1014"/>
      <c r="AI341" s="1014"/>
    </row>
    <row r="342" spans="21:35" ht="8.85" customHeight="1">
      <c r="U342" s="762"/>
      <c r="V342" s="996"/>
      <c r="W342" s="995"/>
      <c r="X342" s="1014"/>
      <c r="Y342" s="1014"/>
      <c r="Z342" s="1014"/>
      <c r="AA342" s="1014"/>
      <c r="AB342" s="1014"/>
      <c r="AC342" s="1014"/>
      <c r="AD342" s="1014"/>
      <c r="AE342" s="1014"/>
      <c r="AF342" s="1014"/>
      <c r="AG342" s="1014"/>
      <c r="AH342" s="1014"/>
      <c r="AI342" s="1014"/>
    </row>
    <row r="343" spans="21:35" ht="8.85" customHeight="1">
      <c r="U343" s="762"/>
      <c r="V343" s="996"/>
      <c r="W343" s="995"/>
      <c r="X343" s="1014"/>
      <c r="Y343" s="1014"/>
      <c r="Z343" s="1014"/>
      <c r="AA343" s="1014"/>
      <c r="AB343" s="1014"/>
      <c r="AC343" s="1014"/>
      <c r="AD343" s="1014"/>
      <c r="AE343" s="1014"/>
      <c r="AF343" s="1014"/>
      <c r="AG343" s="1014"/>
      <c r="AH343" s="1014"/>
      <c r="AI343" s="1014"/>
    </row>
    <row r="344" spans="21:35" ht="8.85" customHeight="1">
      <c r="U344" s="762"/>
      <c r="V344" s="996"/>
      <c r="W344" s="995"/>
      <c r="X344" s="1014"/>
      <c r="Y344" s="1014"/>
      <c r="Z344" s="1014"/>
      <c r="AA344" s="1014"/>
      <c r="AB344" s="1014"/>
      <c r="AC344" s="1014"/>
      <c r="AD344" s="1014"/>
      <c r="AE344" s="1014"/>
      <c r="AF344" s="1014"/>
      <c r="AG344" s="1014"/>
      <c r="AH344" s="1014"/>
      <c r="AI344" s="1014"/>
    </row>
    <row r="345" spans="21:35" ht="8.85" customHeight="1">
      <c r="U345" s="762"/>
      <c r="V345" s="996"/>
      <c r="W345" s="995"/>
      <c r="X345" s="1014"/>
      <c r="Y345" s="1014"/>
      <c r="Z345" s="1014"/>
      <c r="AA345" s="1014"/>
      <c r="AB345" s="1014"/>
      <c r="AC345" s="1014"/>
      <c r="AD345" s="1014"/>
      <c r="AE345" s="1014"/>
      <c r="AF345" s="1014"/>
      <c r="AG345" s="1014"/>
      <c r="AH345" s="1014"/>
      <c r="AI345" s="1014"/>
    </row>
    <row r="346" spans="21:35" ht="8.85" customHeight="1">
      <c r="U346" s="762"/>
      <c r="V346" s="996"/>
      <c r="W346" s="995"/>
      <c r="X346" s="1014"/>
      <c r="Y346" s="1014"/>
      <c r="Z346" s="1014"/>
      <c r="AA346" s="1014"/>
      <c r="AB346" s="1014"/>
      <c r="AC346" s="1014"/>
      <c r="AD346" s="1014"/>
      <c r="AE346" s="1014"/>
      <c r="AF346" s="1014"/>
      <c r="AG346" s="1014"/>
      <c r="AH346" s="1014"/>
      <c r="AI346" s="1014"/>
    </row>
    <row r="347" spans="21:35" ht="8.85" customHeight="1">
      <c r="U347" s="762"/>
      <c r="V347" s="996"/>
      <c r="W347" s="995"/>
      <c r="X347" s="1014"/>
      <c r="Y347" s="1014"/>
      <c r="Z347" s="1014"/>
      <c r="AA347" s="1014"/>
      <c r="AB347" s="1014"/>
      <c r="AC347" s="1014"/>
      <c r="AD347" s="1014"/>
      <c r="AE347" s="1014"/>
      <c r="AF347" s="1014"/>
      <c r="AG347" s="1014"/>
      <c r="AH347" s="1014"/>
      <c r="AI347" s="1014"/>
    </row>
    <row r="348" spans="21:35" ht="8.85" customHeight="1">
      <c r="U348" s="762"/>
      <c r="V348" s="996"/>
      <c r="W348" s="995"/>
      <c r="X348" s="1014"/>
      <c r="Y348" s="1014"/>
      <c r="Z348" s="1014"/>
      <c r="AA348" s="1014"/>
      <c r="AB348" s="1014"/>
      <c r="AC348" s="1014"/>
      <c r="AD348" s="1014"/>
      <c r="AE348" s="1014"/>
      <c r="AF348" s="1014"/>
      <c r="AG348" s="1014"/>
      <c r="AH348" s="1014"/>
      <c r="AI348" s="1014"/>
    </row>
    <row r="349" spans="21:35" ht="8.85" customHeight="1">
      <c r="U349" s="762"/>
      <c r="V349" s="996"/>
      <c r="W349" s="995"/>
      <c r="X349" s="1014"/>
      <c r="Y349" s="1014"/>
      <c r="Z349" s="1014"/>
      <c r="AA349" s="1014"/>
      <c r="AB349" s="1014"/>
      <c r="AC349" s="1014"/>
      <c r="AD349" s="1014"/>
      <c r="AE349" s="1014"/>
      <c r="AF349" s="1014"/>
      <c r="AG349" s="1014"/>
      <c r="AH349" s="1014"/>
      <c r="AI349" s="1014"/>
    </row>
    <row r="350" spans="21:35" ht="8.85" customHeight="1">
      <c r="U350" s="762"/>
      <c r="V350" s="996"/>
      <c r="W350" s="995"/>
      <c r="X350" s="1014"/>
      <c r="Y350" s="1014"/>
      <c r="Z350" s="1014"/>
      <c r="AA350" s="1014"/>
      <c r="AB350" s="1014"/>
      <c r="AC350" s="1014"/>
      <c r="AD350" s="1014"/>
      <c r="AE350" s="1014"/>
      <c r="AF350" s="1014"/>
      <c r="AG350" s="1014"/>
      <c r="AH350" s="1014"/>
      <c r="AI350" s="1014"/>
    </row>
    <row r="351" spans="21:35" ht="8.85" customHeight="1">
      <c r="U351" s="762"/>
      <c r="V351" s="996"/>
      <c r="W351" s="995"/>
      <c r="X351" s="1014"/>
      <c r="Y351" s="1014"/>
      <c r="Z351" s="1014"/>
      <c r="AA351" s="1014"/>
      <c r="AB351" s="1014"/>
      <c r="AC351" s="1014"/>
      <c r="AD351" s="1014"/>
      <c r="AE351" s="1014"/>
      <c r="AF351" s="1014"/>
      <c r="AG351" s="1014"/>
      <c r="AH351" s="1014"/>
      <c r="AI351" s="1014"/>
    </row>
    <row r="352" spans="21:35" ht="8.85" customHeight="1">
      <c r="U352" s="762"/>
      <c r="V352" s="996"/>
      <c r="W352" s="995"/>
      <c r="X352" s="1015"/>
      <c r="Y352" s="1015"/>
      <c r="Z352" s="1015"/>
      <c r="AA352" s="1015"/>
      <c r="AB352" s="1015"/>
      <c r="AC352" s="1015"/>
      <c r="AD352" s="1015"/>
      <c r="AE352" s="1015"/>
      <c r="AF352" s="1015"/>
      <c r="AG352" s="1015"/>
      <c r="AH352" s="1015"/>
      <c r="AI352" s="1015"/>
    </row>
    <row r="353" spans="21:35" ht="8.85" customHeight="1">
      <c r="U353" s="762"/>
      <c r="V353" s="996"/>
      <c r="W353" s="995"/>
      <c r="X353" s="1015"/>
      <c r="Y353" s="1015"/>
      <c r="Z353" s="1015"/>
      <c r="AA353" s="1015"/>
      <c r="AB353" s="1015"/>
      <c r="AC353" s="1015"/>
      <c r="AD353" s="1015"/>
      <c r="AE353" s="1015"/>
      <c r="AF353" s="1015"/>
      <c r="AG353" s="1015"/>
      <c r="AH353" s="1015"/>
      <c r="AI353" s="1015"/>
    </row>
    <row r="354" spans="21:35" ht="8.85" customHeight="1">
      <c r="U354" s="762"/>
      <c r="V354" s="996"/>
      <c r="W354" s="995"/>
      <c r="X354" s="1015"/>
      <c r="Y354" s="1015"/>
      <c r="Z354" s="1015"/>
      <c r="AA354" s="1015"/>
      <c r="AB354" s="1015"/>
      <c r="AC354" s="1015"/>
      <c r="AD354" s="1015"/>
      <c r="AE354" s="1015"/>
      <c r="AF354" s="1015"/>
      <c r="AG354" s="1015"/>
      <c r="AH354" s="1015"/>
      <c r="AI354" s="1015"/>
    </row>
    <row r="355" spans="21:35" ht="8.85" customHeight="1">
      <c r="U355" s="762"/>
      <c r="V355" s="996"/>
      <c r="W355" s="995"/>
      <c r="X355" s="1015"/>
      <c r="Y355" s="1015"/>
      <c r="Z355" s="1015"/>
      <c r="AA355" s="1015"/>
      <c r="AB355" s="1015"/>
      <c r="AC355" s="1015"/>
      <c r="AD355" s="1015"/>
      <c r="AE355" s="1015"/>
      <c r="AF355" s="1015"/>
      <c r="AG355" s="1015"/>
      <c r="AH355" s="1015"/>
      <c r="AI355" s="1015"/>
    </row>
    <row r="356" spans="21:35" ht="8.85" customHeight="1">
      <c r="U356" s="762"/>
      <c r="V356" s="996"/>
      <c r="W356" s="995"/>
      <c r="X356" s="1015"/>
      <c r="Y356" s="1015"/>
      <c r="Z356" s="1015"/>
      <c r="AA356" s="1015"/>
      <c r="AB356" s="1015"/>
      <c r="AC356" s="1015"/>
      <c r="AD356" s="1015"/>
      <c r="AE356" s="1015"/>
      <c r="AF356" s="1015"/>
      <c r="AG356" s="1015"/>
      <c r="AH356" s="1015"/>
      <c r="AI356" s="1015"/>
    </row>
    <row r="357" spans="21:35" ht="8.85" customHeight="1">
      <c r="U357" s="762"/>
      <c r="V357" s="996"/>
      <c r="W357" s="995"/>
      <c r="X357" s="1015"/>
      <c r="Y357" s="1015"/>
      <c r="Z357" s="1015"/>
      <c r="AA357" s="1015"/>
      <c r="AB357" s="1015"/>
      <c r="AC357" s="1015"/>
      <c r="AD357" s="1015"/>
      <c r="AE357" s="1015"/>
      <c r="AF357" s="1015"/>
      <c r="AG357" s="1015"/>
      <c r="AH357" s="1015"/>
      <c r="AI357" s="1015"/>
    </row>
    <row r="358" spans="21:35" ht="8.85" customHeight="1">
      <c r="U358" s="762"/>
      <c r="V358" s="996"/>
      <c r="W358" s="995"/>
      <c r="X358" s="1015"/>
      <c r="Y358" s="1015"/>
      <c r="Z358" s="1015"/>
      <c r="AA358" s="1015"/>
      <c r="AB358" s="1015"/>
      <c r="AC358" s="1015"/>
      <c r="AD358" s="1015"/>
      <c r="AE358" s="1015"/>
      <c r="AF358" s="1015"/>
      <c r="AG358" s="1015"/>
      <c r="AH358" s="1015"/>
      <c r="AI358" s="1015"/>
    </row>
    <row r="359" spans="21:35" ht="8.85" customHeight="1">
      <c r="U359" s="762"/>
      <c r="V359" s="996"/>
      <c r="W359" s="995"/>
      <c r="X359" s="1015"/>
      <c r="Y359" s="1015"/>
      <c r="Z359" s="1015"/>
      <c r="AA359" s="1015"/>
      <c r="AB359" s="1015"/>
      <c r="AC359" s="1015"/>
      <c r="AD359" s="1015"/>
      <c r="AE359" s="1015"/>
      <c r="AF359" s="1015"/>
      <c r="AG359" s="1015"/>
      <c r="AH359" s="1015"/>
      <c r="AI359" s="1015"/>
    </row>
    <row r="360" spans="21:35" ht="8.85" customHeight="1">
      <c r="U360" s="762"/>
      <c r="V360" s="996"/>
      <c r="W360" s="995"/>
      <c r="X360" s="1015"/>
      <c r="Y360" s="1015"/>
      <c r="Z360" s="1015"/>
      <c r="AA360" s="1015"/>
      <c r="AB360" s="1015"/>
      <c r="AC360" s="1015"/>
      <c r="AD360" s="1015"/>
      <c r="AE360" s="1015"/>
      <c r="AF360" s="1015"/>
      <c r="AG360" s="1015"/>
      <c r="AH360" s="1015"/>
      <c r="AI360" s="1015"/>
    </row>
    <row r="361" spans="21:35" ht="8.85" customHeight="1">
      <c r="U361" s="762"/>
      <c r="V361" s="996"/>
      <c r="W361" s="995"/>
      <c r="X361" s="1015"/>
      <c r="Y361" s="1015"/>
      <c r="Z361" s="1015"/>
      <c r="AA361" s="1015"/>
      <c r="AB361" s="1015"/>
      <c r="AC361" s="1015"/>
      <c r="AD361" s="1015"/>
      <c r="AE361" s="1015"/>
      <c r="AF361" s="1015"/>
      <c r="AG361" s="1015"/>
      <c r="AH361" s="1015"/>
      <c r="AI361" s="1015"/>
    </row>
    <row r="362" spans="21:35" ht="8.85" customHeight="1">
      <c r="U362" s="762"/>
      <c r="V362" s="996"/>
      <c r="W362" s="995"/>
      <c r="X362" s="1015"/>
      <c r="Y362" s="1015"/>
      <c r="Z362" s="1015"/>
      <c r="AA362" s="1015"/>
      <c r="AB362" s="1015"/>
      <c r="AC362" s="1015"/>
      <c r="AD362" s="1015"/>
      <c r="AE362" s="1015"/>
      <c r="AF362" s="1015"/>
      <c r="AG362" s="1015"/>
      <c r="AH362" s="1015"/>
      <c r="AI362" s="1015"/>
    </row>
    <row r="363" spans="21:35" ht="8.85" customHeight="1">
      <c r="U363" s="762"/>
      <c r="V363" s="996"/>
      <c r="W363" s="995"/>
      <c r="X363" s="1015"/>
      <c r="Y363" s="1015"/>
      <c r="Z363" s="1015"/>
      <c r="AA363" s="1015"/>
      <c r="AB363" s="1015"/>
      <c r="AC363" s="1015"/>
      <c r="AD363" s="1015"/>
      <c r="AE363" s="1015"/>
      <c r="AF363" s="1015"/>
      <c r="AG363" s="1015"/>
      <c r="AH363" s="1015"/>
      <c r="AI363" s="1015"/>
    </row>
    <row r="364" spans="21:35" ht="12.75">
      <c r="U364" s="762"/>
      <c r="V364" s="996"/>
      <c r="W364" s="995"/>
      <c r="X364" s="1015"/>
      <c r="Y364" s="1015"/>
      <c r="Z364" s="1015"/>
      <c r="AA364" s="1015"/>
      <c r="AB364" s="1015"/>
      <c r="AC364" s="1015"/>
      <c r="AD364" s="1015"/>
      <c r="AE364" s="1015"/>
      <c r="AF364" s="1015"/>
      <c r="AG364" s="1015"/>
      <c r="AH364" s="1015"/>
      <c r="AI364" s="1015"/>
    </row>
    <row r="365" spans="21:35" ht="12.75">
      <c r="U365" s="762"/>
      <c r="V365" s="996"/>
      <c r="W365" s="995"/>
      <c r="X365" s="1015"/>
      <c r="Y365" s="1015"/>
      <c r="Z365" s="1015"/>
      <c r="AA365" s="1015"/>
      <c r="AB365" s="1015"/>
      <c r="AC365" s="1015"/>
      <c r="AD365" s="1015"/>
      <c r="AE365" s="1015"/>
      <c r="AF365" s="1015"/>
      <c r="AG365" s="1015"/>
      <c r="AH365" s="1015"/>
      <c r="AI365" s="1015"/>
    </row>
    <row r="366" spans="21:35" ht="12.75">
      <c r="U366" s="762"/>
      <c r="V366" s="996"/>
      <c r="W366" s="995"/>
      <c r="X366" s="1015"/>
      <c r="Y366" s="1015"/>
      <c r="Z366" s="1015"/>
      <c r="AA366" s="1015"/>
      <c r="AB366" s="1015"/>
      <c r="AC366" s="1015"/>
      <c r="AD366" s="1015"/>
      <c r="AE366" s="1015"/>
      <c r="AF366" s="1015"/>
      <c r="AG366" s="1015"/>
      <c r="AH366" s="1015"/>
      <c r="AI366" s="1015"/>
    </row>
    <row r="367" spans="21:35" ht="12.75">
      <c r="U367" s="762"/>
      <c r="V367" s="996"/>
      <c r="W367" s="995"/>
      <c r="X367" s="1015"/>
      <c r="Y367" s="1015"/>
      <c r="Z367" s="1015"/>
      <c r="AA367" s="1015"/>
      <c r="AB367" s="1015"/>
      <c r="AC367" s="1015"/>
      <c r="AD367" s="1015"/>
      <c r="AE367" s="1015"/>
      <c r="AF367" s="1015"/>
      <c r="AG367" s="1015"/>
      <c r="AH367" s="1015"/>
      <c r="AI367" s="1015"/>
    </row>
    <row r="368" spans="21:35" ht="12.75">
      <c r="U368" s="762"/>
      <c r="V368" s="996"/>
      <c r="W368" s="995"/>
      <c r="X368" s="1015"/>
      <c r="Y368" s="1015"/>
      <c r="Z368" s="1015"/>
      <c r="AA368" s="1015"/>
      <c r="AB368" s="1015"/>
      <c r="AC368" s="1015"/>
      <c r="AD368" s="1015"/>
      <c r="AE368" s="1015"/>
      <c r="AF368" s="1015"/>
      <c r="AG368" s="1015"/>
      <c r="AH368" s="1015"/>
      <c r="AI368" s="1015"/>
    </row>
    <row r="369" spans="21:35" ht="12.75">
      <c r="U369" s="762"/>
      <c r="V369" s="996"/>
      <c r="W369" s="995"/>
      <c r="X369" s="1015"/>
      <c r="Y369" s="1015"/>
      <c r="Z369" s="1015"/>
      <c r="AA369" s="1015"/>
      <c r="AB369" s="1015"/>
      <c r="AC369" s="1015"/>
      <c r="AD369" s="1015"/>
      <c r="AE369" s="1015"/>
      <c r="AF369" s="1015"/>
      <c r="AG369" s="1015"/>
      <c r="AH369" s="1015"/>
      <c r="AI369" s="1015"/>
    </row>
    <row r="370" spans="21:35" ht="12.75">
      <c r="U370" s="762"/>
      <c r="V370" s="996"/>
      <c r="W370" s="995"/>
      <c r="X370" s="1015"/>
      <c r="Y370" s="1015"/>
      <c r="Z370" s="1015"/>
      <c r="AA370" s="1015"/>
      <c r="AB370" s="1015"/>
      <c r="AC370" s="1015"/>
      <c r="AD370" s="1015"/>
      <c r="AE370" s="1015"/>
      <c r="AF370" s="1015"/>
      <c r="AG370" s="1015"/>
      <c r="AH370" s="1015"/>
      <c r="AI370" s="1015"/>
    </row>
    <row r="371" spans="21:35" ht="12.75">
      <c r="U371" s="762"/>
      <c r="V371" s="996"/>
      <c r="W371" s="995"/>
      <c r="X371" s="1015"/>
      <c r="Y371" s="1015"/>
      <c r="Z371" s="1015"/>
      <c r="AA371" s="1015"/>
      <c r="AB371" s="1015"/>
      <c r="AC371" s="1015"/>
      <c r="AD371" s="1015"/>
      <c r="AE371" s="1015"/>
      <c r="AF371" s="1015"/>
      <c r="AG371" s="1015"/>
      <c r="AH371" s="1015"/>
      <c r="AI371" s="1015"/>
    </row>
    <row r="372" spans="21:35" ht="12.75">
      <c r="U372" s="762"/>
      <c r="V372" s="996"/>
      <c r="W372" s="995"/>
      <c r="X372" s="1015"/>
      <c r="Y372" s="1015"/>
      <c r="Z372" s="1015"/>
      <c r="AA372" s="1015"/>
      <c r="AB372" s="1015"/>
      <c r="AC372" s="1015"/>
      <c r="AD372" s="1015"/>
      <c r="AE372" s="1015"/>
      <c r="AF372" s="1015"/>
      <c r="AG372" s="1015"/>
      <c r="AH372" s="1015"/>
      <c r="AI372" s="1015"/>
    </row>
    <row r="373" spans="21:35" ht="12.75">
      <c r="U373" s="762"/>
      <c r="V373" s="996"/>
      <c r="W373" s="995"/>
      <c r="X373" s="1015"/>
      <c r="Y373" s="1015"/>
      <c r="Z373" s="1015"/>
      <c r="AA373" s="1015"/>
      <c r="AB373" s="1015"/>
      <c r="AC373" s="1015"/>
      <c r="AD373" s="1015"/>
      <c r="AE373" s="1015"/>
      <c r="AF373" s="1015"/>
      <c r="AG373" s="1015"/>
      <c r="AH373" s="1015"/>
      <c r="AI373" s="1015"/>
    </row>
    <row r="374" spans="21:35" ht="12.75">
      <c r="U374" s="762"/>
      <c r="V374" s="996"/>
      <c r="W374" s="995"/>
      <c r="X374" s="1015"/>
      <c r="Y374" s="1015"/>
      <c r="Z374" s="1015"/>
      <c r="AA374" s="1015"/>
      <c r="AB374" s="1015"/>
      <c r="AC374" s="1015"/>
      <c r="AD374" s="1015"/>
      <c r="AE374" s="1015"/>
      <c r="AF374" s="1015"/>
      <c r="AG374" s="1015"/>
      <c r="AH374" s="1015"/>
      <c r="AI374" s="1015"/>
    </row>
    <row r="375" spans="21:35" ht="12.75">
      <c r="U375" s="762"/>
      <c r="V375" s="996"/>
      <c r="W375" s="995"/>
      <c r="X375" s="1015"/>
      <c r="Y375" s="1015"/>
      <c r="Z375" s="1015"/>
      <c r="AA375" s="1015"/>
      <c r="AB375" s="1015"/>
      <c r="AC375" s="1015"/>
      <c r="AD375" s="1015"/>
      <c r="AE375" s="1015"/>
      <c r="AF375" s="1015"/>
      <c r="AG375" s="1015"/>
      <c r="AH375" s="1015"/>
      <c r="AI375" s="1015"/>
    </row>
    <row r="376" spans="21:35" ht="12.75">
      <c r="U376" s="762"/>
      <c r="V376" s="996"/>
      <c r="W376" s="995"/>
      <c r="X376" s="1015"/>
      <c r="Y376" s="1015"/>
      <c r="Z376" s="1015"/>
      <c r="AA376" s="1015"/>
      <c r="AB376" s="1015"/>
      <c r="AC376" s="1015"/>
      <c r="AD376" s="1015"/>
      <c r="AE376" s="1015"/>
      <c r="AF376" s="1015"/>
      <c r="AG376" s="1015"/>
      <c r="AH376" s="1015"/>
      <c r="AI376" s="1015"/>
    </row>
    <row r="377" spans="21:35" ht="12.75">
      <c r="U377" s="762"/>
      <c r="V377" s="996"/>
      <c r="W377" s="995"/>
      <c r="X377" s="1015"/>
      <c r="Y377" s="1015"/>
      <c r="Z377" s="1015"/>
      <c r="AA377" s="1015"/>
      <c r="AB377" s="1015"/>
      <c r="AC377" s="1015"/>
      <c r="AD377" s="1015"/>
      <c r="AE377" s="1015"/>
      <c r="AF377" s="1015"/>
      <c r="AG377" s="1015"/>
      <c r="AH377" s="1015"/>
      <c r="AI377" s="1015"/>
    </row>
    <row r="378" spans="21:35" ht="12.75">
      <c r="U378" s="762"/>
      <c r="V378" s="996"/>
      <c r="W378" s="995"/>
      <c r="X378" s="1016"/>
      <c r="Y378" s="1016"/>
      <c r="Z378" s="1016"/>
      <c r="AA378" s="1016"/>
      <c r="AB378" s="1016"/>
      <c r="AC378" s="1016"/>
      <c r="AD378" s="1016"/>
      <c r="AE378" s="1016"/>
      <c r="AF378" s="1016"/>
      <c r="AG378" s="1016"/>
      <c r="AH378" s="1016"/>
      <c r="AI378" s="1016"/>
    </row>
    <row r="379" spans="21:35" ht="12.75">
      <c r="U379" s="762"/>
      <c r="V379" s="996"/>
      <c r="W379" s="995"/>
      <c r="X379" s="1016"/>
      <c r="Y379" s="1016"/>
      <c r="Z379" s="1016"/>
      <c r="AA379" s="1016"/>
      <c r="AB379" s="1016"/>
      <c r="AC379" s="1016"/>
      <c r="AD379" s="1016"/>
      <c r="AE379" s="1016"/>
      <c r="AF379" s="1016"/>
      <c r="AG379" s="1016"/>
      <c r="AH379" s="1016"/>
      <c r="AI379" s="1016"/>
    </row>
    <row r="380" spans="21:35" ht="12.75">
      <c r="U380" s="762"/>
      <c r="V380" s="996"/>
      <c r="W380" s="995"/>
      <c r="X380" s="1016"/>
      <c r="Y380" s="1016"/>
      <c r="Z380" s="1016"/>
      <c r="AA380" s="1016"/>
      <c r="AB380" s="1016"/>
      <c r="AC380" s="1016"/>
      <c r="AD380" s="1016"/>
      <c r="AE380" s="1016"/>
      <c r="AF380" s="1016"/>
      <c r="AG380" s="1016"/>
      <c r="AH380" s="1016"/>
      <c r="AI380" s="1016"/>
    </row>
    <row r="381" spans="21:35" ht="12.75">
      <c r="U381" s="762"/>
      <c r="V381" s="996"/>
      <c r="W381" s="995"/>
      <c r="X381" s="1016"/>
      <c r="Y381" s="1016"/>
      <c r="Z381" s="1016"/>
      <c r="AA381" s="1016"/>
      <c r="AB381" s="1016"/>
      <c r="AC381" s="1016"/>
      <c r="AD381" s="1016"/>
      <c r="AE381" s="1016"/>
      <c r="AF381" s="1016"/>
      <c r="AG381" s="1016"/>
      <c r="AH381" s="1016"/>
      <c r="AI381" s="1016"/>
    </row>
    <row r="382" spans="21:35" ht="12.75">
      <c r="U382" s="762"/>
      <c r="V382" s="996"/>
      <c r="W382" s="995"/>
      <c r="X382" s="1016"/>
      <c r="Y382" s="1016"/>
      <c r="Z382" s="1016"/>
      <c r="AA382" s="1016"/>
      <c r="AB382" s="1016"/>
      <c r="AC382" s="1016"/>
      <c r="AD382" s="1016"/>
      <c r="AE382" s="1016"/>
      <c r="AF382" s="1016"/>
      <c r="AG382" s="1016"/>
      <c r="AH382" s="1016"/>
      <c r="AI382" s="1016"/>
    </row>
    <row r="383" spans="21:35" ht="12.75">
      <c r="U383" s="762"/>
      <c r="V383" s="996"/>
      <c r="W383" s="995"/>
      <c r="X383" s="1016"/>
      <c r="Y383" s="1016"/>
      <c r="Z383" s="1016"/>
      <c r="AA383" s="1016"/>
      <c r="AB383" s="1016"/>
      <c r="AC383" s="1016"/>
      <c r="AD383" s="1016"/>
      <c r="AE383" s="1016"/>
      <c r="AF383" s="1016"/>
      <c r="AG383" s="1016"/>
      <c r="AH383" s="1016"/>
      <c r="AI383" s="1016"/>
    </row>
    <row r="384" spans="21:35" ht="12.75">
      <c r="U384" s="762"/>
      <c r="V384" s="996"/>
      <c r="W384" s="995"/>
      <c r="X384" s="1016"/>
      <c r="Y384" s="1016"/>
      <c r="Z384" s="1016"/>
      <c r="AA384" s="1016"/>
      <c r="AB384" s="1016"/>
      <c r="AC384" s="1016"/>
      <c r="AD384" s="1016"/>
      <c r="AE384" s="1016"/>
      <c r="AF384" s="1016"/>
      <c r="AG384" s="1016"/>
      <c r="AH384" s="1016"/>
      <c r="AI384" s="1016"/>
    </row>
    <row r="385" spans="21:35" ht="12.75">
      <c r="U385" s="762"/>
      <c r="V385" s="996"/>
      <c r="W385" s="995"/>
      <c r="X385" s="1016"/>
      <c r="Y385" s="1016"/>
      <c r="Z385" s="1016"/>
      <c r="AA385" s="1016"/>
      <c r="AB385" s="1016"/>
      <c r="AC385" s="1016"/>
      <c r="AD385" s="1016"/>
      <c r="AE385" s="1016"/>
      <c r="AF385" s="1016"/>
      <c r="AG385" s="1016"/>
      <c r="AH385" s="1016"/>
      <c r="AI385" s="1016"/>
    </row>
    <row r="386" spans="21:35" ht="12.75">
      <c r="U386" s="762"/>
      <c r="V386" s="996"/>
      <c r="W386" s="995"/>
      <c r="X386" s="1016"/>
      <c r="Y386" s="1016"/>
      <c r="Z386" s="1016"/>
      <c r="AA386" s="1016"/>
      <c r="AB386" s="1016"/>
      <c r="AC386" s="1016"/>
      <c r="AD386" s="1016"/>
      <c r="AE386" s="1016"/>
      <c r="AF386" s="1016"/>
      <c r="AG386" s="1016"/>
      <c r="AH386" s="1016"/>
      <c r="AI386" s="1016"/>
    </row>
    <row r="387" spans="21:35" ht="12.75">
      <c r="U387" s="762"/>
      <c r="V387" s="996"/>
      <c r="W387" s="995"/>
      <c r="X387" s="1016"/>
      <c r="Y387" s="1016"/>
      <c r="Z387" s="1016"/>
      <c r="AA387" s="1016"/>
      <c r="AB387" s="1016"/>
      <c r="AC387" s="1016"/>
      <c r="AD387" s="1016"/>
      <c r="AE387" s="1016"/>
      <c r="AF387" s="1016"/>
      <c r="AG387" s="1016"/>
      <c r="AH387" s="1016"/>
      <c r="AI387" s="1016"/>
    </row>
    <row r="388" spans="21:35" ht="12.75">
      <c r="U388" s="762"/>
      <c r="V388" s="996"/>
      <c r="W388" s="995"/>
      <c r="X388" s="1016"/>
      <c r="Y388" s="1016"/>
      <c r="Z388" s="1016"/>
      <c r="AA388" s="1016"/>
      <c r="AB388" s="1016"/>
      <c r="AC388" s="1016"/>
      <c r="AD388" s="1016"/>
      <c r="AE388" s="1016"/>
      <c r="AF388" s="1016"/>
      <c r="AG388" s="1016"/>
      <c r="AH388" s="1016"/>
      <c r="AI388" s="1016"/>
    </row>
    <row r="389" spans="21:35" ht="12.75">
      <c r="U389" s="762"/>
      <c r="V389" s="996"/>
      <c r="W389" s="995"/>
      <c r="X389" s="1016"/>
      <c r="Y389" s="1016"/>
      <c r="Z389" s="1016"/>
      <c r="AA389" s="1016"/>
      <c r="AB389" s="1016"/>
      <c r="AC389" s="1016"/>
      <c r="AD389" s="1016"/>
      <c r="AE389" s="1016"/>
      <c r="AF389" s="1016"/>
      <c r="AG389" s="1016"/>
      <c r="AH389" s="1016"/>
      <c r="AI389" s="1016"/>
    </row>
    <row r="390" spans="21:35" ht="12.75">
      <c r="U390" s="762"/>
      <c r="V390" s="996"/>
      <c r="W390" s="995"/>
      <c r="X390" s="1016"/>
      <c r="Y390" s="1016"/>
      <c r="Z390" s="1016"/>
      <c r="AA390" s="1016"/>
      <c r="AB390" s="1016"/>
      <c r="AC390" s="1016"/>
      <c r="AD390" s="1016"/>
      <c r="AE390" s="1016"/>
      <c r="AF390" s="1016"/>
      <c r="AG390" s="1016"/>
      <c r="AH390" s="1016"/>
      <c r="AI390" s="1016"/>
    </row>
    <row r="391" spans="21:35" ht="12.75">
      <c r="U391" s="762"/>
      <c r="V391" s="996"/>
      <c r="W391" s="995"/>
      <c r="X391" s="1016"/>
      <c r="Y391" s="1016"/>
      <c r="Z391" s="1016"/>
      <c r="AA391" s="1016"/>
      <c r="AB391" s="1016"/>
      <c r="AC391" s="1016"/>
      <c r="AD391" s="1016"/>
      <c r="AE391" s="1016"/>
      <c r="AF391" s="1016"/>
      <c r="AG391" s="1016"/>
      <c r="AH391" s="1016"/>
      <c r="AI391" s="1016"/>
    </row>
    <row r="392" spans="21:35" ht="12.75">
      <c r="U392" s="762"/>
      <c r="V392" s="996"/>
      <c r="W392" s="995"/>
      <c r="X392" s="1016"/>
      <c r="Y392" s="1016"/>
      <c r="Z392" s="1016"/>
      <c r="AA392" s="1016"/>
      <c r="AB392" s="1016"/>
      <c r="AC392" s="1016"/>
      <c r="AD392" s="1016"/>
      <c r="AE392" s="1016"/>
      <c r="AF392" s="1016"/>
      <c r="AG392" s="1016"/>
      <c r="AH392" s="1016"/>
      <c r="AI392" s="1016"/>
    </row>
    <row r="393" spans="21:35" ht="12.75">
      <c r="U393" s="762"/>
      <c r="V393" s="996"/>
      <c r="W393" s="995"/>
      <c r="X393" s="1016"/>
      <c r="Y393" s="1016"/>
      <c r="Z393" s="1016"/>
      <c r="AA393" s="1016"/>
      <c r="AB393" s="1016"/>
      <c r="AC393" s="1016"/>
      <c r="AD393" s="1016"/>
      <c r="AE393" s="1016"/>
      <c r="AF393" s="1016"/>
      <c r="AG393" s="1016"/>
      <c r="AH393" s="1016"/>
      <c r="AI393" s="1016"/>
    </row>
    <row r="394" spans="21:35" ht="12.75">
      <c r="U394" s="762"/>
      <c r="V394" s="996"/>
      <c r="W394" s="995"/>
      <c r="X394" s="1016"/>
      <c r="Y394" s="1016"/>
      <c r="Z394" s="1016"/>
      <c r="AA394" s="1016"/>
      <c r="AB394" s="1016"/>
      <c r="AC394" s="1016"/>
      <c r="AD394" s="1016"/>
      <c r="AE394" s="1016"/>
      <c r="AF394" s="1016"/>
      <c r="AG394" s="1016"/>
      <c r="AH394" s="1016"/>
      <c r="AI394" s="1016"/>
    </row>
    <row r="395" spans="21:35" ht="12.75">
      <c r="U395" s="762"/>
      <c r="V395" s="996"/>
      <c r="W395" s="995"/>
      <c r="X395" s="1016"/>
      <c r="Y395" s="1016"/>
      <c r="Z395" s="1016"/>
      <c r="AA395" s="1016"/>
      <c r="AB395" s="1016"/>
      <c r="AC395" s="1016"/>
      <c r="AD395" s="1016"/>
      <c r="AE395" s="1016"/>
      <c r="AF395" s="1016"/>
      <c r="AG395" s="1016"/>
      <c r="AH395" s="1016"/>
      <c r="AI395" s="1016"/>
    </row>
    <row r="396" spans="21:35" ht="12.75">
      <c r="U396" s="762"/>
      <c r="V396" s="996"/>
      <c r="W396" s="995"/>
      <c r="X396" s="1016"/>
      <c r="Y396" s="1016"/>
      <c r="Z396" s="1016"/>
      <c r="AA396" s="1016"/>
      <c r="AB396" s="1016"/>
      <c r="AC396" s="1016"/>
      <c r="AD396" s="1016"/>
      <c r="AE396" s="1016"/>
      <c r="AF396" s="1016"/>
      <c r="AG396" s="1016"/>
      <c r="AH396" s="1016"/>
      <c r="AI396" s="1016"/>
    </row>
    <row r="397" spans="21:35" ht="12.75">
      <c r="U397" s="762"/>
      <c r="V397" s="996"/>
      <c r="W397" s="995"/>
      <c r="X397" s="1016"/>
      <c r="Y397" s="1016"/>
      <c r="Z397" s="1016"/>
      <c r="AA397" s="1016"/>
      <c r="AB397" s="1016"/>
      <c r="AC397" s="1016"/>
      <c r="AD397" s="1016"/>
      <c r="AE397" s="1016"/>
      <c r="AF397" s="1016"/>
      <c r="AG397" s="1016"/>
      <c r="AH397" s="1016"/>
      <c r="AI397" s="1016"/>
    </row>
    <row r="398" spans="21:35" ht="12.75">
      <c r="U398" s="762"/>
      <c r="V398" s="996"/>
      <c r="W398" s="995"/>
      <c r="X398" s="1016"/>
      <c r="Y398" s="1016"/>
      <c r="Z398" s="1016"/>
      <c r="AA398" s="1016"/>
      <c r="AB398" s="1016"/>
      <c r="AC398" s="1016"/>
      <c r="AD398" s="1016"/>
      <c r="AE398" s="1016"/>
      <c r="AF398" s="1016"/>
      <c r="AG398" s="1016"/>
      <c r="AH398" s="1016"/>
      <c r="AI398" s="1016"/>
    </row>
    <row r="399" spans="21:35" ht="12.75">
      <c r="U399" s="762"/>
      <c r="V399" s="996"/>
      <c r="W399" s="995"/>
      <c r="X399" s="1016"/>
      <c r="Y399" s="1016"/>
      <c r="Z399" s="1016"/>
      <c r="AA399" s="1016"/>
      <c r="AB399" s="1016"/>
      <c r="AC399" s="1016"/>
      <c r="AD399" s="1016"/>
      <c r="AE399" s="1016"/>
      <c r="AF399" s="1016"/>
      <c r="AG399" s="1016"/>
      <c r="AH399" s="1016"/>
      <c r="AI399" s="1016"/>
    </row>
    <row r="400" spans="21:35" ht="12.75">
      <c r="U400" s="762"/>
      <c r="V400" s="996"/>
      <c r="W400" s="995"/>
      <c r="X400" s="1016"/>
      <c r="Y400" s="1016"/>
      <c r="Z400" s="1016"/>
      <c r="AA400" s="1016"/>
      <c r="AB400" s="1016"/>
      <c r="AC400" s="1016"/>
      <c r="AD400" s="1016"/>
      <c r="AE400" s="1016"/>
      <c r="AF400" s="1016"/>
      <c r="AG400" s="1016"/>
      <c r="AH400" s="1016"/>
      <c r="AI400" s="1016"/>
    </row>
    <row r="401" spans="21:35" ht="12.75">
      <c r="U401" s="762"/>
      <c r="V401" s="996"/>
      <c r="W401" s="995"/>
      <c r="X401" s="1016"/>
      <c r="Y401" s="1016"/>
      <c r="Z401" s="1016"/>
      <c r="AA401" s="1016"/>
      <c r="AB401" s="1016"/>
      <c r="AC401" s="1016"/>
      <c r="AD401" s="1016"/>
      <c r="AE401" s="1016"/>
      <c r="AF401" s="1016"/>
      <c r="AG401" s="1016"/>
      <c r="AH401" s="1016"/>
      <c r="AI401" s="1016"/>
    </row>
    <row r="402" spans="21:35" ht="12.75">
      <c r="U402" s="762"/>
      <c r="V402" s="996"/>
      <c r="W402" s="995"/>
      <c r="X402" s="1016"/>
      <c r="Y402" s="1016"/>
      <c r="Z402" s="1016"/>
      <c r="AA402" s="1016"/>
      <c r="AB402" s="1016"/>
      <c r="AC402" s="1016"/>
      <c r="AD402" s="1016"/>
      <c r="AE402" s="1016"/>
      <c r="AF402" s="1016"/>
      <c r="AG402" s="1016"/>
      <c r="AH402" s="1016"/>
      <c r="AI402" s="1016"/>
    </row>
    <row r="403" spans="21:35" ht="12.75">
      <c r="U403" s="762"/>
      <c r="V403" s="996"/>
      <c r="W403" s="995"/>
      <c r="X403" s="1016"/>
      <c r="Y403" s="1016"/>
      <c r="Z403" s="1016"/>
      <c r="AA403" s="1016"/>
      <c r="AB403" s="1016"/>
      <c r="AC403" s="1016"/>
      <c r="AD403" s="1016"/>
      <c r="AE403" s="1016"/>
      <c r="AF403" s="1016"/>
      <c r="AG403" s="1016"/>
      <c r="AH403" s="1016"/>
      <c r="AI403" s="1016"/>
    </row>
    <row r="404" spans="21:35" ht="12.75">
      <c r="U404" s="762"/>
      <c r="V404" s="996"/>
      <c r="W404" s="995"/>
      <c r="X404" s="1016"/>
      <c r="Y404" s="1016"/>
      <c r="Z404" s="1016"/>
      <c r="AA404" s="1016"/>
      <c r="AB404" s="1016"/>
      <c r="AC404" s="1016"/>
      <c r="AD404" s="1016"/>
      <c r="AE404" s="1016"/>
      <c r="AF404" s="1016"/>
      <c r="AG404" s="1016"/>
      <c r="AH404" s="1016"/>
      <c r="AI404" s="1016"/>
    </row>
    <row r="405" spans="21:35" ht="12.75">
      <c r="U405" s="762"/>
      <c r="V405" s="996"/>
      <c r="W405" s="995"/>
      <c r="X405" s="1016"/>
      <c r="Y405" s="1016"/>
      <c r="Z405" s="1016"/>
      <c r="AA405" s="1016"/>
      <c r="AB405" s="1016"/>
      <c r="AC405" s="1016"/>
      <c r="AD405" s="1016"/>
      <c r="AE405" s="1016"/>
      <c r="AF405" s="1016"/>
      <c r="AG405" s="1016"/>
      <c r="AH405" s="1016"/>
      <c r="AI405" s="1016"/>
    </row>
    <row r="406" spans="21:35" ht="12.75">
      <c r="U406" s="762"/>
      <c r="V406" s="996"/>
      <c r="W406" s="995"/>
      <c r="X406" s="1016"/>
      <c r="Y406" s="1016"/>
      <c r="Z406" s="1016"/>
      <c r="AA406" s="1016"/>
      <c r="AB406" s="1016"/>
      <c r="AC406" s="1016"/>
      <c r="AD406" s="1016"/>
      <c r="AE406" s="1016"/>
      <c r="AF406" s="1016"/>
      <c r="AG406" s="1016"/>
      <c r="AH406" s="1016"/>
      <c r="AI406" s="1016"/>
    </row>
    <row r="407" spans="21:35" ht="12.75">
      <c r="U407" s="762"/>
      <c r="V407" s="996"/>
      <c r="W407" s="995"/>
      <c r="X407" s="1016"/>
      <c r="Y407" s="1016"/>
      <c r="Z407" s="1016"/>
      <c r="AA407" s="1016"/>
      <c r="AB407" s="1016"/>
      <c r="AC407" s="1016"/>
      <c r="AD407" s="1016"/>
      <c r="AE407" s="1016"/>
      <c r="AF407" s="1016"/>
      <c r="AG407" s="1016"/>
      <c r="AH407" s="1016"/>
      <c r="AI407" s="1016"/>
    </row>
    <row r="408" spans="21:35" ht="12.75">
      <c r="U408" s="762"/>
      <c r="V408" s="996"/>
      <c r="W408" s="995"/>
      <c r="X408" s="1016"/>
      <c r="Y408" s="1016"/>
      <c r="Z408" s="1016"/>
      <c r="AA408" s="1016"/>
      <c r="AB408" s="1016"/>
      <c r="AC408" s="1016"/>
      <c r="AD408" s="1016"/>
      <c r="AE408" s="1016"/>
      <c r="AF408" s="1016"/>
      <c r="AG408" s="1016"/>
      <c r="AH408" s="1016"/>
      <c r="AI408" s="1016"/>
    </row>
    <row r="409" spans="21:35" ht="12.75">
      <c r="U409" s="762"/>
      <c r="V409" s="996"/>
      <c r="W409" s="995"/>
      <c r="X409" s="1016"/>
      <c r="Y409" s="1016"/>
      <c r="Z409" s="1016"/>
      <c r="AA409" s="1016"/>
      <c r="AB409" s="1016"/>
      <c r="AC409" s="1016"/>
      <c r="AD409" s="1016"/>
      <c r="AE409" s="1016"/>
      <c r="AF409" s="1016"/>
      <c r="AG409" s="1016"/>
      <c r="AH409" s="1016"/>
      <c r="AI409" s="1016"/>
    </row>
    <row r="410" spans="21:35" ht="12.75">
      <c r="U410" s="762"/>
      <c r="V410" s="996"/>
      <c r="W410" s="995"/>
      <c r="X410" s="1016"/>
      <c r="Y410" s="1016"/>
      <c r="Z410" s="1016"/>
      <c r="AA410" s="1016"/>
      <c r="AB410" s="1016"/>
      <c r="AC410" s="1016"/>
      <c r="AD410" s="1016"/>
      <c r="AE410" s="1016"/>
      <c r="AF410" s="1016"/>
      <c r="AG410" s="1016"/>
      <c r="AH410" s="1016"/>
      <c r="AI410" s="1016"/>
    </row>
    <row r="411" spans="21:35" ht="12.75">
      <c r="U411" s="762"/>
      <c r="V411" s="996"/>
      <c r="W411" s="995"/>
      <c r="X411" s="1016"/>
      <c r="Y411" s="1016"/>
      <c r="Z411" s="1016"/>
      <c r="AA411" s="1016"/>
      <c r="AB411" s="1016"/>
      <c r="AC411" s="1016"/>
      <c r="AD411" s="1016"/>
      <c r="AE411" s="1016"/>
      <c r="AF411" s="1016"/>
      <c r="AG411" s="1016"/>
      <c r="AH411" s="1016"/>
      <c r="AI411" s="1016"/>
    </row>
    <row r="412" spans="21:35" ht="12.75">
      <c r="U412" s="762"/>
      <c r="V412" s="996"/>
      <c r="W412" s="995"/>
      <c r="X412" s="1016"/>
      <c r="Y412" s="1016"/>
      <c r="Z412" s="1016"/>
      <c r="AA412" s="1016"/>
      <c r="AB412" s="1016"/>
      <c r="AC412" s="1016"/>
      <c r="AD412" s="1016"/>
      <c r="AE412" s="1016"/>
      <c r="AF412" s="1016"/>
      <c r="AG412" s="1016"/>
      <c r="AH412" s="1016"/>
      <c r="AI412" s="1016"/>
    </row>
    <row r="413" spans="21:35" ht="12.75">
      <c r="U413" s="762"/>
      <c r="V413" s="996"/>
      <c r="W413" s="995"/>
      <c r="X413" s="1016"/>
      <c r="Y413" s="1016"/>
      <c r="Z413" s="1016"/>
      <c r="AA413" s="1016"/>
      <c r="AB413" s="1016"/>
      <c r="AC413" s="1016"/>
      <c r="AD413" s="1016"/>
      <c r="AE413" s="1016"/>
      <c r="AF413" s="1016"/>
      <c r="AG413" s="1016"/>
      <c r="AH413" s="1016"/>
      <c r="AI413" s="1016"/>
    </row>
    <row r="414" spans="21:35" ht="12.75">
      <c r="U414" s="762"/>
      <c r="V414" s="996"/>
      <c r="W414" s="995"/>
      <c r="X414" s="1016"/>
      <c r="Y414" s="1016"/>
      <c r="Z414" s="1016"/>
      <c r="AA414" s="1016"/>
      <c r="AB414" s="1016"/>
      <c r="AC414" s="1016"/>
      <c r="AD414" s="1016"/>
      <c r="AE414" s="1016"/>
      <c r="AF414" s="1016"/>
      <c r="AG414" s="1016"/>
      <c r="AH414" s="1016"/>
      <c r="AI414" s="1016"/>
    </row>
    <row r="415" spans="21:35" ht="12.75">
      <c r="U415" s="762"/>
      <c r="V415" s="996"/>
      <c r="W415" s="995"/>
      <c r="X415" s="1016"/>
      <c r="Y415" s="1016"/>
      <c r="Z415" s="1016"/>
      <c r="AA415" s="1016"/>
      <c r="AB415" s="1016"/>
      <c r="AC415" s="1016"/>
      <c r="AD415" s="1016"/>
      <c r="AE415" s="1016"/>
      <c r="AF415" s="1016"/>
      <c r="AG415" s="1016"/>
      <c r="AH415" s="1016"/>
      <c r="AI415" s="1016"/>
    </row>
    <row r="416" spans="21:35" ht="12.75">
      <c r="U416" s="762"/>
      <c r="V416" s="996"/>
      <c r="W416" s="995"/>
      <c r="X416" s="1016"/>
      <c r="Y416" s="1016"/>
      <c r="Z416" s="1016"/>
      <c r="AA416" s="1016"/>
      <c r="AB416" s="1016"/>
      <c r="AC416" s="1016"/>
      <c r="AD416" s="1016"/>
      <c r="AE416" s="1016"/>
      <c r="AF416" s="1016"/>
      <c r="AG416" s="1016"/>
      <c r="AH416" s="1016"/>
      <c r="AI416" s="1016"/>
    </row>
    <row r="417" spans="21:35" ht="12.75">
      <c r="U417" s="762"/>
      <c r="V417" s="996"/>
      <c r="W417" s="995"/>
      <c r="X417" s="1016"/>
      <c r="Y417" s="1016"/>
      <c r="Z417" s="1016"/>
      <c r="AA417" s="1016"/>
      <c r="AB417" s="1016"/>
      <c r="AC417" s="1016"/>
      <c r="AD417" s="1016"/>
      <c r="AE417" s="1016"/>
      <c r="AF417" s="1016"/>
      <c r="AG417" s="1016"/>
      <c r="AH417" s="1016"/>
      <c r="AI417" s="1016"/>
    </row>
    <row r="418" spans="21:35" ht="12.75">
      <c r="U418" s="762"/>
      <c r="V418" s="996"/>
      <c r="W418" s="995"/>
      <c r="X418" s="1016"/>
      <c r="Y418" s="1016"/>
      <c r="Z418" s="1016"/>
      <c r="AA418" s="1016"/>
      <c r="AB418" s="1016"/>
      <c r="AC418" s="1016"/>
      <c r="AD418" s="1016"/>
      <c r="AE418" s="1016"/>
      <c r="AF418" s="1016"/>
      <c r="AG418" s="1016"/>
      <c r="AH418" s="1016"/>
      <c r="AI418" s="1016"/>
    </row>
    <row r="419" spans="21:35" ht="12.75">
      <c r="U419" s="762"/>
      <c r="V419" s="996"/>
      <c r="W419" s="995"/>
      <c r="X419" s="1016"/>
      <c r="Y419" s="1016"/>
      <c r="Z419" s="1016"/>
      <c r="AA419" s="1016"/>
      <c r="AB419" s="1016"/>
      <c r="AC419" s="1016"/>
      <c r="AD419" s="1016"/>
      <c r="AE419" s="1016"/>
      <c r="AF419" s="1016"/>
      <c r="AG419" s="1016"/>
      <c r="AH419" s="1016"/>
      <c r="AI419" s="1016"/>
    </row>
    <row r="420" spans="21:35" ht="12.75">
      <c r="U420" s="762"/>
      <c r="V420" s="996"/>
      <c r="W420" s="995"/>
      <c r="X420" s="1016"/>
      <c r="Y420" s="1016"/>
      <c r="Z420" s="1016"/>
      <c r="AA420" s="1016"/>
      <c r="AB420" s="1016"/>
      <c r="AC420" s="1016"/>
      <c r="AD420" s="1016"/>
      <c r="AE420" s="1016"/>
      <c r="AF420" s="1016"/>
      <c r="AG420" s="1016"/>
      <c r="AH420" s="1016"/>
      <c r="AI420" s="1016"/>
    </row>
    <row r="421" spans="21:35" ht="12.75">
      <c r="U421" s="762"/>
      <c r="V421" s="996"/>
      <c r="W421" s="995"/>
      <c r="X421" s="1016"/>
      <c r="Y421" s="1016"/>
      <c r="Z421" s="1016"/>
      <c r="AA421" s="1016"/>
      <c r="AB421" s="1016"/>
      <c r="AC421" s="1016"/>
      <c r="AD421" s="1016"/>
      <c r="AE421" s="1016"/>
      <c r="AF421" s="1016"/>
      <c r="AG421" s="1016"/>
      <c r="AH421" s="1016"/>
      <c r="AI421" s="1016"/>
    </row>
    <row r="422" spans="21:35" ht="12.75">
      <c r="U422" s="762"/>
      <c r="V422" s="996"/>
      <c r="W422" s="995"/>
      <c r="X422" s="1016"/>
      <c r="Y422" s="1016"/>
      <c r="Z422" s="1016"/>
      <c r="AA422" s="1016"/>
      <c r="AB422" s="1016"/>
      <c r="AC422" s="1016"/>
      <c r="AD422" s="1016"/>
      <c r="AE422" s="1016"/>
      <c r="AF422" s="1016"/>
      <c r="AG422" s="1016"/>
      <c r="AH422" s="1016"/>
      <c r="AI422" s="1016"/>
    </row>
    <row r="423" spans="21:35" ht="12.75">
      <c r="U423" s="762"/>
      <c r="V423" s="996"/>
      <c r="W423" s="995"/>
      <c r="X423" s="1016"/>
      <c r="Y423" s="1016"/>
      <c r="Z423" s="1016"/>
      <c r="AA423" s="1016"/>
      <c r="AB423" s="1016"/>
      <c r="AC423" s="1016"/>
      <c r="AD423" s="1016"/>
      <c r="AE423" s="1016"/>
      <c r="AF423" s="1016"/>
      <c r="AG423" s="1016"/>
      <c r="AH423" s="1016"/>
      <c r="AI423" s="1016"/>
    </row>
    <row r="424" spans="21:35" ht="12.75">
      <c r="U424" s="762"/>
      <c r="V424" s="996"/>
      <c r="W424" s="995"/>
      <c r="X424" s="1016"/>
      <c r="Y424" s="1016"/>
      <c r="Z424" s="1016"/>
      <c r="AA424" s="1016"/>
      <c r="AB424" s="1016"/>
      <c r="AC424" s="1016"/>
      <c r="AD424" s="1016"/>
      <c r="AE424" s="1016"/>
      <c r="AF424" s="1016"/>
      <c r="AG424" s="1016"/>
      <c r="AH424" s="1016"/>
      <c r="AI424" s="1016"/>
    </row>
    <row r="425" spans="21:35" ht="12.75">
      <c r="U425" s="762"/>
      <c r="V425" s="996"/>
      <c r="W425" s="995"/>
      <c r="X425" s="1016"/>
      <c r="Y425" s="1016"/>
      <c r="Z425" s="1016"/>
      <c r="AA425" s="1016"/>
      <c r="AB425" s="1016"/>
      <c r="AC425" s="1016"/>
      <c r="AD425" s="1016"/>
      <c r="AE425" s="1016"/>
      <c r="AF425" s="1016"/>
      <c r="AG425" s="1016"/>
      <c r="AH425" s="1016"/>
      <c r="AI425" s="1016"/>
    </row>
    <row r="426" spans="21:35" ht="12.75">
      <c r="U426" s="762"/>
      <c r="V426" s="996"/>
      <c r="W426" s="995"/>
      <c r="X426" s="1016"/>
      <c r="Y426" s="1016"/>
      <c r="Z426" s="1016"/>
      <c r="AA426" s="1016"/>
      <c r="AB426" s="1016"/>
      <c r="AC426" s="1016"/>
      <c r="AD426" s="1016"/>
      <c r="AE426" s="1016"/>
      <c r="AF426" s="1016"/>
      <c r="AG426" s="1016"/>
      <c r="AH426" s="1016"/>
      <c r="AI426" s="1016"/>
    </row>
    <row r="427" spans="21:35" ht="12.75">
      <c r="U427" s="762"/>
      <c r="V427" s="996"/>
      <c r="W427" s="995"/>
      <c r="X427" s="1016"/>
      <c r="Y427" s="1016"/>
      <c r="Z427" s="1016"/>
      <c r="AA427" s="1016"/>
      <c r="AB427" s="1016"/>
      <c r="AC427" s="1016"/>
      <c r="AD427" s="1016"/>
      <c r="AE427" s="1016"/>
      <c r="AF427" s="1016"/>
      <c r="AG427" s="1016"/>
      <c r="AH427" s="1016"/>
      <c r="AI427" s="1016"/>
    </row>
    <row r="428" spans="21:35" ht="12.75">
      <c r="U428" s="762"/>
      <c r="V428" s="996"/>
      <c r="W428" s="995"/>
      <c r="X428" s="1016"/>
      <c r="Y428" s="1016"/>
      <c r="Z428" s="1016"/>
      <c r="AA428" s="1016"/>
      <c r="AB428" s="1016"/>
      <c r="AC428" s="1016"/>
      <c r="AD428" s="1016"/>
      <c r="AE428" s="1016"/>
      <c r="AF428" s="1016"/>
      <c r="AG428" s="1016"/>
      <c r="AH428" s="1016"/>
      <c r="AI428" s="1016"/>
    </row>
    <row r="429" spans="21:35" ht="13.5" thickBot="1">
      <c r="U429" s="762"/>
      <c r="V429" s="996"/>
      <c r="W429" s="995"/>
      <c r="X429" s="1016"/>
      <c r="Y429" s="1016"/>
      <c r="Z429" s="1016"/>
      <c r="AA429" s="1016"/>
      <c r="AB429" s="1016"/>
      <c r="AC429" s="1016"/>
      <c r="AD429" s="1016"/>
      <c r="AE429" s="1016"/>
      <c r="AF429" s="1016"/>
      <c r="AG429" s="1016"/>
      <c r="AH429" s="1016"/>
      <c r="AI429" s="1016"/>
    </row>
    <row r="430" spans="21:35" ht="12.75">
      <c r="U430" s="761"/>
      <c r="V430" s="1004"/>
      <c r="W430" s="995"/>
      <c r="X430" s="1017"/>
      <c r="Y430" s="1017"/>
      <c r="Z430" s="1017"/>
      <c r="AA430" s="1017"/>
      <c r="AB430" s="1017"/>
      <c r="AC430" s="1017"/>
      <c r="AD430" s="1017"/>
      <c r="AE430" s="1017"/>
      <c r="AF430" s="1017"/>
      <c r="AG430" s="1017"/>
      <c r="AH430" s="1017"/>
      <c r="AI430" s="1017"/>
    </row>
    <row r="431" spans="21:35" ht="12.75">
      <c r="U431" s="762"/>
      <c r="V431" s="996"/>
      <c r="W431" s="995"/>
      <c r="X431" s="1017"/>
      <c r="Y431" s="1017"/>
      <c r="Z431" s="1017"/>
      <c r="AA431" s="1017"/>
      <c r="AB431" s="1017"/>
      <c r="AC431" s="1017"/>
      <c r="AD431" s="1017"/>
      <c r="AE431" s="1017"/>
      <c r="AF431" s="1017"/>
      <c r="AG431" s="1017"/>
      <c r="AH431" s="1017"/>
      <c r="AI431" s="1017"/>
    </row>
    <row r="432" spans="21:35" ht="12.75">
      <c r="U432" s="762"/>
      <c r="V432" s="996"/>
      <c r="W432" s="995"/>
      <c r="X432" s="1017"/>
      <c r="Y432" s="1017"/>
      <c r="Z432" s="1017"/>
      <c r="AA432" s="1017"/>
      <c r="AB432" s="1017"/>
      <c r="AC432" s="1017"/>
      <c r="AD432" s="1017"/>
      <c r="AE432" s="1017"/>
      <c r="AF432" s="1017"/>
      <c r="AG432" s="1017"/>
      <c r="AH432" s="1017"/>
      <c r="AI432" s="1017"/>
    </row>
    <row r="433" spans="21:35" ht="12.75">
      <c r="U433" s="762"/>
      <c r="V433" s="996"/>
      <c r="W433" s="995"/>
      <c r="X433" s="1017"/>
      <c r="Y433" s="1017"/>
      <c r="Z433" s="1017"/>
      <c r="AA433" s="1017"/>
      <c r="AB433" s="1017"/>
      <c r="AC433" s="1017"/>
      <c r="AD433" s="1017"/>
      <c r="AE433" s="1017"/>
      <c r="AF433" s="1017"/>
      <c r="AG433" s="1017"/>
      <c r="AH433" s="1017"/>
      <c r="AI433" s="1017"/>
    </row>
    <row r="434" spans="21:35" ht="12.75">
      <c r="U434" s="762"/>
      <c r="V434" s="996"/>
      <c r="W434" s="995"/>
      <c r="X434" s="1017"/>
      <c r="Y434" s="1017"/>
      <c r="Z434" s="1017"/>
      <c r="AA434" s="1017"/>
      <c r="AB434" s="1017"/>
      <c r="AC434" s="1017"/>
      <c r="AD434" s="1017"/>
      <c r="AE434" s="1017"/>
      <c r="AF434" s="1017"/>
      <c r="AG434" s="1017"/>
      <c r="AH434" s="1017"/>
      <c r="AI434" s="1017"/>
    </row>
    <row r="435" spans="21:35" ht="12.75">
      <c r="U435" s="762"/>
      <c r="V435" s="996"/>
      <c r="W435" s="995"/>
      <c r="X435" s="1017"/>
      <c r="Y435" s="1017"/>
      <c r="Z435" s="1017"/>
      <c r="AA435" s="1017"/>
      <c r="AB435" s="1017"/>
      <c r="AC435" s="1017"/>
      <c r="AD435" s="1017"/>
      <c r="AE435" s="1017"/>
      <c r="AF435" s="1017"/>
      <c r="AG435" s="1017"/>
      <c r="AH435" s="1017"/>
      <c r="AI435" s="1017"/>
    </row>
    <row r="436" spans="21:35" ht="12.75">
      <c r="U436" s="762"/>
      <c r="V436" s="996"/>
      <c r="W436" s="995"/>
      <c r="X436" s="1017"/>
      <c r="Y436" s="1017"/>
      <c r="Z436" s="1017"/>
      <c r="AA436" s="1017"/>
      <c r="AB436" s="1017"/>
      <c r="AC436" s="1017"/>
      <c r="AD436" s="1017"/>
      <c r="AE436" s="1017"/>
      <c r="AF436" s="1017"/>
      <c r="AG436" s="1017"/>
      <c r="AH436" s="1017"/>
      <c r="AI436" s="1017"/>
    </row>
    <row r="437" spans="21:35" ht="12.75">
      <c r="U437" s="762"/>
      <c r="V437" s="996"/>
      <c r="W437" s="995"/>
      <c r="X437" s="1017"/>
      <c r="Y437" s="1017"/>
      <c r="Z437" s="1017"/>
      <c r="AA437" s="1017"/>
      <c r="AB437" s="1017"/>
      <c r="AC437" s="1017"/>
      <c r="AD437" s="1017"/>
      <c r="AE437" s="1017"/>
      <c r="AF437" s="1017"/>
      <c r="AG437" s="1017"/>
      <c r="AH437" s="1017"/>
      <c r="AI437" s="1017"/>
    </row>
    <row r="438" spans="21:35" ht="12.75">
      <c r="U438" s="762"/>
      <c r="V438" s="996"/>
      <c r="W438" s="995"/>
      <c r="X438" s="1017"/>
      <c r="Y438" s="1017"/>
      <c r="Z438" s="1017"/>
      <c r="AA438" s="1017"/>
      <c r="AB438" s="1017"/>
      <c r="AC438" s="1017"/>
      <c r="AD438" s="1017"/>
      <c r="AE438" s="1017"/>
      <c r="AF438" s="1017"/>
      <c r="AG438" s="1017"/>
      <c r="AH438" s="1017"/>
      <c r="AI438" s="1017"/>
    </row>
    <row r="439" spans="21:35" ht="12.75">
      <c r="U439" s="762"/>
      <c r="V439" s="996"/>
      <c r="W439" s="995"/>
      <c r="X439" s="1017"/>
      <c r="Y439" s="1017"/>
      <c r="Z439" s="1017"/>
      <c r="AA439" s="1017"/>
      <c r="AB439" s="1017"/>
      <c r="AC439" s="1017"/>
      <c r="AD439" s="1017"/>
      <c r="AE439" s="1017"/>
      <c r="AF439" s="1017"/>
      <c r="AG439" s="1017"/>
      <c r="AH439" s="1017"/>
      <c r="AI439" s="1017"/>
    </row>
    <row r="440" spans="21:35" ht="12.75">
      <c r="U440" s="762"/>
      <c r="V440" s="996"/>
      <c r="W440" s="995"/>
      <c r="X440" s="1017"/>
      <c r="Y440" s="1017"/>
      <c r="Z440" s="1017"/>
      <c r="AA440" s="1017"/>
      <c r="AB440" s="1017"/>
      <c r="AC440" s="1017"/>
      <c r="AD440" s="1017"/>
      <c r="AE440" s="1017"/>
      <c r="AF440" s="1017"/>
      <c r="AG440" s="1017"/>
      <c r="AH440" s="1017"/>
      <c r="AI440" s="1017"/>
    </row>
    <row r="441" spans="21:35" ht="12.75">
      <c r="U441" s="762"/>
      <c r="V441" s="996"/>
      <c r="W441" s="995"/>
      <c r="X441" s="1017"/>
      <c r="Y441" s="1017"/>
      <c r="Z441" s="1017"/>
      <c r="AA441" s="1017"/>
      <c r="AB441" s="1017"/>
      <c r="AC441" s="1017"/>
      <c r="AD441" s="1017"/>
      <c r="AE441" s="1017"/>
      <c r="AF441" s="1017"/>
      <c r="AG441" s="1017"/>
      <c r="AH441" s="1017"/>
      <c r="AI441" s="1017"/>
    </row>
    <row r="442" spans="21:35" ht="12.75">
      <c r="U442" s="762"/>
      <c r="V442" s="996"/>
      <c r="W442" s="995"/>
      <c r="X442" s="1017"/>
      <c r="Y442" s="1017"/>
      <c r="Z442" s="1017"/>
      <c r="AA442" s="1017"/>
      <c r="AB442" s="1017"/>
      <c r="AC442" s="1017"/>
      <c r="AD442" s="1017"/>
      <c r="AE442" s="1017"/>
      <c r="AF442" s="1017"/>
      <c r="AG442" s="1017"/>
      <c r="AH442" s="1017"/>
      <c r="AI442" s="1017"/>
    </row>
    <row r="443" spans="21:35" ht="12.75">
      <c r="U443" s="762"/>
      <c r="V443" s="996"/>
      <c r="W443" s="995"/>
      <c r="X443" s="1017"/>
      <c r="Y443" s="1017"/>
      <c r="Z443" s="1017"/>
      <c r="AA443" s="1017"/>
      <c r="AB443" s="1017"/>
      <c r="AC443" s="1017"/>
      <c r="AD443" s="1017"/>
      <c r="AE443" s="1017"/>
      <c r="AF443" s="1017"/>
      <c r="AG443" s="1017"/>
      <c r="AH443" s="1017"/>
      <c r="AI443" s="1017"/>
    </row>
    <row r="444" spans="21:35" ht="12.75">
      <c r="U444" s="762"/>
      <c r="V444" s="996"/>
      <c r="W444" s="995"/>
      <c r="X444" s="1017"/>
      <c r="Y444" s="1017"/>
      <c r="Z444" s="1017"/>
      <c r="AA444" s="1017"/>
      <c r="AB444" s="1017"/>
      <c r="AC444" s="1017"/>
      <c r="AD444" s="1017"/>
      <c r="AE444" s="1017"/>
      <c r="AF444" s="1018"/>
      <c r="AG444" s="1017"/>
      <c r="AH444" s="1017"/>
      <c r="AI444" s="1017"/>
    </row>
    <row r="445" spans="21:35" ht="12.75">
      <c r="U445" s="762"/>
      <c r="V445" s="996"/>
      <c r="W445" s="995"/>
      <c r="X445" s="1017"/>
      <c r="Y445" s="1017"/>
      <c r="Z445" s="1017"/>
      <c r="AA445" s="1017"/>
      <c r="AB445" s="1017"/>
      <c r="AC445" s="1017"/>
      <c r="AD445" s="1017"/>
      <c r="AE445" s="1017"/>
      <c r="AF445" s="1017"/>
      <c r="AG445" s="1017"/>
      <c r="AH445" s="1017"/>
      <c r="AI445" s="1017"/>
    </row>
    <row r="446" spans="21:35" ht="12.75">
      <c r="U446" s="762"/>
      <c r="V446" s="996"/>
      <c r="W446" s="995"/>
      <c r="X446" s="1017"/>
      <c r="Y446" s="1017"/>
      <c r="Z446" s="1017"/>
      <c r="AA446" s="1017"/>
      <c r="AB446" s="1017"/>
      <c r="AC446" s="1017"/>
      <c r="AD446" s="1017"/>
      <c r="AE446" s="1017"/>
      <c r="AF446" s="1017"/>
      <c r="AG446" s="1017"/>
      <c r="AH446" s="1017"/>
      <c r="AI446" s="1017"/>
    </row>
    <row r="447" spans="21:35" ht="12.75">
      <c r="U447" s="762"/>
      <c r="V447" s="996"/>
      <c r="W447" s="995"/>
      <c r="X447" s="1017"/>
      <c r="Y447" s="1017"/>
      <c r="Z447" s="1017"/>
      <c r="AA447" s="1017"/>
      <c r="AB447" s="1017"/>
      <c r="AC447" s="1017"/>
      <c r="AD447" s="1017"/>
      <c r="AE447" s="1017"/>
      <c r="AF447" s="1017"/>
      <c r="AG447" s="1017"/>
      <c r="AH447" s="1017"/>
      <c r="AI447" s="1017"/>
    </row>
    <row r="448" spans="21:35" ht="12.75">
      <c r="U448" s="762"/>
      <c r="V448" s="996"/>
      <c r="W448" s="995"/>
      <c r="X448" s="1017"/>
      <c r="Y448" s="1017"/>
      <c r="Z448" s="1017"/>
      <c r="AA448" s="1017"/>
      <c r="AB448" s="1017"/>
      <c r="AC448" s="1017"/>
      <c r="AD448" s="1017"/>
      <c r="AE448" s="1017"/>
      <c r="AF448" s="1017"/>
      <c r="AG448" s="1017"/>
      <c r="AH448" s="1017"/>
      <c r="AI448" s="1017"/>
    </row>
    <row r="449" spans="21:35" ht="12.75">
      <c r="U449" s="762"/>
      <c r="V449" s="996"/>
      <c r="W449" s="995"/>
      <c r="X449" s="1017"/>
      <c r="Y449" s="1017"/>
      <c r="Z449" s="1017"/>
      <c r="AA449" s="1017"/>
      <c r="AB449" s="1017"/>
      <c r="AC449" s="1017"/>
      <c r="AD449" s="1017"/>
      <c r="AE449" s="1017"/>
      <c r="AF449" s="1017"/>
      <c r="AG449" s="1017"/>
      <c r="AH449" s="1017"/>
      <c r="AI449" s="1017"/>
    </row>
    <row r="450" spans="21:35" ht="12.75">
      <c r="U450" s="762"/>
      <c r="V450" s="996"/>
      <c r="W450" s="995"/>
      <c r="X450" s="1017"/>
      <c r="Y450" s="1017"/>
      <c r="Z450" s="1017"/>
      <c r="AA450" s="1017"/>
      <c r="AB450" s="1017"/>
      <c r="AC450" s="1017"/>
      <c r="AD450" s="1017"/>
      <c r="AE450" s="1017"/>
      <c r="AF450" s="1017"/>
      <c r="AG450" s="1017"/>
      <c r="AH450" s="1017"/>
      <c r="AI450" s="1017"/>
    </row>
    <row r="451" spans="21:35" ht="12.75">
      <c r="U451" s="762"/>
      <c r="V451" s="996"/>
      <c r="W451" s="995"/>
      <c r="X451" s="1017"/>
      <c r="Y451" s="1017"/>
      <c r="Z451" s="1017"/>
      <c r="AA451" s="1017"/>
      <c r="AB451" s="1017"/>
      <c r="AC451" s="1017"/>
      <c r="AD451" s="1017"/>
      <c r="AE451" s="1017"/>
      <c r="AF451" s="1017"/>
      <c r="AG451" s="1017"/>
      <c r="AH451" s="1017"/>
      <c r="AI451" s="1017"/>
    </row>
    <row r="452" spans="21:35" ht="12.75">
      <c r="U452" s="762"/>
      <c r="V452" s="996"/>
      <c r="W452" s="995"/>
      <c r="X452" s="1017"/>
      <c r="Y452" s="1017"/>
      <c r="Z452" s="1017"/>
      <c r="AA452" s="1017"/>
      <c r="AB452" s="1017"/>
      <c r="AC452" s="1017"/>
      <c r="AD452" s="1017"/>
      <c r="AE452" s="1017"/>
      <c r="AF452" s="1017"/>
      <c r="AG452" s="1017"/>
      <c r="AH452" s="1017"/>
      <c r="AI452" s="1017"/>
    </row>
    <row r="453" spans="21:35" ht="12.75">
      <c r="U453" s="762"/>
      <c r="V453" s="996"/>
      <c r="W453" s="995"/>
      <c r="X453" s="1017"/>
      <c r="Y453" s="1017"/>
      <c r="Z453" s="1017"/>
      <c r="AA453" s="1017"/>
      <c r="AB453" s="1017"/>
      <c r="AC453" s="1017"/>
      <c r="AD453" s="1017"/>
      <c r="AE453" s="1017"/>
      <c r="AF453" s="1017"/>
      <c r="AG453" s="1017"/>
      <c r="AH453" s="1017"/>
      <c r="AI453" s="1017"/>
    </row>
    <row r="454" spans="21:35" ht="12.75">
      <c r="U454" s="762"/>
      <c r="V454" s="996"/>
      <c r="W454" s="995"/>
      <c r="X454" s="1017"/>
      <c r="Y454" s="1017"/>
      <c r="Z454" s="1017"/>
      <c r="AA454" s="1017"/>
      <c r="AB454" s="1017"/>
      <c r="AC454" s="1017"/>
      <c r="AD454" s="1017"/>
      <c r="AE454" s="1017"/>
      <c r="AF454" s="1017"/>
      <c r="AG454" s="1017"/>
      <c r="AH454" s="1017"/>
      <c r="AI454" s="1017"/>
    </row>
    <row r="455" spans="21:35" ht="12.75">
      <c r="U455" s="762"/>
      <c r="V455" s="996"/>
      <c r="W455" s="995"/>
      <c r="X455" s="1017"/>
      <c r="Y455" s="1017"/>
      <c r="Z455" s="1017"/>
      <c r="AA455" s="1017"/>
      <c r="AB455" s="1017"/>
      <c r="AC455" s="1017"/>
      <c r="AD455" s="1017"/>
      <c r="AE455" s="1017"/>
      <c r="AF455" s="1017"/>
      <c r="AG455" s="1017"/>
      <c r="AH455" s="1017"/>
      <c r="AI455" s="1017"/>
    </row>
    <row r="456" spans="21:35" ht="12.75">
      <c r="U456" s="762"/>
      <c r="V456" s="996"/>
      <c r="W456" s="995"/>
      <c r="X456" s="1017"/>
      <c r="Y456" s="1017"/>
      <c r="Z456" s="1017"/>
      <c r="AA456" s="1017"/>
      <c r="AB456" s="1017"/>
      <c r="AC456" s="1017"/>
      <c r="AD456" s="1017"/>
      <c r="AE456" s="1017"/>
      <c r="AF456" s="1017"/>
      <c r="AG456" s="1017"/>
      <c r="AH456" s="1017"/>
      <c r="AI456" s="1017"/>
    </row>
    <row r="457" spans="21:35" ht="12.75">
      <c r="U457" s="762"/>
      <c r="V457" s="996"/>
      <c r="W457" s="995"/>
      <c r="X457" s="1017"/>
      <c r="Y457" s="1017"/>
      <c r="Z457" s="1017"/>
      <c r="AA457" s="1017"/>
      <c r="AB457" s="1017"/>
      <c r="AC457" s="1017"/>
      <c r="AD457" s="1017"/>
      <c r="AE457" s="1017"/>
      <c r="AF457" s="1017"/>
      <c r="AG457" s="1017"/>
      <c r="AH457" s="1017"/>
      <c r="AI457" s="1017"/>
    </row>
    <row r="458" spans="21:35" ht="12.75">
      <c r="U458" s="762"/>
      <c r="V458" s="996"/>
      <c r="W458" s="995"/>
      <c r="X458" s="1017"/>
      <c r="Y458" s="1017"/>
      <c r="Z458" s="1017"/>
      <c r="AA458" s="1017"/>
      <c r="AB458" s="1017"/>
      <c r="AC458" s="1017"/>
      <c r="AD458" s="1017"/>
      <c r="AE458" s="1017"/>
      <c r="AF458" s="1017"/>
      <c r="AG458" s="1017"/>
      <c r="AH458" s="1017"/>
      <c r="AI458" s="1017"/>
    </row>
    <row r="459" spans="21:35" ht="12.75">
      <c r="U459" s="762"/>
      <c r="V459" s="996"/>
      <c r="W459" s="995"/>
      <c r="X459" s="1017"/>
      <c r="Y459" s="1017"/>
      <c r="Z459" s="1017"/>
      <c r="AA459" s="1017"/>
      <c r="AB459" s="1017"/>
      <c r="AC459" s="1017"/>
      <c r="AD459" s="1017"/>
      <c r="AE459" s="1017"/>
      <c r="AF459" s="1017"/>
      <c r="AG459" s="1017"/>
      <c r="AH459" s="1017"/>
      <c r="AI459" s="1017"/>
    </row>
    <row r="460" spans="21:35" ht="12.75">
      <c r="U460" s="762"/>
      <c r="V460" s="996"/>
      <c r="W460" s="995"/>
      <c r="X460" s="1017"/>
      <c r="Y460" s="1017"/>
      <c r="Z460" s="1017"/>
      <c r="AA460" s="1017"/>
      <c r="AB460" s="1017"/>
      <c r="AC460" s="1017"/>
      <c r="AD460" s="1017"/>
      <c r="AE460" s="1017"/>
      <c r="AF460" s="1017"/>
      <c r="AG460" s="1017"/>
      <c r="AH460" s="1017"/>
      <c r="AI460" s="1017"/>
    </row>
    <row r="461" spans="21:35" ht="12.75">
      <c r="U461" s="762"/>
      <c r="V461" s="996"/>
      <c r="W461" s="995"/>
      <c r="X461" s="1017"/>
      <c r="Y461" s="1017"/>
      <c r="Z461" s="1017"/>
      <c r="AA461" s="1017"/>
      <c r="AB461" s="1017"/>
      <c r="AC461" s="1017"/>
      <c r="AD461" s="1017"/>
      <c r="AE461" s="1017"/>
      <c r="AF461" s="1017"/>
      <c r="AG461" s="1017"/>
      <c r="AH461" s="1017"/>
      <c r="AI461" s="1017"/>
    </row>
    <row r="462" spans="21:35" ht="12.75">
      <c r="U462" s="762"/>
      <c r="V462" s="996"/>
      <c r="W462" s="995"/>
      <c r="X462" s="1017"/>
      <c r="Y462" s="1017"/>
      <c r="Z462" s="1017"/>
      <c r="AA462" s="1017"/>
      <c r="AB462" s="1017"/>
      <c r="AC462" s="1017"/>
      <c r="AD462" s="1017"/>
      <c r="AE462" s="1017"/>
      <c r="AF462" s="1017"/>
      <c r="AG462" s="1017"/>
      <c r="AH462" s="1017"/>
      <c r="AI462" s="1017"/>
    </row>
    <row r="463" spans="21:35" ht="12.75">
      <c r="U463" s="762"/>
      <c r="V463" s="996"/>
      <c r="W463" s="995"/>
      <c r="X463" s="1017"/>
      <c r="Y463" s="1017"/>
      <c r="Z463" s="1017"/>
      <c r="AA463" s="1017"/>
      <c r="AB463" s="1017"/>
      <c r="AC463" s="1017"/>
      <c r="AD463" s="1017"/>
      <c r="AE463" s="1017"/>
      <c r="AF463" s="1017"/>
      <c r="AG463" s="1017"/>
      <c r="AH463" s="1017"/>
      <c r="AI463" s="1017"/>
    </row>
    <row r="464" spans="21:35" ht="12.75">
      <c r="U464" s="762"/>
      <c r="V464" s="996"/>
      <c r="W464" s="995"/>
      <c r="X464" s="1017"/>
      <c r="Y464" s="1017"/>
      <c r="Z464" s="1017"/>
      <c r="AA464" s="1017"/>
      <c r="AB464" s="1017"/>
      <c r="AC464" s="1017"/>
      <c r="AD464" s="1017"/>
      <c r="AE464" s="1017"/>
      <c r="AF464" s="1017"/>
      <c r="AG464" s="1017"/>
      <c r="AH464" s="1017"/>
      <c r="AI464" s="1017"/>
    </row>
    <row r="465" spans="21:35" ht="12.75">
      <c r="U465" s="762"/>
      <c r="V465" s="996"/>
      <c r="W465" s="995"/>
      <c r="X465" s="1017"/>
      <c r="Y465" s="1017"/>
      <c r="Z465" s="1017"/>
      <c r="AA465" s="1017"/>
      <c r="AB465" s="1017"/>
      <c r="AC465" s="1017"/>
      <c r="AD465" s="1017"/>
      <c r="AE465" s="1017"/>
      <c r="AF465" s="1017"/>
      <c r="AG465" s="1017"/>
      <c r="AH465" s="1017"/>
      <c r="AI465" s="1017"/>
    </row>
    <row r="466" spans="21:35" ht="12.75">
      <c r="U466" s="762"/>
      <c r="V466" s="996"/>
      <c r="W466" s="995"/>
      <c r="X466" s="1017"/>
      <c r="Y466" s="1017"/>
      <c r="Z466" s="1017"/>
      <c r="AA466" s="1017"/>
      <c r="AB466" s="1017"/>
      <c r="AC466" s="1017"/>
      <c r="AD466" s="1017"/>
      <c r="AE466" s="1017"/>
      <c r="AF466" s="1017"/>
      <c r="AG466" s="1017"/>
      <c r="AH466" s="1017"/>
      <c r="AI466" s="1017"/>
    </row>
    <row r="467" spans="21:35" ht="12.75">
      <c r="U467" s="762"/>
      <c r="V467" s="996"/>
      <c r="W467" s="995"/>
      <c r="X467" s="1017"/>
      <c r="Y467" s="1017"/>
      <c r="Z467" s="1017"/>
      <c r="AA467" s="1017"/>
      <c r="AB467" s="1017"/>
      <c r="AC467" s="1017"/>
      <c r="AD467" s="1017"/>
      <c r="AE467" s="1017"/>
      <c r="AF467" s="1017"/>
      <c r="AG467" s="1017"/>
      <c r="AH467" s="1017"/>
      <c r="AI467" s="1017"/>
    </row>
    <row r="468" spans="21:35" ht="12.75">
      <c r="U468" s="762"/>
      <c r="V468" s="996"/>
      <c r="W468" s="995"/>
      <c r="X468" s="1017"/>
      <c r="Y468" s="1017"/>
      <c r="Z468" s="1017"/>
      <c r="AA468" s="1017"/>
      <c r="AB468" s="1017"/>
      <c r="AC468" s="1017"/>
      <c r="AD468" s="1017"/>
      <c r="AE468" s="1017"/>
      <c r="AF468" s="1017"/>
      <c r="AG468" s="1017"/>
      <c r="AH468" s="1017"/>
      <c r="AI468" s="1017"/>
    </row>
    <row r="469" spans="21:35" ht="12.75">
      <c r="U469" s="762"/>
      <c r="V469" s="996"/>
      <c r="W469" s="995"/>
      <c r="X469" s="1017"/>
      <c r="Y469" s="1017"/>
      <c r="Z469" s="1017"/>
      <c r="AA469" s="1017"/>
      <c r="AB469" s="1017"/>
      <c r="AC469" s="1017"/>
      <c r="AD469" s="1017"/>
      <c r="AE469" s="1017"/>
      <c r="AF469" s="1017"/>
      <c r="AG469" s="1017"/>
      <c r="AH469" s="1017"/>
      <c r="AI469" s="1017"/>
    </row>
    <row r="470" spans="21:35" ht="12.75">
      <c r="U470" s="762"/>
      <c r="V470" s="996"/>
      <c r="W470" s="995"/>
      <c r="X470" s="1017"/>
      <c r="Y470" s="1017"/>
      <c r="Z470" s="1017"/>
      <c r="AA470" s="1017"/>
      <c r="AB470" s="1017"/>
      <c r="AC470" s="1017"/>
      <c r="AD470" s="1017"/>
      <c r="AE470" s="1017"/>
      <c r="AF470" s="1017"/>
      <c r="AG470" s="1017"/>
      <c r="AH470" s="1017"/>
      <c r="AI470" s="1017"/>
    </row>
    <row r="471" spans="21:35" ht="12.75">
      <c r="U471" s="762"/>
      <c r="V471" s="996"/>
      <c r="W471" s="995"/>
      <c r="X471" s="1017"/>
      <c r="Y471" s="1017"/>
      <c r="Z471" s="1017"/>
      <c r="AA471" s="1017"/>
      <c r="AB471" s="1017"/>
      <c r="AC471" s="1017"/>
      <c r="AD471" s="1017"/>
      <c r="AE471" s="1017"/>
      <c r="AF471" s="1017"/>
      <c r="AG471" s="1017"/>
      <c r="AH471" s="1017"/>
      <c r="AI471" s="1017"/>
    </row>
    <row r="472" spans="21:35" ht="12.75">
      <c r="U472" s="762"/>
      <c r="V472" s="996"/>
      <c r="W472" s="995"/>
      <c r="X472" s="1017"/>
      <c r="Y472" s="1017"/>
      <c r="Z472" s="1017"/>
      <c r="AA472" s="1017"/>
      <c r="AB472" s="1017"/>
      <c r="AC472" s="1017"/>
      <c r="AD472" s="1017"/>
      <c r="AE472" s="1017"/>
      <c r="AF472" s="1017"/>
      <c r="AG472" s="1017"/>
      <c r="AH472" s="1017"/>
      <c r="AI472" s="1017"/>
    </row>
    <row r="473" spans="21:35" ht="12.75">
      <c r="U473" s="762"/>
      <c r="V473" s="996"/>
      <c r="W473" s="995"/>
      <c r="X473" s="1017"/>
      <c r="Y473" s="1017"/>
      <c r="Z473" s="1017"/>
      <c r="AA473" s="1017"/>
      <c r="AB473" s="1017"/>
      <c r="AC473" s="1017"/>
      <c r="AD473" s="1017"/>
      <c r="AE473" s="1017"/>
      <c r="AF473" s="1017"/>
      <c r="AG473" s="1017"/>
      <c r="AH473" s="1017"/>
      <c r="AI473" s="1017"/>
    </row>
    <row r="474" spans="21:35" ht="12.75">
      <c r="U474" s="762"/>
      <c r="V474" s="996"/>
      <c r="W474" s="995"/>
      <c r="X474" s="1017"/>
      <c r="Y474" s="1017"/>
      <c r="Z474" s="1017"/>
      <c r="AA474" s="1017"/>
      <c r="AB474" s="1017"/>
      <c r="AC474" s="1017"/>
      <c r="AD474" s="1017"/>
      <c r="AE474" s="1017"/>
      <c r="AF474" s="1017"/>
      <c r="AG474" s="1017"/>
      <c r="AH474" s="1017"/>
      <c r="AI474" s="1017"/>
    </row>
    <row r="475" spans="21:35" ht="12.75">
      <c r="U475" s="762"/>
      <c r="V475" s="996"/>
      <c r="W475" s="995"/>
      <c r="X475" s="1017"/>
      <c r="Y475" s="1017"/>
      <c r="Z475" s="1017"/>
      <c r="AA475" s="1017"/>
      <c r="AB475" s="1017"/>
      <c r="AC475" s="1017"/>
      <c r="AD475" s="1017"/>
      <c r="AE475" s="1017"/>
      <c r="AF475" s="1017"/>
      <c r="AG475" s="1017"/>
      <c r="AH475" s="1017"/>
      <c r="AI475" s="1017"/>
    </row>
    <row r="476" spans="21:35" ht="12.75">
      <c r="U476" s="762"/>
      <c r="V476" s="996"/>
      <c r="W476" s="995"/>
      <c r="X476" s="1017"/>
      <c r="Y476" s="1017"/>
      <c r="Z476" s="1017"/>
      <c r="AA476" s="1017"/>
      <c r="AB476" s="1017"/>
      <c r="AC476" s="1017"/>
      <c r="AD476" s="1017"/>
      <c r="AE476" s="1017"/>
      <c r="AF476" s="1017"/>
      <c r="AG476" s="1017"/>
      <c r="AH476" s="1017"/>
      <c r="AI476" s="1017"/>
    </row>
    <row r="477" spans="21:35" ht="12.75">
      <c r="U477" s="762"/>
      <c r="V477" s="996"/>
      <c r="W477" s="995"/>
      <c r="X477" s="1017"/>
      <c r="Y477" s="1017"/>
      <c r="Z477" s="1017"/>
      <c r="AA477" s="1017"/>
      <c r="AB477" s="1017"/>
      <c r="AC477" s="1017"/>
      <c r="AD477" s="1017"/>
      <c r="AE477" s="1017"/>
      <c r="AF477" s="1017"/>
      <c r="AG477" s="1017"/>
      <c r="AH477" s="1017"/>
      <c r="AI477" s="1017"/>
    </row>
    <row r="478" spans="21:35" ht="12.75">
      <c r="U478" s="762"/>
      <c r="V478" s="996"/>
      <c r="W478" s="995"/>
      <c r="X478" s="1017"/>
      <c r="Y478" s="1017"/>
      <c r="Z478" s="1017"/>
      <c r="AA478" s="1017"/>
      <c r="AB478" s="1017"/>
      <c r="AC478" s="1017"/>
      <c r="AD478" s="1017"/>
      <c r="AE478" s="1017"/>
      <c r="AF478" s="1017"/>
      <c r="AG478" s="1017"/>
      <c r="AH478" s="1017"/>
      <c r="AI478" s="1017"/>
    </row>
    <row r="479" spans="21:35" ht="12.75">
      <c r="U479" s="762"/>
      <c r="V479" s="996"/>
      <c r="W479" s="995"/>
      <c r="X479" s="1017"/>
      <c r="Y479" s="1017"/>
      <c r="Z479" s="1017"/>
      <c r="AA479" s="1017"/>
      <c r="AB479" s="1017"/>
      <c r="AC479" s="1017"/>
      <c r="AD479" s="1017"/>
      <c r="AE479" s="1017"/>
      <c r="AF479" s="1017"/>
      <c r="AG479" s="1017"/>
      <c r="AH479" s="1017"/>
      <c r="AI479" s="1017"/>
    </row>
    <row r="480" spans="21:35" ht="12.75">
      <c r="U480" s="762"/>
      <c r="V480" s="996"/>
      <c r="W480" s="995"/>
      <c r="X480" s="1017"/>
      <c r="Y480" s="1017"/>
      <c r="Z480" s="1017"/>
      <c r="AA480" s="1017"/>
      <c r="AB480" s="1017"/>
      <c r="AC480" s="1017"/>
      <c r="AD480" s="1017"/>
      <c r="AE480" s="1017"/>
      <c r="AF480" s="1017"/>
      <c r="AG480" s="1017"/>
      <c r="AH480" s="1017"/>
      <c r="AI480" s="1017"/>
    </row>
    <row r="481" spans="21:35" ht="13.5" thickBot="1">
      <c r="U481" s="762"/>
      <c r="V481" s="996"/>
      <c r="W481" s="995"/>
      <c r="X481" s="1017"/>
      <c r="Y481" s="1017"/>
      <c r="Z481" s="1017"/>
      <c r="AA481" s="1017"/>
      <c r="AB481" s="1017"/>
      <c r="AC481" s="1017"/>
      <c r="AD481" s="1017"/>
      <c r="AE481" s="1017"/>
      <c r="AF481" s="1017"/>
      <c r="AG481" s="1017"/>
      <c r="AH481" s="1017"/>
      <c r="AI481" s="1017"/>
    </row>
    <row r="482" spans="21:35" ht="12.75">
      <c r="U482" s="761"/>
      <c r="V482" s="1004"/>
      <c r="W482" s="995"/>
      <c r="X482" s="1019"/>
      <c r="Y482" s="1019"/>
      <c r="Z482" s="1019"/>
      <c r="AA482" s="1019"/>
      <c r="AB482" s="1019"/>
      <c r="AC482" s="1019"/>
      <c r="AD482" s="1019"/>
      <c r="AE482" s="1019"/>
      <c r="AF482" s="1020"/>
      <c r="AG482" s="1019"/>
      <c r="AH482" s="1019"/>
      <c r="AI482" s="1019"/>
    </row>
    <row r="483" spans="21:35" ht="12.75">
      <c r="U483" s="762"/>
      <c r="V483" s="996"/>
      <c r="W483" s="995"/>
      <c r="X483" s="1019"/>
      <c r="Y483" s="1019"/>
      <c r="Z483" s="1019"/>
      <c r="AA483" s="1019"/>
      <c r="AB483" s="1019"/>
      <c r="AC483" s="1019"/>
      <c r="AD483" s="1019"/>
      <c r="AE483" s="1019"/>
      <c r="AF483" s="1020"/>
      <c r="AG483" s="1019"/>
      <c r="AH483" s="1019"/>
      <c r="AI483" s="1019"/>
    </row>
    <row r="484" spans="21:35" ht="12.75">
      <c r="U484" s="762"/>
      <c r="V484" s="996"/>
      <c r="W484" s="995"/>
      <c r="X484" s="1019"/>
      <c r="Y484" s="1019"/>
      <c r="Z484" s="1019"/>
      <c r="AA484" s="1019"/>
      <c r="AB484" s="1019"/>
      <c r="AC484" s="1019"/>
      <c r="AD484" s="1019"/>
      <c r="AE484" s="1019"/>
      <c r="AF484" s="1020"/>
      <c r="AG484" s="1019"/>
      <c r="AH484" s="1019"/>
      <c r="AI484" s="1019"/>
    </row>
    <row r="485" spans="21:35" ht="12.75">
      <c r="U485" s="762"/>
      <c r="V485" s="996"/>
      <c r="W485" s="995"/>
      <c r="X485" s="1019"/>
      <c r="Y485" s="1019"/>
      <c r="Z485" s="1019"/>
      <c r="AA485" s="1019"/>
      <c r="AB485" s="1019"/>
      <c r="AC485" s="1019"/>
      <c r="AD485" s="1019"/>
      <c r="AE485" s="1019"/>
      <c r="AF485" s="1020"/>
      <c r="AG485" s="1019"/>
      <c r="AH485" s="1019"/>
      <c r="AI485" s="1019"/>
    </row>
    <row r="486" spans="21:35" ht="12.75">
      <c r="U486" s="762"/>
      <c r="V486" s="996"/>
      <c r="W486" s="995"/>
      <c r="X486" s="1019"/>
      <c r="Y486" s="1019"/>
      <c r="Z486" s="1019"/>
      <c r="AA486" s="1019"/>
      <c r="AB486" s="1019"/>
      <c r="AC486" s="1019"/>
      <c r="AD486" s="1019"/>
      <c r="AE486" s="1019"/>
      <c r="AF486" s="1020"/>
      <c r="AG486" s="1019"/>
      <c r="AH486" s="1019"/>
      <c r="AI486" s="1019"/>
    </row>
    <row r="487" spans="21:35" ht="12.75">
      <c r="U487" s="762"/>
      <c r="V487" s="996"/>
      <c r="W487" s="995"/>
      <c r="X487" s="1019"/>
      <c r="Y487" s="1019"/>
      <c r="Z487" s="1019"/>
      <c r="AA487" s="1019"/>
      <c r="AB487" s="1019"/>
      <c r="AC487" s="1019"/>
      <c r="AD487" s="1019"/>
      <c r="AE487" s="1019"/>
      <c r="AF487" s="1020"/>
      <c r="AG487" s="1019"/>
      <c r="AH487" s="1019"/>
      <c r="AI487" s="1019"/>
    </row>
    <row r="488" spans="21:35" ht="12.75">
      <c r="U488" s="762"/>
      <c r="V488" s="996"/>
      <c r="W488" s="995"/>
      <c r="X488" s="1019"/>
      <c r="Y488" s="1019"/>
      <c r="Z488" s="1019"/>
      <c r="AA488" s="1019"/>
      <c r="AB488" s="1019"/>
      <c r="AC488" s="1019"/>
      <c r="AD488" s="1019"/>
      <c r="AE488" s="1019"/>
      <c r="AF488" s="1020"/>
      <c r="AG488" s="1019"/>
      <c r="AH488" s="1019"/>
      <c r="AI488" s="1019"/>
    </row>
    <row r="489" spans="21:35" ht="12.75">
      <c r="U489" s="762"/>
      <c r="V489" s="996"/>
      <c r="W489" s="995"/>
      <c r="X489" s="1019"/>
      <c r="Y489" s="1019"/>
      <c r="Z489" s="1019"/>
      <c r="AA489" s="1019"/>
      <c r="AB489" s="1019"/>
      <c r="AC489" s="1019"/>
      <c r="AD489" s="1019"/>
      <c r="AE489" s="1019"/>
      <c r="AF489" s="1020"/>
      <c r="AG489" s="1019"/>
      <c r="AH489" s="1019"/>
      <c r="AI489" s="1019"/>
    </row>
    <row r="490" spans="21:35" ht="12.75">
      <c r="U490" s="762"/>
      <c r="V490" s="996"/>
      <c r="W490" s="995"/>
      <c r="X490" s="1019"/>
      <c r="Y490" s="1019"/>
      <c r="Z490" s="1019"/>
      <c r="AA490" s="1019"/>
      <c r="AB490" s="1019"/>
      <c r="AC490" s="1019"/>
      <c r="AD490" s="1019"/>
      <c r="AE490" s="1019"/>
      <c r="AF490" s="1020"/>
      <c r="AG490" s="1019"/>
      <c r="AH490" s="1019"/>
      <c r="AI490" s="1019"/>
    </row>
    <row r="491" spans="21:35" ht="12.75">
      <c r="U491" s="762"/>
      <c r="V491" s="996"/>
      <c r="W491" s="995"/>
      <c r="X491" s="1019"/>
      <c r="Y491" s="1019"/>
      <c r="Z491" s="1019"/>
      <c r="AA491" s="1019"/>
      <c r="AB491" s="1019"/>
      <c r="AC491" s="1019"/>
      <c r="AD491" s="1019"/>
      <c r="AE491" s="1019"/>
      <c r="AF491" s="1020"/>
      <c r="AG491" s="1019"/>
      <c r="AH491" s="1019"/>
      <c r="AI491" s="1019"/>
    </row>
    <row r="492" spans="21:35" ht="12.75">
      <c r="U492" s="762"/>
      <c r="V492" s="996"/>
      <c r="W492" s="995"/>
      <c r="X492" s="1019"/>
      <c r="Y492" s="1019"/>
      <c r="Z492" s="1019"/>
      <c r="AA492" s="1019"/>
      <c r="AB492" s="1019"/>
      <c r="AC492" s="1019"/>
      <c r="AD492" s="1019"/>
      <c r="AE492" s="1019"/>
      <c r="AF492" s="1020"/>
      <c r="AG492" s="1019"/>
      <c r="AH492" s="1019"/>
      <c r="AI492" s="1019"/>
    </row>
    <row r="493" spans="21:35" ht="12.75">
      <c r="U493" s="762"/>
      <c r="V493" s="996"/>
      <c r="W493" s="995"/>
      <c r="X493" s="1019"/>
      <c r="Y493" s="1019"/>
      <c r="Z493" s="1019"/>
      <c r="AA493" s="1019"/>
      <c r="AB493" s="1019"/>
      <c r="AC493" s="1019"/>
      <c r="AD493" s="1019"/>
      <c r="AE493" s="1019"/>
      <c r="AF493" s="1020"/>
      <c r="AG493" s="1019"/>
      <c r="AH493" s="1019"/>
      <c r="AI493" s="1019"/>
    </row>
    <row r="494" spans="21:35" ht="12.75">
      <c r="U494" s="762"/>
      <c r="V494" s="996"/>
      <c r="W494" s="995"/>
      <c r="X494" s="1019"/>
      <c r="Y494" s="1019"/>
      <c r="Z494" s="1019"/>
      <c r="AA494" s="1019"/>
      <c r="AB494" s="1019"/>
      <c r="AC494" s="1019"/>
      <c r="AD494" s="1019"/>
      <c r="AE494" s="1019"/>
      <c r="AF494" s="1019"/>
      <c r="AG494" s="1019"/>
      <c r="AH494" s="1019"/>
      <c r="AI494" s="1019"/>
    </row>
    <row r="495" spans="21:35" ht="12.75">
      <c r="U495" s="762"/>
      <c r="V495" s="996"/>
      <c r="W495" s="995"/>
      <c r="X495" s="1019"/>
      <c r="Y495" s="1019"/>
      <c r="Z495" s="1019"/>
      <c r="AA495" s="1019"/>
      <c r="AB495" s="1019"/>
      <c r="AC495" s="1019"/>
      <c r="AD495" s="1019"/>
      <c r="AE495" s="1019"/>
      <c r="AF495" s="1019"/>
      <c r="AG495" s="1019"/>
      <c r="AH495" s="1019"/>
      <c r="AI495" s="1019"/>
    </row>
    <row r="496" spans="21:35" ht="12.75">
      <c r="U496" s="762"/>
      <c r="V496" s="996"/>
      <c r="W496" s="995"/>
      <c r="X496" s="1019"/>
      <c r="Y496" s="1019"/>
      <c r="Z496" s="1019"/>
      <c r="AA496" s="1019"/>
      <c r="AB496" s="1019"/>
      <c r="AC496" s="1019"/>
      <c r="AD496" s="1019"/>
      <c r="AE496" s="1019"/>
      <c r="AF496" s="1019"/>
      <c r="AG496" s="1019"/>
      <c r="AH496" s="1019"/>
      <c r="AI496" s="1019"/>
    </row>
    <row r="497" spans="21:35" ht="12.75">
      <c r="U497" s="762"/>
      <c r="V497" s="996"/>
      <c r="W497" s="995"/>
      <c r="X497" s="1019"/>
      <c r="Y497" s="1019"/>
      <c r="Z497" s="1019"/>
      <c r="AA497" s="1019"/>
      <c r="AB497" s="1019"/>
      <c r="AC497" s="1019"/>
      <c r="AD497" s="1019"/>
      <c r="AE497" s="1019"/>
      <c r="AF497" s="1019"/>
      <c r="AG497" s="1019"/>
      <c r="AH497" s="1019"/>
      <c r="AI497" s="1019"/>
    </row>
    <row r="498" spans="21:35" ht="12.75">
      <c r="U498" s="762"/>
      <c r="V498" s="996"/>
      <c r="W498" s="995"/>
      <c r="X498" s="1019"/>
      <c r="Y498" s="1019"/>
      <c r="Z498" s="1019"/>
      <c r="AA498" s="1019"/>
      <c r="AB498" s="1019"/>
      <c r="AC498" s="1019"/>
      <c r="AD498" s="1019"/>
      <c r="AE498" s="1019"/>
      <c r="AF498" s="1019"/>
      <c r="AG498" s="1019"/>
      <c r="AH498" s="1019"/>
      <c r="AI498" s="1019"/>
    </row>
    <row r="499" spans="21:35" ht="12.75">
      <c r="U499" s="762"/>
      <c r="V499" s="996"/>
      <c r="W499" s="995"/>
      <c r="X499" s="1019"/>
      <c r="Y499" s="1019"/>
      <c r="Z499" s="1019"/>
      <c r="AA499" s="1019"/>
      <c r="AB499" s="1019"/>
      <c r="AC499" s="1019"/>
      <c r="AD499" s="1019"/>
      <c r="AE499" s="1019"/>
      <c r="AF499" s="1019"/>
      <c r="AG499" s="1019"/>
      <c r="AH499" s="1019"/>
      <c r="AI499" s="1019"/>
    </row>
    <row r="500" spans="21:35" ht="12.75">
      <c r="U500" s="762"/>
      <c r="V500" s="996"/>
      <c r="W500" s="995"/>
      <c r="X500" s="1019"/>
      <c r="Y500" s="1019"/>
      <c r="Z500" s="1019"/>
      <c r="AA500" s="1019"/>
      <c r="AB500" s="1019"/>
      <c r="AC500" s="1019"/>
      <c r="AD500" s="1019"/>
      <c r="AE500" s="1019"/>
      <c r="AF500" s="1019"/>
      <c r="AG500" s="1019"/>
      <c r="AH500" s="1019"/>
      <c r="AI500" s="1019"/>
    </row>
    <row r="501" spans="21:35" ht="12.75">
      <c r="U501" s="762"/>
      <c r="V501" s="996"/>
      <c r="W501" s="995"/>
      <c r="X501" s="1019"/>
      <c r="Y501" s="1019"/>
      <c r="Z501" s="1019"/>
      <c r="AA501" s="1019"/>
      <c r="AB501" s="1019"/>
      <c r="AC501" s="1019"/>
      <c r="AD501" s="1019"/>
      <c r="AE501" s="1019"/>
      <c r="AF501" s="1019"/>
      <c r="AG501" s="1019"/>
      <c r="AH501" s="1019"/>
      <c r="AI501" s="1019"/>
    </row>
    <row r="502" spans="21:35" ht="12.75">
      <c r="U502" s="762"/>
      <c r="V502" s="996"/>
      <c r="W502" s="995"/>
      <c r="X502" s="1019"/>
      <c r="Y502" s="1019"/>
      <c r="Z502" s="1019"/>
      <c r="AA502" s="1019"/>
      <c r="AB502" s="1019"/>
      <c r="AC502" s="1019"/>
      <c r="AD502" s="1019"/>
      <c r="AE502" s="1019"/>
      <c r="AF502" s="1019"/>
      <c r="AG502" s="1019"/>
      <c r="AH502" s="1019"/>
      <c r="AI502" s="1019"/>
    </row>
    <row r="503" spans="21:35" ht="12.75">
      <c r="U503" s="762"/>
      <c r="V503" s="996"/>
      <c r="W503" s="995"/>
      <c r="X503" s="1019"/>
      <c r="Y503" s="1019"/>
      <c r="Z503" s="1019"/>
      <c r="AA503" s="1019"/>
      <c r="AB503" s="1019"/>
      <c r="AC503" s="1019"/>
      <c r="AD503" s="1019"/>
      <c r="AE503" s="1019"/>
      <c r="AF503" s="1019"/>
      <c r="AG503" s="1019"/>
      <c r="AH503" s="1019"/>
      <c r="AI503" s="1019"/>
    </row>
    <row r="504" spans="21:35" ht="12.75">
      <c r="U504" s="762"/>
      <c r="V504" s="996"/>
      <c r="W504" s="995"/>
      <c r="X504" s="1019"/>
      <c r="Y504" s="1019"/>
      <c r="Z504" s="1019"/>
      <c r="AA504" s="1019"/>
      <c r="AB504" s="1019"/>
      <c r="AC504" s="1019"/>
      <c r="AD504" s="1019"/>
      <c r="AE504" s="1019"/>
      <c r="AF504" s="1019"/>
      <c r="AG504" s="1019"/>
      <c r="AH504" s="1019"/>
      <c r="AI504" s="1019"/>
    </row>
    <row r="505" spans="21:35" ht="12.75">
      <c r="U505" s="762"/>
      <c r="V505" s="996"/>
      <c r="W505" s="995"/>
      <c r="X505" s="1019"/>
      <c r="Y505" s="1019"/>
      <c r="Z505" s="1019"/>
      <c r="AA505" s="1019"/>
      <c r="AB505" s="1019"/>
      <c r="AC505" s="1019"/>
      <c r="AD505" s="1019"/>
      <c r="AE505" s="1019"/>
      <c r="AF505" s="1019"/>
      <c r="AG505" s="1019"/>
      <c r="AH505" s="1019"/>
      <c r="AI505" s="1019"/>
    </row>
    <row r="506" spans="21:35" ht="12.75">
      <c r="U506" s="762"/>
      <c r="V506" s="996"/>
      <c r="W506" s="995"/>
      <c r="X506" s="1019"/>
      <c r="Y506" s="1019"/>
      <c r="Z506" s="1019"/>
      <c r="AA506" s="1019"/>
      <c r="AB506" s="1019"/>
      <c r="AC506" s="1019"/>
      <c r="AD506" s="1019"/>
      <c r="AE506" s="1019"/>
      <c r="AF506" s="1019"/>
      <c r="AG506" s="1019"/>
      <c r="AH506" s="1019"/>
      <c r="AI506" s="1019"/>
    </row>
    <row r="507" spans="21:35" ht="12.75">
      <c r="U507" s="762"/>
      <c r="V507" s="996"/>
      <c r="W507" s="995"/>
      <c r="X507" s="1019"/>
      <c r="Y507" s="1019"/>
      <c r="Z507" s="1019"/>
      <c r="AA507" s="1019"/>
      <c r="AB507" s="1019"/>
      <c r="AC507" s="1019"/>
      <c r="AD507" s="1019"/>
      <c r="AE507" s="1019"/>
      <c r="AF507" s="1019"/>
      <c r="AG507" s="1019"/>
      <c r="AH507" s="1019"/>
      <c r="AI507" s="1019"/>
    </row>
    <row r="508" spans="21:35" ht="12.75">
      <c r="U508" s="762"/>
      <c r="V508" s="996"/>
      <c r="W508" s="995"/>
      <c r="X508" s="1019"/>
      <c r="Y508" s="1019"/>
      <c r="Z508" s="1019"/>
      <c r="AA508" s="1019"/>
      <c r="AB508" s="1019"/>
      <c r="AC508" s="1019"/>
      <c r="AD508" s="1019"/>
      <c r="AE508" s="1019"/>
      <c r="AF508" s="1019"/>
      <c r="AG508" s="1019"/>
      <c r="AH508" s="1019"/>
      <c r="AI508" s="1019"/>
    </row>
    <row r="509" spans="21:35" ht="12.75">
      <c r="U509" s="762"/>
      <c r="V509" s="996"/>
      <c r="W509" s="995"/>
      <c r="X509" s="1019"/>
      <c r="Y509" s="1019"/>
      <c r="Z509" s="1019"/>
      <c r="AA509" s="1019"/>
      <c r="AB509" s="1019"/>
      <c r="AC509" s="1019"/>
      <c r="AD509" s="1019"/>
      <c r="AE509" s="1019"/>
      <c r="AF509" s="1019"/>
      <c r="AG509" s="1019"/>
      <c r="AH509" s="1019"/>
      <c r="AI509" s="1019"/>
    </row>
    <row r="510" spans="21:35" ht="12.75">
      <c r="U510" s="762"/>
      <c r="V510" s="996"/>
      <c r="W510" s="995"/>
      <c r="X510" s="1019"/>
      <c r="Y510" s="1019"/>
      <c r="Z510" s="1019"/>
      <c r="AA510" s="1019"/>
      <c r="AB510" s="1019"/>
      <c r="AC510" s="1019"/>
      <c r="AD510" s="1019"/>
      <c r="AE510" s="1019"/>
      <c r="AF510" s="1019"/>
      <c r="AG510" s="1019"/>
      <c r="AH510" s="1019"/>
      <c r="AI510" s="1019"/>
    </row>
    <row r="511" spans="21:35" ht="12.75">
      <c r="U511" s="762"/>
      <c r="V511" s="996"/>
      <c r="W511" s="995"/>
      <c r="X511" s="1019"/>
      <c r="Y511" s="1019"/>
      <c r="Z511" s="1019"/>
      <c r="AA511" s="1019"/>
      <c r="AB511" s="1019"/>
      <c r="AC511" s="1019"/>
      <c r="AD511" s="1019"/>
      <c r="AE511" s="1019"/>
      <c r="AF511" s="1019"/>
      <c r="AG511" s="1019"/>
      <c r="AH511" s="1019"/>
      <c r="AI511" s="1019"/>
    </row>
    <row r="512" spans="21:35" ht="12.75">
      <c r="U512" s="762"/>
      <c r="V512" s="996"/>
      <c r="W512" s="995"/>
      <c r="X512" s="1019"/>
      <c r="Y512" s="1019"/>
      <c r="Z512" s="1019"/>
      <c r="AA512" s="1019"/>
      <c r="AB512" s="1019"/>
      <c r="AC512" s="1019"/>
      <c r="AD512" s="1019"/>
      <c r="AE512" s="1019"/>
      <c r="AF512" s="1019"/>
      <c r="AG512" s="1019"/>
      <c r="AH512" s="1019"/>
      <c r="AI512" s="1019"/>
    </row>
    <row r="513" spans="21:35" ht="12.75">
      <c r="U513" s="762"/>
      <c r="V513" s="996"/>
      <c r="W513" s="995"/>
      <c r="X513" s="1019"/>
      <c r="Y513" s="1019"/>
      <c r="Z513" s="1019"/>
      <c r="AA513" s="1019"/>
      <c r="AB513" s="1019"/>
      <c r="AC513" s="1019"/>
      <c r="AD513" s="1019"/>
      <c r="AE513" s="1019"/>
      <c r="AF513" s="1019"/>
      <c r="AG513" s="1019"/>
      <c r="AH513" s="1019"/>
      <c r="AI513" s="1019"/>
    </row>
    <row r="514" spans="21:35" ht="12.75">
      <c r="U514" s="762"/>
      <c r="V514" s="996"/>
      <c r="W514" s="995"/>
      <c r="X514" s="1019"/>
      <c r="Y514" s="1019"/>
      <c r="Z514" s="1019"/>
      <c r="AA514" s="1019"/>
      <c r="AB514" s="1019"/>
      <c r="AC514" s="1019"/>
      <c r="AD514" s="1019"/>
      <c r="AE514" s="1019"/>
      <c r="AF514" s="1019"/>
      <c r="AG514" s="1019"/>
      <c r="AH514" s="1019"/>
      <c r="AI514" s="1019"/>
    </row>
    <row r="515" spans="21:35" ht="12.75">
      <c r="U515" s="762"/>
      <c r="V515" s="996"/>
      <c r="W515" s="995"/>
      <c r="X515" s="1019"/>
      <c r="Y515" s="1019"/>
      <c r="Z515" s="1019"/>
      <c r="AA515" s="1019"/>
      <c r="AB515" s="1019"/>
      <c r="AC515" s="1019"/>
      <c r="AD515" s="1019"/>
      <c r="AE515" s="1019"/>
      <c r="AF515" s="1019"/>
      <c r="AG515" s="1019"/>
      <c r="AH515" s="1019"/>
      <c r="AI515" s="1019"/>
    </row>
    <row r="516" spans="21:35" ht="12.75">
      <c r="U516" s="762"/>
      <c r="V516" s="996"/>
      <c r="W516" s="995"/>
      <c r="X516" s="1019"/>
      <c r="Y516" s="1019"/>
      <c r="Z516" s="1019"/>
      <c r="AA516" s="1019"/>
      <c r="AB516" s="1019"/>
      <c r="AC516" s="1019"/>
      <c r="AD516" s="1019"/>
      <c r="AE516" s="1019"/>
      <c r="AF516" s="1019"/>
      <c r="AG516" s="1019"/>
      <c r="AH516" s="1019"/>
      <c r="AI516" s="1019"/>
    </row>
    <row r="517" spans="21:35" ht="12.75">
      <c r="U517" s="762"/>
      <c r="V517" s="996"/>
      <c r="W517" s="995"/>
      <c r="X517" s="1019"/>
      <c r="Y517" s="1019"/>
      <c r="Z517" s="1019"/>
      <c r="AA517" s="1019"/>
      <c r="AB517" s="1019"/>
      <c r="AC517" s="1019"/>
      <c r="AD517" s="1019"/>
      <c r="AE517" s="1019"/>
      <c r="AF517" s="1019"/>
      <c r="AG517" s="1019"/>
      <c r="AH517" s="1019"/>
      <c r="AI517" s="1019"/>
    </row>
    <row r="518" spans="21:35" ht="12.75">
      <c r="U518" s="762"/>
      <c r="V518" s="996"/>
      <c r="W518" s="995"/>
      <c r="X518" s="1019"/>
      <c r="Y518" s="1019"/>
      <c r="Z518" s="1019"/>
      <c r="AA518" s="1019"/>
      <c r="AB518" s="1019"/>
      <c r="AC518" s="1019"/>
      <c r="AD518" s="1019"/>
      <c r="AE518" s="1019"/>
      <c r="AF518" s="1019"/>
      <c r="AG518" s="1019"/>
      <c r="AH518" s="1019"/>
      <c r="AI518" s="1019"/>
    </row>
    <row r="519" spans="21:35" ht="12.75">
      <c r="U519" s="762"/>
      <c r="V519" s="996"/>
      <c r="W519" s="995"/>
      <c r="X519" s="1019"/>
      <c r="Y519" s="1019"/>
      <c r="Z519" s="1019"/>
      <c r="AA519" s="1019"/>
      <c r="AB519" s="1019"/>
      <c r="AC519" s="1019"/>
      <c r="AD519" s="1019"/>
      <c r="AE519" s="1019"/>
      <c r="AF519" s="1019"/>
      <c r="AG519" s="1019"/>
      <c r="AH519" s="1019"/>
      <c r="AI519" s="1019"/>
    </row>
    <row r="520" spans="21:35" ht="12.75">
      <c r="U520" s="762"/>
      <c r="V520" s="996"/>
      <c r="W520" s="995"/>
      <c r="X520" s="1019"/>
      <c r="Y520" s="1019"/>
      <c r="Z520" s="1019"/>
      <c r="AA520" s="1019"/>
      <c r="AB520" s="1019"/>
      <c r="AC520" s="1019"/>
      <c r="AD520" s="1019"/>
      <c r="AE520" s="1019"/>
      <c r="AF520" s="1019"/>
      <c r="AG520" s="1019"/>
      <c r="AH520" s="1019"/>
      <c r="AI520" s="1019"/>
    </row>
    <row r="521" spans="21:35" ht="12.75">
      <c r="U521" s="762"/>
      <c r="V521" s="996"/>
      <c r="W521" s="995"/>
      <c r="X521" s="1019"/>
      <c r="Y521" s="1019"/>
      <c r="Z521" s="1019"/>
      <c r="AA521" s="1019"/>
      <c r="AB521" s="1019"/>
      <c r="AC521" s="1019"/>
      <c r="AD521" s="1019"/>
      <c r="AE521" s="1019"/>
      <c r="AF521" s="1019"/>
      <c r="AG521" s="1019"/>
      <c r="AH521" s="1019"/>
      <c r="AI521" s="1019"/>
    </row>
    <row r="522" spans="21:35" ht="12.75">
      <c r="U522" s="762"/>
      <c r="V522" s="996"/>
      <c r="W522" s="995"/>
      <c r="X522" s="1019"/>
      <c r="Y522" s="1019"/>
      <c r="Z522" s="1019"/>
      <c r="AA522" s="1019"/>
      <c r="AB522" s="1019"/>
      <c r="AC522" s="1019"/>
      <c r="AD522" s="1019"/>
      <c r="AE522" s="1019"/>
      <c r="AF522" s="1019"/>
      <c r="AG522" s="1019"/>
      <c r="AH522" s="1019"/>
      <c r="AI522" s="1019"/>
    </row>
    <row r="523" spans="21:35" ht="12.75">
      <c r="U523" s="762"/>
      <c r="V523" s="996"/>
      <c r="W523" s="995"/>
      <c r="X523" s="1019"/>
      <c r="Y523" s="1019"/>
      <c r="Z523" s="1019"/>
      <c r="AA523" s="1019"/>
      <c r="AB523" s="1019"/>
      <c r="AC523" s="1019"/>
      <c r="AD523" s="1019"/>
      <c r="AE523" s="1019"/>
      <c r="AF523" s="1019"/>
      <c r="AG523" s="1019"/>
      <c r="AH523" s="1019"/>
      <c r="AI523" s="1019"/>
    </row>
    <row r="524" spans="21:35" ht="12.75">
      <c r="U524" s="762"/>
      <c r="V524" s="996"/>
      <c r="W524" s="995"/>
      <c r="X524" s="1019"/>
      <c r="Y524" s="1019"/>
      <c r="Z524" s="1019"/>
      <c r="AA524" s="1019"/>
      <c r="AB524" s="1019"/>
      <c r="AC524" s="1019"/>
      <c r="AD524" s="1019"/>
      <c r="AE524" s="1019"/>
      <c r="AF524" s="1019"/>
      <c r="AG524" s="1019"/>
      <c r="AH524" s="1019"/>
      <c r="AI524" s="1019"/>
    </row>
    <row r="525" spans="21:35" ht="12.75">
      <c r="U525" s="762"/>
      <c r="V525" s="996"/>
      <c r="W525" s="995"/>
      <c r="X525" s="1019"/>
      <c r="Y525" s="1019"/>
      <c r="Z525" s="1019"/>
      <c r="AA525" s="1019"/>
      <c r="AB525" s="1019"/>
      <c r="AC525" s="1019"/>
      <c r="AD525" s="1019"/>
      <c r="AE525" s="1019"/>
      <c r="AF525" s="1019"/>
      <c r="AG525" s="1019"/>
      <c r="AH525" s="1019"/>
      <c r="AI525" s="1019"/>
    </row>
    <row r="526" spans="21:35" ht="12.75">
      <c r="U526" s="762"/>
      <c r="V526" s="996"/>
      <c r="W526" s="995"/>
      <c r="X526" s="1019"/>
      <c r="Y526" s="1019"/>
      <c r="Z526" s="1019"/>
      <c r="AA526" s="1019"/>
      <c r="AB526" s="1019"/>
      <c r="AC526" s="1019"/>
      <c r="AD526" s="1019"/>
      <c r="AE526" s="1019"/>
      <c r="AF526" s="1019"/>
      <c r="AG526" s="1019"/>
      <c r="AH526" s="1019"/>
      <c r="AI526" s="1019"/>
    </row>
    <row r="527" spans="21:35" ht="12.75">
      <c r="U527" s="762"/>
      <c r="V527" s="996"/>
      <c r="W527" s="995"/>
      <c r="X527" s="1019"/>
      <c r="Y527" s="1019"/>
      <c r="Z527" s="1019"/>
      <c r="AA527" s="1019"/>
      <c r="AB527" s="1019"/>
      <c r="AC527" s="1019"/>
      <c r="AD527" s="1019"/>
      <c r="AE527" s="1019"/>
      <c r="AF527" s="1019"/>
      <c r="AG527" s="1019"/>
      <c r="AH527" s="1019"/>
      <c r="AI527" s="1019"/>
    </row>
    <row r="528" spans="21:35" ht="12.75">
      <c r="U528" s="762"/>
      <c r="V528" s="996"/>
      <c r="W528" s="995"/>
      <c r="X528" s="1019"/>
      <c r="Y528" s="1019"/>
      <c r="Z528" s="1019"/>
      <c r="AA528" s="1019"/>
      <c r="AB528" s="1019"/>
      <c r="AC528" s="1019"/>
      <c r="AD528" s="1019"/>
      <c r="AE528" s="1019"/>
      <c r="AF528" s="1019"/>
      <c r="AG528" s="1019"/>
      <c r="AH528" s="1019"/>
      <c r="AI528" s="1019"/>
    </row>
    <row r="529" spans="21:35" ht="12.75">
      <c r="U529" s="762"/>
      <c r="V529" s="996"/>
      <c r="W529" s="995"/>
      <c r="X529" s="1019"/>
      <c r="Y529" s="1019"/>
      <c r="Z529" s="1019"/>
      <c r="AA529" s="1019"/>
      <c r="AB529" s="1019"/>
      <c r="AC529" s="1019"/>
      <c r="AD529" s="1019"/>
      <c r="AE529" s="1019"/>
      <c r="AF529" s="1019"/>
      <c r="AG529" s="1019"/>
      <c r="AH529" s="1019"/>
      <c r="AI529" s="1019"/>
    </row>
    <row r="530" spans="21:35" ht="12.75">
      <c r="U530" s="762"/>
      <c r="V530" s="996"/>
      <c r="W530" s="995"/>
      <c r="X530" s="1019"/>
      <c r="Y530" s="1019"/>
      <c r="Z530" s="1019"/>
      <c r="AA530" s="1019"/>
      <c r="AB530" s="1019"/>
      <c r="AC530" s="1019"/>
      <c r="AD530" s="1019"/>
      <c r="AE530" s="1019"/>
      <c r="AF530" s="1019"/>
      <c r="AG530" s="1019"/>
      <c r="AH530" s="1019"/>
      <c r="AI530" s="1019"/>
    </row>
    <row r="531" spans="21:35" ht="12.75">
      <c r="U531" s="762"/>
      <c r="V531" s="996"/>
      <c r="W531" s="995"/>
      <c r="X531" s="1019"/>
      <c r="Y531" s="1019"/>
      <c r="Z531" s="1019"/>
      <c r="AA531" s="1019"/>
      <c r="AB531" s="1019"/>
      <c r="AC531" s="1019"/>
      <c r="AD531" s="1019"/>
      <c r="AE531" s="1019"/>
      <c r="AF531" s="1019"/>
      <c r="AG531" s="1019"/>
      <c r="AH531" s="1019"/>
      <c r="AI531" s="1019"/>
    </row>
    <row r="532" spans="21:35" ht="12.75">
      <c r="U532" s="762"/>
      <c r="V532" s="996"/>
      <c r="W532" s="995"/>
      <c r="X532" s="1019"/>
      <c r="Y532" s="1019"/>
      <c r="Z532" s="1019"/>
      <c r="AA532" s="1019"/>
      <c r="AB532" s="1019"/>
      <c r="AC532" s="1019"/>
      <c r="AD532" s="1019"/>
      <c r="AE532" s="1019"/>
      <c r="AF532" s="1019"/>
      <c r="AG532" s="1019"/>
      <c r="AH532" s="1019"/>
      <c r="AI532" s="1019"/>
    </row>
    <row r="533" spans="21:35" ht="13.5" thickBot="1">
      <c r="U533" s="761"/>
      <c r="V533" s="996"/>
      <c r="W533" s="995"/>
      <c r="X533" s="1019"/>
      <c r="Y533" s="1019"/>
      <c r="Z533" s="1019"/>
      <c r="AA533" s="1019"/>
      <c r="AB533" s="1019"/>
      <c r="AC533" s="1019"/>
      <c r="AD533" s="1019"/>
      <c r="AE533" s="1019"/>
      <c r="AF533" s="1019"/>
      <c r="AG533" s="1019"/>
      <c r="AH533" s="1019"/>
      <c r="AI533" s="1019"/>
    </row>
    <row r="534" spans="21:35" ht="12.75">
      <c r="U534" s="761"/>
      <c r="V534" s="1004"/>
      <c r="W534" s="995"/>
      <c r="X534" s="1021"/>
      <c r="Y534" s="1021"/>
      <c r="Z534" s="1021"/>
      <c r="AA534" s="1021"/>
      <c r="AB534" s="1021"/>
      <c r="AC534" s="1021"/>
      <c r="AD534" s="1021"/>
      <c r="AE534" s="1021"/>
      <c r="AF534" s="1021"/>
      <c r="AG534" s="1021"/>
      <c r="AH534" s="1021"/>
      <c r="AI534" s="1021"/>
    </row>
    <row r="535" spans="21:35" ht="12.75">
      <c r="U535" s="762"/>
      <c r="V535" s="996"/>
      <c r="W535" s="995"/>
      <c r="X535" s="1021"/>
      <c r="Y535" s="1021"/>
      <c r="Z535" s="1021"/>
      <c r="AA535" s="1021"/>
      <c r="AB535" s="1021"/>
      <c r="AC535" s="1021"/>
      <c r="AD535" s="1021"/>
      <c r="AE535" s="1021"/>
      <c r="AF535" s="1021"/>
      <c r="AG535" s="1021"/>
      <c r="AH535" s="1021"/>
      <c r="AI535" s="1021"/>
    </row>
    <row r="536" spans="21:35" ht="12.75">
      <c r="U536" s="762"/>
      <c r="V536" s="996"/>
      <c r="W536" s="995"/>
      <c r="X536" s="1021"/>
      <c r="Y536" s="1021"/>
      <c r="Z536" s="1021"/>
      <c r="AA536" s="1021"/>
      <c r="AB536" s="1021"/>
      <c r="AC536" s="1021"/>
      <c r="AD536" s="1021"/>
      <c r="AE536" s="1021"/>
      <c r="AF536" s="1021"/>
      <c r="AG536" s="1021"/>
      <c r="AH536" s="1021"/>
      <c r="AI536" s="1021"/>
    </row>
    <row r="537" spans="21:35" ht="12.75">
      <c r="U537" s="762"/>
      <c r="V537" s="996"/>
      <c r="W537" s="995"/>
      <c r="X537" s="1021"/>
      <c r="Y537" s="1021"/>
      <c r="Z537" s="1021"/>
      <c r="AA537" s="1021"/>
      <c r="AB537" s="1021"/>
      <c r="AC537" s="1021"/>
      <c r="AD537" s="1021"/>
      <c r="AE537" s="1021"/>
      <c r="AF537" s="1021"/>
      <c r="AG537" s="1021"/>
      <c r="AH537" s="1021"/>
      <c r="AI537" s="1021"/>
    </row>
    <row r="538" spans="21:35" ht="12.75">
      <c r="U538" s="762"/>
      <c r="V538" s="996"/>
      <c r="W538" s="995"/>
      <c r="X538" s="1021"/>
      <c r="Y538" s="1021"/>
      <c r="Z538" s="1021"/>
      <c r="AA538" s="1021"/>
      <c r="AB538" s="1021"/>
      <c r="AC538" s="1021"/>
      <c r="AD538" s="1021"/>
      <c r="AE538" s="1021"/>
      <c r="AF538" s="1021"/>
      <c r="AG538" s="1021"/>
      <c r="AH538" s="1021"/>
      <c r="AI538" s="1021"/>
    </row>
    <row r="539" spans="21:35" ht="12.75">
      <c r="U539" s="762"/>
      <c r="V539" s="996"/>
      <c r="W539" s="995"/>
      <c r="X539" s="1021"/>
      <c r="Y539" s="1021"/>
      <c r="Z539" s="1021"/>
      <c r="AA539" s="1021"/>
      <c r="AB539" s="1021"/>
      <c r="AC539" s="1021"/>
      <c r="AD539" s="1021"/>
      <c r="AE539" s="1021"/>
      <c r="AF539" s="1021"/>
      <c r="AG539" s="1021"/>
      <c r="AH539" s="1021"/>
      <c r="AI539" s="1021"/>
    </row>
    <row r="540" spans="21:35" ht="12.75">
      <c r="U540" s="762"/>
      <c r="V540" s="996"/>
      <c r="W540" s="995"/>
      <c r="X540" s="1021"/>
      <c r="Y540" s="1021"/>
      <c r="Z540" s="1021"/>
      <c r="AA540" s="1021"/>
      <c r="AB540" s="1021"/>
      <c r="AC540" s="1021"/>
      <c r="AD540" s="1021"/>
      <c r="AE540" s="1021"/>
      <c r="AF540" s="1021"/>
      <c r="AG540" s="1021"/>
      <c r="AH540" s="1021"/>
      <c r="AI540" s="1021"/>
    </row>
    <row r="541" spans="21:35" ht="12.75">
      <c r="U541" s="762"/>
      <c r="V541" s="996"/>
      <c r="W541" s="995"/>
      <c r="X541" s="1021"/>
      <c r="Y541" s="1021"/>
      <c r="Z541" s="1021"/>
      <c r="AA541" s="1021"/>
      <c r="AB541" s="1021"/>
      <c r="AC541" s="1021"/>
      <c r="AD541" s="1021"/>
      <c r="AE541" s="1021"/>
      <c r="AF541" s="1021"/>
      <c r="AG541" s="1021"/>
      <c r="AH541" s="1021"/>
      <c r="AI541" s="1021"/>
    </row>
    <row r="542" spans="21:35" ht="12.75">
      <c r="U542" s="762"/>
      <c r="V542" s="996"/>
      <c r="W542" s="995"/>
      <c r="X542" s="1021"/>
      <c r="Y542" s="1021"/>
      <c r="Z542" s="1021"/>
      <c r="AA542" s="1021"/>
      <c r="AB542" s="1021"/>
      <c r="AC542" s="1021"/>
      <c r="AD542" s="1021"/>
      <c r="AE542" s="1021"/>
      <c r="AF542" s="1021"/>
      <c r="AG542" s="1021"/>
      <c r="AH542" s="1021"/>
      <c r="AI542" s="1021"/>
    </row>
    <row r="543" spans="21:35" ht="12.75">
      <c r="U543" s="762"/>
      <c r="V543" s="996"/>
      <c r="W543" s="995"/>
      <c r="X543" s="1021"/>
      <c r="Y543" s="1021"/>
      <c r="Z543" s="1021"/>
      <c r="AA543" s="1021"/>
      <c r="AB543" s="1021"/>
      <c r="AC543" s="1021"/>
      <c r="AD543" s="1021"/>
      <c r="AE543" s="1021"/>
      <c r="AF543" s="1021"/>
      <c r="AG543" s="1021"/>
      <c r="AH543" s="1021"/>
      <c r="AI543" s="1021"/>
    </row>
    <row r="544" spans="21:35" ht="12.75">
      <c r="U544" s="762"/>
      <c r="V544" s="996"/>
      <c r="W544" s="995"/>
      <c r="X544" s="1021"/>
      <c r="Y544" s="1021"/>
      <c r="Z544" s="1021"/>
      <c r="AA544" s="1021"/>
      <c r="AB544" s="1021"/>
      <c r="AC544" s="1021"/>
      <c r="AD544" s="1021"/>
      <c r="AE544" s="1021"/>
      <c r="AF544" s="1021"/>
      <c r="AG544" s="1021"/>
      <c r="AH544" s="1021"/>
      <c r="AI544" s="1021"/>
    </row>
    <row r="545" spans="21:35" ht="12.75">
      <c r="U545" s="762"/>
      <c r="V545" s="996"/>
      <c r="W545" s="995"/>
      <c r="X545" s="1021"/>
      <c r="Y545" s="1021"/>
      <c r="Z545" s="1021"/>
      <c r="AA545" s="1021"/>
      <c r="AB545" s="1021"/>
      <c r="AC545" s="1021"/>
      <c r="AD545" s="1021"/>
      <c r="AE545" s="1021"/>
      <c r="AF545" s="1021"/>
      <c r="AG545" s="1021"/>
      <c r="AH545" s="1021"/>
      <c r="AI545" s="1021"/>
    </row>
    <row r="546" spans="21:35" ht="12.75">
      <c r="U546" s="762"/>
      <c r="V546" s="996"/>
      <c r="W546" s="995"/>
      <c r="X546" s="1021"/>
      <c r="Y546" s="1021"/>
      <c r="Z546" s="1021"/>
      <c r="AA546" s="1021"/>
      <c r="AB546" s="1021"/>
      <c r="AC546" s="1021"/>
      <c r="AD546" s="1021"/>
      <c r="AE546" s="1021"/>
      <c r="AF546" s="1021"/>
      <c r="AG546" s="1021"/>
      <c r="AH546" s="1021"/>
      <c r="AI546" s="1021"/>
    </row>
    <row r="547" spans="21:35" ht="12.75">
      <c r="U547" s="762"/>
      <c r="V547" s="996"/>
      <c r="W547" s="995"/>
      <c r="X547" s="1021"/>
      <c r="Y547" s="1021"/>
      <c r="Z547" s="1021"/>
      <c r="AA547" s="1021"/>
      <c r="AB547" s="1021"/>
      <c r="AC547" s="1021"/>
      <c r="AD547" s="1021"/>
      <c r="AE547" s="1021"/>
      <c r="AF547" s="1021"/>
      <c r="AG547" s="1021"/>
      <c r="AH547" s="1021"/>
      <c r="AI547" s="1021"/>
    </row>
    <row r="548" spans="21:35" ht="12.75">
      <c r="U548" s="762"/>
      <c r="V548" s="996"/>
      <c r="W548" s="995"/>
      <c r="X548" s="1021"/>
      <c r="Y548" s="1021"/>
      <c r="Z548" s="1021"/>
      <c r="AA548" s="1021"/>
      <c r="AB548" s="1021"/>
      <c r="AC548" s="1021"/>
      <c r="AD548" s="1021"/>
      <c r="AE548" s="1021"/>
      <c r="AF548" s="1021"/>
      <c r="AG548" s="1021"/>
      <c r="AH548" s="1021"/>
      <c r="AI548" s="1021"/>
    </row>
    <row r="549" spans="21:35" ht="12.75">
      <c r="U549" s="762"/>
      <c r="V549" s="996"/>
      <c r="W549" s="995"/>
      <c r="X549" s="1021"/>
      <c r="Y549" s="1021"/>
      <c r="Z549" s="1021"/>
      <c r="AA549" s="1021"/>
      <c r="AB549" s="1021"/>
      <c r="AC549" s="1021"/>
      <c r="AD549" s="1021"/>
      <c r="AE549" s="1021"/>
      <c r="AF549" s="1021"/>
      <c r="AG549" s="1021"/>
      <c r="AH549" s="1021"/>
      <c r="AI549" s="1021"/>
    </row>
    <row r="550" spans="21:35" ht="12.75">
      <c r="U550" s="762"/>
      <c r="V550" s="996"/>
      <c r="W550" s="995"/>
      <c r="X550" s="1021"/>
      <c r="Y550" s="1021"/>
      <c r="Z550" s="1021"/>
      <c r="AA550" s="1021"/>
      <c r="AB550" s="1021"/>
      <c r="AC550" s="1021"/>
      <c r="AD550" s="1021"/>
      <c r="AE550" s="1021"/>
      <c r="AF550" s="1021"/>
      <c r="AG550" s="1021"/>
      <c r="AH550" s="1021"/>
      <c r="AI550" s="1021"/>
    </row>
    <row r="551" spans="21:35" ht="12.75">
      <c r="U551" s="762"/>
      <c r="V551" s="996"/>
      <c r="W551" s="995"/>
      <c r="X551" s="1021"/>
      <c r="Y551" s="1021"/>
      <c r="Z551" s="1021"/>
      <c r="AA551" s="1021"/>
      <c r="AB551" s="1021"/>
      <c r="AC551" s="1021"/>
      <c r="AD551" s="1021"/>
      <c r="AE551" s="1021"/>
      <c r="AF551" s="1021"/>
      <c r="AG551" s="1021"/>
      <c r="AH551" s="1021"/>
      <c r="AI551" s="1021"/>
    </row>
    <row r="552" spans="21:35" ht="12.75">
      <c r="U552" s="762"/>
      <c r="V552" s="996"/>
      <c r="W552" s="995"/>
      <c r="X552" s="1021"/>
      <c r="Y552" s="1021"/>
      <c r="Z552" s="1021"/>
      <c r="AA552" s="1021"/>
      <c r="AB552" s="1021"/>
      <c r="AC552" s="1021"/>
      <c r="AD552" s="1021"/>
      <c r="AE552" s="1021"/>
      <c r="AF552" s="1021"/>
      <c r="AG552" s="1021"/>
      <c r="AH552" s="1021"/>
      <c r="AI552" s="1021"/>
    </row>
    <row r="553" spans="21:35" ht="12.75">
      <c r="U553" s="762"/>
      <c r="V553" s="996"/>
      <c r="W553" s="995"/>
      <c r="X553" s="1021"/>
      <c r="Y553" s="1021"/>
      <c r="Z553" s="1021"/>
      <c r="AA553" s="1021"/>
      <c r="AB553" s="1021"/>
      <c r="AC553" s="1021"/>
      <c r="AD553" s="1021"/>
      <c r="AE553" s="1021"/>
      <c r="AF553" s="1021"/>
      <c r="AG553" s="1021"/>
      <c r="AH553" s="1021"/>
      <c r="AI553" s="1021"/>
    </row>
    <row r="554" spans="21:35" ht="12.75">
      <c r="U554" s="762"/>
      <c r="V554" s="996"/>
      <c r="W554" s="995"/>
      <c r="X554" s="1021"/>
      <c r="Y554" s="1021"/>
      <c r="Z554" s="1021"/>
      <c r="AA554" s="1021"/>
      <c r="AB554" s="1021"/>
      <c r="AC554" s="1021"/>
      <c r="AD554" s="1021"/>
      <c r="AE554" s="1021"/>
      <c r="AF554" s="1021"/>
      <c r="AG554" s="1021"/>
      <c r="AH554" s="1021"/>
      <c r="AI554" s="1021"/>
    </row>
    <row r="555" spans="21:35" ht="12.75">
      <c r="U555" s="762"/>
      <c r="V555" s="996"/>
      <c r="W555" s="995"/>
      <c r="X555" s="1021"/>
      <c r="Y555" s="1021"/>
      <c r="Z555" s="1021"/>
      <c r="AA555" s="1021"/>
      <c r="AB555" s="1021"/>
      <c r="AC555" s="1021"/>
      <c r="AD555" s="1021"/>
      <c r="AE555" s="1021"/>
      <c r="AF555" s="1021"/>
      <c r="AG555" s="1021"/>
      <c r="AH555" s="1021"/>
      <c r="AI555" s="1021"/>
    </row>
    <row r="556" spans="21:35" ht="12.75">
      <c r="U556" s="762"/>
      <c r="V556" s="996"/>
      <c r="W556" s="995"/>
      <c r="X556" s="1021"/>
      <c r="Y556" s="1021"/>
      <c r="Z556" s="1021"/>
      <c r="AA556" s="1021"/>
      <c r="AB556" s="1021"/>
      <c r="AC556" s="1021"/>
      <c r="AD556" s="1021"/>
      <c r="AE556" s="1021"/>
      <c r="AF556" s="1021"/>
      <c r="AG556" s="1021"/>
      <c r="AH556" s="1021"/>
      <c r="AI556" s="1021"/>
    </row>
    <row r="557" spans="21:35" ht="12.75">
      <c r="U557" s="762"/>
      <c r="V557" s="996"/>
      <c r="W557" s="995"/>
      <c r="X557" s="1021"/>
      <c r="Y557" s="1021"/>
      <c r="Z557" s="1021"/>
      <c r="AA557" s="1021"/>
      <c r="AB557" s="1021"/>
      <c r="AC557" s="1021"/>
      <c r="AD557" s="1021"/>
      <c r="AE557" s="1021"/>
      <c r="AF557" s="1021"/>
      <c r="AG557" s="1021"/>
      <c r="AH557" s="1021"/>
      <c r="AI557" s="1021"/>
    </row>
    <row r="558" spans="21:35" ht="12.75">
      <c r="U558" s="762"/>
      <c r="V558" s="996"/>
      <c r="W558" s="995"/>
      <c r="X558" s="1021"/>
      <c r="Y558" s="1021"/>
      <c r="Z558" s="1021"/>
      <c r="AA558" s="1021"/>
      <c r="AB558" s="1021"/>
      <c r="AC558" s="1021"/>
      <c r="AD558" s="1021"/>
      <c r="AE558" s="1021"/>
      <c r="AF558" s="1021"/>
      <c r="AG558" s="1021"/>
      <c r="AH558" s="1021"/>
      <c r="AI558" s="1021"/>
    </row>
    <row r="559" spans="21:35" ht="12.75">
      <c r="U559" s="762"/>
      <c r="V559" s="996"/>
      <c r="W559" s="995"/>
      <c r="X559" s="1021"/>
      <c r="Y559" s="1021"/>
      <c r="Z559" s="1021"/>
      <c r="AA559" s="1021"/>
      <c r="AB559" s="1021"/>
      <c r="AC559" s="1021"/>
      <c r="AD559" s="1021"/>
      <c r="AE559" s="1021"/>
      <c r="AF559" s="1021"/>
      <c r="AG559" s="1021"/>
      <c r="AH559" s="1021"/>
      <c r="AI559" s="1021"/>
    </row>
    <row r="560" spans="21:35" ht="12.75">
      <c r="U560" s="762"/>
      <c r="V560" s="996"/>
      <c r="W560" s="995"/>
      <c r="X560" s="1021"/>
      <c r="Y560" s="1021"/>
      <c r="Z560" s="1021"/>
      <c r="AA560" s="1021"/>
      <c r="AB560" s="1021"/>
      <c r="AC560" s="1008"/>
      <c r="AD560" s="1021"/>
      <c r="AE560" s="1021"/>
      <c r="AF560" s="1021"/>
      <c r="AG560" s="1021"/>
      <c r="AH560" s="1021"/>
      <c r="AI560" s="1021"/>
    </row>
    <row r="561" spans="21:35" ht="12.75">
      <c r="U561" s="762"/>
      <c r="V561" s="996"/>
      <c r="W561" s="995"/>
      <c r="X561" s="1022"/>
      <c r="Y561" s="1023"/>
      <c r="Z561" s="1023"/>
      <c r="AA561" s="1023"/>
      <c r="AB561" s="1023"/>
      <c r="AC561" s="1008"/>
      <c r="AD561" s="1023"/>
      <c r="AE561" s="1023"/>
      <c r="AF561" s="1024"/>
      <c r="AG561" s="1023"/>
      <c r="AH561" s="1023"/>
      <c r="AI561" s="1025"/>
    </row>
    <row r="562" spans="21:35" ht="12.75">
      <c r="U562" s="762"/>
      <c r="V562" s="996"/>
      <c r="W562" s="995"/>
      <c r="X562" s="1022"/>
      <c r="Y562" s="1023"/>
      <c r="Z562" s="1023"/>
      <c r="AA562" s="1023"/>
      <c r="AB562" s="1023"/>
      <c r="AC562" s="1008"/>
      <c r="AD562" s="1023"/>
      <c r="AE562" s="1023"/>
      <c r="AF562" s="1024"/>
      <c r="AG562" s="1023"/>
      <c r="AH562" s="1023"/>
      <c r="AI562" s="1025"/>
    </row>
    <row r="563" spans="21:35" ht="12.75">
      <c r="U563" s="762"/>
      <c r="V563" s="996"/>
      <c r="W563" s="995"/>
      <c r="X563" s="1022"/>
      <c r="Y563" s="1023"/>
      <c r="Z563" s="1023"/>
      <c r="AA563" s="1023"/>
      <c r="AB563" s="1023"/>
      <c r="AC563" s="1008"/>
      <c r="AD563" s="1023"/>
      <c r="AE563" s="1023"/>
      <c r="AF563" s="1024"/>
      <c r="AG563" s="1023"/>
      <c r="AH563" s="1023"/>
      <c r="AI563" s="1025"/>
    </row>
    <row r="564" spans="21:35" ht="12.75">
      <c r="U564" s="762"/>
      <c r="V564" s="996"/>
      <c r="W564" s="995"/>
      <c r="X564" s="1022"/>
      <c r="Y564" s="1023"/>
      <c r="Z564" s="1023"/>
      <c r="AA564" s="1023"/>
      <c r="AB564" s="1023"/>
      <c r="AC564" s="1008"/>
      <c r="AD564" s="1023"/>
      <c r="AE564" s="1023"/>
      <c r="AF564" s="1024"/>
      <c r="AG564" s="1023"/>
      <c r="AH564" s="1023"/>
      <c r="AI564" s="1025"/>
    </row>
    <row r="565" spans="21:35" ht="12.75">
      <c r="U565" s="762"/>
      <c r="V565" s="996"/>
      <c r="W565" s="995"/>
      <c r="X565" s="1022"/>
      <c r="Y565" s="1023"/>
      <c r="Z565" s="1023"/>
      <c r="AA565" s="1023"/>
      <c r="AB565" s="1023"/>
      <c r="AC565" s="1008"/>
      <c r="AD565" s="1023"/>
      <c r="AE565" s="1023"/>
      <c r="AF565" s="1024"/>
      <c r="AG565" s="1023"/>
      <c r="AH565" s="1023"/>
      <c r="AI565" s="1025"/>
    </row>
    <row r="566" spans="21:35" ht="12.75">
      <c r="U566" s="762"/>
      <c r="V566" s="996"/>
      <c r="W566" s="995"/>
      <c r="X566" s="1022"/>
      <c r="Y566" s="1023"/>
      <c r="Z566" s="1023"/>
      <c r="AA566" s="1023"/>
      <c r="AB566" s="1023"/>
      <c r="AC566" s="1008"/>
      <c r="AD566" s="1023"/>
      <c r="AE566" s="1023"/>
      <c r="AF566" s="1024"/>
      <c r="AG566" s="1023"/>
      <c r="AH566" s="1023"/>
      <c r="AI566" s="1025"/>
    </row>
    <row r="567" spans="21:35" ht="12.75">
      <c r="U567" s="762"/>
      <c r="V567" s="996"/>
      <c r="W567" s="995"/>
      <c r="X567" s="1022"/>
      <c r="Y567" s="1023"/>
      <c r="Z567" s="1023"/>
      <c r="AA567" s="1023"/>
      <c r="AB567" s="1023"/>
      <c r="AC567" s="1008"/>
      <c r="AD567" s="1023"/>
      <c r="AE567" s="1023"/>
      <c r="AF567" s="1024"/>
      <c r="AG567" s="1023"/>
      <c r="AH567" s="1023"/>
      <c r="AI567" s="1025"/>
    </row>
    <row r="568" spans="21:35" ht="12.75">
      <c r="U568" s="762"/>
      <c r="V568" s="996"/>
      <c r="W568" s="995"/>
      <c r="X568" s="1022"/>
      <c r="Y568" s="1023"/>
      <c r="Z568" s="1023"/>
      <c r="AA568" s="1023"/>
      <c r="AB568" s="1023"/>
      <c r="AC568" s="1008"/>
      <c r="AD568" s="1023"/>
      <c r="AE568" s="1023"/>
      <c r="AF568" s="1024"/>
      <c r="AG568" s="1023"/>
      <c r="AH568" s="1023"/>
      <c r="AI568" s="1025"/>
    </row>
    <row r="569" spans="21:35" ht="12.75">
      <c r="U569" s="762"/>
      <c r="V569" s="996"/>
      <c r="W569" s="995"/>
      <c r="X569" s="1022"/>
      <c r="Y569" s="1022"/>
      <c r="Z569" s="1022"/>
      <c r="AA569" s="1022"/>
      <c r="AB569" s="1022"/>
      <c r="AC569" s="1008"/>
      <c r="AD569" s="1022"/>
      <c r="AE569" s="1022"/>
      <c r="AF569" s="1022"/>
      <c r="AG569" s="1022"/>
      <c r="AH569" s="1022"/>
      <c r="AI569" s="1022"/>
    </row>
    <row r="570" spans="21:35" ht="12.75">
      <c r="U570" s="762"/>
      <c r="V570" s="996"/>
      <c r="W570" s="995"/>
      <c r="X570" s="1022"/>
      <c r="Y570" s="1022"/>
      <c r="Z570" s="1022"/>
      <c r="AA570" s="1022"/>
      <c r="AB570" s="1022"/>
      <c r="AC570" s="1008"/>
      <c r="AD570" s="1022"/>
      <c r="AE570" s="1022"/>
      <c r="AF570" s="1022"/>
      <c r="AG570" s="1022"/>
      <c r="AH570" s="1022"/>
      <c r="AI570" s="1022"/>
    </row>
    <row r="571" spans="21:35" ht="12.75">
      <c r="U571" s="762"/>
      <c r="V571" s="996"/>
      <c r="W571" s="995"/>
      <c r="X571" s="1022"/>
      <c r="Y571" s="1022"/>
      <c r="Z571" s="1022"/>
      <c r="AA571" s="1022"/>
      <c r="AB571" s="1022"/>
      <c r="AC571" s="1008"/>
      <c r="AD571" s="1022"/>
      <c r="AE571" s="1022"/>
      <c r="AF571" s="1022"/>
      <c r="AG571" s="1022"/>
      <c r="AH571" s="1022"/>
      <c r="AI571" s="1022"/>
    </row>
    <row r="572" spans="21:35" ht="12.75">
      <c r="U572" s="762"/>
      <c r="V572" s="996"/>
      <c r="W572" s="995"/>
      <c r="X572" s="1022"/>
      <c r="Y572" s="1022"/>
      <c r="Z572" s="1022"/>
      <c r="AA572" s="1022"/>
      <c r="AB572" s="1022"/>
      <c r="AC572" s="1008"/>
      <c r="AD572" s="1022"/>
      <c r="AE572" s="1022"/>
      <c r="AF572" s="1022"/>
      <c r="AG572" s="1022"/>
      <c r="AH572" s="1022"/>
      <c r="AI572" s="1022"/>
    </row>
    <row r="573" spans="21:35" ht="12.75">
      <c r="U573" s="762"/>
      <c r="V573" s="996"/>
      <c r="W573" s="995"/>
      <c r="X573" s="1022"/>
      <c r="Y573" s="1022"/>
      <c r="Z573" s="1022"/>
      <c r="AA573" s="1022"/>
      <c r="AB573" s="1022"/>
      <c r="AC573" s="1008"/>
      <c r="AD573" s="1022"/>
      <c r="AE573" s="1022"/>
      <c r="AF573" s="1022"/>
      <c r="AG573" s="1022"/>
      <c r="AH573" s="1022"/>
      <c r="AI573" s="1022"/>
    </row>
    <row r="574" spans="21:35" ht="12.75">
      <c r="U574" s="762"/>
      <c r="V574" s="996"/>
      <c r="W574" s="995"/>
      <c r="X574" s="1022"/>
      <c r="Y574" s="1022"/>
      <c r="Z574" s="1022"/>
      <c r="AA574" s="1022"/>
      <c r="AB574" s="1022"/>
      <c r="AC574" s="1008"/>
      <c r="AD574" s="1022"/>
      <c r="AE574" s="1022"/>
      <c r="AF574" s="1022"/>
      <c r="AG574" s="1022"/>
      <c r="AH574" s="1022"/>
      <c r="AI574" s="1022"/>
    </row>
    <row r="575" spans="21:35" ht="12.75">
      <c r="U575" s="762"/>
      <c r="V575" s="996"/>
      <c r="W575" s="995"/>
      <c r="X575" s="1022"/>
      <c r="Y575" s="1022"/>
      <c r="Z575" s="1022"/>
      <c r="AA575" s="1022"/>
      <c r="AB575" s="1022"/>
      <c r="AC575" s="1008"/>
      <c r="AD575" s="1022"/>
      <c r="AE575" s="1022"/>
      <c r="AF575" s="1022"/>
      <c r="AG575" s="1022"/>
      <c r="AH575" s="1022"/>
      <c r="AI575" s="1022"/>
    </row>
    <row r="576" spans="21:35" ht="12.75">
      <c r="U576" s="762"/>
      <c r="V576" s="996"/>
      <c r="W576" s="995"/>
      <c r="X576" s="1022"/>
      <c r="Y576" s="1022"/>
      <c r="Z576" s="1022"/>
      <c r="AA576" s="1022"/>
      <c r="AB576" s="1022"/>
      <c r="AC576" s="1008"/>
      <c r="AD576" s="1022"/>
      <c r="AE576" s="1022"/>
      <c r="AF576" s="1022"/>
      <c r="AG576" s="1022"/>
      <c r="AH576" s="1022"/>
      <c r="AI576" s="1022"/>
    </row>
    <row r="577" spans="21:35" ht="12.75">
      <c r="U577" s="762"/>
      <c r="V577" s="996"/>
      <c r="W577" s="995"/>
      <c r="X577" s="1022"/>
      <c r="Y577" s="1022"/>
      <c r="Z577" s="1022"/>
      <c r="AA577" s="1022"/>
      <c r="AB577" s="1022"/>
      <c r="AC577" s="1008"/>
      <c r="AD577" s="1022"/>
      <c r="AE577" s="1022"/>
      <c r="AF577" s="1022"/>
      <c r="AG577" s="1022"/>
      <c r="AH577" s="1022"/>
      <c r="AI577" s="1022"/>
    </row>
    <row r="578" spans="21:35" ht="12.75">
      <c r="U578" s="762"/>
      <c r="V578" s="996"/>
      <c r="W578" s="995"/>
      <c r="X578" s="1022"/>
      <c r="Y578" s="1022"/>
      <c r="Z578" s="1022"/>
      <c r="AA578" s="1022"/>
      <c r="AB578" s="1022"/>
      <c r="AC578" s="1008"/>
      <c r="AD578" s="1022"/>
      <c r="AE578" s="1022"/>
      <c r="AF578" s="1022"/>
      <c r="AG578" s="1022"/>
      <c r="AH578" s="1022"/>
      <c r="AI578" s="1022"/>
    </row>
    <row r="579" spans="21:35" ht="12.75">
      <c r="U579" s="762"/>
      <c r="V579" s="996"/>
      <c r="W579" s="995"/>
      <c r="X579" s="1022"/>
      <c r="Y579" s="1022"/>
      <c r="Z579" s="1022"/>
      <c r="AA579" s="1022"/>
      <c r="AB579" s="1022"/>
      <c r="AC579" s="1008"/>
      <c r="AD579" s="1022"/>
      <c r="AE579" s="1022"/>
      <c r="AF579" s="1022"/>
      <c r="AG579" s="1022"/>
      <c r="AH579" s="1022"/>
      <c r="AI579" s="1022"/>
    </row>
    <row r="580" spans="21:35" ht="12.75">
      <c r="U580" s="762"/>
      <c r="V580" s="996"/>
      <c r="W580" s="995"/>
      <c r="X580" s="1022"/>
      <c r="Y580" s="1022"/>
      <c r="Z580" s="1022"/>
      <c r="AA580" s="1022"/>
      <c r="AB580" s="1022"/>
      <c r="AC580" s="1008"/>
      <c r="AD580" s="1022"/>
      <c r="AE580" s="1022"/>
      <c r="AF580" s="1022"/>
      <c r="AG580" s="1022"/>
      <c r="AH580" s="1022"/>
      <c r="AI580" s="1022"/>
    </row>
    <row r="581" spans="21:35" ht="12.75">
      <c r="U581" s="762"/>
      <c r="V581" s="996"/>
      <c r="W581" s="995"/>
      <c r="X581" s="1022"/>
      <c r="Y581" s="1022"/>
      <c r="Z581" s="1022"/>
      <c r="AA581" s="1022"/>
      <c r="AB581" s="1022"/>
      <c r="AC581" s="1008"/>
      <c r="AD581" s="1022"/>
      <c r="AE581" s="1022"/>
      <c r="AF581" s="1022"/>
      <c r="AG581" s="1022"/>
      <c r="AH581" s="1022"/>
      <c r="AI581" s="1022"/>
    </row>
    <row r="582" spans="21:35" ht="12.75">
      <c r="U582" s="762"/>
      <c r="V582" s="996"/>
      <c r="W582" s="995"/>
      <c r="X582" s="1022"/>
      <c r="Y582" s="1022"/>
      <c r="Z582" s="1022"/>
      <c r="AA582" s="1022"/>
      <c r="AB582" s="1022"/>
      <c r="AC582" s="1008"/>
      <c r="AD582" s="1022"/>
      <c r="AE582" s="1022"/>
      <c r="AF582" s="1022"/>
      <c r="AG582" s="1022"/>
      <c r="AH582" s="1022"/>
      <c r="AI582" s="1022"/>
    </row>
    <row r="583" spans="21:35" ht="12.75">
      <c r="U583" s="762"/>
      <c r="V583" s="996"/>
      <c r="W583" s="995"/>
      <c r="X583" s="1022"/>
      <c r="Y583" s="1022"/>
      <c r="Z583" s="1022"/>
      <c r="AA583" s="1022"/>
      <c r="AB583" s="1022"/>
      <c r="AC583" s="1008"/>
      <c r="AD583" s="1022"/>
      <c r="AE583" s="1022"/>
      <c r="AF583" s="1022"/>
      <c r="AG583" s="1022"/>
      <c r="AH583" s="1022"/>
      <c r="AI583" s="1022"/>
    </row>
    <row r="584" spans="21:35" ht="12.75">
      <c r="U584" s="762"/>
      <c r="V584" s="996"/>
      <c r="W584" s="995"/>
      <c r="X584" s="1022"/>
      <c r="Y584" s="1022"/>
      <c r="Z584" s="1022"/>
      <c r="AA584" s="1022"/>
      <c r="AB584" s="1022"/>
      <c r="AC584" s="1008"/>
      <c r="AD584" s="1022"/>
      <c r="AE584" s="1022"/>
      <c r="AF584" s="1022"/>
      <c r="AG584" s="1022"/>
      <c r="AH584" s="1022"/>
      <c r="AI584" s="1022"/>
    </row>
    <row r="585" spans="21:35" ht="12.75">
      <c r="U585" s="762"/>
      <c r="V585" s="996"/>
      <c r="W585" s="995"/>
      <c r="X585" s="1022"/>
      <c r="Y585" s="1022"/>
      <c r="Z585" s="1022"/>
      <c r="AA585" s="1022"/>
      <c r="AB585" s="1022"/>
      <c r="AC585" s="1008"/>
      <c r="AD585" s="1022"/>
      <c r="AE585" s="1022"/>
      <c r="AF585" s="1022"/>
      <c r="AG585" s="1022"/>
      <c r="AH585" s="1022"/>
      <c r="AI585" s="1022"/>
    </row>
    <row r="586" spans="21:35" ht="13.5" thickBot="1">
      <c r="U586" s="761"/>
      <c r="V586" s="996"/>
      <c r="W586" s="995"/>
      <c r="X586" s="1022"/>
      <c r="Y586" s="1022"/>
      <c r="Z586" s="1022"/>
      <c r="AA586" s="1022"/>
      <c r="AB586" s="1022"/>
      <c r="AC586" s="1008"/>
      <c r="AD586" s="1022"/>
      <c r="AE586" s="1022"/>
      <c r="AF586" s="1022"/>
      <c r="AG586" s="1022"/>
      <c r="AH586" s="1022"/>
      <c r="AI586" s="1022"/>
    </row>
    <row r="587" spans="21:35" ht="12.75">
      <c r="U587" s="761"/>
      <c r="V587" s="1004"/>
      <c r="W587" s="995"/>
      <c r="X587" s="1022"/>
      <c r="Y587" s="1022"/>
      <c r="Z587" s="1022"/>
      <c r="AA587" s="1022"/>
      <c r="AB587" s="1022"/>
      <c r="AC587" s="1008"/>
      <c r="AD587" s="1022"/>
      <c r="AE587" s="1022"/>
      <c r="AF587" s="1022"/>
      <c r="AG587" s="1022"/>
      <c r="AH587" s="1022"/>
      <c r="AI587" s="1022"/>
    </row>
    <row r="588" spans="21:35" ht="12.75">
      <c r="U588" s="762"/>
      <c r="V588" s="996"/>
      <c r="W588" s="995"/>
      <c r="X588" s="1022"/>
      <c r="Y588" s="1022"/>
      <c r="Z588" s="1022"/>
      <c r="AA588" s="1022"/>
      <c r="AB588" s="1022"/>
      <c r="AC588" s="1008"/>
      <c r="AD588" s="1022"/>
      <c r="AE588" s="1022"/>
      <c r="AF588" s="1022"/>
      <c r="AG588" s="1022"/>
      <c r="AH588" s="1022"/>
      <c r="AI588" s="1022"/>
    </row>
    <row r="589" spans="21:35" ht="12.75">
      <c r="U589" s="762"/>
      <c r="V589" s="996"/>
      <c r="W589" s="995"/>
      <c r="X589" s="1022"/>
      <c r="Y589" s="1022"/>
      <c r="Z589" s="1022"/>
      <c r="AA589" s="1022"/>
      <c r="AB589" s="1022"/>
      <c r="AC589" s="1008"/>
      <c r="AD589" s="1022"/>
      <c r="AE589" s="1022"/>
      <c r="AF589" s="1022"/>
      <c r="AG589" s="1022"/>
      <c r="AH589" s="1022"/>
      <c r="AI589" s="1022"/>
    </row>
    <row r="590" spans="21:35" ht="12.75">
      <c r="U590" s="762"/>
      <c r="V590" s="996"/>
      <c r="W590" s="995"/>
      <c r="X590" s="1022"/>
      <c r="Y590" s="1022"/>
      <c r="Z590" s="1022"/>
      <c r="AA590" s="1022"/>
      <c r="AB590" s="1022"/>
      <c r="AC590" s="1008"/>
      <c r="AD590" s="1022"/>
      <c r="AE590" s="1022"/>
      <c r="AF590" s="1022"/>
      <c r="AG590" s="1022"/>
      <c r="AH590" s="1022"/>
      <c r="AI590" s="1022"/>
    </row>
    <row r="591" spans="21:35" ht="12.75">
      <c r="U591" s="762"/>
      <c r="V591" s="996"/>
      <c r="W591" s="995"/>
      <c r="X591" s="1022"/>
      <c r="Y591" s="1022"/>
      <c r="Z591" s="1022"/>
      <c r="AA591" s="1022"/>
      <c r="AB591" s="1022"/>
      <c r="AC591" s="1008"/>
      <c r="AD591" s="1022"/>
      <c r="AE591" s="1022"/>
      <c r="AF591" s="1022"/>
      <c r="AG591" s="1022"/>
      <c r="AH591" s="1022"/>
      <c r="AI591" s="1022"/>
    </row>
    <row r="592" spans="21:35" ht="12.75">
      <c r="U592" s="762"/>
      <c r="V592" s="996"/>
      <c r="W592" s="995"/>
      <c r="X592" s="1022"/>
      <c r="Y592" s="1022"/>
      <c r="Z592" s="1022"/>
      <c r="AA592" s="1022"/>
      <c r="AB592" s="1022"/>
      <c r="AC592" s="1008"/>
      <c r="AD592" s="1022"/>
      <c r="AE592" s="1022"/>
      <c r="AF592" s="1022"/>
      <c r="AG592" s="1022"/>
      <c r="AH592" s="1022"/>
      <c r="AI592" s="1022"/>
    </row>
    <row r="593" spans="21:35" ht="12.75">
      <c r="U593" s="762"/>
      <c r="V593" s="996"/>
      <c r="W593" s="995"/>
      <c r="X593" s="1022"/>
      <c r="Y593" s="1022"/>
      <c r="Z593" s="1022"/>
      <c r="AA593" s="1022"/>
      <c r="AB593" s="1022"/>
      <c r="AC593" s="1008"/>
      <c r="AD593" s="1022"/>
      <c r="AE593" s="1022"/>
      <c r="AF593" s="1022"/>
      <c r="AG593" s="1022"/>
      <c r="AH593" s="1022"/>
      <c r="AI593" s="1022"/>
    </row>
    <row r="594" spans="21:35" ht="12.75">
      <c r="U594" s="762"/>
      <c r="V594" s="996"/>
      <c r="W594" s="995"/>
      <c r="X594" s="1022"/>
      <c r="Y594" s="1022"/>
      <c r="Z594" s="1022"/>
      <c r="AA594" s="1022"/>
      <c r="AB594" s="1022"/>
      <c r="AC594" s="1008"/>
      <c r="AD594" s="1022"/>
      <c r="AE594" s="1022"/>
      <c r="AF594" s="1022"/>
      <c r="AG594" s="1022"/>
      <c r="AH594" s="1022"/>
      <c r="AI594" s="1022"/>
    </row>
    <row r="595" spans="21:35" ht="12.75">
      <c r="U595" s="762"/>
      <c r="V595" s="996"/>
      <c r="W595" s="995"/>
      <c r="X595" s="1022"/>
      <c r="Y595" s="1022"/>
      <c r="Z595" s="1022"/>
      <c r="AA595" s="1022"/>
      <c r="AB595" s="1022"/>
      <c r="AC595" s="1008"/>
      <c r="AD595" s="1022"/>
      <c r="AE595" s="1022"/>
      <c r="AF595" s="1022"/>
      <c r="AG595" s="1022"/>
      <c r="AH595" s="1022"/>
      <c r="AI595" s="1022"/>
    </row>
    <row r="596" spans="21:35" ht="12.75">
      <c r="U596" s="762"/>
      <c r="V596" s="996"/>
      <c r="W596" s="995"/>
      <c r="X596" s="1022"/>
      <c r="Y596" s="1022"/>
      <c r="Z596" s="1022"/>
      <c r="AA596" s="1022"/>
      <c r="AB596" s="1022"/>
      <c r="AC596" s="1008"/>
      <c r="AD596" s="1022"/>
      <c r="AE596" s="1022"/>
      <c r="AF596" s="1022"/>
      <c r="AG596" s="1022"/>
      <c r="AH596" s="1022"/>
      <c r="AI596" s="1022"/>
    </row>
    <row r="597" spans="21:35" ht="12.75">
      <c r="U597" s="762"/>
      <c r="V597" s="996"/>
      <c r="W597" s="995"/>
      <c r="X597" s="1022"/>
      <c r="Y597" s="1022"/>
      <c r="Z597" s="1022"/>
      <c r="AA597" s="1022"/>
      <c r="AB597" s="1022"/>
      <c r="AC597" s="1008"/>
      <c r="AD597" s="1022"/>
      <c r="AE597" s="1022"/>
      <c r="AF597" s="1022"/>
      <c r="AG597" s="1022"/>
      <c r="AH597" s="1022"/>
      <c r="AI597" s="1022"/>
    </row>
    <row r="598" spans="21:35" ht="12.75">
      <c r="U598" s="762"/>
      <c r="V598" s="996"/>
      <c r="W598" s="995"/>
      <c r="X598" s="1022"/>
      <c r="Y598" s="1022"/>
      <c r="Z598" s="1022"/>
      <c r="AA598" s="1022"/>
      <c r="AB598" s="1022"/>
      <c r="AC598" s="1008"/>
      <c r="AD598" s="1022"/>
      <c r="AE598" s="1022"/>
      <c r="AF598" s="1022"/>
      <c r="AG598" s="1022"/>
      <c r="AH598" s="1022"/>
      <c r="AI598" s="1022"/>
    </row>
    <row r="599" spans="21:35" ht="12.75">
      <c r="U599" s="762"/>
      <c r="V599" s="996"/>
      <c r="W599" s="995"/>
      <c r="X599" s="1022"/>
      <c r="Y599" s="1022"/>
      <c r="Z599" s="1022"/>
      <c r="AA599" s="1022"/>
      <c r="AB599" s="1022"/>
      <c r="AC599" s="1008"/>
      <c r="AD599" s="1022"/>
      <c r="AE599" s="1022"/>
      <c r="AF599" s="1022"/>
      <c r="AG599" s="1022"/>
      <c r="AH599" s="1022"/>
      <c r="AI599" s="1022"/>
    </row>
    <row r="600" spans="21:35" ht="12.75">
      <c r="U600" s="762"/>
      <c r="V600" s="996"/>
      <c r="W600" s="995"/>
      <c r="X600" s="1022"/>
      <c r="Y600" s="1022"/>
      <c r="Z600" s="1022"/>
      <c r="AA600" s="1022"/>
      <c r="AB600" s="1022"/>
      <c r="AC600" s="1008"/>
      <c r="AD600" s="1022"/>
      <c r="AE600" s="1022"/>
      <c r="AF600" s="1022"/>
      <c r="AG600" s="1022"/>
      <c r="AH600" s="1022"/>
      <c r="AI600" s="1022"/>
    </row>
    <row r="601" spans="21:35" ht="12.75">
      <c r="U601" s="762"/>
      <c r="V601" s="996"/>
      <c r="W601" s="995"/>
      <c r="X601" s="1022"/>
      <c r="Y601" s="1022"/>
      <c r="Z601" s="1022"/>
      <c r="AA601" s="1022"/>
      <c r="AB601" s="1022"/>
      <c r="AC601" s="1008"/>
      <c r="AD601" s="1022"/>
      <c r="AE601" s="1022"/>
      <c r="AF601" s="1022"/>
      <c r="AG601" s="1022"/>
      <c r="AH601" s="1022"/>
      <c r="AI601" s="1022"/>
    </row>
    <row r="602" spans="21:35" ht="12.75">
      <c r="U602" s="762"/>
      <c r="V602" s="996"/>
      <c r="W602" s="995"/>
      <c r="X602" s="1022"/>
      <c r="Y602" s="1022"/>
      <c r="Z602" s="1022"/>
      <c r="AA602" s="1022"/>
      <c r="AB602" s="1022"/>
      <c r="AC602" s="1008"/>
      <c r="AD602" s="1022"/>
      <c r="AE602" s="1022"/>
      <c r="AF602" s="1022"/>
      <c r="AG602" s="1022"/>
      <c r="AH602" s="1022"/>
      <c r="AI602" s="1022"/>
    </row>
    <row r="603" spans="21:35" ht="12.75">
      <c r="U603" s="762"/>
      <c r="V603" s="996"/>
      <c r="W603" s="995"/>
      <c r="X603" s="1022"/>
      <c r="Y603" s="1022"/>
      <c r="Z603" s="1022"/>
      <c r="AA603" s="1022"/>
      <c r="AB603" s="1022"/>
      <c r="AC603" s="1008"/>
      <c r="AD603" s="1022"/>
      <c r="AE603" s="1022"/>
      <c r="AF603" s="1022"/>
      <c r="AG603" s="1022"/>
      <c r="AH603" s="1022"/>
      <c r="AI603" s="1022"/>
    </row>
    <row r="604" spans="21:35" ht="12.75">
      <c r="U604" s="762"/>
      <c r="V604" s="996"/>
      <c r="W604" s="995"/>
      <c r="X604" s="1022"/>
      <c r="Y604" s="1022"/>
      <c r="Z604" s="1022"/>
      <c r="AA604" s="1022"/>
      <c r="AB604" s="1022"/>
      <c r="AC604" s="1008"/>
      <c r="AD604" s="1022"/>
      <c r="AE604" s="1022"/>
      <c r="AF604" s="1022"/>
      <c r="AG604" s="1022"/>
      <c r="AH604" s="1022"/>
      <c r="AI604" s="1022"/>
    </row>
    <row r="605" spans="21:35" ht="12.75">
      <c r="U605" s="762"/>
      <c r="V605" s="996"/>
      <c r="W605" s="995"/>
      <c r="X605" s="1022"/>
      <c r="Y605" s="1022"/>
      <c r="Z605" s="1022"/>
      <c r="AA605" s="1022"/>
      <c r="AB605" s="1022"/>
      <c r="AC605" s="1008"/>
      <c r="AD605" s="1022"/>
      <c r="AE605" s="1022"/>
      <c r="AF605" s="1022"/>
      <c r="AG605" s="1022"/>
      <c r="AH605" s="1022"/>
      <c r="AI605" s="1022"/>
    </row>
    <row r="606" spans="21:35" ht="12.75">
      <c r="U606" s="762"/>
      <c r="V606" s="996"/>
      <c r="W606" s="995"/>
      <c r="X606" s="1022"/>
      <c r="Y606" s="1022"/>
      <c r="Z606" s="1022"/>
      <c r="AA606" s="1022"/>
      <c r="AB606" s="1022"/>
      <c r="AC606" s="1008"/>
      <c r="AD606" s="1022"/>
      <c r="AE606" s="1022"/>
      <c r="AF606" s="1022"/>
      <c r="AG606" s="1022"/>
      <c r="AH606" s="1022"/>
      <c r="AI606" s="1022"/>
    </row>
    <row r="607" spans="21:35" ht="12.75">
      <c r="U607" s="762"/>
      <c r="V607" s="996"/>
      <c r="W607" s="995"/>
      <c r="X607" s="1022"/>
      <c r="Y607" s="1022"/>
      <c r="Z607" s="1022"/>
      <c r="AA607" s="1022"/>
      <c r="AB607" s="1022"/>
      <c r="AC607" s="1008"/>
      <c r="AD607" s="1022"/>
      <c r="AE607" s="1022"/>
      <c r="AF607" s="1022"/>
      <c r="AG607" s="1022"/>
      <c r="AH607" s="1022"/>
      <c r="AI607" s="1022"/>
    </row>
    <row r="608" spans="21:35" ht="12.75">
      <c r="U608" s="762"/>
      <c r="V608" s="996"/>
      <c r="W608" s="995"/>
      <c r="X608" s="1022"/>
      <c r="Y608" s="1022"/>
      <c r="Z608" s="1022"/>
      <c r="AA608" s="1022"/>
      <c r="AB608" s="1022"/>
      <c r="AC608" s="1008"/>
      <c r="AD608" s="1022"/>
      <c r="AE608" s="1022"/>
      <c r="AF608" s="1022"/>
      <c r="AG608" s="1022"/>
      <c r="AH608" s="1022"/>
      <c r="AI608" s="1022"/>
    </row>
    <row r="609" spans="21:35" ht="12.75">
      <c r="U609" s="762"/>
      <c r="V609" s="996"/>
      <c r="W609" s="995"/>
      <c r="X609" s="1022"/>
      <c r="Y609" s="1022"/>
      <c r="Z609" s="1022"/>
      <c r="AA609" s="1022"/>
      <c r="AB609" s="1022"/>
      <c r="AC609" s="1008"/>
      <c r="AD609" s="1022"/>
      <c r="AE609" s="1022"/>
      <c r="AF609" s="1022"/>
      <c r="AG609" s="1022"/>
      <c r="AH609" s="1022"/>
      <c r="AI609" s="1022"/>
    </row>
    <row r="610" spans="21:35" ht="12.75">
      <c r="U610" s="762"/>
      <c r="V610" s="996"/>
      <c r="W610" s="995"/>
      <c r="X610" s="1022"/>
      <c r="Y610" s="1022"/>
      <c r="Z610" s="1022"/>
      <c r="AA610" s="1022"/>
      <c r="AB610" s="1022"/>
      <c r="AC610" s="1008"/>
      <c r="AD610" s="1022"/>
      <c r="AE610" s="1022"/>
      <c r="AF610" s="1022"/>
      <c r="AG610" s="1022"/>
      <c r="AH610" s="1022"/>
      <c r="AI610" s="1022"/>
    </row>
    <row r="611" spans="21:35" ht="12.75">
      <c r="U611" s="762"/>
      <c r="V611" s="996"/>
      <c r="W611" s="995"/>
      <c r="X611" s="1022"/>
      <c r="Y611" s="1022"/>
      <c r="Z611" s="1022"/>
      <c r="AA611" s="1022"/>
      <c r="AB611" s="1022"/>
      <c r="AC611" s="1008"/>
      <c r="AD611" s="1022"/>
      <c r="AE611" s="1022"/>
      <c r="AF611" s="1022"/>
      <c r="AG611" s="1022"/>
      <c r="AH611" s="1022"/>
      <c r="AI611" s="1022"/>
    </row>
    <row r="612" spans="21:35" ht="12.75">
      <c r="U612" s="762"/>
      <c r="V612" s="996"/>
      <c r="W612" s="995"/>
      <c r="X612" s="1022"/>
      <c r="Y612" s="1022"/>
      <c r="Z612" s="1022"/>
      <c r="AA612" s="1022"/>
      <c r="AB612" s="1022"/>
      <c r="AC612" s="1008"/>
      <c r="AD612" s="1022"/>
      <c r="AE612" s="1022"/>
      <c r="AF612" s="1022"/>
      <c r="AG612" s="1022"/>
      <c r="AH612" s="1022"/>
      <c r="AI612" s="1022"/>
    </row>
    <row r="613" spans="21:35" ht="12.75">
      <c r="U613" s="762"/>
      <c r="V613" s="996"/>
      <c r="W613" s="995"/>
      <c r="X613" s="1022"/>
      <c r="Y613" s="1022"/>
      <c r="Z613" s="1022"/>
      <c r="AA613" s="1022"/>
      <c r="AB613" s="1022"/>
      <c r="AC613" s="1008"/>
      <c r="AD613" s="1022"/>
      <c r="AE613" s="1022"/>
      <c r="AF613" s="1022"/>
      <c r="AG613" s="1022"/>
      <c r="AH613" s="1022"/>
      <c r="AI613" s="1022"/>
    </row>
    <row r="614" spans="21:35" ht="12.75">
      <c r="U614" s="762"/>
      <c r="V614" s="996"/>
      <c r="W614" s="995"/>
      <c r="X614" s="1022"/>
      <c r="Y614" s="1022"/>
      <c r="Z614" s="1022"/>
      <c r="AA614" s="1022"/>
      <c r="AB614" s="1022"/>
      <c r="AC614" s="1008"/>
      <c r="AD614" s="1022"/>
      <c r="AE614" s="1022"/>
      <c r="AF614" s="1022"/>
      <c r="AG614" s="1022"/>
      <c r="AH614" s="1022"/>
      <c r="AI614" s="1022"/>
    </row>
    <row r="615" spans="21:35" ht="12.75">
      <c r="U615" s="762"/>
      <c r="V615" s="996"/>
      <c r="W615" s="995"/>
      <c r="X615" s="1022"/>
      <c r="Y615" s="1022"/>
      <c r="Z615" s="1022"/>
      <c r="AA615" s="1022"/>
      <c r="AB615" s="1022"/>
      <c r="AC615" s="1008"/>
      <c r="AD615" s="1022"/>
      <c r="AE615" s="1022"/>
      <c r="AF615" s="1022"/>
      <c r="AG615" s="1022"/>
      <c r="AH615" s="1022"/>
      <c r="AI615" s="1022"/>
    </row>
    <row r="616" spans="21:35" ht="12.75">
      <c r="U616" s="762"/>
      <c r="V616" s="996"/>
      <c r="W616" s="995"/>
      <c r="X616" s="1022"/>
      <c r="Y616" s="1022"/>
      <c r="Z616" s="1022"/>
      <c r="AA616" s="1022"/>
      <c r="AB616" s="1022"/>
      <c r="AC616" s="1008"/>
      <c r="AD616" s="1022"/>
      <c r="AE616" s="1022"/>
      <c r="AF616" s="1022"/>
      <c r="AG616" s="1022"/>
      <c r="AH616" s="1022"/>
      <c r="AI616" s="1022"/>
    </row>
    <row r="617" spans="21:35" ht="12.75">
      <c r="U617" s="762"/>
      <c r="V617" s="996"/>
      <c r="W617" s="995"/>
      <c r="X617" s="1022"/>
      <c r="Y617" s="1022"/>
      <c r="Z617" s="1022"/>
      <c r="AA617" s="1022"/>
      <c r="AB617" s="1022"/>
      <c r="AC617" s="1008"/>
      <c r="AD617" s="1022"/>
      <c r="AE617" s="1022"/>
      <c r="AF617" s="1022"/>
      <c r="AG617" s="1022"/>
      <c r="AH617" s="1022"/>
      <c r="AI617" s="1022"/>
    </row>
    <row r="618" spans="21:35" ht="12.75">
      <c r="U618" s="762"/>
      <c r="V618" s="996"/>
      <c r="W618" s="995"/>
      <c r="X618" s="1022"/>
      <c r="Y618" s="1022"/>
      <c r="Z618" s="1022"/>
      <c r="AA618" s="1022"/>
      <c r="AB618" s="1022"/>
      <c r="AC618" s="1008"/>
      <c r="AD618" s="1022"/>
      <c r="AE618" s="1022"/>
      <c r="AF618" s="1022"/>
      <c r="AG618" s="1022"/>
      <c r="AH618" s="1022"/>
      <c r="AI618" s="1022"/>
    </row>
    <row r="619" spans="21:35" ht="12.75">
      <c r="U619" s="762"/>
      <c r="V619" s="996"/>
      <c r="W619" s="995"/>
      <c r="X619" s="1022"/>
      <c r="Y619" s="1022"/>
      <c r="Z619" s="1022"/>
      <c r="AA619" s="1022"/>
      <c r="AB619" s="1022"/>
      <c r="AC619" s="1008"/>
      <c r="AD619" s="1022"/>
      <c r="AE619" s="1022"/>
      <c r="AF619" s="1022"/>
      <c r="AG619" s="1022"/>
      <c r="AH619" s="1022"/>
      <c r="AI619" s="1022"/>
    </row>
    <row r="620" spans="21:35" ht="12.75">
      <c r="U620" s="762"/>
      <c r="V620" s="996"/>
      <c r="W620" s="995"/>
      <c r="X620" s="1022"/>
      <c r="Y620" s="1022"/>
      <c r="Z620" s="1022"/>
      <c r="AA620" s="1022"/>
      <c r="AB620" s="1022"/>
      <c r="AC620" s="1008"/>
      <c r="AD620" s="1022"/>
      <c r="AE620" s="1022"/>
      <c r="AF620" s="1022"/>
      <c r="AG620" s="1022"/>
      <c r="AH620" s="1022"/>
      <c r="AI620" s="1022"/>
    </row>
    <row r="621" spans="21:35" ht="12.75">
      <c r="U621" s="762"/>
      <c r="V621" s="996"/>
      <c r="W621" s="995"/>
      <c r="X621" s="1022"/>
      <c r="Y621" s="1022"/>
      <c r="Z621" s="1022"/>
      <c r="AA621" s="1022"/>
      <c r="AB621" s="1022"/>
      <c r="AC621" s="1008"/>
      <c r="AD621" s="1022"/>
      <c r="AE621" s="1022"/>
      <c r="AF621" s="1022"/>
      <c r="AG621" s="1022"/>
      <c r="AH621" s="1022"/>
      <c r="AI621" s="1022"/>
    </row>
    <row r="622" spans="21:35" ht="12.75">
      <c r="U622" s="762"/>
      <c r="V622" s="996"/>
      <c r="W622" s="995"/>
      <c r="X622" s="1026"/>
      <c r="Y622" s="1026"/>
      <c r="Z622" s="1026"/>
      <c r="AA622" s="1026"/>
      <c r="AB622" s="1026"/>
      <c r="AC622" s="1027"/>
      <c r="AD622" s="1026"/>
      <c r="AE622" s="1026"/>
      <c r="AF622" s="1022"/>
      <c r="AG622" s="1026"/>
      <c r="AH622" s="1026"/>
      <c r="AI622" s="1028"/>
    </row>
    <row r="623" spans="21:35" ht="12.75">
      <c r="U623" s="762"/>
      <c r="V623" s="996"/>
      <c r="W623" s="995"/>
      <c r="X623" s="1026"/>
      <c r="Y623" s="1026"/>
      <c r="Z623" s="1026"/>
      <c r="AA623" s="1026"/>
      <c r="AB623" s="1026"/>
      <c r="AC623" s="1027"/>
      <c r="AD623" s="1026"/>
      <c r="AE623" s="1026"/>
      <c r="AF623" s="1022"/>
      <c r="AG623" s="1026"/>
      <c r="AH623" s="1026"/>
      <c r="AI623" s="1028"/>
    </row>
    <row r="624" spans="21:35" ht="12.75">
      <c r="U624" s="762"/>
      <c r="V624" s="996"/>
      <c r="W624" s="995"/>
      <c r="X624" s="1026"/>
      <c r="Y624" s="1026"/>
      <c r="Z624" s="1026"/>
      <c r="AA624" s="1026"/>
      <c r="AB624" s="1026"/>
      <c r="AC624" s="1027"/>
      <c r="AD624" s="1026"/>
      <c r="AE624" s="1026"/>
      <c r="AF624" s="1022"/>
      <c r="AG624" s="1026"/>
      <c r="AH624" s="1026"/>
      <c r="AI624" s="1028"/>
    </row>
    <row r="625" spans="21:35" ht="12.75">
      <c r="U625" s="762"/>
      <c r="V625" s="996"/>
      <c r="W625" s="995"/>
      <c r="X625" s="1026"/>
      <c r="Y625" s="1026"/>
      <c r="Z625" s="1026"/>
      <c r="AA625" s="1026"/>
      <c r="AB625" s="1026"/>
      <c r="AC625" s="1027"/>
      <c r="AD625" s="1026"/>
      <c r="AE625" s="1026"/>
      <c r="AF625" s="1022"/>
      <c r="AG625" s="1026"/>
      <c r="AH625" s="1026"/>
      <c r="AI625" s="1028"/>
    </row>
    <row r="626" spans="21:35" ht="12.75">
      <c r="U626" s="762"/>
      <c r="V626" s="996"/>
      <c r="W626" s="995"/>
      <c r="X626" s="1026"/>
      <c r="Y626" s="1026"/>
      <c r="Z626" s="1026"/>
      <c r="AA626" s="1026"/>
      <c r="AB626" s="1026"/>
      <c r="AC626" s="1029"/>
      <c r="AD626" s="1026"/>
      <c r="AE626" s="1026"/>
      <c r="AF626" s="1026"/>
      <c r="AG626" s="1026"/>
      <c r="AH626" s="1026"/>
      <c r="AI626" s="1028"/>
    </row>
    <row r="627" spans="21:35" ht="12.75">
      <c r="U627" s="762"/>
      <c r="V627" s="996"/>
      <c r="W627" s="995"/>
      <c r="X627" s="1026"/>
      <c r="Y627" s="1026"/>
      <c r="Z627" s="1026"/>
      <c r="AA627" s="1026"/>
      <c r="AB627" s="1026"/>
      <c r="AC627" s="1029"/>
      <c r="AD627" s="1026"/>
      <c r="AE627" s="1026"/>
      <c r="AF627" s="1026"/>
      <c r="AG627" s="1026"/>
      <c r="AH627" s="1026"/>
      <c r="AI627" s="1028"/>
    </row>
    <row r="628" spans="21:35" ht="12.75">
      <c r="U628" s="762"/>
      <c r="V628" s="996"/>
      <c r="W628" s="995"/>
      <c r="X628" s="1026"/>
      <c r="Y628" s="1026"/>
      <c r="Z628" s="1026"/>
      <c r="AA628" s="1026"/>
      <c r="AB628" s="1026"/>
      <c r="AC628" s="1029"/>
      <c r="AD628" s="1026"/>
      <c r="AE628" s="1026"/>
      <c r="AF628" s="1026"/>
      <c r="AG628" s="1026"/>
      <c r="AH628" s="1026"/>
      <c r="AI628" s="1028"/>
    </row>
    <row r="629" spans="21:35" ht="12.75">
      <c r="U629" s="762"/>
      <c r="V629" s="996"/>
      <c r="W629" s="995"/>
      <c r="X629" s="1026"/>
      <c r="Y629" s="1026"/>
      <c r="Z629" s="1026"/>
      <c r="AA629" s="1026"/>
      <c r="AB629" s="1026"/>
      <c r="AC629" s="1029"/>
      <c r="AD629" s="1026"/>
      <c r="AE629" s="1026"/>
      <c r="AF629" s="1026"/>
      <c r="AG629" s="1026"/>
      <c r="AH629" s="1026"/>
      <c r="AI629" s="1028"/>
    </row>
    <row r="630" spans="21:35" ht="12.75">
      <c r="U630" s="762"/>
      <c r="V630" s="996"/>
      <c r="W630" s="995"/>
      <c r="X630" s="1026"/>
      <c r="Y630" s="1026"/>
      <c r="Z630" s="1026"/>
      <c r="AA630" s="1026"/>
      <c r="AB630" s="1026"/>
      <c r="AC630" s="1029"/>
      <c r="AD630" s="1030"/>
      <c r="AE630" s="1030"/>
      <c r="AF630" s="1026"/>
      <c r="AG630" s="1026"/>
      <c r="AH630" s="1026"/>
      <c r="AI630" s="1028"/>
    </row>
    <row r="631" spans="21:35" ht="12.75">
      <c r="U631" s="762"/>
      <c r="V631" s="996"/>
      <c r="W631" s="995"/>
      <c r="X631" s="1026"/>
      <c r="Y631" s="1026"/>
      <c r="Z631" s="1026"/>
      <c r="AA631" s="1026"/>
      <c r="AB631" s="1026"/>
      <c r="AC631" s="1029"/>
      <c r="AD631" s="1030"/>
      <c r="AE631" s="1030"/>
      <c r="AF631" s="1026"/>
      <c r="AG631" s="1026"/>
      <c r="AH631" s="1026"/>
      <c r="AI631" s="1028"/>
    </row>
    <row r="632" spans="21:35" ht="12.75">
      <c r="U632" s="762"/>
      <c r="V632" s="996"/>
      <c r="W632" s="995"/>
      <c r="X632" s="1026"/>
      <c r="Y632" s="1026"/>
      <c r="Z632" s="1026"/>
      <c r="AA632" s="1030"/>
      <c r="AB632" s="1030"/>
      <c r="AC632" s="1029"/>
      <c r="AD632" s="1030"/>
      <c r="AE632" s="1030"/>
      <c r="AF632" s="1030"/>
      <c r="AG632" s="1026"/>
      <c r="AH632" s="1026"/>
      <c r="AI632" s="1028"/>
    </row>
    <row r="633" spans="21:35" ht="12.75">
      <c r="U633" s="762"/>
      <c r="V633" s="996"/>
      <c r="W633" s="995"/>
      <c r="X633" s="1026"/>
      <c r="Y633" s="1026"/>
      <c r="Z633" s="1026"/>
      <c r="AA633" s="1026"/>
      <c r="AB633" s="1026"/>
      <c r="AC633" s="1029"/>
      <c r="AD633" s="1030"/>
      <c r="AE633" s="1030"/>
      <c r="AF633" s="1026"/>
      <c r="AG633" s="1026"/>
      <c r="AH633" s="1026"/>
      <c r="AI633" s="1028"/>
    </row>
    <row r="634" spans="21:35" ht="12.75">
      <c r="U634" s="762"/>
      <c r="V634" s="996"/>
      <c r="W634" s="995"/>
      <c r="X634" s="1026"/>
      <c r="Y634" s="1026"/>
      <c r="Z634" s="1026"/>
      <c r="AA634" s="1026"/>
      <c r="AB634" s="1026"/>
      <c r="AC634" s="1029"/>
      <c r="AD634" s="1030"/>
      <c r="AE634" s="1030"/>
      <c r="AF634" s="1026"/>
      <c r="AG634" s="1026"/>
      <c r="AH634" s="1026"/>
      <c r="AI634" s="1028"/>
    </row>
    <row r="635" spans="21:35" ht="12.75">
      <c r="U635" s="762"/>
      <c r="V635" s="996"/>
      <c r="W635" s="995"/>
      <c r="X635" s="1022"/>
      <c r="Y635" s="1022"/>
      <c r="Z635" s="1022"/>
      <c r="AA635" s="1022"/>
      <c r="AB635" s="1022"/>
      <c r="AC635" s="1008"/>
      <c r="AD635" s="1022"/>
      <c r="AE635" s="1022"/>
      <c r="AF635" s="1022"/>
      <c r="AG635" s="1022"/>
      <c r="AH635" s="1022"/>
      <c r="AI635" s="1022"/>
    </row>
    <row r="636" spans="21:35" ht="12.75">
      <c r="U636" s="762"/>
      <c r="V636" s="996"/>
      <c r="W636" s="995"/>
      <c r="X636" s="1022"/>
      <c r="Y636" s="1022"/>
      <c r="Z636" s="1022"/>
      <c r="AA636" s="1022"/>
      <c r="AB636" s="1022"/>
      <c r="AC636" s="1008"/>
      <c r="AD636" s="1022"/>
      <c r="AE636" s="1022"/>
      <c r="AF636" s="1022"/>
      <c r="AG636" s="1022"/>
      <c r="AH636" s="1022"/>
      <c r="AI636" s="1022"/>
    </row>
    <row r="637" spans="21:35" ht="12.75">
      <c r="U637" s="762"/>
      <c r="V637" s="996"/>
      <c r="W637" s="995"/>
      <c r="X637" s="1022"/>
      <c r="Y637" s="1022"/>
      <c r="Z637" s="1022"/>
      <c r="AA637" s="1022"/>
      <c r="AB637" s="1022"/>
      <c r="AC637" s="1008"/>
      <c r="AD637" s="1022"/>
      <c r="AE637" s="1022"/>
      <c r="AF637" s="1022"/>
      <c r="AG637" s="1022"/>
      <c r="AH637" s="1022"/>
      <c r="AI637" s="1022"/>
    </row>
    <row r="638" spans="21:35" ht="12.75">
      <c r="U638" s="767"/>
      <c r="V638" s="996"/>
      <c r="W638" s="995"/>
      <c r="X638" s="1022"/>
      <c r="Y638" s="1022"/>
      <c r="Z638" s="1022"/>
      <c r="AA638" s="1022"/>
      <c r="AB638" s="1022"/>
      <c r="AC638" s="1008"/>
      <c r="AD638" s="1022"/>
      <c r="AE638" s="1022"/>
      <c r="AF638" s="1022"/>
      <c r="AG638" s="1022"/>
      <c r="AH638" s="1022"/>
      <c r="AI638" s="1022"/>
    </row>
  </sheetData>
  <customSheetViews>
    <customSheetView guid="{7398011F-6792-457D-9968-3CBE3236EAF9}" scale="130" showPageBreaks="1" printArea="1" view="pageBreakPreview" topLeftCell="A130">
      <selection activeCell="B150" sqref="B150"/>
      <rowBreaks count="5" manualBreakCount="5">
        <brk id="59" max="8" man="1"/>
        <brk id="123" max="8" man="1"/>
        <brk id="195" max="8" man="1"/>
        <brk id="279" max="8" man="1"/>
        <brk id="328" max="8"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6">
    <mergeCell ref="B128:C128"/>
    <mergeCell ref="A125:I125"/>
    <mergeCell ref="A4:I4"/>
    <mergeCell ref="B6:C6"/>
    <mergeCell ref="A2:I2"/>
    <mergeCell ref="A30:I30"/>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10&amp;R&amp;"Calibri Light,Regular"&amp;10Dirección Ejecutiva
Sub Dirección de Gestión de Información</oddFooter>
  </headerFooter>
  <rowBreaks count="3" manualBreakCount="3">
    <brk id="59" max="8" man="1"/>
    <brk id="123" max="8" man="1"/>
    <brk id="195" max="8" man="1"/>
  </rowBreak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4"/>
  </sheetPr>
  <dimension ref="A1:BM638"/>
  <sheetViews>
    <sheetView view="pageBreakPreview" zoomScaleNormal="100" zoomScaleSheetLayoutView="100" zoomScalePageLayoutView="55" workbookViewId="0">
      <selection activeCell="J16" sqref="J16"/>
    </sheetView>
  </sheetViews>
  <sheetFormatPr defaultRowHeight="11.25"/>
  <cols>
    <col min="1" max="1" width="36" style="139" customWidth="1"/>
    <col min="2" max="2" width="16.5" style="139" customWidth="1"/>
    <col min="3" max="3" width="16.1640625" style="139" customWidth="1"/>
    <col min="4" max="4" width="16.5" style="139" customWidth="1"/>
    <col min="5" max="5" width="16.33203125" style="139" customWidth="1"/>
    <col min="6" max="6" width="14" style="139" customWidth="1"/>
    <col min="7" max="7" width="11.1640625" style="139" customWidth="1"/>
    <col min="8" max="8" width="12.1640625" style="139" customWidth="1"/>
    <col min="9" max="9" width="9.83203125" style="139" customWidth="1"/>
    <col min="10" max="10" width="12.83203125" style="199" customWidth="1"/>
    <col min="11" max="11" width="1.5" style="139" customWidth="1"/>
    <col min="12" max="14" width="9.33203125" style="139"/>
    <col min="15" max="15" width="10.6640625" style="139" bestFit="1" customWidth="1"/>
    <col min="16" max="16" width="9.33203125" style="139"/>
    <col min="17" max="17" width="14.33203125" style="139" customWidth="1"/>
    <col min="18" max="18" width="12" style="428" customWidth="1"/>
    <col min="19" max="35" width="9.33203125" style="428"/>
    <col min="36" max="36" width="9.33203125" style="760"/>
    <col min="37" max="65" width="9.33203125" style="428"/>
    <col min="66" max="16384" width="9.33203125" style="139"/>
  </cols>
  <sheetData>
    <row r="1" spans="1:58" ht="14.1" customHeight="1">
      <c r="A1" s="192"/>
      <c r="B1" s="193"/>
      <c r="C1" s="193"/>
      <c r="D1" s="193"/>
      <c r="E1" s="193"/>
      <c r="F1" s="193"/>
      <c r="G1" s="194"/>
      <c r="H1" s="194"/>
      <c r="I1" s="195"/>
      <c r="J1" s="195"/>
      <c r="K1" s="138"/>
    </row>
    <row r="2" spans="1:58" ht="14.1" customHeight="1">
      <c r="A2" s="196"/>
      <c r="B2" s="197"/>
      <c r="C2" s="197"/>
      <c r="D2" s="197"/>
      <c r="E2" s="197"/>
      <c r="F2" s="197"/>
      <c r="G2" s="198"/>
      <c r="H2" s="198"/>
      <c r="I2" s="198"/>
      <c r="J2" s="198"/>
      <c r="K2" s="141"/>
    </row>
    <row r="3" spans="1:58" ht="14.1" customHeight="1">
      <c r="A3" s="196"/>
      <c r="B3" s="197"/>
      <c r="C3" s="197"/>
      <c r="D3" s="197"/>
      <c r="E3" s="197"/>
      <c r="F3" s="197"/>
      <c r="G3" s="198"/>
      <c r="H3" s="198"/>
      <c r="I3" s="198"/>
      <c r="J3" s="198"/>
      <c r="K3" s="141"/>
    </row>
    <row r="4" spans="1:58" ht="24" customHeight="1">
      <c r="A4" s="1205"/>
      <c r="B4" s="1205"/>
      <c r="C4" s="1205"/>
      <c r="D4" s="1205"/>
      <c r="E4" s="1205"/>
      <c r="F4" s="1205"/>
      <c r="G4" s="1205"/>
      <c r="H4" s="1205"/>
      <c r="I4" s="1205"/>
      <c r="J4" s="201"/>
      <c r="K4" s="142"/>
    </row>
    <row r="5" spans="1:58" ht="15.95" customHeight="1">
      <c r="A5" s="199"/>
      <c r="B5" s="200"/>
      <c r="C5" s="202"/>
      <c r="D5" s="203"/>
      <c r="E5" s="203"/>
      <c r="F5" s="201"/>
      <c r="G5" s="204"/>
      <c r="H5" s="204"/>
      <c r="I5" s="205"/>
      <c r="J5" s="201"/>
      <c r="K5" s="142"/>
      <c r="V5" s="761"/>
      <c r="W5" s="760"/>
      <c r="X5" s="762"/>
      <c r="Y5" s="762"/>
      <c r="Z5" s="762"/>
      <c r="AA5" s="762"/>
      <c r="AB5" s="762"/>
      <c r="AC5" s="762"/>
      <c r="AD5" s="762"/>
      <c r="AE5" s="762"/>
      <c r="AF5" s="762"/>
      <c r="AG5" s="762"/>
      <c r="AH5" s="762"/>
      <c r="AI5" s="762"/>
    </row>
    <row r="6" spans="1:58" ht="45.75" customHeight="1">
      <c r="A6" s="199"/>
      <c r="B6" s="1275"/>
      <c r="C6" s="1275"/>
      <c r="D6" s="396"/>
      <c r="E6" s="396"/>
      <c r="F6" s="201"/>
      <c r="G6" s="204"/>
      <c r="H6" s="204"/>
      <c r="I6" s="205"/>
      <c r="J6" s="201"/>
      <c r="K6" s="143"/>
      <c r="V6" s="761" t="s">
        <v>99</v>
      </c>
      <c r="W6" s="760"/>
      <c r="X6" s="762"/>
      <c r="Y6" s="762"/>
      <c r="Z6" s="762"/>
      <c r="AA6" s="762"/>
      <c r="AB6" s="762"/>
      <c r="AC6" s="762" t="s">
        <v>100</v>
      </c>
      <c r="AD6" s="762"/>
      <c r="AE6" s="762"/>
      <c r="AF6" s="762"/>
      <c r="AG6" s="762"/>
      <c r="AH6" s="762"/>
      <c r="AI6" s="762"/>
    </row>
    <row r="7" spans="1:58" ht="14.25" customHeight="1">
      <c r="A7" s="199"/>
      <c r="B7" s="514"/>
      <c r="C7" s="515"/>
      <c r="D7" s="514"/>
      <c r="E7" s="514"/>
      <c r="F7" s="201"/>
      <c r="G7" s="204"/>
      <c r="H7" s="204"/>
      <c r="I7" s="205"/>
      <c r="J7" s="201"/>
      <c r="K7" s="144"/>
      <c r="V7" s="761"/>
      <c r="W7" s="760"/>
      <c r="X7" s="763"/>
      <c r="Y7" s="763"/>
      <c r="Z7" s="763"/>
      <c r="AA7" s="763"/>
      <c r="AB7" s="763"/>
      <c r="AC7" s="763"/>
      <c r="AD7" s="763"/>
      <c r="AE7" s="763"/>
      <c r="AF7" s="763"/>
      <c r="AG7" s="763"/>
      <c r="AH7" s="763"/>
      <c r="AI7" s="763"/>
    </row>
    <row r="8" spans="1:58" ht="14.25" customHeight="1" thickBot="1">
      <c r="A8" s="199"/>
      <c r="B8" s="514"/>
      <c r="C8" s="515"/>
      <c r="D8" s="514"/>
      <c r="E8" s="514"/>
      <c r="F8" s="201"/>
      <c r="G8" s="204"/>
      <c r="H8" s="204"/>
      <c r="I8" s="205"/>
      <c r="J8" s="201"/>
      <c r="K8" s="145"/>
      <c r="V8" s="764" t="s">
        <v>101</v>
      </c>
      <c r="W8" s="765"/>
      <c r="X8" s="766" t="s">
        <v>102</v>
      </c>
      <c r="Y8" s="766" t="s">
        <v>103</v>
      </c>
      <c r="Z8" s="766" t="s">
        <v>104</v>
      </c>
      <c r="AA8" s="766" t="s">
        <v>105</v>
      </c>
      <c r="AB8" s="766" t="s">
        <v>106</v>
      </c>
      <c r="AC8" s="766" t="s">
        <v>107</v>
      </c>
      <c r="AD8" s="766" t="s">
        <v>108</v>
      </c>
      <c r="AE8" s="766" t="s">
        <v>109</v>
      </c>
      <c r="AF8" s="766" t="s">
        <v>110</v>
      </c>
      <c r="AG8" s="766" t="s">
        <v>111</v>
      </c>
      <c r="AH8" s="766" t="s">
        <v>112</v>
      </c>
      <c r="AI8" s="766" t="s">
        <v>88</v>
      </c>
      <c r="AO8" s="796" t="s">
        <v>114</v>
      </c>
    </row>
    <row r="9" spans="1:58" ht="14.25" customHeight="1">
      <c r="A9" s="199"/>
      <c r="B9" s="514"/>
      <c r="C9" s="515"/>
      <c r="D9" s="514"/>
      <c r="E9" s="514"/>
      <c r="F9" s="201"/>
      <c r="G9" s="204"/>
      <c r="H9" s="204"/>
      <c r="I9" s="205"/>
      <c r="J9" s="201"/>
      <c r="K9" s="145"/>
      <c r="U9" s="767">
        <v>2014</v>
      </c>
      <c r="V9" s="768">
        <v>1</v>
      </c>
      <c r="W9" s="760"/>
      <c r="X9" s="769">
        <v>45.814286095755399</v>
      </c>
      <c r="Y9" s="769">
        <v>104.61314283098464</v>
      </c>
      <c r="Z9" s="769">
        <v>31.571999686104871</v>
      </c>
      <c r="AA9" s="769">
        <v>17.96414253</v>
      </c>
      <c r="AB9" s="769">
        <v>11.870428698403462</v>
      </c>
      <c r="AC9" s="770">
        <v>299.47557503836458</v>
      </c>
      <c r="AD9" s="769">
        <v>98.19285714285715</v>
      </c>
      <c r="AE9" s="769">
        <v>24.754285948617071</v>
      </c>
      <c r="AF9" s="769">
        <v>14.002857208251942</v>
      </c>
      <c r="AG9" s="769">
        <v>4.2468571322304829</v>
      </c>
      <c r="AH9" s="769">
        <v>341.09000069754433</v>
      </c>
      <c r="AI9" s="769">
        <v>107.01071384974837</v>
      </c>
      <c r="AO9" s="796" t="s">
        <v>115</v>
      </c>
      <c r="AW9" s="796" t="s">
        <v>116</v>
      </c>
      <c r="BC9" s="797" t="s">
        <v>117</v>
      </c>
    </row>
    <row r="10" spans="1:58" ht="14.25" customHeight="1">
      <c r="A10" s="199"/>
      <c r="B10" s="514"/>
      <c r="C10" s="515"/>
      <c r="D10" s="514"/>
      <c r="E10" s="514"/>
      <c r="F10" s="201"/>
      <c r="G10" s="204"/>
      <c r="H10" s="204"/>
      <c r="I10" s="205"/>
      <c r="J10" s="201"/>
      <c r="K10" s="146"/>
      <c r="U10" s="762"/>
      <c r="V10" s="761"/>
      <c r="W10" s="760"/>
      <c r="X10" s="771">
        <v>57.100000108991324</v>
      </c>
      <c r="Y10" s="771">
        <v>101.16556985037651</v>
      </c>
      <c r="Z10" s="771">
        <v>18.800000054495627</v>
      </c>
      <c r="AA10" s="771">
        <v>18.098571368626171</v>
      </c>
      <c r="AB10" s="771">
        <v>13.948571205139114</v>
      </c>
      <c r="AC10" s="772">
        <v>381.51428222656199</v>
      </c>
      <c r="AD10" s="771">
        <v>193.07428414480972</v>
      </c>
      <c r="AE10" s="771">
        <v>29.882857186453634</v>
      </c>
      <c r="AF10" s="771">
        <v>14.230000087193057</v>
      </c>
      <c r="AG10" s="771">
        <v>2.1289999825613801</v>
      </c>
      <c r="AH10" s="771">
        <v>258.36142839704183</v>
      </c>
      <c r="AI10" s="771">
        <v>87.34771401541569</v>
      </c>
      <c r="AP10" s="798">
        <v>2014</v>
      </c>
      <c r="AQ10" s="798">
        <v>2015</v>
      </c>
      <c r="AR10" s="798">
        <v>2016</v>
      </c>
      <c r="AS10" s="798">
        <v>2017</v>
      </c>
      <c r="AX10" s="798">
        <v>2014</v>
      </c>
      <c r="AY10" s="798">
        <v>2015</v>
      </c>
      <c r="AZ10" s="798">
        <v>2016</v>
      </c>
      <c r="BA10" s="798">
        <v>2017</v>
      </c>
      <c r="BC10" s="798">
        <v>2014</v>
      </c>
      <c r="BD10" s="798">
        <v>2015</v>
      </c>
      <c r="BE10" s="798">
        <v>2016</v>
      </c>
      <c r="BF10" s="798">
        <v>2017</v>
      </c>
    </row>
    <row r="11" spans="1:58" ht="14.25" customHeight="1">
      <c r="A11" s="199"/>
      <c r="B11" s="514"/>
      <c r="C11" s="515"/>
      <c r="D11" s="514"/>
      <c r="E11" s="514"/>
      <c r="F11" s="201"/>
      <c r="G11" s="204"/>
      <c r="H11" s="204"/>
      <c r="I11" s="205"/>
      <c r="J11" s="201"/>
      <c r="K11" s="149"/>
      <c r="N11" s="325"/>
      <c r="O11" s="325"/>
      <c r="P11" s="325"/>
      <c r="Q11" s="326"/>
      <c r="R11" s="795"/>
      <c r="U11" s="762"/>
      <c r="V11" s="761"/>
      <c r="W11" s="760"/>
      <c r="X11" s="771">
        <v>82.4</v>
      </c>
      <c r="Y11" s="771">
        <v>111.64</v>
      </c>
      <c r="Z11" s="771">
        <v>24.53</v>
      </c>
      <c r="AA11" s="771">
        <v>25.12</v>
      </c>
      <c r="AB11" s="771">
        <v>21.56</v>
      </c>
      <c r="AC11" s="772">
        <v>431.35</v>
      </c>
      <c r="AD11" s="771">
        <v>173.3</v>
      </c>
      <c r="AE11" s="771">
        <v>37.090000000000003</v>
      </c>
      <c r="AF11" s="771">
        <v>19.02</v>
      </c>
      <c r="AG11" s="771">
        <v>5.39</v>
      </c>
      <c r="AH11" s="771">
        <v>372.98</v>
      </c>
      <c r="AI11" s="771">
        <v>113.44</v>
      </c>
      <c r="AO11" s="799">
        <v>1</v>
      </c>
      <c r="AP11" s="783">
        <v>133.74</v>
      </c>
      <c r="AQ11" s="783">
        <v>120.986000061035</v>
      </c>
      <c r="AR11" s="800">
        <v>138.54</v>
      </c>
      <c r="AS11" s="428">
        <v>93.1</v>
      </c>
      <c r="AW11" s="799">
        <v>1</v>
      </c>
      <c r="AX11" s="783">
        <v>111.015998840332</v>
      </c>
      <c r="AY11" s="783">
        <v>98.037002563476506</v>
      </c>
      <c r="AZ11" s="800">
        <v>119.86</v>
      </c>
      <c r="BA11" s="428">
        <v>27.56</v>
      </c>
      <c r="BB11" s="799">
        <v>1</v>
      </c>
      <c r="BC11" s="786">
        <v>176.68799662590013</v>
      </c>
      <c r="BD11" s="784">
        <v>77.525999411940418</v>
      </c>
      <c r="BE11" s="801">
        <v>150.22999999999999</v>
      </c>
      <c r="BF11" s="428">
        <v>122.2</v>
      </c>
    </row>
    <row r="12" spans="1:58" ht="14.25" customHeight="1">
      <c r="A12" s="199"/>
      <c r="B12" s="514"/>
      <c r="C12" s="515"/>
      <c r="D12" s="514"/>
      <c r="E12" s="514"/>
      <c r="F12" s="201"/>
      <c r="G12" s="204"/>
      <c r="H12" s="204"/>
      <c r="I12" s="205"/>
      <c r="J12" s="201"/>
      <c r="K12" s="149"/>
      <c r="N12" s="325"/>
      <c r="O12" s="325"/>
      <c r="P12" s="325"/>
      <c r="Q12" s="326"/>
      <c r="R12" s="795"/>
      <c r="U12" s="762"/>
      <c r="V12" s="761">
        <v>4</v>
      </c>
      <c r="W12" s="760"/>
      <c r="X12" s="771">
        <v>61.07</v>
      </c>
      <c r="Y12" s="771">
        <v>95.39</v>
      </c>
      <c r="Z12" s="771">
        <v>19.45</v>
      </c>
      <c r="AA12" s="771">
        <v>17.23</v>
      </c>
      <c r="AB12" s="771">
        <v>15.99</v>
      </c>
      <c r="AC12" s="772">
        <v>273.22000000000003</v>
      </c>
      <c r="AD12" s="771">
        <v>127.94</v>
      </c>
      <c r="AE12" s="771">
        <v>28.03</v>
      </c>
      <c r="AF12" s="771">
        <v>19.78</v>
      </c>
      <c r="AG12" s="771">
        <v>2.48</v>
      </c>
      <c r="AH12" s="771">
        <v>269.07</v>
      </c>
      <c r="AI12" s="771">
        <v>134.16999999999999</v>
      </c>
      <c r="AO12" s="799">
        <v>2</v>
      </c>
      <c r="AP12" s="783">
        <v>140.50399780000001</v>
      </c>
      <c r="AQ12" s="783">
        <v>137.12399291992099</v>
      </c>
      <c r="AR12" s="800">
        <v>140.53</v>
      </c>
      <c r="AS12" s="428">
        <v>93.1</v>
      </c>
      <c r="AW12" s="799">
        <v>2</v>
      </c>
      <c r="AX12" s="783">
        <v>111.015998840332</v>
      </c>
      <c r="AY12" s="783">
        <v>126.60299682617099</v>
      </c>
      <c r="AZ12" s="800">
        <v>113.21</v>
      </c>
      <c r="BA12" s="428">
        <v>36.590000000000003</v>
      </c>
      <c r="BB12" s="799">
        <v>2</v>
      </c>
      <c r="BC12" s="786">
        <v>192.07700252532933</v>
      </c>
      <c r="BD12" s="784">
        <v>78.785000398754988</v>
      </c>
      <c r="BE12" s="801">
        <v>145.21</v>
      </c>
      <c r="BF12" s="428">
        <v>136.54</v>
      </c>
    </row>
    <row r="13" spans="1:58" ht="14.25" customHeight="1">
      <c r="A13" s="199"/>
      <c r="B13" s="514"/>
      <c r="C13" s="515"/>
      <c r="D13" s="514"/>
      <c r="E13" s="514"/>
      <c r="F13" s="201"/>
      <c r="G13" s="204"/>
      <c r="H13" s="204"/>
      <c r="I13" s="205"/>
      <c r="J13" s="201"/>
      <c r="K13" s="149"/>
      <c r="N13" s="325"/>
      <c r="O13" s="325"/>
      <c r="P13" s="325"/>
      <c r="Q13" s="326"/>
      <c r="R13" s="795"/>
      <c r="U13" s="761"/>
      <c r="V13" s="761"/>
      <c r="W13" s="760"/>
      <c r="X13" s="771">
        <v>62.75</v>
      </c>
      <c r="Y13" s="771">
        <v>103.58</v>
      </c>
      <c r="Z13" s="771">
        <v>14.62</v>
      </c>
      <c r="AA13" s="771">
        <v>17.52</v>
      </c>
      <c r="AB13" s="771">
        <v>15.91</v>
      </c>
      <c r="AC13" s="772">
        <v>360.15</v>
      </c>
      <c r="AD13" s="771">
        <v>172</v>
      </c>
      <c r="AE13" s="771">
        <v>34.06</v>
      </c>
      <c r="AF13" s="771">
        <v>16.795000000000002</v>
      </c>
      <c r="AG13" s="771">
        <v>1.3140000000000001</v>
      </c>
      <c r="AH13" s="771">
        <v>373.63</v>
      </c>
      <c r="AI13" s="771">
        <v>134.30000000000001</v>
      </c>
      <c r="AO13" s="799">
        <v>3</v>
      </c>
      <c r="AP13" s="783">
        <v>140.5</v>
      </c>
      <c r="AQ13" s="783">
        <v>137.12399291992099</v>
      </c>
      <c r="AR13" s="800">
        <v>140.53</v>
      </c>
      <c r="AS13" s="428">
        <v>98.74</v>
      </c>
      <c r="AW13" s="799">
        <v>3</v>
      </c>
      <c r="AX13" s="783">
        <v>152.07</v>
      </c>
      <c r="AY13" s="783">
        <v>147.34800720214801</v>
      </c>
      <c r="AZ13" s="800">
        <v>117.64</v>
      </c>
      <c r="BA13" s="428">
        <v>63.18</v>
      </c>
      <c r="BB13" s="799">
        <v>3</v>
      </c>
      <c r="BC13" s="786">
        <v>234.58800000000002</v>
      </c>
      <c r="BD13" s="784">
        <v>76.62799982726554</v>
      </c>
      <c r="BE13" s="801">
        <v>143.88</v>
      </c>
      <c r="BF13" s="428">
        <v>170.81</v>
      </c>
    </row>
    <row r="14" spans="1:58" ht="14.25" customHeight="1">
      <c r="A14" s="199"/>
      <c r="B14" s="514"/>
      <c r="C14" s="515"/>
      <c r="D14" s="514"/>
      <c r="E14" s="514"/>
      <c r="F14" s="201"/>
      <c r="G14" s="204"/>
      <c r="H14" s="204"/>
      <c r="I14" s="205"/>
      <c r="J14" s="201"/>
      <c r="K14" s="149"/>
      <c r="N14" s="325"/>
      <c r="O14" s="325"/>
      <c r="P14" s="325"/>
      <c r="Q14" s="326"/>
      <c r="R14" s="795"/>
      <c r="U14" s="761"/>
      <c r="V14" s="761"/>
      <c r="W14" s="760"/>
      <c r="X14" s="771">
        <v>71.03</v>
      </c>
      <c r="Y14" s="771">
        <v>145.91</v>
      </c>
      <c r="Z14" s="771">
        <v>15.904999999999999</v>
      </c>
      <c r="AA14" s="771">
        <v>18.044</v>
      </c>
      <c r="AB14" s="771">
        <v>14.96</v>
      </c>
      <c r="AC14" s="772">
        <v>369.98</v>
      </c>
      <c r="AD14" s="771">
        <v>175.17</v>
      </c>
      <c r="AE14" s="771">
        <v>43.62</v>
      </c>
      <c r="AF14" s="771">
        <v>14.701000000000001</v>
      </c>
      <c r="AG14" s="771">
        <v>1.1140000000000001</v>
      </c>
      <c r="AH14" s="771">
        <v>404.34</v>
      </c>
      <c r="AI14" s="771">
        <v>129.29</v>
      </c>
      <c r="AO14" s="799">
        <v>4</v>
      </c>
      <c r="AP14" s="783">
        <v>163.19800000000001</v>
      </c>
      <c r="AQ14" s="783">
        <v>150.91200256347599</v>
      </c>
      <c r="AR14" s="800">
        <v>137.44</v>
      </c>
      <c r="AS14" s="428">
        <v>98.74</v>
      </c>
      <c r="AW14" s="799">
        <v>4</v>
      </c>
      <c r="AX14" s="783">
        <v>203.96</v>
      </c>
      <c r="AY14" s="783">
        <v>161.61799619999999</v>
      </c>
      <c r="AZ14" s="800">
        <v>117.64</v>
      </c>
      <c r="BA14" s="428">
        <v>113.21</v>
      </c>
      <c r="BB14" s="799">
        <v>4</v>
      </c>
      <c r="BC14" s="786">
        <v>232.04400016784652</v>
      </c>
      <c r="BD14" s="784">
        <v>82.207001742533564</v>
      </c>
      <c r="BE14" s="801">
        <v>139.38200000000001</v>
      </c>
      <c r="BF14" s="428">
        <v>186.39</v>
      </c>
    </row>
    <row r="15" spans="1:58" ht="14.25" customHeight="1">
      <c r="A15" s="199"/>
      <c r="B15" s="514"/>
      <c r="C15" s="515"/>
      <c r="D15" s="514"/>
      <c r="E15" s="514"/>
      <c r="F15" s="201"/>
      <c r="G15" s="204"/>
      <c r="H15" s="204"/>
      <c r="I15" s="205"/>
      <c r="J15" s="201"/>
      <c r="K15" s="149"/>
      <c r="N15" s="325"/>
      <c r="O15" s="327"/>
      <c r="P15" s="325"/>
      <c r="Q15" s="326"/>
      <c r="R15" s="795"/>
      <c r="U15" s="761"/>
      <c r="V15" s="761"/>
      <c r="W15" s="760"/>
      <c r="X15" s="771">
        <v>79.42857142857136</v>
      </c>
      <c r="Y15" s="771">
        <v>146.2477155412943</v>
      </c>
      <c r="Z15" s="771">
        <v>34.528000150408026</v>
      </c>
      <c r="AA15" s="771">
        <v>19.531571524483784</v>
      </c>
      <c r="AB15" s="771">
        <v>16.602428981235999</v>
      </c>
      <c r="AC15" s="772">
        <v>362.92442975725425</v>
      </c>
      <c r="AD15" s="771">
        <v>172.78000313895041</v>
      </c>
      <c r="AE15" s="771">
        <v>37.718571254185221</v>
      </c>
      <c r="AF15" s="771">
        <v>12.252857208251928</v>
      </c>
      <c r="AG15" s="771">
        <v>1.0977142708642085</v>
      </c>
      <c r="AH15" s="771">
        <v>396.4942801339281</v>
      </c>
      <c r="AI15" s="771">
        <v>108.11000061035121</v>
      </c>
      <c r="AO15" s="799">
        <v>5</v>
      </c>
      <c r="AP15" s="783">
        <v>163.19800000000001</v>
      </c>
      <c r="AQ15" s="783">
        <v>150.91200256347599</v>
      </c>
      <c r="AR15" s="800">
        <v>137.44</v>
      </c>
      <c r="AS15" s="428">
        <v>125.15</v>
      </c>
      <c r="AW15" s="799">
        <v>5</v>
      </c>
      <c r="AX15" s="783">
        <v>235.55</v>
      </c>
      <c r="AY15" s="783">
        <v>191.21299743652301</v>
      </c>
      <c r="AZ15" s="800">
        <v>133.43</v>
      </c>
      <c r="BA15" s="428">
        <v>156.82</v>
      </c>
      <c r="BB15" s="799">
        <v>5</v>
      </c>
      <c r="BC15" s="786">
        <v>229.71699501037588</v>
      </c>
      <c r="BD15" s="784">
        <v>99.395001649856425</v>
      </c>
      <c r="BE15" s="801">
        <v>135.79099489999999</v>
      </c>
      <c r="BF15" s="428">
        <v>204.81</v>
      </c>
    </row>
    <row r="16" spans="1:58" ht="14.25" customHeight="1">
      <c r="A16" s="199"/>
      <c r="B16" s="514"/>
      <c r="C16" s="515"/>
      <c r="D16" s="514"/>
      <c r="E16" s="514"/>
      <c r="F16" s="201"/>
      <c r="G16" s="204"/>
      <c r="H16" s="204"/>
      <c r="I16" s="205"/>
      <c r="J16" s="201"/>
      <c r="K16" s="149"/>
      <c r="U16" s="761"/>
      <c r="V16" s="761">
        <v>8</v>
      </c>
      <c r="W16" s="760"/>
      <c r="X16" s="771">
        <v>95.671427045549564</v>
      </c>
      <c r="Y16" s="771">
        <v>310.30528479999998</v>
      </c>
      <c r="Z16" s="771">
        <v>123.4721418</v>
      </c>
      <c r="AA16" s="771">
        <v>21.873999999999999</v>
      </c>
      <c r="AB16" s="771">
        <v>19.75271429</v>
      </c>
      <c r="AC16" s="772">
        <v>428.29571529999998</v>
      </c>
      <c r="AD16" s="771">
        <v>191.44571139999999</v>
      </c>
      <c r="AE16" s="771">
        <v>49.187142510000001</v>
      </c>
      <c r="AF16" s="771">
        <v>12.017142979999999</v>
      </c>
      <c r="AG16" s="771">
        <v>1.644428577</v>
      </c>
      <c r="AH16" s="771">
        <v>277.80142869999997</v>
      </c>
      <c r="AI16" s="771">
        <v>81.150284900000003</v>
      </c>
      <c r="AO16" s="799">
        <v>6</v>
      </c>
      <c r="AP16" s="783">
        <v>163.19800000000001</v>
      </c>
      <c r="AQ16" s="783">
        <v>170.628005981445</v>
      </c>
      <c r="AR16" s="800">
        <v>137.44</v>
      </c>
      <c r="AS16" s="428">
        <v>125.15</v>
      </c>
      <c r="AW16" s="799">
        <v>6</v>
      </c>
      <c r="AX16" s="783">
        <v>257.39999999999998</v>
      </c>
      <c r="AY16" s="783">
        <v>216.95199584960901</v>
      </c>
      <c r="AZ16" s="800">
        <v>159.21</v>
      </c>
      <c r="BA16" s="428">
        <v>168.88</v>
      </c>
      <c r="BB16" s="799">
        <v>6</v>
      </c>
      <c r="BC16" s="786">
        <v>228.29300178527819</v>
      </c>
      <c r="BD16" s="784">
        <v>122.14100027084339</v>
      </c>
      <c r="BE16" s="801">
        <v>150.04800030000001</v>
      </c>
      <c r="BF16" s="428">
        <v>201.83</v>
      </c>
    </row>
    <row r="17" spans="1:65" ht="14.25" customHeight="1">
      <c r="A17" s="199"/>
      <c r="B17" s="514"/>
      <c r="C17" s="515"/>
      <c r="D17" s="514"/>
      <c r="E17" s="514"/>
      <c r="F17" s="201"/>
      <c r="G17" s="204"/>
      <c r="H17" s="204"/>
      <c r="I17" s="205"/>
      <c r="J17" s="201"/>
      <c r="K17" s="149"/>
      <c r="U17" s="761"/>
      <c r="V17" s="761"/>
      <c r="W17" s="760"/>
      <c r="X17" s="771">
        <v>101.84</v>
      </c>
      <c r="Y17" s="771">
        <v>232.7</v>
      </c>
      <c r="Z17" s="771">
        <v>127.05</v>
      </c>
      <c r="AA17" s="771">
        <v>25.35</v>
      </c>
      <c r="AB17" s="771">
        <v>21.95</v>
      </c>
      <c r="AC17" s="772">
        <v>383.16</v>
      </c>
      <c r="AD17" s="771">
        <v>140.93</v>
      </c>
      <c r="AE17" s="771">
        <v>38.619999999999997</v>
      </c>
      <c r="AF17" s="771">
        <v>12</v>
      </c>
      <c r="AG17" s="771">
        <v>1.43</v>
      </c>
      <c r="AH17" s="771">
        <v>179.2</v>
      </c>
      <c r="AI17" s="771">
        <v>58.33</v>
      </c>
      <c r="AO17" s="799">
        <v>7</v>
      </c>
      <c r="AP17" s="783">
        <v>180.73800659179599</v>
      </c>
      <c r="AQ17" s="783">
        <v>170.628005981445</v>
      </c>
      <c r="AR17" s="800">
        <v>151.05000000000001</v>
      </c>
      <c r="AS17" s="428">
        <v>142.99</v>
      </c>
      <c r="AW17" s="799">
        <v>7</v>
      </c>
      <c r="AX17" s="783">
        <v>300.037994384765</v>
      </c>
      <c r="AY17" s="783">
        <v>240.95399475097599</v>
      </c>
      <c r="AZ17" s="800">
        <v>186.18</v>
      </c>
      <c r="BA17" s="428">
        <v>196.28</v>
      </c>
      <c r="BB17" s="799">
        <v>7</v>
      </c>
      <c r="BC17" s="786">
        <v>224.18200111389126</v>
      </c>
      <c r="BD17" s="784">
        <v>164.75300073623634</v>
      </c>
      <c r="BE17" s="801">
        <v>174.31999970000001</v>
      </c>
      <c r="BF17" s="428">
        <v>199.6</v>
      </c>
    </row>
    <row r="18" spans="1:65" ht="14.25" customHeight="1">
      <c r="A18" s="199"/>
      <c r="B18" s="514"/>
      <c r="C18" s="515"/>
      <c r="D18" s="514"/>
      <c r="E18" s="514"/>
      <c r="F18" s="201"/>
      <c r="G18" s="204"/>
      <c r="H18" s="204"/>
      <c r="I18" s="205"/>
      <c r="J18" s="201"/>
      <c r="K18" s="159"/>
      <c r="U18" s="761"/>
      <c r="V18" s="761"/>
      <c r="W18" s="760"/>
      <c r="X18" s="771">
        <v>111.7285712</v>
      </c>
      <c r="Y18" s="771">
        <v>313.02366640000002</v>
      </c>
      <c r="Z18" s="771">
        <v>102.4850019</v>
      </c>
      <c r="AA18" s="771">
        <v>32.583857129999998</v>
      </c>
      <c r="AB18" s="771">
        <v>16.16099998</v>
      </c>
      <c r="AC18" s="772">
        <v>557.40757099999996</v>
      </c>
      <c r="AD18" s="771">
        <v>175.57571630000001</v>
      </c>
      <c r="AE18" s="771">
        <v>47.68142864</v>
      </c>
      <c r="AF18" s="771">
        <v>12.001428600000001</v>
      </c>
      <c r="AG18" s="771">
        <v>1.4118571280000001</v>
      </c>
      <c r="AH18" s="771">
        <v>158.30857409999999</v>
      </c>
      <c r="AI18" s="771">
        <v>48.130142759999998</v>
      </c>
      <c r="AO18" s="799">
        <v>8</v>
      </c>
      <c r="AP18" s="783">
        <v>199.62100219999999</v>
      </c>
      <c r="AQ18" s="783">
        <v>170.628005981445</v>
      </c>
      <c r="AR18" s="800">
        <v>151.05000000000001</v>
      </c>
      <c r="AS18" s="428">
        <v>142.99</v>
      </c>
      <c r="AW18" s="799">
        <v>8</v>
      </c>
      <c r="AX18" s="783">
        <v>326.67999270000001</v>
      </c>
      <c r="AY18" s="783">
        <v>240.95399475097599</v>
      </c>
      <c r="AZ18" s="800">
        <v>206.54</v>
      </c>
      <c r="BA18" s="428">
        <v>230.19</v>
      </c>
      <c r="BB18" s="799">
        <v>8</v>
      </c>
      <c r="BC18" s="786">
        <v>220.41400382999998</v>
      </c>
      <c r="BD18" s="784">
        <v>173.15699958801241</v>
      </c>
      <c r="BE18" s="801">
        <v>262.93500039999998</v>
      </c>
      <c r="BF18" s="428">
        <v>214.34</v>
      </c>
    </row>
    <row r="19" spans="1:65" ht="14.25" customHeight="1">
      <c r="A19" s="199"/>
      <c r="B19" s="514"/>
      <c r="C19" s="515"/>
      <c r="D19" s="514"/>
      <c r="E19" s="514"/>
      <c r="F19" s="201"/>
      <c r="G19" s="204"/>
      <c r="H19" s="204"/>
      <c r="I19" s="205"/>
      <c r="J19" s="201"/>
      <c r="K19" s="159"/>
      <c r="U19" s="761"/>
      <c r="V19" s="761"/>
      <c r="W19" s="760"/>
      <c r="X19" s="771">
        <v>107.21428571428528</v>
      </c>
      <c r="Y19" s="771">
        <v>264.70640258789024</v>
      </c>
      <c r="Z19" s="771">
        <v>100.62920074462855</v>
      </c>
      <c r="AA19" s="771">
        <v>35.707000187465077</v>
      </c>
      <c r="AB19" s="771">
        <v>20.230571338108572</v>
      </c>
      <c r="AC19" s="772">
        <v>738.35199846540127</v>
      </c>
      <c r="AD19" s="771">
        <v>222.98999895368257</v>
      </c>
      <c r="AE19" s="771">
        <v>58.7428567068917</v>
      </c>
      <c r="AF19" s="771">
        <v>11.715714318411687</v>
      </c>
      <c r="AG19" s="771">
        <v>1.4087142603737945</v>
      </c>
      <c r="AH19" s="771">
        <v>187.32428414480987</v>
      </c>
      <c r="AI19" s="771">
        <v>66.01142992292128</v>
      </c>
      <c r="AO19" s="799">
        <v>9</v>
      </c>
      <c r="AP19" s="783">
        <v>199.62100219999999</v>
      </c>
      <c r="AQ19" s="783">
        <v>185.25</v>
      </c>
      <c r="AR19" s="800">
        <v>165.01</v>
      </c>
      <c r="AS19" s="428">
        <v>159.53</v>
      </c>
      <c r="AW19" s="799">
        <v>9</v>
      </c>
      <c r="AX19" s="783">
        <v>332.71</v>
      </c>
      <c r="AY19" s="783">
        <v>274.18798828125</v>
      </c>
      <c r="AZ19" s="800">
        <v>240.95</v>
      </c>
      <c r="BA19" s="428">
        <v>249.13</v>
      </c>
      <c r="BB19" s="799">
        <v>9</v>
      </c>
      <c r="BC19" s="786">
        <v>218.33100054931617</v>
      </c>
      <c r="BD19" s="784">
        <v>186.28200244903536</v>
      </c>
      <c r="BE19" s="801">
        <v>279.08800120000001</v>
      </c>
      <c r="BF19" s="428">
        <v>250.89</v>
      </c>
    </row>
    <row r="20" spans="1:65" ht="14.25" customHeight="1">
      <c r="A20" s="199"/>
      <c r="B20" s="514"/>
      <c r="C20" s="515"/>
      <c r="D20" s="514"/>
      <c r="E20" s="514"/>
      <c r="F20" s="201"/>
      <c r="G20" s="204"/>
      <c r="H20" s="204"/>
      <c r="I20" s="205"/>
      <c r="J20" s="201"/>
      <c r="K20" s="163"/>
      <c r="U20" s="761"/>
      <c r="V20" s="761">
        <v>12</v>
      </c>
      <c r="W20" s="760"/>
      <c r="X20" s="771">
        <v>105.2142846</v>
      </c>
      <c r="Y20" s="771">
        <v>260.1815709</v>
      </c>
      <c r="Z20" s="771">
        <v>165.7174268</v>
      </c>
      <c r="AA20" s="771">
        <v>31.82685661</v>
      </c>
      <c r="AB20" s="771">
        <v>9.8735712600000003</v>
      </c>
      <c r="AC20" s="772">
        <v>531.9642857</v>
      </c>
      <c r="AD20" s="771">
        <v>193.36714169999999</v>
      </c>
      <c r="AE20" s="771">
        <v>60.019999910000003</v>
      </c>
      <c r="AF20" s="771">
        <v>11.001428600000001</v>
      </c>
      <c r="AG20" s="771">
        <v>1.3644285709999999</v>
      </c>
      <c r="AH20" s="771">
        <v>215.06571310000001</v>
      </c>
      <c r="AI20" s="771">
        <v>62.787142070000002</v>
      </c>
      <c r="AO20" s="799">
        <v>10</v>
      </c>
      <c r="AP20" s="783">
        <v>199.62100219999999</v>
      </c>
      <c r="AQ20" s="783">
        <v>185.25</v>
      </c>
      <c r="AR20" s="800">
        <v>165.01</v>
      </c>
      <c r="AS20" s="428">
        <v>159.53</v>
      </c>
      <c r="AW20" s="799">
        <v>10</v>
      </c>
      <c r="AX20" s="783">
        <v>332.70800780000002</v>
      </c>
      <c r="AY20" s="783">
        <v>288.45</v>
      </c>
      <c r="AZ20" s="800">
        <v>279.86</v>
      </c>
      <c r="BA20" s="428">
        <v>311.77999999999997</v>
      </c>
      <c r="BB20" s="799">
        <v>10</v>
      </c>
      <c r="BC20" s="786">
        <v>215.62899492000003</v>
      </c>
      <c r="BD20" s="784">
        <v>223.25000000000003</v>
      </c>
      <c r="BE20" s="801">
        <v>283.7940006</v>
      </c>
      <c r="BF20" s="428">
        <v>299</v>
      </c>
    </row>
    <row r="21" spans="1:65" s="164" customFormat="1" ht="14.25" customHeight="1">
      <c r="A21" s="248"/>
      <c r="B21" s="514"/>
      <c r="C21" s="515"/>
      <c r="D21" s="514"/>
      <c r="E21" s="514"/>
      <c r="F21" s="201"/>
      <c r="G21" s="204"/>
      <c r="H21" s="204"/>
      <c r="I21" s="205"/>
      <c r="J21" s="201"/>
      <c r="K21" s="159"/>
      <c r="R21" s="423"/>
      <c r="S21" s="423"/>
      <c r="T21" s="423"/>
      <c r="U21" s="761"/>
      <c r="V21" s="761"/>
      <c r="W21" s="760"/>
      <c r="X21" s="771">
        <v>85.84</v>
      </c>
      <c r="Y21" s="771">
        <v>163.47999999999999</v>
      </c>
      <c r="Z21" s="771">
        <v>81.83</v>
      </c>
      <c r="AA21" s="771">
        <v>24.225000000000001</v>
      </c>
      <c r="AB21" s="771">
        <v>10.32</v>
      </c>
      <c r="AC21" s="772">
        <v>277.75099999999998</v>
      </c>
      <c r="AD21" s="771">
        <v>132.26300000000001</v>
      </c>
      <c r="AE21" s="771">
        <v>35.963999999999999</v>
      </c>
      <c r="AF21" s="771">
        <v>10.43</v>
      </c>
      <c r="AG21" s="771">
        <v>1.35</v>
      </c>
      <c r="AH21" s="771">
        <v>145.36000000000001</v>
      </c>
      <c r="AI21" s="771">
        <v>49.43</v>
      </c>
      <c r="AJ21" s="423"/>
      <c r="AK21" s="423"/>
      <c r="AL21" s="423"/>
      <c r="AM21" s="423"/>
      <c r="AN21" s="423"/>
      <c r="AO21" s="799">
        <v>11</v>
      </c>
      <c r="AP21" s="783">
        <v>218.65400695800699</v>
      </c>
      <c r="AQ21" s="783">
        <v>203.9</v>
      </c>
      <c r="AR21" s="800">
        <v>186.45</v>
      </c>
      <c r="AS21" s="423">
        <v>184.94</v>
      </c>
      <c r="AT21" s="423"/>
      <c r="AU21" s="423"/>
      <c r="AV21" s="423"/>
      <c r="AW21" s="799">
        <v>11</v>
      </c>
      <c r="AX21" s="783">
        <v>363.43499755859301</v>
      </c>
      <c r="AY21" s="783">
        <v>311.77999999999997</v>
      </c>
      <c r="AZ21" s="800">
        <v>308.83</v>
      </c>
      <c r="BA21" s="423">
        <v>332.71</v>
      </c>
      <c r="BB21" s="799">
        <v>11</v>
      </c>
      <c r="BC21" s="786">
        <v>222.04299736022926</v>
      </c>
      <c r="BD21" s="784">
        <v>237.42999999999998</v>
      </c>
      <c r="BE21" s="801">
        <v>286.24</v>
      </c>
      <c r="BF21" s="423">
        <v>321.02999999999997</v>
      </c>
      <c r="BG21" s="423"/>
      <c r="BH21" s="423"/>
      <c r="BI21" s="423"/>
      <c r="BJ21" s="423"/>
      <c r="BK21" s="423"/>
      <c r="BL21" s="423"/>
      <c r="BM21" s="423"/>
    </row>
    <row r="22" spans="1:65" s="164" customFormat="1" ht="14.25" customHeight="1">
      <c r="A22" s="248"/>
      <c r="B22" s="514"/>
      <c r="C22" s="515"/>
      <c r="D22" s="514"/>
      <c r="E22" s="514"/>
      <c r="F22" s="201"/>
      <c r="G22" s="204"/>
      <c r="H22" s="204"/>
      <c r="I22" s="205"/>
      <c r="J22" s="201"/>
      <c r="K22" s="159"/>
      <c r="R22" s="423"/>
      <c r="S22" s="423"/>
      <c r="T22" s="423"/>
      <c r="U22" s="761"/>
      <c r="V22" s="761"/>
      <c r="W22" s="760"/>
      <c r="X22" s="771">
        <v>60.343000000000004</v>
      </c>
      <c r="Y22" s="771">
        <v>101.372</v>
      </c>
      <c r="Z22" s="771">
        <v>38.957999999999998</v>
      </c>
      <c r="AA22" s="771">
        <v>17.963999999999999</v>
      </c>
      <c r="AB22" s="771">
        <v>11.87</v>
      </c>
      <c r="AC22" s="772">
        <v>251.89099999999999</v>
      </c>
      <c r="AD22" s="771">
        <v>209.01</v>
      </c>
      <c r="AE22" s="771">
        <v>24.754000000000001</v>
      </c>
      <c r="AF22" s="771">
        <v>9.0090000000000003</v>
      </c>
      <c r="AG22" s="771">
        <v>1.3260000000000001</v>
      </c>
      <c r="AH22" s="771">
        <v>124.146</v>
      </c>
      <c r="AI22" s="771">
        <v>54.344000000000001</v>
      </c>
      <c r="AJ22" s="423"/>
      <c r="AK22" s="423"/>
      <c r="AL22" s="423"/>
      <c r="AM22" s="423"/>
      <c r="AN22" s="423"/>
      <c r="AO22" s="799">
        <v>12</v>
      </c>
      <c r="AP22" s="783">
        <v>218.65400695800699</v>
      </c>
      <c r="AQ22" s="783">
        <v>203.9</v>
      </c>
      <c r="AR22" s="800">
        <v>186.45</v>
      </c>
      <c r="AS22" s="423">
        <v>184.94</v>
      </c>
      <c r="AT22" s="423"/>
      <c r="AU22" s="423"/>
      <c r="AV22" s="423"/>
      <c r="AW22" s="799">
        <v>12</v>
      </c>
      <c r="AX22" s="783">
        <v>404.84201050000001</v>
      </c>
      <c r="AY22" s="783">
        <v>314.74099731445301</v>
      </c>
      <c r="AZ22" s="800">
        <v>308.83</v>
      </c>
      <c r="BA22" s="423">
        <v>344.88</v>
      </c>
      <c r="BB22" s="799">
        <v>12</v>
      </c>
      <c r="BC22" s="786">
        <v>222.46699903000001</v>
      </c>
      <c r="BD22" s="784">
        <v>259.42500019073447</v>
      </c>
      <c r="BE22" s="801">
        <v>285.0129948</v>
      </c>
      <c r="BF22" s="423">
        <v>332.35</v>
      </c>
      <c r="BG22" s="423"/>
      <c r="BH22" s="423"/>
      <c r="BI22" s="423"/>
      <c r="BJ22" s="423"/>
      <c r="BK22" s="423"/>
      <c r="BL22" s="423"/>
      <c r="BM22" s="423"/>
    </row>
    <row r="23" spans="1:65" s="164" customFormat="1" ht="14.25" customHeight="1">
      <c r="A23" s="248"/>
      <c r="B23" s="514"/>
      <c r="C23" s="515"/>
      <c r="D23" s="514"/>
      <c r="E23" s="514"/>
      <c r="F23" s="201"/>
      <c r="G23" s="204"/>
      <c r="H23" s="204"/>
      <c r="I23" s="205"/>
      <c r="J23" s="201"/>
      <c r="K23" s="159"/>
      <c r="R23" s="423"/>
      <c r="S23" s="423"/>
      <c r="T23" s="423"/>
      <c r="U23" s="761"/>
      <c r="V23" s="761"/>
      <c r="W23" s="760"/>
      <c r="X23" s="771">
        <v>45.5</v>
      </c>
      <c r="Y23" s="771">
        <v>86.66</v>
      </c>
      <c r="Z23" s="771">
        <v>30.167999999999999</v>
      </c>
      <c r="AA23" s="771">
        <v>15.83</v>
      </c>
      <c r="AB23" s="771">
        <v>10.039999999999999</v>
      </c>
      <c r="AC23" s="772">
        <v>183.58199999999999</v>
      </c>
      <c r="AD23" s="771">
        <v>95.99</v>
      </c>
      <c r="AE23" s="771">
        <v>26.423999999999999</v>
      </c>
      <c r="AF23" s="771">
        <v>9</v>
      </c>
      <c r="AG23" s="771">
        <v>1.319</v>
      </c>
      <c r="AH23" s="771">
        <v>97.190700000000007</v>
      </c>
      <c r="AI23" s="771">
        <v>41.814</v>
      </c>
      <c r="AJ23" s="423"/>
      <c r="AK23" s="423"/>
      <c r="AL23" s="423"/>
      <c r="AM23" s="423"/>
      <c r="AN23" s="423"/>
      <c r="AO23" s="799">
        <v>13</v>
      </c>
      <c r="AP23" s="783">
        <v>220.94</v>
      </c>
      <c r="AQ23" s="783">
        <v>221.62</v>
      </c>
      <c r="AR23" s="800">
        <v>195.65</v>
      </c>
      <c r="AS23" s="423">
        <v>203.73</v>
      </c>
      <c r="AT23" s="423"/>
      <c r="AU23" s="423"/>
      <c r="AV23" s="423"/>
      <c r="AW23" s="799">
        <v>13</v>
      </c>
      <c r="AX23" s="783">
        <v>395.14</v>
      </c>
      <c r="AY23" s="783">
        <v>323.68</v>
      </c>
      <c r="AZ23" s="800">
        <v>308.83</v>
      </c>
      <c r="BA23" s="423">
        <v>338.77</v>
      </c>
      <c r="BB23" s="799">
        <v>13</v>
      </c>
      <c r="BC23" s="786">
        <v>220.64399999999998</v>
      </c>
      <c r="BD23" s="784">
        <v>263.17400000000004</v>
      </c>
      <c r="BE23" s="801">
        <v>279.9690008</v>
      </c>
      <c r="BF23" s="423">
        <v>366.03</v>
      </c>
      <c r="BG23" s="423"/>
      <c r="BH23" s="423"/>
      <c r="BI23" s="423"/>
      <c r="BJ23" s="423"/>
      <c r="BK23" s="423"/>
      <c r="BL23" s="423"/>
      <c r="BM23" s="423"/>
    </row>
    <row r="24" spans="1:65" s="164" customFormat="1" ht="14.25" customHeight="1">
      <c r="A24" s="248"/>
      <c r="B24" s="514"/>
      <c r="C24" s="515"/>
      <c r="D24" s="514"/>
      <c r="E24" s="514"/>
      <c r="F24" s="201"/>
      <c r="G24" s="204"/>
      <c r="H24" s="204"/>
      <c r="I24" s="205"/>
      <c r="J24" s="201"/>
      <c r="K24" s="159"/>
      <c r="R24" s="423"/>
      <c r="S24" s="423"/>
      <c r="T24" s="423"/>
      <c r="U24" s="761"/>
      <c r="V24" s="761">
        <v>16</v>
      </c>
      <c r="W24" s="760"/>
      <c r="X24" s="771">
        <v>43.256999999999998</v>
      </c>
      <c r="Y24" s="771">
        <v>82.16</v>
      </c>
      <c r="Z24" s="771">
        <v>40.76</v>
      </c>
      <c r="AA24" s="771">
        <v>15.3</v>
      </c>
      <c r="AB24" s="771">
        <v>9.1</v>
      </c>
      <c r="AC24" s="772">
        <v>155.88999999999999</v>
      </c>
      <c r="AD24" s="771">
        <v>89.72</v>
      </c>
      <c r="AE24" s="771">
        <v>20.83</v>
      </c>
      <c r="AF24" s="771">
        <v>9</v>
      </c>
      <c r="AG24" s="771">
        <v>1.3069999999999999</v>
      </c>
      <c r="AH24" s="771">
        <v>89.46</v>
      </c>
      <c r="AI24" s="771">
        <v>33.630000000000003</v>
      </c>
      <c r="AJ24" s="423"/>
      <c r="AK24" s="423"/>
      <c r="AL24" s="423"/>
      <c r="AM24" s="423"/>
      <c r="AN24" s="423"/>
      <c r="AO24" s="799">
        <v>14</v>
      </c>
      <c r="AP24" s="783">
        <v>220.94</v>
      </c>
      <c r="AQ24" s="783">
        <v>221.62</v>
      </c>
      <c r="AR24" s="800">
        <v>195.65</v>
      </c>
      <c r="AS24" s="423"/>
      <c r="AT24" s="423"/>
      <c r="AU24" s="423"/>
      <c r="AV24" s="423"/>
      <c r="AW24" s="799">
        <v>14</v>
      </c>
      <c r="AX24" s="783">
        <v>376</v>
      </c>
      <c r="AY24" s="783">
        <v>323.68</v>
      </c>
      <c r="AZ24" s="800">
        <v>302.95999999999998</v>
      </c>
      <c r="BA24" s="423"/>
      <c r="BB24" s="799">
        <v>14</v>
      </c>
      <c r="BC24" s="786">
        <v>223.27600000000001</v>
      </c>
      <c r="BD24" s="784">
        <v>268.62</v>
      </c>
      <c r="BE24" s="801">
        <v>286.5410023</v>
      </c>
      <c r="BF24" s="423"/>
      <c r="BG24" s="423"/>
      <c r="BH24" s="423"/>
      <c r="BI24" s="423"/>
      <c r="BJ24" s="423"/>
      <c r="BK24" s="423"/>
      <c r="BL24" s="423"/>
      <c r="BM24" s="423"/>
    </row>
    <row r="25" spans="1:65" s="164" customFormat="1" ht="14.25" customHeight="1">
      <c r="A25" s="248"/>
      <c r="B25" s="514"/>
      <c r="C25" s="515"/>
      <c r="D25" s="514"/>
      <c r="E25" s="514"/>
      <c r="F25" s="201"/>
      <c r="G25" s="204"/>
      <c r="H25" s="204"/>
      <c r="I25" s="205"/>
      <c r="J25" s="201"/>
      <c r="K25" s="159"/>
      <c r="R25" s="423"/>
      <c r="S25" s="423"/>
      <c r="T25" s="423"/>
      <c r="U25" s="761"/>
      <c r="V25" s="761"/>
      <c r="W25" s="760"/>
      <c r="X25" s="771">
        <v>50.91</v>
      </c>
      <c r="Y25" s="771">
        <v>97.92</v>
      </c>
      <c r="Z25" s="771">
        <v>50.25</v>
      </c>
      <c r="AA25" s="771">
        <v>15.52</v>
      </c>
      <c r="AB25" s="771">
        <v>9.36</v>
      </c>
      <c r="AC25" s="772">
        <v>166.41</v>
      </c>
      <c r="AD25" s="771">
        <v>101.72</v>
      </c>
      <c r="AE25" s="771">
        <v>23.6</v>
      </c>
      <c r="AF25" s="771">
        <v>9.0057144165039045</v>
      </c>
      <c r="AG25" s="771">
        <v>1.42</v>
      </c>
      <c r="AH25" s="771">
        <v>99.16</v>
      </c>
      <c r="AI25" s="771">
        <v>32.46</v>
      </c>
      <c r="AJ25" s="423"/>
      <c r="AK25" s="423"/>
      <c r="AL25" s="423"/>
      <c r="AM25" s="423"/>
      <c r="AN25" s="423"/>
      <c r="AO25" s="799">
        <v>15</v>
      </c>
      <c r="AP25" s="783">
        <v>221.99</v>
      </c>
      <c r="AQ25" s="783">
        <v>226.28</v>
      </c>
      <c r="AR25" s="800">
        <v>201.94</v>
      </c>
      <c r="AS25" s="423"/>
      <c r="AT25" s="423"/>
      <c r="AU25" s="423"/>
      <c r="AV25" s="423"/>
      <c r="AW25" s="799">
        <v>15</v>
      </c>
      <c r="AX25" s="783">
        <v>363.43</v>
      </c>
      <c r="AY25" s="783">
        <v>335.74</v>
      </c>
      <c r="AZ25" s="800">
        <v>311.77999999999997</v>
      </c>
      <c r="BA25" s="423"/>
      <c r="BB25" s="799">
        <v>15</v>
      </c>
      <c r="BC25" s="786">
        <v>222.00500000000002</v>
      </c>
      <c r="BD25" s="784">
        <v>278.94</v>
      </c>
      <c r="BE25" s="801">
        <v>288.78499979999998</v>
      </c>
      <c r="BF25" s="423"/>
      <c r="BG25" s="423"/>
      <c r="BH25" s="423"/>
      <c r="BI25" s="423"/>
      <c r="BJ25" s="423"/>
      <c r="BK25" s="423"/>
      <c r="BL25" s="423"/>
      <c r="BM25" s="423"/>
    </row>
    <row r="26" spans="1:65" s="164" customFormat="1" ht="14.25" customHeight="1">
      <c r="A26" s="248"/>
      <c r="B26" s="514"/>
      <c r="C26" s="515"/>
      <c r="D26" s="514"/>
      <c r="E26" s="514"/>
      <c r="F26" s="220"/>
      <c r="G26" s="220"/>
      <c r="H26" s="220"/>
      <c r="I26" s="220"/>
      <c r="J26" s="243"/>
      <c r="K26" s="159"/>
      <c r="R26" s="423"/>
      <c r="S26" s="423"/>
      <c r="T26" s="423"/>
      <c r="U26" s="761"/>
      <c r="V26" s="761"/>
      <c r="W26" s="760"/>
      <c r="X26" s="771">
        <v>60.1</v>
      </c>
      <c r="Y26" s="771">
        <v>118.21</v>
      </c>
      <c r="Z26" s="771">
        <v>88.1</v>
      </c>
      <c r="AA26" s="771">
        <v>15.59</v>
      </c>
      <c r="AB26" s="771">
        <v>8.8000000000000007</v>
      </c>
      <c r="AC26" s="772">
        <v>178.05</v>
      </c>
      <c r="AD26" s="771">
        <v>95.81</v>
      </c>
      <c r="AE26" s="771">
        <v>22.27</v>
      </c>
      <c r="AF26" s="771">
        <v>9.0057144165039045</v>
      </c>
      <c r="AG26" s="771">
        <v>1.2150000000000001</v>
      </c>
      <c r="AH26" s="771">
        <v>71.319999999999993</v>
      </c>
      <c r="AI26" s="771">
        <v>32.46</v>
      </c>
      <c r="AJ26" s="423"/>
      <c r="AK26" s="423"/>
      <c r="AL26" s="423"/>
      <c r="AM26" s="423"/>
      <c r="AN26" s="423"/>
      <c r="AO26" s="799">
        <v>16</v>
      </c>
      <c r="AP26" s="783">
        <v>221.99</v>
      </c>
      <c r="AQ26" s="783">
        <v>226.28</v>
      </c>
      <c r="AR26" s="800">
        <v>201.94</v>
      </c>
      <c r="AS26" s="423"/>
      <c r="AT26" s="423"/>
      <c r="AU26" s="423"/>
      <c r="AV26" s="423"/>
      <c r="AW26" s="799">
        <v>16</v>
      </c>
      <c r="AX26" s="783">
        <v>347.95</v>
      </c>
      <c r="AY26" s="783">
        <v>329.68899540000001</v>
      </c>
      <c r="AZ26" s="800">
        <v>320.69</v>
      </c>
      <c r="BA26" s="423"/>
      <c r="BB26" s="799">
        <v>16</v>
      </c>
      <c r="BC26" s="786">
        <v>223.80200000000002</v>
      </c>
      <c r="BD26" s="784">
        <v>283.35699175000002</v>
      </c>
      <c r="BE26" s="801">
        <v>293.26400000000001</v>
      </c>
      <c r="BF26" s="423"/>
      <c r="BG26" s="423"/>
      <c r="BH26" s="423"/>
      <c r="BI26" s="423"/>
      <c r="BJ26" s="423"/>
      <c r="BK26" s="423"/>
      <c r="BL26" s="423"/>
      <c r="BM26" s="423"/>
    </row>
    <row r="27" spans="1:65" s="164" customFormat="1" ht="14.25" customHeight="1">
      <c r="A27" s="248"/>
      <c r="B27" s="514"/>
      <c r="C27" s="515"/>
      <c r="D27" s="514"/>
      <c r="E27" s="514"/>
      <c r="F27" s="220"/>
      <c r="G27" s="220"/>
      <c r="H27" s="220"/>
      <c r="I27" s="220"/>
      <c r="J27" s="243"/>
      <c r="K27" s="159"/>
      <c r="R27" s="423"/>
      <c r="S27" s="423"/>
      <c r="T27" s="423"/>
      <c r="U27" s="761"/>
      <c r="V27" s="761"/>
      <c r="W27" s="760"/>
      <c r="X27" s="771">
        <v>51.714286260000002</v>
      </c>
      <c r="Y27" s="771">
        <v>91.569599909999994</v>
      </c>
      <c r="Z27" s="771">
        <v>109.7940002</v>
      </c>
      <c r="AA27" s="771">
        <v>14.470856939999999</v>
      </c>
      <c r="AB27" s="771">
        <v>7.7015714649999998</v>
      </c>
      <c r="AC27" s="772">
        <v>158.61442779999999</v>
      </c>
      <c r="AD27" s="771">
        <v>86.274285449999994</v>
      </c>
      <c r="AE27" s="771">
        <v>20.1857139</v>
      </c>
      <c r="AF27" s="771">
        <v>9</v>
      </c>
      <c r="AG27" s="771">
        <v>1.3400000160000001</v>
      </c>
      <c r="AH27" s="771">
        <v>61.869286670000001</v>
      </c>
      <c r="AI27" s="771">
        <v>18.350000380000001</v>
      </c>
      <c r="AJ27" s="423"/>
      <c r="AK27" s="423"/>
      <c r="AL27" s="423"/>
      <c r="AM27" s="423"/>
      <c r="AN27" s="423"/>
      <c r="AO27" s="799">
        <v>17</v>
      </c>
      <c r="AP27" s="783">
        <v>225.06</v>
      </c>
      <c r="AQ27" s="783">
        <v>228.07400000000001</v>
      </c>
      <c r="AR27" s="800">
        <v>201.94</v>
      </c>
      <c r="AS27" s="423"/>
      <c r="AT27" s="423"/>
      <c r="AU27" s="423"/>
      <c r="AV27" s="423"/>
      <c r="AW27" s="799">
        <v>17</v>
      </c>
      <c r="AX27" s="783">
        <v>338.77</v>
      </c>
      <c r="AY27" s="783">
        <v>326.68</v>
      </c>
      <c r="AZ27" s="800">
        <v>326.68</v>
      </c>
      <c r="BA27" s="423"/>
      <c r="BB27" s="799">
        <v>17</v>
      </c>
      <c r="BC27" s="786">
        <v>217.49399757385231</v>
      </c>
      <c r="BD27" s="784">
        <v>293.363</v>
      </c>
      <c r="BE27" s="801">
        <v>292.87300069999998</v>
      </c>
      <c r="BF27" s="423"/>
      <c r="BG27" s="423"/>
      <c r="BH27" s="423"/>
      <c r="BI27" s="423"/>
      <c r="BJ27" s="423"/>
      <c r="BK27" s="423"/>
      <c r="BL27" s="423"/>
      <c r="BM27" s="423"/>
    </row>
    <row r="28" spans="1:65" s="164" customFormat="1" ht="14.25" customHeight="1">
      <c r="A28" s="248"/>
      <c r="B28" s="514"/>
      <c r="C28" s="515"/>
      <c r="D28" s="514"/>
      <c r="E28" s="514"/>
      <c r="F28" s="220"/>
      <c r="G28" s="220"/>
      <c r="H28" s="220"/>
      <c r="I28" s="220"/>
      <c r="J28" s="243"/>
      <c r="K28" s="159"/>
      <c r="R28" s="423"/>
      <c r="S28" s="423"/>
      <c r="T28" s="423"/>
      <c r="U28" s="761"/>
      <c r="V28" s="761">
        <v>20</v>
      </c>
      <c r="W28" s="760"/>
      <c r="X28" s="771">
        <v>37.44</v>
      </c>
      <c r="Y28" s="771">
        <v>67.650000000000006</v>
      </c>
      <c r="Z28" s="771">
        <v>77.853999999999999</v>
      </c>
      <c r="AA28" s="771">
        <v>12.94</v>
      </c>
      <c r="AB28" s="771">
        <v>5.64</v>
      </c>
      <c r="AC28" s="772">
        <v>121.72</v>
      </c>
      <c r="AD28" s="771">
        <v>79.86</v>
      </c>
      <c r="AE28" s="771">
        <v>19.373000000000001</v>
      </c>
      <c r="AF28" s="771">
        <v>9</v>
      </c>
      <c r="AG28" s="771">
        <v>1.355</v>
      </c>
      <c r="AH28" s="771">
        <v>62.061</v>
      </c>
      <c r="AI28" s="771">
        <v>16.739999999999998</v>
      </c>
      <c r="AJ28" s="423"/>
      <c r="AK28" s="423"/>
      <c r="AL28" s="423"/>
      <c r="AM28" s="423"/>
      <c r="AN28" s="423"/>
      <c r="AO28" s="799">
        <v>18</v>
      </c>
      <c r="AP28" s="783">
        <v>225.06</v>
      </c>
      <c r="AQ28" s="783">
        <v>228.07400000000001</v>
      </c>
      <c r="AR28" s="800">
        <v>207.59</v>
      </c>
      <c r="AS28" s="423"/>
      <c r="AT28" s="423"/>
      <c r="AU28" s="423"/>
      <c r="AV28" s="423"/>
      <c r="AW28" s="799">
        <v>18</v>
      </c>
      <c r="AX28" s="783">
        <v>326.67999267578102</v>
      </c>
      <c r="AY28" s="783">
        <v>323.68</v>
      </c>
      <c r="AZ28" s="800">
        <v>314.74</v>
      </c>
      <c r="BA28" s="423"/>
      <c r="BB28" s="799">
        <v>18</v>
      </c>
      <c r="BC28" s="786">
        <v>213.5109978485107</v>
      </c>
      <c r="BD28" s="784">
        <v>295.185</v>
      </c>
      <c r="BE28" s="801">
        <v>289.06400009999999</v>
      </c>
      <c r="BF28" s="423"/>
      <c r="BG28" s="423"/>
      <c r="BH28" s="423"/>
      <c r="BI28" s="423"/>
      <c r="BJ28" s="423"/>
      <c r="BK28" s="423"/>
      <c r="BL28" s="423"/>
      <c r="BM28" s="423"/>
    </row>
    <row r="29" spans="1:65" s="164" customFormat="1" ht="12.75">
      <c r="A29" s="207"/>
      <c r="B29" s="220"/>
      <c r="C29" s="220"/>
      <c r="D29" s="220"/>
      <c r="E29" s="220"/>
      <c r="F29" s="220"/>
      <c r="G29" s="220"/>
      <c r="H29" s="220"/>
      <c r="I29" s="220"/>
      <c r="J29" s="243"/>
      <c r="K29" s="159"/>
      <c r="R29" s="423"/>
      <c r="S29" s="423"/>
      <c r="T29" s="423"/>
      <c r="U29" s="761"/>
      <c r="V29" s="761"/>
      <c r="W29" s="760"/>
      <c r="X29" s="771">
        <v>27.871428353445829</v>
      </c>
      <c r="Y29" s="771">
        <v>56.340142386300158</v>
      </c>
      <c r="Z29" s="771">
        <v>46.279857635497997</v>
      </c>
      <c r="AA29" s="771">
        <v>12.185285568237273</v>
      </c>
      <c r="AB29" s="771">
        <v>4.946999958583282</v>
      </c>
      <c r="AC29" s="772">
        <v>97.352142333984176</v>
      </c>
      <c r="AD29" s="771">
        <v>59.180000305175732</v>
      </c>
      <c r="AE29" s="771">
        <v>15.218571390424414</v>
      </c>
      <c r="AF29" s="771">
        <v>9.0042858123779261</v>
      </c>
      <c r="AG29" s="771">
        <v>1.5431428466524355</v>
      </c>
      <c r="AH29" s="771">
        <v>58.464999607631093</v>
      </c>
      <c r="AI29" s="771">
        <v>15.350000108991299</v>
      </c>
      <c r="AJ29" s="423"/>
      <c r="AK29" s="423"/>
      <c r="AL29" s="423"/>
      <c r="AM29" s="423"/>
      <c r="AN29" s="423"/>
      <c r="AO29" s="799">
        <v>19</v>
      </c>
      <c r="AP29" s="783">
        <v>225.9400024</v>
      </c>
      <c r="AQ29" s="783">
        <v>229.173</v>
      </c>
      <c r="AR29" s="800">
        <v>207.59</v>
      </c>
      <c r="AS29" s="423"/>
      <c r="AT29" s="423"/>
      <c r="AU29" s="423"/>
      <c r="AV29" s="423"/>
      <c r="AW29" s="799">
        <v>19</v>
      </c>
      <c r="AX29" s="783">
        <v>326.67999270000001</v>
      </c>
      <c r="AY29" s="783">
        <v>317.71099853515602</v>
      </c>
      <c r="AZ29" s="800">
        <v>308.83</v>
      </c>
      <c r="BA29" s="423"/>
      <c r="BB29" s="799">
        <v>19</v>
      </c>
      <c r="BC29" s="786">
        <v>210.8809986</v>
      </c>
      <c r="BD29" s="784">
        <v>294.39800000000002</v>
      </c>
      <c r="BE29" s="801">
        <v>283.7310013</v>
      </c>
      <c r="BF29" s="423"/>
      <c r="BG29" s="423"/>
      <c r="BH29" s="423"/>
      <c r="BI29" s="423"/>
      <c r="BJ29" s="423"/>
      <c r="BK29" s="423"/>
      <c r="BL29" s="423"/>
      <c r="BM29" s="423"/>
    </row>
    <row r="30" spans="1:65" s="164" customFormat="1" ht="12.75">
      <c r="A30" s="207"/>
      <c r="B30" s="220"/>
      <c r="C30" s="220"/>
      <c r="D30" s="220"/>
      <c r="E30" s="220"/>
      <c r="F30" s="220"/>
      <c r="G30" s="220"/>
      <c r="H30" s="220"/>
      <c r="I30" s="220"/>
      <c r="J30" s="243"/>
      <c r="K30" s="159"/>
      <c r="R30" s="423"/>
      <c r="S30" s="423"/>
      <c r="T30" s="423"/>
      <c r="U30" s="761"/>
      <c r="V30" s="761"/>
      <c r="W30" s="760"/>
      <c r="X30" s="771">
        <v>22.73</v>
      </c>
      <c r="Y30" s="771">
        <v>42.3</v>
      </c>
      <c r="Z30" s="771">
        <v>27.998000000000001</v>
      </c>
      <c r="AA30" s="771">
        <v>11.54</v>
      </c>
      <c r="AB30" s="771">
        <v>4.165</v>
      </c>
      <c r="AC30" s="772">
        <v>85.36</v>
      </c>
      <c r="AD30" s="771">
        <v>45.05</v>
      </c>
      <c r="AE30" s="771">
        <v>12.23</v>
      </c>
      <c r="AF30" s="771">
        <v>9</v>
      </c>
      <c r="AG30" s="771">
        <v>1.57</v>
      </c>
      <c r="AH30" s="771">
        <v>45.284999999999997</v>
      </c>
      <c r="AI30" s="771">
        <v>15.35</v>
      </c>
      <c r="AJ30" s="423"/>
      <c r="AK30" s="423"/>
      <c r="AL30" s="423"/>
      <c r="AM30" s="423"/>
      <c r="AN30" s="423"/>
      <c r="AO30" s="799">
        <v>20</v>
      </c>
      <c r="AP30" s="783">
        <v>225.9400024</v>
      </c>
      <c r="AQ30" s="783">
        <v>229.173</v>
      </c>
      <c r="AR30" s="800">
        <v>205.7</v>
      </c>
      <c r="AS30" s="423"/>
      <c r="AT30" s="423"/>
      <c r="AU30" s="423"/>
      <c r="AV30" s="423"/>
      <c r="AW30" s="799">
        <v>20</v>
      </c>
      <c r="AX30" s="783">
        <v>323.7</v>
      </c>
      <c r="AY30" s="783">
        <v>320.69100950000001</v>
      </c>
      <c r="AZ30" s="800">
        <v>308.8</v>
      </c>
      <c r="BA30" s="423"/>
      <c r="BB30" s="799">
        <v>20</v>
      </c>
      <c r="BC30" s="786">
        <v>207.37700241088851</v>
      </c>
      <c r="BD30" s="784">
        <v>292.23500059000003</v>
      </c>
      <c r="BE30" s="801">
        <v>278.89999999999998</v>
      </c>
      <c r="BF30" s="423"/>
      <c r="BG30" s="423"/>
      <c r="BH30" s="423"/>
      <c r="BI30" s="423"/>
      <c r="BJ30" s="423"/>
      <c r="BK30" s="423"/>
      <c r="BL30" s="423"/>
      <c r="BM30" s="423"/>
    </row>
    <row r="31" spans="1:65" s="164" customFormat="1" ht="12.75">
      <c r="A31" s="207"/>
      <c r="B31" s="220"/>
      <c r="C31" s="220"/>
      <c r="D31" s="220"/>
      <c r="E31" s="220"/>
      <c r="F31" s="220"/>
      <c r="G31" s="220"/>
      <c r="H31" s="220"/>
      <c r="I31" s="220"/>
      <c r="J31" s="243"/>
      <c r="K31" s="159"/>
      <c r="R31" s="423"/>
      <c r="S31" s="423"/>
      <c r="T31" s="423"/>
      <c r="U31" s="762"/>
      <c r="V31" s="761"/>
      <c r="W31" s="760"/>
      <c r="X31" s="771">
        <v>19.685714449999999</v>
      </c>
      <c r="Y31" s="771">
        <v>42.036570959999999</v>
      </c>
      <c r="Z31" s="771">
        <v>20.883000240000001</v>
      </c>
      <c r="AA31" s="771">
        <v>10.125571389999999</v>
      </c>
      <c r="AB31" s="771">
        <v>2.893857138</v>
      </c>
      <c r="AC31" s="772">
        <v>79.191714700000006</v>
      </c>
      <c r="AD31" s="771">
        <v>42.964286260000002</v>
      </c>
      <c r="AE31" s="771">
        <v>11.14142854</v>
      </c>
      <c r="AF31" s="771">
        <v>9.0013386860000004</v>
      </c>
      <c r="AG31" s="771">
        <v>1.7202857389999999</v>
      </c>
      <c r="AH31" s="771">
        <v>39.832142419999997</v>
      </c>
      <c r="AI31" s="771">
        <v>11.67585727</v>
      </c>
      <c r="AJ31" s="423"/>
      <c r="AK31" s="423"/>
      <c r="AL31" s="423"/>
      <c r="AM31" s="423"/>
      <c r="AN31" s="423"/>
      <c r="AO31" s="799">
        <v>21</v>
      </c>
      <c r="AP31" s="783">
        <v>225.9400024</v>
      </c>
      <c r="AQ31" s="783">
        <v>229.173</v>
      </c>
      <c r="AR31" s="800">
        <v>205.7</v>
      </c>
      <c r="AS31" s="423"/>
      <c r="AT31" s="423"/>
      <c r="AU31" s="423"/>
      <c r="AV31" s="423"/>
      <c r="AW31" s="799">
        <v>21</v>
      </c>
      <c r="AX31" s="783">
        <v>314.74099731445301</v>
      </c>
      <c r="AY31" s="783">
        <v>314.7409973</v>
      </c>
      <c r="AZ31" s="800">
        <v>311.77999999999997</v>
      </c>
      <c r="BA31" s="423"/>
      <c r="BB31" s="799">
        <v>21</v>
      </c>
      <c r="BC31" s="786">
        <v>203.7669992446898</v>
      </c>
      <c r="BD31" s="784">
        <v>289.28499365999994</v>
      </c>
      <c r="BE31" s="801">
        <v>274.65599980000002</v>
      </c>
      <c r="BF31" s="423"/>
      <c r="BG31" s="423"/>
      <c r="BH31" s="423"/>
      <c r="BI31" s="423"/>
      <c r="BJ31" s="423"/>
      <c r="BK31" s="423"/>
      <c r="BL31" s="423"/>
      <c r="BM31" s="423"/>
    </row>
    <row r="32" spans="1:65" s="164" customFormat="1" ht="12.75">
      <c r="A32" s="207"/>
      <c r="B32" s="220"/>
      <c r="C32" s="220"/>
      <c r="D32" s="220"/>
      <c r="E32" s="220"/>
      <c r="F32" s="220"/>
      <c r="G32" s="220"/>
      <c r="H32" s="220"/>
      <c r="I32" s="220"/>
      <c r="J32" s="243"/>
      <c r="K32" s="159"/>
      <c r="R32" s="423"/>
      <c r="S32" s="423"/>
      <c r="T32" s="423"/>
      <c r="U32" s="762"/>
      <c r="V32" s="761">
        <v>24</v>
      </c>
      <c r="W32" s="760"/>
      <c r="X32" s="771">
        <v>18.34285736</v>
      </c>
      <c r="Y32" s="771">
        <v>37.365667340000002</v>
      </c>
      <c r="Z32" s="771">
        <v>16.6200002</v>
      </c>
      <c r="AA32" s="771">
        <v>9.6549998689999992</v>
      </c>
      <c r="AB32" s="771">
        <v>4.0768571920000003</v>
      </c>
      <c r="AC32" s="772">
        <v>77.282856530000004</v>
      </c>
      <c r="AD32" s="771">
        <v>48.352857319999998</v>
      </c>
      <c r="AE32" s="771">
        <v>11.87857151</v>
      </c>
      <c r="AF32" s="771">
        <v>9</v>
      </c>
      <c r="AG32" s="771">
        <v>1.7888571529999999</v>
      </c>
      <c r="AH32" s="771">
        <v>37.416428699999997</v>
      </c>
      <c r="AI32" s="771">
        <v>11.18857152</v>
      </c>
      <c r="AJ32" s="423"/>
      <c r="AK32" s="423"/>
      <c r="AL32" s="423"/>
      <c r="AM32" s="423"/>
      <c r="AN32" s="423"/>
      <c r="AO32" s="799">
        <v>22</v>
      </c>
      <c r="AP32" s="783">
        <v>224.12</v>
      </c>
      <c r="AQ32" s="783">
        <v>227.72900390625</v>
      </c>
      <c r="AR32" s="800">
        <v>204.65</v>
      </c>
      <c r="AS32" s="423"/>
      <c r="AT32" s="423"/>
      <c r="AU32" s="423"/>
      <c r="AV32" s="423"/>
      <c r="AW32" s="799">
        <v>22</v>
      </c>
      <c r="AX32" s="783">
        <v>300.04000000000002</v>
      </c>
      <c r="AY32" s="783">
        <v>308.829986572265</v>
      </c>
      <c r="AZ32" s="800">
        <v>314.74</v>
      </c>
      <c r="BA32" s="423"/>
      <c r="BB32" s="799">
        <v>22</v>
      </c>
      <c r="BC32" s="786">
        <v>200.18000106811502</v>
      </c>
      <c r="BD32" s="784">
        <v>287.342002868652</v>
      </c>
      <c r="BE32" s="801">
        <v>269.74</v>
      </c>
      <c r="BF32" s="423"/>
      <c r="BG32" s="423"/>
      <c r="BH32" s="423"/>
      <c r="BI32" s="423"/>
      <c r="BJ32" s="423"/>
      <c r="BK32" s="423"/>
      <c r="BL32" s="423"/>
      <c r="BM32" s="423"/>
    </row>
    <row r="33" spans="1:65" s="164" customFormat="1" ht="12.75">
      <c r="A33" s="207"/>
      <c r="B33" s="220"/>
      <c r="C33" s="220"/>
      <c r="D33" s="220"/>
      <c r="E33" s="220"/>
      <c r="F33" s="220"/>
      <c r="G33" s="220"/>
      <c r="H33" s="220"/>
      <c r="I33" s="220"/>
      <c r="J33" s="243"/>
      <c r="K33" s="159"/>
      <c r="R33" s="423"/>
      <c r="S33" s="423"/>
      <c r="T33" s="423"/>
      <c r="U33" s="762"/>
      <c r="V33" s="761"/>
      <c r="W33" s="760"/>
      <c r="X33" s="771">
        <v>18.350000000000001</v>
      </c>
      <c r="Y33" s="771">
        <v>33.43</v>
      </c>
      <c r="Z33" s="771">
        <v>13.565</v>
      </c>
      <c r="AA33" s="771">
        <v>9.0500000000000007</v>
      </c>
      <c r="AB33" s="771">
        <v>3.68</v>
      </c>
      <c r="AC33" s="772">
        <v>78.992999999999995</v>
      </c>
      <c r="AD33" s="771">
        <v>35.799999999999997</v>
      </c>
      <c r="AE33" s="771">
        <v>10.18</v>
      </c>
      <c r="AF33" s="771">
        <v>9</v>
      </c>
      <c r="AG33" s="771">
        <v>1.89</v>
      </c>
      <c r="AH33" s="771">
        <v>35.86</v>
      </c>
      <c r="AI33" s="771">
        <v>11.34</v>
      </c>
      <c r="AJ33" s="423"/>
      <c r="AK33" s="423"/>
      <c r="AL33" s="423"/>
      <c r="AM33" s="423"/>
      <c r="AN33" s="423"/>
      <c r="AO33" s="799">
        <v>23</v>
      </c>
      <c r="AP33" s="783">
        <v>224.12</v>
      </c>
      <c r="AQ33" s="783">
        <v>227.72900390625</v>
      </c>
      <c r="AR33" s="800">
        <v>204.65</v>
      </c>
      <c r="AS33" s="423"/>
      <c r="AT33" s="423"/>
      <c r="AU33" s="423"/>
      <c r="AV33" s="423"/>
      <c r="AW33" s="799">
        <v>23</v>
      </c>
      <c r="AX33" s="783">
        <v>297.12701420000002</v>
      </c>
      <c r="AY33" s="783">
        <v>311.78100000000001</v>
      </c>
      <c r="AZ33" s="800">
        <v>308.83</v>
      </c>
      <c r="BA33" s="423"/>
      <c r="BB33" s="799">
        <v>23</v>
      </c>
      <c r="BC33" s="786">
        <v>196.66499901</v>
      </c>
      <c r="BD33" s="784">
        <v>285.25799999999998</v>
      </c>
      <c r="BE33" s="801">
        <v>265.4609997</v>
      </c>
      <c r="BF33" s="423"/>
      <c r="BG33" s="423"/>
      <c r="BH33" s="423"/>
      <c r="BI33" s="423"/>
      <c r="BJ33" s="423"/>
      <c r="BK33" s="423"/>
      <c r="BL33" s="423"/>
      <c r="BM33" s="423"/>
    </row>
    <row r="34" spans="1:65" s="164" customFormat="1" ht="12.75">
      <c r="A34" s="207"/>
      <c r="B34" s="220"/>
      <c r="C34" s="220"/>
      <c r="D34" s="220"/>
      <c r="E34" s="220"/>
      <c r="F34" s="220"/>
      <c r="G34" s="220"/>
      <c r="H34" s="220"/>
      <c r="I34" s="220"/>
      <c r="J34" s="243"/>
      <c r="K34" s="159"/>
      <c r="R34" s="423"/>
      <c r="S34" s="423"/>
      <c r="T34" s="423"/>
      <c r="U34" s="762"/>
      <c r="V34" s="761"/>
      <c r="W34" s="760"/>
      <c r="X34" s="771">
        <v>17.23</v>
      </c>
      <c r="Y34" s="771">
        <v>32.89</v>
      </c>
      <c r="Z34" s="771">
        <v>12.42</v>
      </c>
      <c r="AA34" s="771">
        <v>8.61</v>
      </c>
      <c r="AB34" s="771">
        <v>2.5219999999999998</v>
      </c>
      <c r="AC34" s="772">
        <v>93.44</v>
      </c>
      <c r="AD34" s="771">
        <v>34.47</v>
      </c>
      <c r="AE34" s="771">
        <v>9.86</v>
      </c>
      <c r="AF34" s="771">
        <v>8.9860000000000007</v>
      </c>
      <c r="AG34" s="771">
        <v>1.47</v>
      </c>
      <c r="AH34" s="771">
        <v>35.03</v>
      </c>
      <c r="AI34" s="771">
        <v>10.78</v>
      </c>
      <c r="AJ34" s="423"/>
      <c r="AK34" s="423"/>
      <c r="AL34" s="423"/>
      <c r="AM34" s="423"/>
      <c r="AN34" s="423"/>
      <c r="AO34" s="799">
        <v>24</v>
      </c>
      <c r="AP34" s="783">
        <v>217.49299619999999</v>
      </c>
      <c r="AQ34" s="783">
        <v>223.85</v>
      </c>
      <c r="AR34" s="800">
        <v>200.38</v>
      </c>
      <c r="AS34" s="423"/>
      <c r="AT34" s="423"/>
      <c r="AU34" s="423"/>
      <c r="AV34" s="423"/>
      <c r="AW34" s="799">
        <v>24</v>
      </c>
      <c r="AX34" s="783">
        <v>297.12701420000002</v>
      </c>
      <c r="AY34" s="783">
        <v>311.77999999999997</v>
      </c>
      <c r="AZ34" s="800">
        <v>300.04000000000002</v>
      </c>
      <c r="BA34" s="423"/>
      <c r="BB34" s="799">
        <v>24</v>
      </c>
      <c r="BC34" s="786">
        <v>194.99600025000001</v>
      </c>
      <c r="BD34" s="784">
        <v>281.64</v>
      </c>
      <c r="BE34" s="801">
        <v>261.10000000000002</v>
      </c>
      <c r="BF34" s="423"/>
      <c r="BG34" s="423"/>
      <c r="BH34" s="423"/>
      <c r="BI34" s="423"/>
      <c r="BJ34" s="423"/>
      <c r="BK34" s="423"/>
      <c r="BL34" s="423"/>
      <c r="BM34" s="423"/>
    </row>
    <row r="35" spans="1:65" s="164" customFormat="1" ht="12.75">
      <c r="A35" s="207"/>
      <c r="B35" s="220"/>
      <c r="C35" s="220"/>
      <c r="D35" s="220"/>
      <c r="E35" s="220"/>
      <c r="F35" s="220"/>
      <c r="G35" s="220"/>
      <c r="H35" s="220"/>
      <c r="I35" s="220"/>
      <c r="J35" s="243"/>
      <c r="K35" s="159"/>
      <c r="R35" s="423"/>
      <c r="S35" s="423"/>
      <c r="T35" s="423"/>
      <c r="U35" s="762"/>
      <c r="V35" s="761"/>
      <c r="W35" s="760"/>
      <c r="X35" s="771">
        <v>15.81</v>
      </c>
      <c r="Y35" s="771">
        <v>29.11</v>
      </c>
      <c r="Z35" s="771">
        <v>10.92</v>
      </c>
      <c r="AA35" s="771">
        <v>8.08</v>
      </c>
      <c r="AB35" s="771">
        <v>2.29</v>
      </c>
      <c r="AC35" s="772">
        <v>75.959999999999994</v>
      </c>
      <c r="AD35" s="771">
        <v>32.409999999999997</v>
      </c>
      <c r="AE35" s="771">
        <v>9.5500000000000007</v>
      </c>
      <c r="AF35" s="771">
        <v>9.0100000930000004</v>
      </c>
      <c r="AG35" s="771">
        <v>1.6</v>
      </c>
      <c r="AH35" s="771">
        <v>34.11</v>
      </c>
      <c r="AI35" s="771">
        <v>9.3800000000000008</v>
      </c>
      <c r="AJ35" s="423"/>
      <c r="AK35" s="423"/>
      <c r="AL35" s="423"/>
      <c r="AM35" s="423"/>
      <c r="AN35" s="423"/>
      <c r="AO35" s="799">
        <v>25</v>
      </c>
      <c r="AP35" s="783">
        <v>217.49299619999999</v>
      </c>
      <c r="AQ35" s="783">
        <v>223.85</v>
      </c>
      <c r="AR35" s="800">
        <v>200.38</v>
      </c>
      <c r="AS35" s="423"/>
      <c r="AT35" s="423"/>
      <c r="AU35" s="423"/>
      <c r="AV35" s="423"/>
      <c r="AW35" s="799">
        <v>25</v>
      </c>
      <c r="AX35" s="783">
        <v>294.225006103515</v>
      </c>
      <c r="AY35" s="783">
        <v>308.83</v>
      </c>
      <c r="AZ35" s="800">
        <v>282.72000000000003</v>
      </c>
      <c r="BA35" s="423"/>
      <c r="BB35" s="799">
        <v>25</v>
      </c>
      <c r="BC35" s="786">
        <v>193.36700119018531</v>
      </c>
      <c r="BD35" s="784">
        <v>276.89499999999998</v>
      </c>
      <c r="BE35" s="801">
        <v>256.25999990000003</v>
      </c>
      <c r="BF35" s="423"/>
      <c r="BG35" s="423"/>
      <c r="BH35" s="423"/>
      <c r="BI35" s="423"/>
      <c r="BJ35" s="423"/>
      <c r="BK35" s="423"/>
      <c r="BL35" s="423"/>
      <c r="BM35" s="423"/>
    </row>
    <row r="36" spans="1:65" s="164" customFormat="1" ht="12.75">
      <c r="A36" s="207"/>
      <c r="B36" s="220"/>
      <c r="C36" s="220"/>
      <c r="D36" s="220"/>
      <c r="E36" s="220"/>
      <c r="F36" s="220"/>
      <c r="G36" s="220"/>
      <c r="H36" s="220"/>
      <c r="I36" s="220"/>
      <c r="J36" s="243"/>
      <c r="K36" s="159"/>
      <c r="R36" s="423"/>
      <c r="S36" s="423"/>
      <c r="T36" s="423"/>
      <c r="U36" s="762"/>
      <c r="V36" s="761">
        <v>28</v>
      </c>
      <c r="W36" s="760"/>
      <c r="X36" s="771">
        <v>14.83</v>
      </c>
      <c r="Y36" s="771">
        <v>26.72</v>
      </c>
      <c r="Z36" s="771">
        <v>8.65</v>
      </c>
      <c r="AA36" s="771">
        <v>8.27</v>
      </c>
      <c r="AB36" s="771">
        <v>11.83</v>
      </c>
      <c r="AC36" s="772">
        <v>95.68</v>
      </c>
      <c r="AD36" s="771">
        <v>27.36</v>
      </c>
      <c r="AE36" s="771">
        <v>8.51</v>
      </c>
      <c r="AF36" s="771">
        <v>9.0014286040000009</v>
      </c>
      <c r="AG36" s="771">
        <v>0.97099999999999997</v>
      </c>
      <c r="AH36" s="771">
        <v>33.92</v>
      </c>
      <c r="AI36" s="771">
        <v>7.82</v>
      </c>
      <c r="AJ36" s="423"/>
      <c r="AK36" s="423"/>
      <c r="AL36" s="423"/>
      <c r="AM36" s="423"/>
      <c r="AN36" s="423"/>
      <c r="AO36" s="799">
        <v>26</v>
      </c>
      <c r="AP36" s="783">
        <v>210.53</v>
      </c>
      <c r="AQ36" s="783">
        <v>216.86000060000001</v>
      </c>
      <c r="AR36" s="800">
        <v>193.55</v>
      </c>
      <c r="AS36" s="423"/>
      <c r="AT36" s="423"/>
      <c r="AU36" s="423"/>
      <c r="AV36" s="423"/>
      <c r="AW36" s="799">
        <v>26</v>
      </c>
      <c r="AX36" s="783">
        <v>294.23</v>
      </c>
      <c r="AY36" s="783">
        <v>288.4509888</v>
      </c>
      <c r="AZ36" s="800">
        <v>262.95</v>
      </c>
      <c r="BA36" s="423"/>
      <c r="BB36" s="799">
        <v>26</v>
      </c>
      <c r="BC36" s="786">
        <v>190.59600123596181</v>
      </c>
      <c r="BD36" s="784">
        <v>272.34099963</v>
      </c>
      <c r="BE36" s="801">
        <v>252.54899979999999</v>
      </c>
      <c r="BF36" s="423"/>
      <c r="BG36" s="423"/>
      <c r="BH36" s="423"/>
      <c r="BI36" s="423"/>
      <c r="BJ36" s="423"/>
      <c r="BK36" s="423"/>
      <c r="BL36" s="423"/>
      <c r="BM36" s="423"/>
    </row>
    <row r="37" spans="1:65" s="164" customFormat="1" ht="12.75">
      <c r="A37" s="207"/>
      <c r="B37" s="220"/>
      <c r="C37" s="220"/>
      <c r="D37" s="220"/>
      <c r="E37" s="220"/>
      <c r="F37" s="220"/>
      <c r="G37" s="220"/>
      <c r="H37" s="220"/>
      <c r="I37" s="220"/>
      <c r="J37" s="243"/>
      <c r="K37" s="159"/>
      <c r="R37" s="423"/>
      <c r="S37" s="423"/>
      <c r="T37" s="423"/>
      <c r="U37" s="762"/>
      <c r="V37" s="761"/>
      <c r="W37" s="760"/>
      <c r="X37" s="771">
        <v>14.57142844</v>
      </c>
      <c r="Y37" s="771">
        <v>25.072999639999999</v>
      </c>
      <c r="Z37" s="771">
        <v>6.3326666359999999</v>
      </c>
      <c r="AA37" s="771">
        <v>7.9144286429999999</v>
      </c>
      <c r="AB37" s="771">
        <v>3.6995714730000002</v>
      </c>
      <c r="AC37" s="772">
        <v>98.174714219999998</v>
      </c>
      <c r="AD37" s="771">
        <v>31.010000229999999</v>
      </c>
      <c r="AE37" s="771">
        <v>8.7557142799999994</v>
      </c>
      <c r="AF37" s="771">
        <v>8.9985715319999997</v>
      </c>
      <c r="AG37" s="771">
        <v>1.6887143</v>
      </c>
      <c r="AH37" s="771">
        <v>34.240000039999998</v>
      </c>
      <c r="AI37" s="771">
        <v>6.7918571060000001</v>
      </c>
      <c r="AJ37" s="423"/>
      <c r="AK37" s="423"/>
      <c r="AL37" s="423"/>
      <c r="AM37" s="423"/>
      <c r="AN37" s="423"/>
      <c r="AO37" s="799">
        <v>27</v>
      </c>
      <c r="AP37" s="783">
        <v>210.53</v>
      </c>
      <c r="AQ37" s="783">
        <v>216.86000060000001</v>
      </c>
      <c r="AR37" s="800">
        <v>193.55</v>
      </c>
      <c r="AS37" s="423"/>
      <c r="AT37" s="423"/>
      <c r="AU37" s="423"/>
      <c r="AV37" s="423"/>
      <c r="AW37" s="799">
        <v>27</v>
      </c>
      <c r="AX37" s="783">
        <v>285.58</v>
      </c>
      <c r="AY37" s="783">
        <v>265.74700000000001</v>
      </c>
      <c r="AZ37" s="800">
        <v>254.63</v>
      </c>
      <c r="BA37" s="423"/>
      <c r="BB37" s="799">
        <v>27</v>
      </c>
      <c r="BC37" s="786">
        <v>187.24</v>
      </c>
      <c r="BD37" s="784">
        <v>268.09899999999999</v>
      </c>
      <c r="BE37" s="801">
        <v>248.26700020000001</v>
      </c>
      <c r="BF37" s="423"/>
      <c r="BG37" s="423"/>
      <c r="BH37" s="423"/>
      <c r="BI37" s="423"/>
      <c r="BJ37" s="423"/>
      <c r="BK37" s="423"/>
      <c r="BL37" s="423"/>
      <c r="BM37" s="423"/>
    </row>
    <row r="38" spans="1:65" s="164" customFormat="1" ht="12.75">
      <c r="A38" s="207"/>
      <c r="B38" s="220"/>
      <c r="C38" s="220"/>
      <c r="D38" s="220"/>
      <c r="E38" s="220"/>
      <c r="F38" s="220"/>
      <c r="G38" s="220"/>
      <c r="H38" s="220"/>
      <c r="I38" s="220"/>
      <c r="J38" s="243"/>
      <c r="K38" s="159"/>
      <c r="R38" s="423"/>
      <c r="S38" s="423"/>
      <c r="T38" s="423"/>
      <c r="U38" s="762"/>
      <c r="V38" s="761"/>
      <c r="W38" s="760"/>
      <c r="X38" s="771">
        <v>14.83</v>
      </c>
      <c r="Y38" s="771">
        <v>24.52</v>
      </c>
      <c r="Z38" s="771">
        <v>9.15</v>
      </c>
      <c r="AA38" s="771">
        <v>7.45</v>
      </c>
      <c r="AB38" s="771">
        <v>2.5</v>
      </c>
      <c r="AC38" s="772">
        <v>88.82</v>
      </c>
      <c r="AD38" s="771">
        <v>46.76</v>
      </c>
      <c r="AE38" s="771">
        <v>13.59</v>
      </c>
      <c r="AF38" s="771">
        <v>9.01</v>
      </c>
      <c r="AG38" s="771">
        <v>1.46</v>
      </c>
      <c r="AH38" s="771">
        <v>33.86</v>
      </c>
      <c r="AI38" s="771">
        <v>6.13</v>
      </c>
      <c r="AJ38" s="423"/>
      <c r="AK38" s="423"/>
      <c r="AL38" s="423"/>
      <c r="AM38" s="423"/>
      <c r="AN38" s="423"/>
      <c r="AO38" s="799">
        <v>28</v>
      </c>
      <c r="AP38" s="783">
        <v>201.54</v>
      </c>
      <c r="AQ38" s="802">
        <v>209.0310059</v>
      </c>
      <c r="AR38" s="800">
        <v>186.01</v>
      </c>
      <c r="AS38" s="423"/>
      <c r="AT38" s="423"/>
      <c r="AU38" s="423"/>
      <c r="AV38" s="423"/>
      <c r="AW38" s="799">
        <v>28</v>
      </c>
      <c r="AX38" s="783">
        <v>271.36</v>
      </c>
      <c r="AY38" s="802">
        <v>251.875</v>
      </c>
      <c r="AZ38" s="800">
        <v>240.95</v>
      </c>
      <c r="BA38" s="423"/>
      <c r="BB38" s="799">
        <v>28</v>
      </c>
      <c r="BC38" s="786">
        <v>183.3</v>
      </c>
      <c r="BD38" s="784">
        <v>262.15200039500002</v>
      </c>
      <c r="BE38" s="801">
        <v>243.86400219999999</v>
      </c>
      <c r="BF38" s="423"/>
      <c r="BG38" s="423"/>
      <c r="BH38" s="423"/>
      <c r="BI38" s="423"/>
      <c r="BJ38" s="423"/>
      <c r="BK38" s="423"/>
      <c r="BL38" s="423"/>
      <c r="BM38" s="423"/>
    </row>
    <row r="39" spans="1:65" s="164" customFormat="1" ht="12.75">
      <c r="A39" s="207"/>
      <c r="B39" s="220"/>
      <c r="C39" s="220"/>
      <c r="D39" s="220"/>
      <c r="E39" s="220"/>
      <c r="F39" s="220"/>
      <c r="G39" s="220"/>
      <c r="H39" s="220"/>
      <c r="I39" s="220"/>
      <c r="J39" s="243"/>
      <c r="K39" s="159"/>
      <c r="R39" s="423"/>
      <c r="S39" s="423"/>
      <c r="T39" s="423"/>
      <c r="U39" s="762"/>
      <c r="V39" s="761"/>
      <c r="W39" s="760"/>
      <c r="X39" s="771">
        <v>14.21</v>
      </c>
      <c r="Y39" s="771">
        <v>24.25</v>
      </c>
      <c r="Z39" s="771">
        <v>6.6790000000000003</v>
      </c>
      <c r="AA39" s="771">
        <v>7.25</v>
      </c>
      <c r="AB39" s="771">
        <v>2.2799999999999998</v>
      </c>
      <c r="AC39" s="772">
        <v>74.238</v>
      </c>
      <c r="AD39" s="771">
        <v>28.186</v>
      </c>
      <c r="AE39" s="771">
        <v>8.69</v>
      </c>
      <c r="AF39" s="771">
        <v>9</v>
      </c>
      <c r="AG39" s="771">
        <v>1.657</v>
      </c>
      <c r="AH39" s="771">
        <v>34.549999999999997</v>
      </c>
      <c r="AI39" s="771">
        <v>6.1909999999999998</v>
      </c>
      <c r="AJ39" s="423"/>
      <c r="AK39" s="423"/>
      <c r="AL39" s="423"/>
      <c r="AM39" s="423"/>
      <c r="AN39" s="423"/>
      <c r="AO39" s="799">
        <v>29</v>
      </c>
      <c r="AP39" s="783">
        <v>201.54</v>
      </c>
      <c r="AQ39" s="783">
        <v>209.0310059</v>
      </c>
      <c r="AR39" s="800">
        <v>186.01</v>
      </c>
      <c r="AS39" s="423"/>
      <c r="AT39" s="423"/>
      <c r="AU39" s="423"/>
      <c r="AV39" s="423"/>
      <c r="AW39" s="799">
        <v>29</v>
      </c>
      <c r="AX39" s="783">
        <v>257.39498900000001</v>
      </c>
      <c r="AY39" s="783">
        <v>243.67</v>
      </c>
      <c r="AZ39" s="800">
        <v>227.52</v>
      </c>
      <c r="BA39" s="423"/>
      <c r="BB39" s="799">
        <v>29</v>
      </c>
      <c r="BC39" s="786">
        <v>179.71700196999998</v>
      </c>
      <c r="BD39" s="784">
        <v>257.23599999999999</v>
      </c>
      <c r="BE39" s="801">
        <v>239.07999989999999</v>
      </c>
      <c r="BF39" s="423"/>
      <c r="BG39" s="423"/>
      <c r="BH39" s="423"/>
      <c r="BI39" s="423"/>
      <c r="BJ39" s="423"/>
      <c r="BK39" s="423"/>
      <c r="BL39" s="423"/>
      <c r="BM39" s="423"/>
    </row>
    <row r="40" spans="1:65" s="164" customFormat="1" ht="12.75">
      <c r="A40" s="207"/>
      <c r="B40" s="220"/>
      <c r="C40" s="220"/>
      <c r="D40" s="220"/>
      <c r="E40" s="220"/>
      <c r="F40" s="220"/>
      <c r="G40" s="220"/>
      <c r="H40" s="220"/>
      <c r="I40" s="220"/>
      <c r="J40" s="243"/>
      <c r="K40" s="159"/>
      <c r="R40" s="423"/>
      <c r="S40" s="423"/>
      <c r="T40" s="423"/>
      <c r="U40" s="762"/>
      <c r="V40" s="761">
        <v>32</v>
      </c>
      <c r="W40" s="760"/>
      <c r="X40" s="771">
        <v>13.75</v>
      </c>
      <c r="Y40" s="771">
        <v>23.87</v>
      </c>
      <c r="Z40" s="771">
        <v>7.0711000000000004</v>
      </c>
      <c r="AA40" s="771">
        <v>7.14</v>
      </c>
      <c r="AB40" s="771">
        <v>2.4049999999999998</v>
      </c>
      <c r="AC40" s="772">
        <v>74.95</v>
      </c>
      <c r="AD40" s="771">
        <v>37.49</v>
      </c>
      <c r="AE40" s="771">
        <v>9.43</v>
      </c>
      <c r="AF40" s="771">
        <v>9</v>
      </c>
      <c r="AG40" s="771">
        <v>1.96</v>
      </c>
      <c r="AH40" s="771">
        <v>35.44</v>
      </c>
      <c r="AI40" s="771">
        <v>7.2</v>
      </c>
      <c r="AJ40" s="423"/>
      <c r="AK40" s="423"/>
      <c r="AL40" s="423"/>
      <c r="AM40" s="423"/>
      <c r="AN40" s="423"/>
      <c r="AO40" s="799">
        <v>30</v>
      </c>
      <c r="AP40" s="783">
        <v>193.161</v>
      </c>
      <c r="AQ40" s="783">
        <v>200.79299926757801</v>
      </c>
      <c r="AR40" s="800">
        <v>186.01</v>
      </c>
      <c r="AS40" s="423"/>
      <c r="AT40" s="423"/>
      <c r="AU40" s="423"/>
      <c r="AV40" s="423"/>
      <c r="AW40" s="799">
        <v>30</v>
      </c>
      <c r="AX40" s="783">
        <v>243.67</v>
      </c>
      <c r="AY40" s="783">
        <v>235.552001953125</v>
      </c>
      <c r="AZ40" s="800">
        <v>216.95</v>
      </c>
      <c r="BA40" s="423"/>
      <c r="BB40" s="799">
        <v>30</v>
      </c>
      <c r="BC40" s="786">
        <v>174.89</v>
      </c>
      <c r="BD40" s="784">
        <v>252.71100044250457</v>
      </c>
      <c r="BE40" s="801">
        <v>234.25399680000001</v>
      </c>
      <c r="BF40" s="423"/>
      <c r="BG40" s="423"/>
      <c r="BH40" s="423"/>
      <c r="BI40" s="423"/>
      <c r="BJ40" s="423"/>
      <c r="BK40" s="423"/>
      <c r="BL40" s="423"/>
      <c r="BM40" s="423"/>
    </row>
    <row r="41" spans="1:65" s="164" customFormat="1" ht="12.75">
      <c r="A41" s="207"/>
      <c r="B41" s="220"/>
      <c r="C41" s="220"/>
      <c r="D41" s="220"/>
      <c r="E41" s="220"/>
      <c r="F41" s="220"/>
      <c r="G41" s="220"/>
      <c r="H41" s="220"/>
      <c r="I41" s="220"/>
      <c r="J41" s="243"/>
      <c r="K41" s="159"/>
      <c r="R41" s="423"/>
      <c r="S41" s="423"/>
      <c r="T41" s="423"/>
      <c r="U41" s="762"/>
      <c r="V41" s="761"/>
      <c r="W41" s="760"/>
      <c r="X41" s="771">
        <v>11.95714269</v>
      </c>
      <c r="Y41" s="771">
        <v>25.065999600000001</v>
      </c>
      <c r="Z41" s="771">
        <v>5.4663999560000001</v>
      </c>
      <c r="AA41" s="771">
        <v>6.382142816</v>
      </c>
      <c r="AB41" s="771">
        <v>2.1164286140000002</v>
      </c>
      <c r="AC41" s="772">
        <v>73.207855219999999</v>
      </c>
      <c r="AD41" s="771">
        <v>25.639999929999998</v>
      </c>
      <c r="AE41" s="771">
        <v>7.5885714120000003</v>
      </c>
      <c r="AF41" s="771">
        <v>9.0014286040000009</v>
      </c>
      <c r="AG41" s="771">
        <v>1.7461428299999999</v>
      </c>
      <c r="AH41" s="771">
        <v>33.949999669999997</v>
      </c>
      <c r="AI41" s="771">
        <v>6.3285714559999997</v>
      </c>
      <c r="AJ41" s="423"/>
      <c r="AK41" s="423"/>
      <c r="AL41" s="423"/>
      <c r="AM41" s="423"/>
      <c r="AN41" s="423"/>
      <c r="AO41" s="799">
        <v>31</v>
      </c>
      <c r="AP41" s="783">
        <v>193.161</v>
      </c>
      <c r="AQ41" s="783">
        <v>200.79299926757801</v>
      </c>
      <c r="AR41" s="800">
        <v>178.58</v>
      </c>
      <c r="AS41" s="423"/>
      <c r="AT41" s="423"/>
      <c r="AU41" s="423"/>
      <c r="AV41" s="423"/>
      <c r="AW41" s="799">
        <v>31</v>
      </c>
      <c r="AX41" s="783">
        <v>230.18899999999999</v>
      </c>
      <c r="AY41" s="783">
        <v>224.8650055</v>
      </c>
      <c r="AZ41" s="800">
        <v>216.95</v>
      </c>
      <c r="BA41" s="423"/>
      <c r="BB41" s="799">
        <v>31</v>
      </c>
      <c r="BC41" s="786">
        <v>169.00100000000003</v>
      </c>
      <c r="BD41" s="784">
        <v>248.01899674799998</v>
      </c>
      <c r="BE41" s="801">
        <v>229.68000129999999</v>
      </c>
      <c r="BF41" s="423"/>
      <c r="BG41" s="423"/>
      <c r="BH41" s="423"/>
      <c r="BI41" s="423"/>
      <c r="BJ41" s="423"/>
      <c r="BK41" s="423"/>
      <c r="BL41" s="423"/>
      <c r="BM41" s="423"/>
    </row>
    <row r="42" spans="1:65" s="164" customFormat="1" ht="12.75">
      <c r="A42" s="207"/>
      <c r="B42" s="220"/>
      <c r="C42" s="220"/>
      <c r="D42" s="220"/>
      <c r="E42" s="220"/>
      <c r="F42" s="220"/>
      <c r="G42" s="220"/>
      <c r="H42" s="220"/>
      <c r="I42" s="220"/>
      <c r="J42" s="243"/>
      <c r="K42" s="159"/>
      <c r="R42" s="423"/>
      <c r="S42" s="423"/>
      <c r="T42" s="423"/>
      <c r="U42" s="773"/>
      <c r="V42" s="761"/>
      <c r="W42" s="760"/>
      <c r="X42" s="771">
        <v>11.43</v>
      </c>
      <c r="Y42" s="771">
        <v>27.59</v>
      </c>
      <c r="Z42" s="771">
        <v>6.8719999999999999</v>
      </c>
      <c r="AA42" s="771">
        <v>6.18</v>
      </c>
      <c r="AB42" s="771">
        <v>1.52</v>
      </c>
      <c r="AC42" s="772">
        <v>84.45</v>
      </c>
      <c r="AD42" s="771">
        <v>22.95</v>
      </c>
      <c r="AE42" s="771">
        <v>7.36</v>
      </c>
      <c r="AF42" s="771">
        <v>9</v>
      </c>
      <c r="AG42" s="771">
        <v>1.405</v>
      </c>
      <c r="AH42" s="771">
        <v>32.43</v>
      </c>
      <c r="AI42" s="771">
        <v>5.54</v>
      </c>
      <c r="AJ42" s="423"/>
      <c r="AK42" s="423"/>
      <c r="AL42" s="423"/>
      <c r="AM42" s="423"/>
      <c r="AN42" s="423"/>
      <c r="AO42" s="799">
        <v>32</v>
      </c>
      <c r="AP42" s="783">
        <v>184.09</v>
      </c>
      <c r="AQ42" s="783">
        <v>200.79299926757801</v>
      </c>
      <c r="AR42" s="800">
        <v>178.58</v>
      </c>
      <c r="AS42" s="423"/>
      <c r="AT42" s="423"/>
      <c r="AU42" s="423"/>
      <c r="AV42" s="423"/>
      <c r="AW42" s="799">
        <v>32</v>
      </c>
      <c r="AX42" s="783">
        <v>211.73</v>
      </c>
      <c r="AY42" s="783">
        <v>219.58</v>
      </c>
      <c r="AZ42" s="800">
        <v>201.39</v>
      </c>
      <c r="BA42" s="423"/>
      <c r="BB42" s="799">
        <v>32</v>
      </c>
      <c r="BC42" s="786">
        <v>163.14900000000003</v>
      </c>
      <c r="BD42" s="784">
        <v>243.71</v>
      </c>
      <c r="BE42" s="801">
        <v>224.73799990000001</v>
      </c>
      <c r="BF42" s="423"/>
      <c r="BG42" s="423"/>
      <c r="BH42" s="423"/>
      <c r="BI42" s="423"/>
      <c r="BJ42" s="423"/>
      <c r="BK42" s="423"/>
      <c r="BL42" s="423"/>
      <c r="BM42" s="423"/>
    </row>
    <row r="43" spans="1:65" s="164" customFormat="1" ht="12.75">
      <c r="A43" s="207"/>
      <c r="B43" s="220"/>
      <c r="C43" s="220"/>
      <c r="D43" s="220"/>
      <c r="E43" s="220"/>
      <c r="F43" s="220"/>
      <c r="G43" s="220"/>
      <c r="H43" s="220"/>
      <c r="I43" s="220"/>
      <c r="J43" s="243"/>
      <c r="K43" s="159"/>
      <c r="R43" s="423"/>
      <c r="S43" s="423"/>
      <c r="T43" s="423"/>
      <c r="U43" s="773"/>
      <c r="V43" s="761"/>
      <c r="W43" s="760"/>
      <c r="X43" s="771">
        <v>10.93</v>
      </c>
      <c r="Y43" s="771">
        <v>23.33</v>
      </c>
      <c r="Z43" s="771">
        <v>8.67</v>
      </c>
      <c r="AA43" s="771">
        <v>6.87</v>
      </c>
      <c r="AB43" s="771">
        <v>1.75</v>
      </c>
      <c r="AC43" s="772">
        <v>66.38</v>
      </c>
      <c r="AD43" s="771">
        <v>33.82</v>
      </c>
      <c r="AE43" s="771">
        <v>8.41</v>
      </c>
      <c r="AF43" s="771">
        <v>9.73</v>
      </c>
      <c r="AG43" s="771">
        <v>1.58</v>
      </c>
      <c r="AH43" s="771">
        <v>32.56</v>
      </c>
      <c r="AI43" s="771">
        <v>5.39</v>
      </c>
      <c r="AJ43" s="423"/>
      <c r="AK43" s="423"/>
      <c r="AL43" s="423"/>
      <c r="AM43" s="423"/>
      <c r="AN43" s="423"/>
      <c r="AO43" s="799">
        <v>33</v>
      </c>
      <c r="AP43" s="783">
        <v>184.09</v>
      </c>
      <c r="AQ43" s="783">
        <v>191.74600219999999</v>
      </c>
      <c r="AR43" s="800">
        <v>169.01</v>
      </c>
      <c r="AS43" s="423"/>
      <c r="AT43" s="423"/>
      <c r="AU43" s="423"/>
      <c r="AV43" s="423"/>
      <c r="AW43" s="799">
        <v>33</v>
      </c>
      <c r="AX43" s="783">
        <v>196.28300476074199</v>
      </c>
      <c r="AY43" s="783">
        <v>219.58000179999999</v>
      </c>
      <c r="AZ43" s="800">
        <v>193.74</v>
      </c>
      <c r="BA43" s="423"/>
      <c r="BB43" s="799">
        <v>33</v>
      </c>
      <c r="BC43" s="786">
        <v>157.27300170999999</v>
      </c>
      <c r="BD43" s="784">
        <v>239.4640045127899</v>
      </c>
      <c r="BE43" s="801">
        <v>219.0029984</v>
      </c>
      <c r="BF43" s="423"/>
      <c r="BG43" s="423"/>
      <c r="BH43" s="423"/>
      <c r="BI43" s="423"/>
      <c r="BJ43" s="423"/>
      <c r="BK43" s="423"/>
      <c r="BL43" s="423"/>
      <c r="BM43" s="423"/>
    </row>
    <row r="44" spans="1:65" s="164" customFormat="1" ht="12.75">
      <c r="A44" s="207"/>
      <c r="B44" s="220"/>
      <c r="C44" s="220"/>
      <c r="D44" s="220"/>
      <c r="E44" s="220"/>
      <c r="F44" s="220"/>
      <c r="G44" s="220"/>
      <c r="H44" s="220"/>
      <c r="I44" s="220"/>
      <c r="J44" s="243"/>
      <c r="K44" s="159"/>
      <c r="R44" s="423"/>
      <c r="S44" s="423"/>
      <c r="T44" s="423"/>
      <c r="U44" s="773"/>
      <c r="V44" s="761">
        <v>36</v>
      </c>
      <c r="W44" s="760"/>
      <c r="X44" s="771">
        <v>12.042999999999999</v>
      </c>
      <c r="Y44" s="771">
        <v>23.27</v>
      </c>
      <c r="Z44" s="771">
        <v>4.5250000000000004</v>
      </c>
      <c r="AA44" s="771">
        <v>7.29</v>
      </c>
      <c r="AB44" s="771">
        <v>1.9330000000000001</v>
      </c>
      <c r="AC44" s="772">
        <v>68.36</v>
      </c>
      <c r="AD44" s="771">
        <v>34.42</v>
      </c>
      <c r="AE44" s="771">
        <v>8.1</v>
      </c>
      <c r="AF44" s="771">
        <v>10.001428604125973</v>
      </c>
      <c r="AG44" s="771">
        <v>1.65</v>
      </c>
      <c r="AH44" s="771">
        <v>34.997999999999998</v>
      </c>
      <c r="AI44" s="771">
        <v>7.78</v>
      </c>
      <c r="AJ44" s="423"/>
      <c r="AK44" s="423"/>
      <c r="AL44" s="423"/>
      <c r="AM44" s="423"/>
      <c r="AN44" s="423"/>
      <c r="AO44" s="799">
        <v>34</v>
      </c>
      <c r="AP44" s="783">
        <v>173.09</v>
      </c>
      <c r="AQ44" s="783">
        <v>191.74600219999999</v>
      </c>
      <c r="AR44" s="800">
        <v>169.01</v>
      </c>
      <c r="AS44" s="423"/>
      <c r="AT44" s="423"/>
      <c r="AU44" s="423"/>
      <c r="AV44" s="423"/>
      <c r="AW44" s="799">
        <v>34</v>
      </c>
      <c r="AX44" s="783">
        <v>183.68</v>
      </c>
      <c r="AY44" s="783">
        <v>201.39</v>
      </c>
      <c r="AZ44" s="800">
        <v>181.19</v>
      </c>
      <c r="BA44" s="423"/>
      <c r="BB44" s="799">
        <v>34</v>
      </c>
      <c r="BC44" s="786">
        <v>150.78400000000002</v>
      </c>
      <c r="BD44" s="784">
        <v>234.72000000000003</v>
      </c>
      <c r="BE44" s="801">
        <v>214.38699819999999</v>
      </c>
      <c r="BF44" s="423"/>
      <c r="BG44" s="423"/>
      <c r="BH44" s="423"/>
      <c r="BI44" s="423"/>
      <c r="BJ44" s="423"/>
      <c r="BK44" s="423"/>
      <c r="BL44" s="423"/>
      <c r="BM44" s="423"/>
    </row>
    <row r="45" spans="1:65" s="164" customFormat="1" ht="12.75">
      <c r="A45" s="207"/>
      <c r="B45" s="220"/>
      <c r="C45" s="220"/>
      <c r="D45" s="220"/>
      <c r="E45" s="220"/>
      <c r="F45" s="220"/>
      <c r="G45" s="220"/>
      <c r="H45" s="220"/>
      <c r="I45" s="220"/>
      <c r="J45" s="243"/>
      <c r="K45" s="159"/>
      <c r="R45" s="423"/>
      <c r="S45" s="423"/>
      <c r="T45" s="423"/>
      <c r="U45" s="762"/>
      <c r="V45" s="761"/>
      <c r="W45" s="760"/>
      <c r="X45" s="771">
        <v>13.52857154</v>
      </c>
      <c r="Y45" s="771">
        <v>29.391285759999999</v>
      </c>
      <c r="Z45" s="771">
        <v>9.8840000969999995</v>
      </c>
      <c r="AA45" s="771">
        <v>6.6374286920000003</v>
      </c>
      <c r="AB45" s="771">
        <v>1.8661428689999999</v>
      </c>
      <c r="AC45" s="772">
        <v>78.939430239999993</v>
      </c>
      <c r="AD45" s="771">
        <v>46.51857158</v>
      </c>
      <c r="AE45" s="771">
        <v>10.15857145</v>
      </c>
      <c r="AF45" s="771">
        <v>10.002857208251942</v>
      </c>
      <c r="AG45" s="771">
        <v>1.9098571369999999</v>
      </c>
      <c r="AH45" s="771">
        <v>34.97357178</v>
      </c>
      <c r="AI45" s="771">
        <v>10.643142770000001</v>
      </c>
      <c r="AJ45" s="423"/>
      <c r="AK45" s="423"/>
      <c r="AL45" s="423"/>
      <c r="AM45" s="423"/>
      <c r="AN45" s="423"/>
      <c r="AO45" s="799">
        <v>35</v>
      </c>
      <c r="AP45" s="803">
        <v>173.09100341796801</v>
      </c>
      <c r="AQ45" s="783">
        <v>183.40100097656199</v>
      </c>
      <c r="AR45" s="800">
        <v>158.09</v>
      </c>
      <c r="AS45" s="423"/>
      <c r="AT45" s="423"/>
      <c r="AU45" s="423"/>
      <c r="AV45" s="423"/>
      <c r="AW45" s="799">
        <v>35</v>
      </c>
      <c r="AX45" s="783">
        <v>181.19</v>
      </c>
      <c r="AY45" s="803">
        <v>193.74299621582</v>
      </c>
      <c r="AZ45" s="800">
        <v>171.33</v>
      </c>
      <c r="BA45" s="423"/>
      <c r="BB45" s="799">
        <v>35</v>
      </c>
      <c r="BC45" s="786">
        <v>146.97999999999999</v>
      </c>
      <c r="BD45" s="784">
        <v>230.6710003662109</v>
      </c>
      <c r="BE45" s="801">
        <v>208.9500017</v>
      </c>
      <c r="BF45" s="423"/>
      <c r="BG45" s="423"/>
      <c r="BH45" s="423"/>
      <c r="BI45" s="423"/>
      <c r="BJ45" s="423"/>
      <c r="BK45" s="423"/>
      <c r="BL45" s="423"/>
      <c r="BM45" s="423"/>
    </row>
    <row r="46" spans="1:65" s="164" customFormat="1" ht="12.75">
      <c r="A46" s="207"/>
      <c r="B46" s="220"/>
      <c r="C46" s="220"/>
      <c r="D46" s="220"/>
      <c r="E46" s="220"/>
      <c r="F46" s="220"/>
      <c r="G46" s="220"/>
      <c r="H46" s="220"/>
      <c r="I46" s="220"/>
      <c r="J46" s="243"/>
      <c r="K46" s="159"/>
      <c r="R46" s="423"/>
      <c r="S46" s="423"/>
      <c r="T46" s="423"/>
      <c r="U46" s="762"/>
      <c r="V46" s="761"/>
      <c r="W46" s="760"/>
      <c r="X46" s="771">
        <v>13.86</v>
      </c>
      <c r="Y46" s="771">
        <v>30.785</v>
      </c>
      <c r="Z46" s="771">
        <v>17.64</v>
      </c>
      <c r="AA46" s="771">
        <v>6.62</v>
      </c>
      <c r="AB46" s="771">
        <v>1.052</v>
      </c>
      <c r="AC46" s="772">
        <v>96.09</v>
      </c>
      <c r="AD46" s="771">
        <v>69.19</v>
      </c>
      <c r="AE46" s="771">
        <v>12.37</v>
      </c>
      <c r="AF46" s="771">
        <v>10.005714416503887</v>
      </c>
      <c r="AG46" s="771">
        <v>1.93</v>
      </c>
      <c r="AH46" s="771">
        <v>34.840000000000003</v>
      </c>
      <c r="AI46" s="771">
        <v>11.66</v>
      </c>
      <c r="AJ46" s="423"/>
      <c r="AK46" s="423"/>
      <c r="AL46" s="423"/>
      <c r="AM46" s="423"/>
      <c r="AN46" s="423"/>
      <c r="AO46" s="799">
        <v>36</v>
      </c>
      <c r="AP46" s="803">
        <v>173.09100341796801</v>
      </c>
      <c r="AQ46" s="783">
        <v>183.40100097656199</v>
      </c>
      <c r="AR46" s="800">
        <v>158.09</v>
      </c>
      <c r="AS46" s="423"/>
      <c r="AT46" s="423"/>
      <c r="AU46" s="423"/>
      <c r="AV46" s="423"/>
      <c r="AW46" s="799">
        <v>36</v>
      </c>
      <c r="AX46" s="783">
        <v>171.33</v>
      </c>
      <c r="AY46" s="803">
        <v>166.452</v>
      </c>
      <c r="AZ46" s="800">
        <v>164.03</v>
      </c>
      <c r="BA46" s="423"/>
      <c r="BB46" s="799">
        <v>36</v>
      </c>
      <c r="BC46" s="786">
        <v>143.34800000000001</v>
      </c>
      <c r="BD46" s="784">
        <v>225.39499950408924</v>
      </c>
      <c r="BE46" s="801">
        <v>202.97300150000001</v>
      </c>
      <c r="BF46" s="423"/>
      <c r="BG46" s="423"/>
      <c r="BH46" s="423"/>
      <c r="BI46" s="423"/>
      <c r="BJ46" s="423"/>
      <c r="BK46" s="423"/>
      <c r="BL46" s="423"/>
      <c r="BM46" s="423"/>
    </row>
    <row r="47" spans="1:65" s="164" customFormat="1" ht="12.75">
      <c r="A47" s="207"/>
      <c r="B47" s="220"/>
      <c r="C47" s="220"/>
      <c r="D47" s="220"/>
      <c r="E47" s="220"/>
      <c r="F47" s="220"/>
      <c r="G47" s="220"/>
      <c r="H47" s="220"/>
      <c r="I47" s="220"/>
      <c r="J47" s="243"/>
      <c r="K47" s="159"/>
      <c r="R47" s="423"/>
      <c r="S47" s="423"/>
      <c r="T47" s="423"/>
      <c r="U47" s="762"/>
      <c r="V47" s="761"/>
      <c r="W47" s="760"/>
      <c r="X47" s="771">
        <v>14.18571418</v>
      </c>
      <c r="Y47" s="771">
        <v>30.662142620000001</v>
      </c>
      <c r="Z47" s="771">
        <v>13.24114282</v>
      </c>
      <c r="AA47" s="771">
        <v>6.9254285949999996</v>
      </c>
      <c r="AB47" s="771">
        <v>2.1361428839999999</v>
      </c>
      <c r="AC47" s="772">
        <v>84.515142170000004</v>
      </c>
      <c r="AD47" s="771">
        <v>56.14428547</v>
      </c>
      <c r="AE47" s="771">
        <v>11.487142970000001</v>
      </c>
      <c r="AF47" s="771">
        <v>10.430000032697402</v>
      </c>
      <c r="AG47" s="771">
        <v>1.7737142699999999</v>
      </c>
      <c r="AH47" s="771">
        <v>35.98928506</v>
      </c>
      <c r="AI47" s="771">
        <v>9.1042857850000001</v>
      </c>
      <c r="AJ47" s="423"/>
      <c r="AK47" s="423"/>
      <c r="AL47" s="423"/>
      <c r="AM47" s="423"/>
      <c r="AN47" s="423"/>
      <c r="AO47" s="799">
        <v>37</v>
      </c>
      <c r="AP47" s="783">
        <v>162.19599909999999</v>
      </c>
      <c r="AQ47" s="783">
        <v>172.60800169999999</v>
      </c>
      <c r="AR47" s="800">
        <v>147.07</v>
      </c>
      <c r="AS47" s="423"/>
      <c r="AT47" s="423"/>
      <c r="AU47" s="423"/>
      <c r="AV47" s="423"/>
      <c r="AW47" s="799">
        <v>37</v>
      </c>
      <c r="AX47" s="783">
        <v>164.02999879999999</v>
      </c>
      <c r="AY47" s="803">
        <v>149.70199579999999</v>
      </c>
      <c r="AZ47" s="800">
        <v>147.35</v>
      </c>
      <c r="BA47" s="423"/>
      <c r="BB47" s="799">
        <v>37</v>
      </c>
      <c r="BC47" s="786">
        <v>140.58200252899999</v>
      </c>
      <c r="BD47" s="784">
        <v>220.07399951934806</v>
      </c>
      <c r="BE47" s="801">
        <v>196.9500008</v>
      </c>
      <c r="BF47" s="423"/>
      <c r="BG47" s="423"/>
      <c r="BH47" s="423"/>
      <c r="BI47" s="423"/>
      <c r="BJ47" s="423"/>
      <c r="BK47" s="423"/>
      <c r="BL47" s="423"/>
      <c r="BM47" s="423"/>
    </row>
    <row r="48" spans="1:65" s="164" customFormat="1" ht="12.75">
      <c r="A48" s="207"/>
      <c r="B48" s="220"/>
      <c r="C48" s="220"/>
      <c r="D48" s="220"/>
      <c r="E48" s="220"/>
      <c r="F48" s="220"/>
      <c r="G48" s="220"/>
      <c r="H48" s="220"/>
      <c r="I48" s="220"/>
      <c r="J48" s="243"/>
      <c r="K48" s="159"/>
      <c r="R48" s="423"/>
      <c r="S48" s="423"/>
      <c r="T48" s="423"/>
      <c r="U48" s="762"/>
      <c r="V48" s="761">
        <v>40</v>
      </c>
      <c r="W48" s="760"/>
      <c r="X48" s="771">
        <v>15.34</v>
      </c>
      <c r="Y48" s="771">
        <v>36.380000000000003</v>
      </c>
      <c r="Z48" s="771">
        <v>20.43</v>
      </c>
      <c r="AA48" s="771">
        <v>7.16</v>
      </c>
      <c r="AB48" s="771">
        <v>3.28</v>
      </c>
      <c r="AC48" s="772">
        <v>86.83</v>
      </c>
      <c r="AD48" s="771">
        <v>51.57</v>
      </c>
      <c r="AE48" s="771">
        <v>10.36</v>
      </c>
      <c r="AF48" s="771">
        <v>11</v>
      </c>
      <c r="AG48" s="771">
        <v>1.33</v>
      </c>
      <c r="AH48" s="771">
        <v>50.04</v>
      </c>
      <c r="AI48" s="771">
        <v>10.39</v>
      </c>
      <c r="AJ48" s="423"/>
      <c r="AK48" s="423"/>
      <c r="AL48" s="423"/>
      <c r="AM48" s="423"/>
      <c r="AN48" s="423"/>
      <c r="AO48" s="799">
        <v>38</v>
      </c>
      <c r="AP48" s="783">
        <v>162.19599909999999</v>
      </c>
      <c r="AQ48" s="783">
        <v>172.60800169999999</v>
      </c>
      <c r="AR48" s="800">
        <v>147.07</v>
      </c>
      <c r="AS48" s="423"/>
      <c r="AT48" s="423"/>
      <c r="AU48" s="423"/>
      <c r="AV48" s="423"/>
      <c r="AW48" s="799">
        <v>38</v>
      </c>
      <c r="AX48" s="783">
        <v>161.62</v>
      </c>
      <c r="AY48" s="803">
        <v>135.7250061</v>
      </c>
      <c r="AZ48" s="800">
        <v>131.15</v>
      </c>
      <c r="BA48" s="423"/>
      <c r="BB48" s="799">
        <v>38</v>
      </c>
      <c r="BC48" s="786">
        <v>134.738</v>
      </c>
      <c r="BD48" s="784">
        <v>215.42199704999999</v>
      </c>
      <c r="BE48" s="801">
        <v>190.7840042</v>
      </c>
      <c r="BF48" s="423"/>
      <c r="BG48" s="423"/>
      <c r="BH48" s="423"/>
      <c r="BI48" s="423"/>
      <c r="BJ48" s="423"/>
      <c r="BK48" s="423"/>
      <c r="BL48" s="423"/>
      <c r="BM48" s="423"/>
    </row>
    <row r="49" spans="1:65" s="164" customFormat="1" ht="12.75">
      <c r="A49" s="207"/>
      <c r="B49" s="220"/>
      <c r="C49" s="220"/>
      <c r="D49" s="220"/>
      <c r="E49" s="220"/>
      <c r="F49" s="220"/>
      <c r="G49" s="220"/>
      <c r="H49" s="220"/>
      <c r="I49" s="220"/>
      <c r="J49" s="243"/>
      <c r="K49" s="159"/>
      <c r="R49" s="423"/>
      <c r="S49" s="423"/>
      <c r="T49" s="423"/>
      <c r="U49" s="761"/>
      <c r="V49" s="761"/>
      <c r="W49" s="760"/>
      <c r="X49" s="771">
        <v>18.08571448</v>
      </c>
      <c r="Y49" s="771">
        <v>34.163285940000002</v>
      </c>
      <c r="Z49" s="771">
        <v>19.903143069999999</v>
      </c>
      <c r="AA49" s="771">
        <v>7.0011427739999998</v>
      </c>
      <c r="AB49" s="771">
        <v>2.2765714610000001</v>
      </c>
      <c r="AC49" s="772">
        <v>81.298714770000004</v>
      </c>
      <c r="AD49" s="771">
        <v>48.17428589</v>
      </c>
      <c r="AE49" s="771">
        <v>15.737142560000001</v>
      </c>
      <c r="AF49" s="771">
        <v>11.00857162</v>
      </c>
      <c r="AG49" s="771">
        <v>1.9857142990000001</v>
      </c>
      <c r="AH49" s="771">
        <v>39.686428069999998</v>
      </c>
      <c r="AI49" s="771">
        <v>8.1814286369999998</v>
      </c>
      <c r="AJ49" s="423"/>
      <c r="AK49" s="423"/>
      <c r="AL49" s="423"/>
      <c r="AM49" s="423"/>
      <c r="AN49" s="423"/>
      <c r="AO49" s="799">
        <v>39</v>
      </c>
      <c r="AP49" s="783">
        <v>153.6340027</v>
      </c>
      <c r="AQ49" s="783">
        <v>172.60800170898401</v>
      </c>
      <c r="AR49" s="800">
        <v>139.11000000000001</v>
      </c>
      <c r="AS49" s="423"/>
      <c r="AT49" s="423"/>
      <c r="AU49" s="423"/>
      <c r="AV49" s="423"/>
      <c r="AW49" s="799">
        <v>39</v>
      </c>
      <c r="AX49" s="783">
        <v>145.00399780000001</v>
      </c>
      <c r="AY49" s="803">
        <v>126.6</v>
      </c>
      <c r="AZ49" s="800">
        <v>119.86</v>
      </c>
      <c r="BA49" s="423"/>
      <c r="BB49" s="799">
        <v>39</v>
      </c>
      <c r="BC49" s="786">
        <v>131.20699792900001</v>
      </c>
      <c r="BD49" s="784">
        <v>210.14099999999999</v>
      </c>
      <c r="BE49" s="801">
        <v>184.4409995</v>
      </c>
      <c r="BF49" s="423"/>
      <c r="BG49" s="423"/>
      <c r="BH49" s="423"/>
      <c r="BI49" s="423"/>
      <c r="BJ49" s="423"/>
      <c r="BK49" s="423"/>
      <c r="BL49" s="423"/>
      <c r="BM49" s="423"/>
    </row>
    <row r="50" spans="1:65" s="164" customFormat="1" ht="12.75">
      <c r="A50" s="207"/>
      <c r="B50" s="220"/>
      <c r="C50" s="220"/>
      <c r="D50" s="220"/>
      <c r="E50" s="220"/>
      <c r="F50" s="220"/>
      <c r="G50" s="220"/>
      <c r="H50" s="220"/>
      <c r="I50" s="220"/>
      <c r="J50" s="243"/>
      <c r="K50" s="159"/>
      <c r="R50" s="423"/>
      <c r="S50" s="423"/>
      <c r="T50" s="423"/>
      <c r="U50" s="761"/>
      <c r="V50" s="761"/>
      <c r="W50" s="760"/>
      <c r="X50" s="771">
        <v>18.91</v>
      </c>
      <c r="Y50" s="771">
        <v>40.36</v>
      </c>
      <c r="Z50" s="771">
        <v>14.79</v>
      </c>
      <c r="AA50" s="771">
        <v>7.86</v>
      </c>
      <c r="AB50" s="771">
        <v>2.39</v>
      </c>
      <c r="AC50" s="772">
        <v>97.4</v>
      </c>
      <c r="AD50" s="771">
        <v>49.42</v>
      </c>
      <c r="AE50" s="771">
        <v>10.9</v>
      </c>
      <c r="AF50" s="771">
        <v>11</v>
      </c>
      <c r="AG50" s="771">
        <v>1.57</v>
      </c>
      <c r="AH50" s="771">
        <v>37.29</v>
      </c>
      <c r="AI50" s="771">
        <v>8.73</v>
      </c>
      <c r="AJ50" s="423"/>
      <c r="AK50" s="423"/>
      <c r="AL50" s="423"/>
      <c r="AM50" s="423"/>
      <c r="AN50" s="423"/>
      <c r="AO50" s="799">
        <v>40</v>
      </c>
      <c r="AP50" s="783">
        <v>153.6340027</v>
      </c>
      <c r="AQ50" s="783">
        <v>160.46600000000001</v>
      </c>
      <c r="AR50" s="800">
        <v>139.11000000000001</v>
      </c>
      <c r="AS50" s="423"/>
      <c r="AT50" s="423"/>
      <c r="AU50" s="423"/>
      <c r="AV50" s="423"/>
      <c r="AW50" s="799">
        <v>40</v>
      </c>
      <c r="AX50" s="783">
        <v>128.87</v>
      </c>
      <c r="AY50" s="783">
        <v>119.86</v>
      </c>
      <c r="AZ50" s="800">
        <v>119.86</v>
      </c>
      <c r="BA50" s="423"/>
      <c r="BB50" s="799">
        <v>40</v>
      </c>
      <c r="BC50" s="786">
        <v>128.13</v>
      </c>
      <c r="BD50" s="784">
        <v>206.839</v>
      </c>
      <c r="BE50" s="801">
        <v>177.93399909999999</v>
      </c>
      <c r="BF50" s="423"/>
      <c r="BG50" s="423"/>
      <c r="BH50" s="423"/>
      <c r="BI50" s="423"/>
      <c r="BJ50" s="423"/>
      <c r="BK50" s="423"/>
      <c r="BL50" s="423"/>
      <c r="BM50" s="423"/>
    </row>
    <row r="51" spans="1:65" s="164" customFormat="1" ht="12.75">
      <c r="A51" s="207"/>
      <c r="B51" s="220"/>
      <c r="C51" s="220"/>
      <c r="D51" s="220"/>
      <c r="E51" s="220"/>
      <c r="F51" s="220"/>
      <c r="G51" s="220"/>
      <c r="H51" s="220"/>
      <c r="I51" s="220"/>
      <c r="J51" s="243"/>
      <c r="K51" s="159"/>
      <c r="R51" s="423"/>
      <c r="S51" s="423"/>
      <c r="T51" s="423"/>
      <c r="U51" s="761"/>
      <c r="V51" s="761"/>
      <c r="W51" s="760"/>
      <c r="X51" s="771">
        <v>18.942856924874402</v>
      </c>
      <c r="Y51" s="771">
        <v>45.664857046944704</v>
      </c>
      <c r="Z51" s="771">
        <v>13.250000136239143</v>
      </c>
      <c r="AA51" s="771">
        <v>7.7904285703386531</v>
      </c>
      <c r="AB51" s="771">
        <v>2.0807142598288357</v>
      </c>
      <c r="AC51" s="772">
        <v>89.837426321847062</v>
      </c>
      <c r="AD51" s="771">
        <v>52.804285866873556</v>
      </c>
      <c r="AE51" s="771">
        <v>9.0100000926426418</v>
      </c>
      <c r="AF51" s="771">
        <v>11</v>
      </c>
      <c r="AG51" s="771">
        <v>1.8558571338653529</v>
      </c>
      <c r="AH51" s="771">
        <v>38.216427939278695</v>
      </c>
      <c r="AI51" s="771">
        <v>10.265714509146521</v>
      </c>
      <c r="AJ51" s="423"/>
      <c r="AK51" s="423"/>
      <c r="AL51" s="423"/>
      <c r="AM51" s="423"/>
      <c r="AN51" s="423"/>
      <c r="AO51" s="799">
        <v>41</v>
      </c>
      <c r="AP51" s="783">
        <v>144.54400630000001</v>
      </c>
      <c r="AQ51" s="783">
        <v>148.89699999999999</v>
      </c>
      <c r="AR51" s="800">
        <v>139.11000000000001</v>
      </c>
      <c r="AS51" s="423"/>
      <c r="AT51" s="423"/>
      <c r="AU51" s="423"/>
      <c r="AV51" s="423"/>
      <c r="AW51" s="799">
        <v>41</v>
      </c>
      <c r="AX51" s="783">
        <v>113.2139969</v>
      </c>
      <c r="AY51" s="783">
        <v>108.82899999999999</v>
      </c>
      <c r="AZ51" s="800">
        <v>113.21</v>
      </c>
      <c r="BA51" s="423"/>
      <c r="BB51" s="799">
        <v>41</v>
      </c>
      <c r="BC51" s="786">
        <v>123.19800044700001</v>
      </c>
      <c r="BD51" s="784">
        <v>201.45299999999997</v>
      </c>
      <c r="BE51" s="801">
        <v>171.6890023</v>
      </c>
      <c r="BF51" s="423"/>
      <c r="BG51" s="423"/>
      <c r="BH51" s="423"/>
      <c r="BI51" s="423"/>
      <c r="BJ51" s="423"/>
      <c r="BK51" s="423"/>
      <c r="BL51" s="423"/>
      <c r="BM51" s="423"/>
    </row>
    <row r="52" spans="1:65" s="164" customFormat="1" ht="12.75">
      <c r="A52" s="207"/>
      <c r="B52" s="220"/>
      <c r="C52" s="220"/>
      <c r="D52" s="220"/>
      <c r="E52" s="220"/>
      <c r="F52" s="220"/>
      <c r="G52" s="220"/>
      <c r="H52" s="220"/>
      <c r="I52" s="220"/>
      <c r="J52" s="243"/>
      <c r="K52" s="159"/>
      <c r="R52" s="423"/>
      <c r="S52" s="423"/>
      <c r="T52" s="423"/>
      <c r="U52" s="761"/>
      <c r="V52" s="761">
        <v>44</v>
      </c>
      <c r="W52" s="760"/>
      <c r="X52" s="771">
        <v>15.77</v>
      </c>
      <c r="Y52" s="771">
        <v>39.85</v>
      </c>
      <c r="Z52" s="771">
        <v>16.07</v>
      </c>
      <c r="AA52" s="771">
        <v>7.52</v>
      </c>
      <c r="AB52" s="771">
        <v>2.48</v>
      </c>
      <c r="AC52" s="772">
        <v>80.75</v>
      </c>
      <c r="AD52" s="771">
        <v>47.38</v>
      </c>
      <c r="AE52" s="771">
        <v>11.62</v>
      </c>
      <c r="AF52" s="771">
        <v>10</v>
      </c>
      <c r="AG52" s="771">
        <v>1.298</v>
      </c>
      <c r="AH52" s="771">
        <v>34.799999999999997</v>
      </c>
      <c r="AI52" s="771">
        <v>9.2100000000000009</v>
      </c>
      <c r="AJ52" s="423"/>
      <c r="AK52" s="423"/>
      <c r="AL52" s="423"/>
      <c r="AM52" s="423"/>
      <c r="AN52" s="423"/>
      <c r="AO52" s="799">
        <v>42</v>
      </c>
      <c r="AP52" s="783">
        <v>144.54400630000001</v>
      </c>
      <c r="AQ52" s="783">
        <v>148.89699999999999</v>
      </c>
      <c r="AR52" s="800">
        <v>128.35</v>
      </c>
      <c r="AS52" s="423"/>
      <c r="AT52" s="423"/>
      <c r="AU52" s="423"/>
      <c r="AV52" s="423"/>
      <c r="AW52" s="799">
        <v>42</v>
      </c>
      <c r="AX52" s="783">
        <v>117.64</v>
      </c>
      <c r="AY52" s="783">
        <v>98.04</v>
      </c>
      <c r="AZ52" s="800">
        <v>100.18</v>
      </c>
      <c r="BA52" s="423"/>
      <c r="BB52" s="799">
        <v>42</v>
      </c>
      <c r="BC52" s="786">
        <v>118.85000000000001</v>
      </c>
      <c r="BD52" s="784">
        <v>196.38000000000002</v>
      </c>
      <c r="BE52" s="801">
        <v>165.69499870000001</v>
      </c>
      <c r="BF52" s="423"/>
      <c r="BG52" s="423"/>
      <c r="BH52" s="423"/>
      <c r="BI52" s="423"/>
      <c r="BJ52" s="423"/>
      <c r="BK52" s="423"/>
      <c r="BL52" s="423"/>
      <c r="BM52" s="423"/>
    </row>
    <row r="53" spans="1:65" s="164" customFormat="1" ht="12.75">
      <c r="A53" s="207"/>
      <c r="B53" s="220"/>
      <c r="C53" s="220"/>
      <c r="D53" s="220"/>
      <c r="E53" s="220"/>
      <c r="F53" s="220"/>
      <c r="G53" s="220"/>
      <c r="H53" s="220"/>
      <c r="I53" s="220"/>
      <c r="J53" s="243"/>
      <c r="K53" s="159"/>
      <c r="R53" s="423"/>
      <c r="S53" s="423"/>
      <c r="T53" s="423"/>
      <c r="U53" s="761"/>
      <c r="V53" s="761"/>
      <c r="W53" s="760"/>
      <c r="X53" s="771">
        <v>23.728571479999999</v>
      </c>
      <c r="Y53" s="771">
        <v>61.090667089999997</v>
      </c>
      <c r="Z53" s="771">
        <v>38.42033386</v>
      </c>
      <c r="AA53" s="771">
        <v>8.9832856999999997</v>
      </c>
      <c r="AB53" s="771">
        <v>4.4537142860000003</v>
      </c>
      <c r="AC53" s="772">
        <v>83.839285709999999</v>
      </c>
      <c r="AD53" s="771">
        <v>47.64285769</v>
      </c>
      <c r="AE53" s="771">
        <v>13.18000003</v>
      </c>
      <c r="AF53" s="771">
        <v>10.001428600000001</v>
      </c>
      <c r="AG53" s="771">
        <v>1.2431428769999999</v>
      </c>
      <c r="AH53" s="771">
        <v>37.059285850000002</v>
      </c>
      <c r="AI53" s="771">
        <v>9.9271429609999995</v>
      </c>
      <c r="AJ53" s="423"/>
      <c r="AK53" s="423"/>
      <c r="AL53" s="423"/>
      <c r="AM53" s="423"/>
      <c r="AN53" s="423"/>
      <c r="AO53" s="799">
        <v>43</v>
      </c>
      <c r="AP53" s="783">
        <v>133.50900268554599</v>
      </c>
      <c r="AQ53" s="783">
        <v>140.44499999999999</v>
      </c>
      <c r="AR53" s="800">
        <v>128.35</v>
      </c>
      <c r="AS53" s="423"/>
      <c r="AT53" s="423"/>
      <c r="AU53" s="423"/>
      <c r="AV53" s="423"/>
      <c r="AW53" s="799">
        <v>43</v>
      </c>
      <c r="AX53" s="783">
        <v>115.420997619628</v>
      </c>
      <c r="AY53" s="783">
        <v>102.325</v>
      </c>
      <c r="AZ53" s="800">
        <v>89.58</v>
      </c>
      <c r="BA53" s="423"/>
      <c r="BB53" s="799">
        <v>43</v>
      </c>
      <c r="BC53" s="786">
        <v>112.50799894332873</v>
      </c>
      <c r="BD53" s="784">
        <v>192.565</v>
      </c>
      <c r="BE53" s="801">
        <v>160.3979965</v>
      </c>
      <c r="BF53" s="423"/>
      <c r="BG53" s="423"/>
      <c r="BH53" s="423"/>
      <c r="BI53" s="423"/>
      <c r="BJ53" s="423"/>
      <c r="BK53" s="423"/>
      <c r="BL53" s="423"/>
      <c r="BM53" s="423"/>
    </row>
    <row r="54" spans="1:65" s="164" customFormat="1" ht="12.75">
      <c r="A54" s="207"/>
      <c r="B54" s="220"/>
      <c r="C54" s="220"/>
      <c r="D54" s="220"/>
      <c r="E54" s="220"/>
      <c r="F54" s="220"/>
      <c r="G54" s="220"/>
      <c r="H54" s="220"/>
      <c r="I54" s="220"/>
      <c r="J54" s="243"/>
      <c r="K54" s="159"/>
      <c r="R54" s="423"/>
      <c r="S54" s="423"/>
      <c r="T54" s="423"/>
      <c r="U54" s="761"/>
      <c r="V54" s="761"/>
      <c r="W54" s="760"/>
      <c r="X54" s="771">
        <v>30.528571810041125</v>
      </c>
      <c r="Y54" s="771">
        <v>77.433666865030759</v>
      </c>
      <c r="Z54" s="771">
        <v>23.011333147684685</v>
      </c>
      <c r="AA54" s="771">
        <v>10.47</v>
      </c>
      <c r="AB54" s="771">
        <v>8.2200000000000006</v>
      </c>
      <c r="AC54" s="772">
        <v>80.249285016741013</v>
      </c>
      <c r="AD54" s="771">
        <v>64.83</v>
      </c>
      <c r="AE54" s="771">
        <v>12.43</v>
      </c>
      <c r="AF54" s="771">
        <v>10.001428604125973</v>
      </c>
      <c r="AG54" s="771">
        <v>1.5007142850330841</v>
      </c>
      <c r="AH54" s="771">
        <v>36.905714307512518</v>
      </c>
      <c r="AI54" s="771">
        <v>10.785714285714255</v>
      </c>
      <c r="AJ54" s="423"/>
      <c r="AK54" s="423"/>
      <c r="AL54" s="423"/>
      <c r="AM54" s="423"/>
      <c r="AN54" s="423"/>
      <c r="AO54" s="799">
        <v>44</v>
      </c>
      <c r="AP54" s="783">
        <v>133.50900268554599</v>
      </c>
      <c r="AQ54" s="783">
        <v>140.44499999999999</v>
      </c>
      <c r="AR54" s="423">
        <v>121.2</v>
      </c>
      <c r="AS54" s="423"/>
      <c r="AT54" s="423"/>
      <c r="AU54" s="423"/>
      <c r="AV54" s="423"/>
      <c r="AW54" s="799">
        <v>44</v>
      </c>
      <c r="AX54" s="783">
        <v>100.18</v>
      </c>
      <c r="AY54" s="783">
        <v>91.68</v>
      </c>
      <c r="AZ54" s="800">
        <v>75.16</v>
      </c>
      <c r="BA54" s="423"/>
      <c r="BB54" s="799">
        <v>44</v>
      </c>
      <c r="BC54" s="786">
        <v>108.26299999999999</v>
      </c>
      <c r="BD54" s="784">
        <v>187.09000000000003</v>
      </c>
      <c r="BE54" s="801">
        <v>154.79199919999999</v>
      </c>
      <c r="BF54" s="423"/>
      <c r="BG54" s="423"/>
      <c r="BH54" s="423"/>
      <c r="BI54" s="423"/>
      <c r="BJ54" s="423"/>
      <c r="BK54" s="423"/>
      <c r="BL54" s="423"/>
      <c r="BM54" s="423"/>
    </row>
    <row r="55" spans="1:65" s="164" customFormat="1" ht="12.75">
      <c r="A55" s="207"/>
      <c r="B55" s="220"/>
      <c r="C55" s="220"/>
      <c r="D55" s="220"/>
      <c r="E55" s="220"/>
      <c r="F55" s="220"/>
      <c r="G55" s="220"/>
      <c r="H55" s="220"/>
      <c r="I55" s="220"/>
      <c r="J55" s="243"/>
      <c r="K55" s="159"/>
      <c r="R55" s="423"/>
      <c r="S55" s="423"/>
      <c r="T55" s="423"/>
      <c r="U55" s="761"/>
      <c r="V55" s="761"/>
      <c r="W55" s="760"/>
      <c r="X55" s="771">
        <v>19.285699999999999</v>
      </c>
      <c r="Y55" s="771">
        <v>47.748571668352348</v>
      </c>
      <c r="Z55" s="771">
        <v>14.493142809186628</v>
      </c>
      <c r="AA55" s="771">
        <v>7.8201428140912697</v>
      </c>
      <c r="AB55" s="771">
        <v>2.3963000000000001</v>
      </c>
      <c r="AC55" s="772">
        <v>74.034999999999997</v>
      </c>
      <c r="AD55" s="771">
        <v>60.726999999999997</v>
      </c>
      <c r="AE55" s="771">
        <v>9.5739999999999998</v>
      </c>
      <c r="AF55" s="771">
        <v>10.001428604125966</v>
      </c>
      <c r="AG55" s="771">
        <v>1.2811428649084857</v>
      </c>
      <c r="AH55" s="771">
        <v>38.396000000000001</v>
      </c>
      <c r="AI55" s="771">
        <v>21.811399999999999</v>
      </c>
      <c r="AJ55" s="423"/>
      <c r="AK55" s="423"/>
      <c r="AL55" s="423"/>
      <c r="AM55" s="423"/>
      <c r="AN55" s="423"/>
      <c r="AO55" s="799">
        <v>45</v>
      </c>
      <c r="AP55" s="783">
        <v>133.50900268554599</v>
      </c>
      <c r="AQ55" s="783">
        <v>134.84</v>
      </c>
      <c r="AR55" s="800">
        <v>121.2</v>
      </c>
      <c r="AS55" s="423"/>
      <c r="AT55" s="423"/>
      <c r="AU55" s="423"/>
      <c r="AV55" s="423"/>
      <c r="AW55" s="799">
        <v>45</v>
      </c>
      <c r="AX55" s="783">
        <v>83.341003420000007</v>
      </c>
      <c r="AY55" s="783">
        <v>79.23</v>
      </c>
      <c r="AZ55" s="800">
        <v>61.21</v>
      </c>
      <c r="BA55" s="423"/>
      <c r="BB55" s="799">
        <v>45</v>
      </c>
      <c r="BC55" s="786">
        <v>102.77400085399999</v>
      </c>
      <c r="BD55" s="784">
        <v>183.072</v>
      </c>
      <c r="BE55" s="801">
        <v>149.715</v>
      </c>
      <c r="BF55" s="423"/>
      <c r="BG55" s="423"/>
      <c r="BH55" s="423"/>
      <c r="BI55" s="423"/>
      <c r="BJ55" s="423"/>
      <c r="BK55" s="423"/>
      <c r="BL55" s="423"/>
      <c r="BM55" s="423"/>
    </row>
    <row r="56" spans="1:65" s="164" customFormat="1" ht="12.75">
      <c r="A56" s="207"/>
      <c r="B56" s="220"/>
      <c r="C56" s="220"/>
      <c r="D56" s="220"/>
      <c r="E56" s="220"/>
      <c r="F56" s="220"/>
      <c r="G56" s="220"/>
      <c r="H56" s="220"/>
      <c r="I56" s="220"/>
      <c r="J56" s="243"/>
      <c r="K56" s="159"/>
      <c r="R56" s="423"/>
      <c r="S56" s="423"/>
      <c r="T56" s="423"/>
      <c r="U56" s="761"/>
      <c r="V56" s="761">
        <v>48</v>
      </c>
      <c r="W56" s="760"/>
      <c r="X56" s="771">
        <v>18.57</v>
      </c>
      <c r="Y56" s="771">
        <v>56.05</v>
      </c>
      <c r="Z56" s="771">
        <v>23.31</v>
      </c>
      <c r="AA56" s="771">
        <v>7.5830000000000002</v>
      </c>
      <c r="AB56" s="771">
        <v>2.44</v>
      </c>
      <c r="AC56" s="772">
        <v>82.129000000000005</v>
      </c>
      <c r="AD56" s="771">
        <v>61.54</v>
      </c>
      <c r="AE56" s="771">
        <v>8.7200000000000006</v>
      </c>
      <c r="AF56" s="771">
        <v>9.7940000000000005</v>
      </c>
      <c r="AG56" s="771">
        <v>1.64</v>
      </c>
      <c r="AH56" s="771">
        <v>40.08</v>
      </c>
      <c r="AI56" s="771">
        <v>26.073</v>
      </c>
      <c r="AJ56" s="423"/>
      <c r="AK56" s="423"/>
      <c r="AL56" s="423"/>
      <c r="AM56" s="423"/>
      <c r="AN56" s="423"/>
      <c r="AO56" s="799">
        <v>46</v>
      </c>
      <c r="AP56" s="783">
        <v>124.56</v>
      </c>
      <c r="AQ56" s="783">
        <v>134.84</v>
      </c>
      <c r="AR56" s="800">
        <v>112.14</v>
      </c>
      <c r="AS56" s="423"/>
      <c r="AT56" s="423"/>
      <c r="AU56" s="423"/>
      <c r="AV56" s="423"/>
      <c r="AW56" s="799">
        <v>46</v>
      </c>
      <c r="AX56" s="783">
        <v>73.136001586914006</v>
      </c>
      <c r="AY56" s="783">
        <v>81.28</v>
      </c>
      <c r="AZ56" s="800">
        <v>43.99</v>
      </c>
      <c r="BA56" s="423"/>
      <c r="BB56" s="799">
        <v>46</v>
      </c>
      <c r="BC56" s="786">
        <v>99.224143177270747</v>
      </c>
      <c r="BD56" s="784">
        <v>179.65</v>
      </c>
      <c r="BE56" s="801">
        <v>144.1180004</v>
      </c>
      <c r="BF56" s="423"/>
      <c r="BG56" s="423"/>
      <c r="BH56" s="423"/>
      <c r="BI56" s="423"/>
      <c r="BJ56" s="423"/>
      <c r="BK56" s="423"/>
      <c r="BL56" s="423"/>
      <c r="BM56" s="423"/>
    </row>
    <row r="57" spans="1:65" s="164" customFormat="1" ht="12.75">
      <c r="A57" s="207"/>
      <c r="B57" s="220"/>
      <c r="C57" s="220"/>
      <c r="D57" s="220"/>
      <c r="E57" s="220"/>
      <c r="F57" s="220"/>
      <c r="G57" s="220"/>
      <c r="H57" s="220"/>
      <c r="I57" s="220"/>
      <c r="J57" s="243"/>
      <c r="K57" s="159"/>
      <c r="R57" s="423"/>
      <c r="S57" s="423"/>
      <c r="T57" s="423"/>
      <c r="U57" s="761"/>
      <c r="V57" s="761"/>
      <c r="W57" s="760"/>
      <c r="X57" s="771">
        <v>31.86</v>
      </c>
      <c r="Y57" s="771">
        <v>78.91</v>
      </c>
      <c r="Z57" s="771">
        <v>47.94</v>
      </c>
      <c r="AA57" s="771">
        <v>10.81</v>
      </c>
      <c r="AB57" s="771">
        <v>4.71</v>
      </c>
      <c r="AC57" s="772">
        <v>105.09</v>
      </c>
      <c r="AD57" s="771">
        <v>83.95</v>
      </c>
      <c r="AE57" s="771">
        <v>18.13</v>
      </c>
      <c r="AF57" s="771">
        <v>10</v>
      </c>
      <c r="AG57" s="771">
        <v>1.615</v>
      </c>
      <c r="AH57" s="771">
        <v>50.85</v>
      </c>
      <c r="AI57" s="771">
        <v>25.96</v>
      </c>
      <c r="AJ57" s="423"/>
      <c r="AK57" s="423"/>
      <c r="AL57" s="423"/>
      <c r="AM57" s="423"/>
      <c r="AN57" s="423"/>
      <c r="AO57" s="799">
        <v>47</v>
      </c>
      <c r="AP57" s="783">
        <v>124.56</v>
      </c>
      <c r="AQ57" s="783">
        <v>134.84</v>
      </c>
      <c r="AR57" s="800">
        <v>112.14</v>
      </c>
      <c r="AS57" s="423"/>
      <c r="AT57" s="423"/>
      <c r="AU57" s="423"/>
      <c r="AV57" s="423"/>
      <c r="AW57" s="799">
        <v>47</v>
      </c>
      <c r="AX57" s="783">
        <v>49.643001556396399</v>
      </c>
      <c r="AY57" s="783">
        <v>79.23</v>
      </c>
      <c r="AZ57" s="800">
        <v>25.78</v>
      </c>
      <c r="BA57" s="423"/>
      <c r="BB57" s="799">
        <v>47</v>
      </c>
      <c r="BC57" s="786">
        <v>98.391001403331657</v>
      </c>
      <c r="BD57" s="784">
        <v>174.434</v>
      </c>
      <c r="BE57" s="801">
        <v>138.82499809999999</v>
      </c>
      <c r="BF57" s="423"/>
      <c r="BG57" s="423"/>
      <c r="BH57" s="423"/>
      <c r="BI57" s="423"/>
      <c r="BJ57" s="423"/>
      <c r="BK57" s="423"/>
      <c r="BL57" s="423"/>
      <c r="BM57" s="423"/>
    </row>
    <row r="58" spans="1:65" s="164" customFormat="1" ht="12.75">
      <c r="A58" s="207"/>
      <c r="B58" s="220"/>
      <c r="C58" s="220"/>
      <c r="D58" s="220"/>
      <c r="E58" s="220"/>
      <c r="F58" s="220"/>
      <c r="G58" s="220"/>
      <c r="H58" s="220"/>
      <c r="I58" s="220"/>
      <c r="J58" s="243"/>
      <c r="K58" s="159"/>
      <c r="R58" s="423"/>
      <c r="S58" s="423"/>
      <c r="T58" s="423"/>
      <c r="U58" s="761"/>
      <c r="V58" s="761"/>
      <c r="W58" s="760"/>
      <c r="X58" s="771">
        <v>45.715000000000003</v>
      </c>
      <c r="Y58" s="771">
        <v>120.64</v>
      </c>
      <c r="Z58" s="771">
        <v>31.65</v>
      </c>
      <c r="AA58" s="771">
        <v>19.32</v>
      </c>
      <c r="AB58" s="771">
        <v>12.4</v>
      </c>
      <c r="AC58" s="772">
        <v>111.883</v>
      </c>
      <c r="AD58" s="771">
        <v>89.3</v>
      </c>
      <c r="AE58" s="771">
        <v>21.54</v>
      </c>
      <c r="AF58" s="771">
        <v>10</v>
      </c>
      <c r="AG58" s="771">
        <v>1.31</v>
      </c>
      <c r="AH58" s="771">
        <v>85.53</v>
      </c>
      <c r="AI58" s="771">
        <v>28.62</v>
      </c>
      <c r="AJ58" s="423"/>
      <c r="AK58" s="423"/>
      <c r="AL58" s="423"/>
      <c r="AM58" s="423"/>
      <c r="AN58" s="423"/>
      <c r="AO58" s="799">
        <v>48</v>
      </c>
      <c r="AP58" s="783">
        <v>117.827</v>
      </c>
      <c r="AQ58" s="783">
        <v>134.15</v>
      </c>
      <c r="AR58" s="800">
        <v>101.14</v>
      </c>
      <c r="AS58" s="423"/>
      <c r="AT58" s="423"/>
      <c r="AU58" s="423"/>
      <c r="AV58" s="423"/>
      <c r="AW58" s="799">
        <v>48</v>
      </c>
      <c r="AX58" s="783">
        <v>45.865000000000002</v>
      </c>
      <c r="AY58" s="783">
        <v>79.23</v>
      </c>
      <c r="AZ58" s="800">
        <v>29.34</v>
      </c>
      <c r="BA58" s="423"/>
      <c r="BB58" s="799">
        <v>48</v>
      </c>
      <c r="BC58" s="786">
        <v>87.924999999999983</v>
      </c>
      <c r="BD58" s="784">
        <v>169.50000000000003</v>
      </c>
      <c r="BE58" s="801">
        <v>133.112999</v>
      </c>
      <c r="BF58" s="423"/>
      <c r="BG58" s="423"/>
      <c r="BH58" s="423"/>
      <c r="BI58" s="423"/>
      <c r="BJ58" s="423"/>
      <c r="BK58" s="423"/>
      <c r="BL58" s="423"/>
      <c r="BM58" s="423"/>
    </row>
    <row r="59" spans="1:65" s="164" customFormat="1" ht="13.5">
      <c r="A59" s="207"/>
      <c r="B59" s="220"/>
      <c r="C59" s="220"/>
      <c r="D59" s="220"/>
      <c r="E59" s="220"/>
      <c r="F59" s="220"/>
      <c r="G59" s="220"/>
      <c r="H59" s="220"/>
      <c r="I59" s="220"/>
      <c r="J59" s="243"/>
      <c r="K59" s="159"/>
      <c r="R59" s="423"/>
      <c r="S59" s="423"/>
      <c r="T59" s="423"/>
      <c r="U59" s="761"/>
      <c r="V59" s="761">
        <v>51</v>
      </c>
      <c r="W59" s="760"/>
      <c r="X59" s="771">
        <v>36.909999999999997</v>
      </c>
      <c r="Y59" s="771">
        <v>78.84</v>
      </c>
      <c r="Z59" s="771">
        <v>19.73</v>
      </c>
      <c r="AA59" s="771">
        <v>13.65</v>
      </c>
      <c r="AB59" s="771">
        <v>8.74</v>
      </c>
      <c r="AC59" s="772">
        <v>101.2</v>
      </c>
      <c r="AD59" s="771">
        <v>99.78</v>
      </c>
      <c r="AE59" s="771">
        <v>27.96</v>
      </c>
      <c r="AF59" s="771">
        <v>10</v>
      </c>
      <c r="AG59" s="771">
        <v>1.1399999999999999</v>
      </c>
      <c r="AH59" s="771">
        <v>116.12</v>
      </c>
      <c r="AI59" s="771">
        <v>54.8</v>
      </c>
      <c r="AJ59" s="423"/>
      <c r="AK59" s="423"/>
      <c r="AL59" s="423"/>
      <c r="AM59" s="423"/>
      <c r="AN59" s="423"/>
      <c r="AO59" s="799">
        <v>49</v>
      </c>
      <c r="AP59" s="783">
        <v>117.827</v>
      </c>
      <c r="AQ59" s="783">
        <v>134.15</v>
      </c>
      <c r="AR59" s="800">
        <v>101.14</v>
      </c>
      <c r="AS59" s="423"/>
      <c r="AT59" s="423"/>
      <c r="AU59" s="423"/>
      <c r="AV59" s="423"/>
      <c r="AW59" s="799">
        <v>49</v>
      </c>
      <c r="AX59" s="804">
        <v>51.566714695521732</v>
      </c>
      <c r="AY59" s="783">
        <v>81.28</v>
      </c>
      <c r="AZ59" s="800">
        <v>34.76</v>
      </c>
      <c r="BA59" s="423"/>
      <c r="BB59" s="799">
        <v>49</v>
      </c>
      <c r="BC59" s="786">
        <v>85.033142868961448</v>
      </c>
      <c r="BD59" s="784">
        <v>164.72300000000001</v>
      </c>
      <c r="BE59" s="801">
        <v>128.37000269999999</v>
      </c>
      <c r="BF59" s="423"/>
      <c r="BG59" s="423"/>
      <c r="BH59" s="423"/>
      <c r="BI59" s="423"/>
      <c r="BJ59" s="423"/>
      <c r="BK59" s="423"/>
      <c r="BL59" s="423"/>
      <c r="BM59" s="423"/>
    </row>
    <row r="60" spans="1:65" s="164" customFormat="1" ht="13.5" thickBot="1">
      <c r="A60" s="207"/>
      <c r="B60" s="220"/>
      <c r="C60" s="220"/>
      <c r="D60" s="220"/>
      <c r="E60" s="220"/>
      <c r="F60" s="220"/>
      <c r="G60" s="220"/>
      <c r="H60" s="220"/>
      <c r="I60" s="220"/>
      <c r="J60" s="243"/>
      <c r="K60" s="159"/>
      <c r="R60" s="423"/>
      <c r="S60" s="423"/>
      <c r="T60" s="423"/>
      <c r="U60" s="761"/>
      <c r="V60" s="761"/>
      <c r="W60" s="760"/>
      <c r="X60" s="771">
        <v>68.171428680419893</v>
      </c>
      <c r="Y60" s="771">
        <v>173.24642835344551</v>
      </c>
      <c r="Z60" s="771">
        <v>46.748427799769779</v>
      </c>
      <c r="AA60" s="771">
        <v>20.258571216038241</v>
      </c>
      <c r="AB60" s="771">
        <v>16.477428436279258</v>
      </c>
      <c r="AC60" s="772">
        <v>183.30985913957815</v>
      </c>
      <c r="AD60" s="771">
        <v>150.62857273646728</v>
      </c>
      <c r="AE60" s="771">
        <v>44.407142639160142</v>
      </c>
      <c r="AF60" s="771">
        <v>10</v>
      </c>
      <c r="AG60" s="771">
        <v>1.2935714210782672</v>
      </c>
      <c r="AH60" s="771">
        <v>146.74785723004999</v>
      </c>
      <c r="AI60" s="771">
        <v>50.432856423514181</v>
      </c>
      <c r="AJ60" s="423"/>
      <c r="AK60" s="423"/>
      <c r="AL60" s="423"/>
      <c r="AM60" s="423"/>
      <c r="AN60" s="423"/>
      <c r="AO60" s="799">
        <v>50</v>
      </c>
      <c r="AP60" s="783">
        <v>111.587</v>
      </c>
      <c r="AQ60" s="783">
        <v>128.977</v>
      </c>
      <c r="AR60" s="800">
        <v>96.75</v>
      </c>
      <c r="AS60" s="423"/>
      <c r="AT60" s="423"/>
      <c r="AU60" s="423"/>
      <c r="AV60" s="423"/>
      <c r="AW60" s="799">
        <v>50</v>
      </c>
      <c r="AX60" s="783">
        <v>69.12</v>
      </c>
      <c r="AY60" s="783">
        <v>69.123000000000005</v>
      </c>
      <c r="AZ60" s="800">
        <v>32.950000000000003</v>
      </c>
      <c r="BA60" s="423"/>
      <c r="BB60" s="799">
        <v>50</v>
      </c>
      <c r="BC60" s="786">
        <v>78.216999999999999</v>
      </c>
      <c r="BD60" s="784">
        <v>160.208</v>
      </c>
      <c r="BE60" s="801">
        <v>122.7149982</v>
      </c>
      <c r="BF60" s="423"/>
      <c r="BG60" s="423"/>
      <c r="BH60" s="423"/>
      <c r="BI60" s="423"/>
      <c r="BJ60" s="423"/>
      <c r="BK60" s="423"/>
      <c r="BL60" s="423"/>
      <c r="BM60" s="423"/>
    </row>
    <row r="61" spans="1:65" s="164" customFormat="1" ht="12.75">
      <c r="A61" s="207"/>
      <c r="B61" s="220"/>
      <c r="C61" s="220"/>
      <c r="D61" s="220"/>
      <c r="E61" s="220"/>
      <c r="F61" s="220"/>
      <c r="G61" s="220"/>
      <c r="H61" s="220"/>
      <c r="I61" s="220"/>
      <c r="J61" s="243"/>
      <c r="K61" s="159"/>
      <c r="R61" s="423"/>
      <c r="S61" s="423"/>
      <c r="T61" s="423"/>
      <c r="U61" s="767">
        <v>2015</v>
      </c>
      <c r="V61" s="768">
        <v>1</v>
      </c>
      <c r="W61" s="760">
        <v>1</v>
      </c>
      <c r="X61" s="771">
        <v>68.54285648890901</v>
      </c>
      <c r="Y61" s="771">
        <v>128.19599696568042</v>
      </c>
      <c r="Z61" s="771">
        <v>45.029000418526742</v>
      </c>
      <c r="AA61" s="771">
        <v>22.87971414838513</v>
      </c>
      <c r="AB61" s="771">
        <v>19.893999917166528</v>
      </c>
      <c r="AC61" s="772">
        <v>330.59428187778974</v>
      </c>
      <c r="AD61" s="771">
        <v>194.22142791748016</v>
      </c>
      <c r="AE61" s="771">
        <v>47.308570316859615</v>
      </c>
      <c r="AF61" s="771">
        <v>10.010000092642628</v>
      </c>
      <c r="AG61" s="771">
        <v>1.0784285579408874</v>
      </c>
      <c r="AH61" s="771">
        <v>183.91999816894503</v>
      </c>
      <c r="AI61" s="771">
        <v>92.277143205914939</v>
      </c>
      <c r="AJ61" s="423"/>
      <c r="AK61" s="423"/>
      <c r="AL61" s="423"/>
      <c r="AM61" s="423"/>
      <c r="AN61" s="423"/>
      <c r="AO61" s="799">
        <v>51</v>
      </c>
      <c r="AP61" s="783">
        <v>111.587</v>
      </c>
      <c r="AQ61" s="783">
        <v>128.977</v>
      </c>
      <c r="AR61" s="800">
        <v>96.75</v>
      </c>
      <c r="AS61" s="423"/>
      <c r="AT61" s="423"/>
      <c r="AU61" s="423"/>
      <c r="AV61" s="423"/>
      <c r="AW61" s="799">
        <v>51</v>
      </c>
      <c r="AX61" s="783">
        <v>63.18</v>
      </c>
      <c r="AY61" s="783">
        <v>63.18</v>
      </c>
      <c r="AZ61" s="800">
        <v>25.78</v>
      </c>
      <c r="BA61" s="423"/>
      <c r="BB61" s="799">
        <v>51</v>
      </c>
      <c r="BC61" s="786">
        <v>74.797000000476842</v>
      </c>
      <c r="BD61" s="784">
        <v>157.54600000000002</v>
      </c>
      <c r="BE61" s="801">
        <v>120.156003</v>
      </c>
      <c r="BF61" s="423"/>
      <c r="BG61" s="423"/>
      <c r="BH61" s="423"/>
      <c r="BI61" s="423"/>
      <c r="BJ61" s="423"/>
      <c r="BK61" s="423"/>
      <c r="BL61" s="423"/>
      <c r="BM61" s="423"/>
    </row>
    <row r="62" spans="1:65" s="164" customFormat="1" ht="12.75">
      <c r="A62" s="207"/>
      <c r="B62" s="220"/>
      <c r="C62" s="220"/>
      <c r="D62" s="220"/>
      <c r="E62" s="220"/>
      <c r="F62" s="220"/>
      <c r="G62" s="220"/>
      <c r="H62" s="220"/>
      <c r="I62" s="220"/>
      <c r="J62" s="243"/>
      <c r="K62" s="159"/>
      <c r="R62" s="423"/>
      <c r="S62" s="423"/>
      <c r="T62" s="423"/>
      <c r="U62" s="761"/>
      <c r="V62" s="761"/>
      <c r="W62" s="760">
        <v>2</v>
      </c>
      <c r="X62" s="771">
        <v>49.685714176722875</v>
      </c>
      <c r="Y62" s="771">
        <v>96.163429260253665</v>
      </c>
      <c r="Z62" s="771">
        <v>43.363000052315797</v>
      </c>
      <c r="AA62" s="771">
        <v>14.161143030439073</v>
      </c>
      <c r="AB62" s="771">
        <v>11.166571480887255</v>
      </c>
      <c r="AC62" s="772">
        <v>214.08728681291797</v>
      </c>
      <c r="AD62" s="771">
        <v>138.71857234409842</v>
      </c>
      <c r="AE62" s="771">
        <v>33.982857295444987</v>
      </c>
      <c r="AF62" s="771">
        <v>9.4300000326974018</v>
      </c>
      <c r="AG62" s="771">
        <v>1.124142876693178</v>
      </c>
      <c r="AH62" s="771">
        <v>270.27856881277859</v>
      </c>
      <c r="AI62" s="771">
        <v>92.534285409109799</v>
      </c>
      <c r="AJ62" s="423"/>
      <c r="AK62" s="423"/>
      <c r="AL62" s="423"/>
      <c r="AM62" s="423"/>
      <c r="AN62" s="423"/>
      <c r="AO62" s="799">
        <v>52</v>
      </c>
      <c r="AP62" s="783">
        <v>120.986000061035</v>
      </c>
      <c r="AQ62" s="783">
        <v>138.54</v>
      </c>
      <c r="AR62" s="800">
        <v>96.75</v>
      </c>
      <c r="AS62" s="423"/>
      <c r="AT62" s="423"/>
      <c r="AU62" s="423"/>
      <c r="AV62" s="423"/>
      <c r="AW62" s="799">
        <v>52</v>
      </c>
      <c r="AX62" s="783">
        <v>61.214000701904297</v>
      </c>
      <c r="AY62" s="783">
        <v>83.69</v>
      </c>
      <c r="AZ62" s="800">
        <v>22.26</v>
      </c>
      <c r="BA62" s="423"/>
      <c r="BB62" s="799">
        <v>52</v>
      </c>
      <c r="BC62" s="786">
        <v>74.148001715540829</v>
      </c>
      <c r="BD62" s="784">
        <v>154.74090000000001</v>
      </c>
      <c r="BE62" s="801">
        <v>116.128997</v>
      </c>
      <c r="BF62" s="423"/>
      <c r="BG62" s="423"/>
      <c r="BH62" s="423"/>
      <c r="BI62" s="423"/>
      <c r="BJ62" s="423"/>
      <c r="BK62" s="423"/>
      <c r="BL62" s="423"/>
      <c r="BM62" s="423"/>
    </row>
    <row r="63" spans="1:65" s="164" customFormat="1" ht="12.75">
      <c r="A63" s="207"/>
      <c r="B63" s="220"/>
      <c r="C63" s="220"/>
      <c r="D63" s="220"/>
      <c r="E63" s="220"/>
      <c r="F63" s="220"/>
      <c r="G63" s="220"/>
      <c r="H63" s="220"/>
      <c r="I63" s="220"/>
      <c r="J63" s="243"/>
      <c r="K63" s="159"/>
      <c r="R63" s="423"/>
      <c r="S63" s="423"/>
      <c r="T63" s="423"/>
      <c r="U63" s="761"/>
      <c r="V63" s="761"/>
      <c r="W63" s="760">
        <v>3</v>
      </c>
      <c r="X63" s="771">
        <v>63.18571363176612</v>
      </c>
      <c r="Y63" s="771">
        <v>170.70128413609078</v>
      </c>
      <c r="Z63" s="771">
        <v>71.775428771972571</v>
      </c>
      <c r="AA63" s="771">
        <v>13.84971414293557</v>
      </c>
      <c r="AB63" s="771">
        <v>9.8989998953682861</v>
      </c>
      <c r="AC63" s="772">
        <v>181.50271388462556</v>
      </c>
      <c r="AD63" s="771">
        <v>156.31142970493829</v>
      </c>
      <c r="AE63" s="771">
        <v>26.197142464773954</v>
      </c>
      <c r="AF63" s="771">
        <v>9</v>
      </c>
      <c r="AG63" s="771">
        <v>1.2850000006811924</v>
      </c>
      <c r="AH63" s="771">
        <v>324.18071855817436</v>
      </c>
      <c r="AI63" s="771">
        <v>77.014000483921535</v>
      </c>
      <c r="AJ63" s="423"/>
      <c r="AK63" s="423"/>
      <c r="AL63" s="423"/>
      <c r="AM63" s="423"/>
      <c r="AN63" s="423"/>
      <c r="AO63" s="799">
        <v>53</v>
      </c>
      <c r="AP63" s="783"/>
      <c r="AQ63" s="783"/>
      <c r="AR63" s="800"/>
      <c r="AS63" s="423"/>
      <c r="AT63" s="423"/>
      <c r="AU63" s="423"/>
      <c r="AV63" s="423"/>
      <c r="AW63" s="799">
        <v>53</v>
      </c>
      <c r="AX63" s="423"/>
      <c r="AY63" s="423"/>
      <c r="AZ63" s="423"/>
      <c r="BA63" s="423"/>
      <c r="BB63" s="799">
        <v>53</v>
      </c>
      <c r="BC63" s="786"/>
      <c r="BD63" s="784"/>
      <c r="BE63" s="801"/>
      <c r="BF63" s="423"/>
      <c r="BG63" s="423"/>
      <c r="BH63" s="423"/>
      <c r="BI63" s="423"/>
      <c r="BJ63" s="423"/>
      <c r="BK63" s="423"/>
      <c r="BL63" s="423"/>
      <c r="BM63" s="423"/>
    </row>
    <row r="64" spans="1:65" s="164" customFormat="1" ht="12.75">
      <c r="A64" s="207"/>
      <c r="B64" s="220"/>
      <c r="C64" s="220"/>
      <c r="D64" s="220"/>
      <c r="E64" s="220"/>
      <c r="F64" s="220"/>
      <c r="G64" s="220"/>
      <c r="H64" s="220"/>
      <c r="I64" s="220"/>
      <c r="J64" s="243"/>
      <c r="K64" s="159"/>
      <c r="R64" s="423"/>
      <c r="S64" s="423"/>
      <c r="T64" s="423"/>
      <c r="U64" s="761"/>
      <c r="V64" s="761">
        <v>4</v>
      </c>
      <c r="W64" s="760">
        <v>4</v>
      </c>
      <c r="X64" s="771">
        <v>92.357142857142819</v>
      </c>
      <c r="Y64" s="771">
        <v>159.75871276855426</v>
      </c>
      <c r="Z64" s="771">
        <v>123.43885803222614</v>
      </c>
      <c r="AA64" s="771">
        <v>23.090571539742559</v>
      </c>
      <c r="AB64" s="771">
        <v>17.496428762163383</v>
      </c>
      <c r="AC64" s="772">
        <v>321.27714320591474</v>
      </c>
      <c r="AD64" s="771">
        <v>188.44857134137786</v>
      </c>
      <c r="AE64" s="771">
        <v>42.578571592058424</v>
      </c>
      <c r="AF64" s="771">
        <v>9.0057144165039045</v>
      </c>
      <c r="AG64" s="771">
        <v>2.8518571853637655</v>
      </c>
      <c r="AH64" s="771">
        <v>226.1550009591233</v>
      </c>
      <c r="AI64" s="771">
        <v>82.329572405133788</v>
      </c>
      <c r="AJ64" s="423"/>
      <c r="AK64" s="423"/>
      <c r="AL64" s="423"/>
      <c r="AM64" s="423"/>
      <c r="AN64" s="423"/>
      <c r="AO64" s="423"/>
      <c r="AP64" s="784"/>
      <c r="AQ64" s="784"/>
      <c r="AR64" s="801"/>
      <c r="AS64" s="423"/>
      <c r="AT64" s="423"/>
      <c r="AU64" s="423"/>
      <c r="AV64" s="423"/>
      <c r="AW64" s="423"/>
      <c r="AX64" s="423"/>
      <c r="AY64" s="423"/>
      <c r="AZ64" s="423"/>
      <c r="BA64" s="423"/>
      <c r="BB64" s="423"/>
      <c r="BC64" s="423"/>
      <c r="BD64" s="423"/>
      <c r="BE64" s="423"/>
      <c r="BF64" s="423"/>
      <c r="BG64" s="423"/>
      <c r="BH64" s="423"/>
      <c r="BI64" s="423"/>
      <c r="BJ64" s="423"/>
      <c r="BK64" s="423"/>
      <c r="BL64" s="423"/>
      <c r="BM64" s="423"/>
    </row>
    <row r="65" spans="1:65" s="164" customFormat="1" ht="12.75">
      <c r="A65" s="207"/>
      <c r="B65" s="220"/>
      <c r="C65" s="220"/>
      <c r="D65" s="220"/>
      <c r="E65" s="220"/>
      <c r="F65" s="220"/>
      <c r="G65" s="220"/>
      <c r="H65" s="220"/>
      <c r="I65" s="220"/>
      <c r="J65" s="243"/>
      <c r="K65" s="159"/>
      <c r="R65" s="423"/>
      <c r="S65" s="423"/>
      <c r="T65" s="423"/>
      <c r="U65" s="761"/>
      <c r="V65" s="761"/>
      <c r="W65" s="760">
        <v>5</v>
      </c>
      <c r="X65" s="771">
        <v>89.485714503696826</v>
      </c>
      <c r="Y65" s="771">
        <v>175.85857282366015</v>
      </c>
      <c r="Z65" s="771">
        <v>98.794857025146186</v>
      </c>
      <c r="AA65" s="771">
        <v>20.899142946515727</v>
      </c>
      <c r="AB65" s="771">
        <v>18.429857390267454</v>
      </c>
      <c r="AC65" s="772">
        <v>327.06042698451427</v>
      </c>
      <c r="AD65" s="771">
        <v>191.91857365199442</v>
      </c>
      <c r="AE65" s="771">
        <v>47.517142159598151</v>
      </c>
      <c r="AF65" s="771">
        <v>9</v>
      </c>
      <c r="AG65" s="771">
        <v>6.0409999234335663</v>
      </c>
      <c r="AH65" s="771">
        <v>175.73643166678244</v>
      </c>
      <c r="AI65" s="771">
        <v>61.832857404436346</v>
      </c>
      <c r="AJ65" s="423"/>
      <c r="AK65" s="423"/>
      <c r="AL65" s="423"/>
      <c r="AM65" s="423"/>
      <c r="AN65" s="423"/>
      <c r="AO65" s="423"/>
      <c r="AP65" s="805"/>
      <c r="AQ65" s="805"/>
      <c r="AR65" s="801"/>
      <c r="AS65" s="423"/>
      <c r="AT65" s="423"/>
      <c r="AU65" s="423"/>
      <c r="AV65" s="423"/>
      <c r="AW65" s="423"/>
      <c r="AX65" s="423"/>
      <c r="AY65" s="423"/>
      <c r="AZ65" s="423"/>
      <c r="BA65" s="423"/>
      <c r="BB65" s="423"/>
      <c r="BC65" s="423"/>
      <c r="BD65" s="423"/>
      <c r="BE65" s="423"/>
      <c r="BF65" s="423"/>
      <c r="BG65" s="423"/>
      <c r="BH65" s="423"/>
      <c r="BI65" s="423"/>
      <c r="BJ65" s="423"/>
      <c r="BK65" s="423"/>
      <c r="BL65" s="423"/>
      <c r="BM65" s="423"/>
    </row>
    <row r="66" spans="1:65" s="164" customFormat="1" ht="12.75">
      <c r="A66" s="207"/>
      <c r="B66" s="220"/>
      <c r="C66" s="220"/>
      <c r="D66" s="220"/>
      <c r="E66" s="220"/>
      <c r="F66" s="220"/>
      <c r="G66" s="220"/>
      <c r="H66" s="220"/>
      <c r="I66" s="220"/>
      <c r="J66" s="243"/>
      <c r="K66" s="159"/>
      <c r="R66" s="423"/>
      <c r="S66" s="423"/>
      <c r="T66" s="423"/>
      <c r="U66" s="761"/>
      <c r="V66" s="761"/>
      <c r="W66" s="760">
        <v>6</v>
      </c>
      <c r="X66" s="771">
        <v>70.542857033865786</v>
      </c>
      <c r="Y66" s="771">
        <v>165.36414119175461</v>
      </c>
      <c r="Z66" s="771">
        <v>47.4197137015206</v>
      </c>
      <c r="AA66" s="771">
        <v>21.769857134137798</v>
      </c>
      <c r="AB66" s="771">
        <v>15.948999949863927</v>
      </c>
      <c r="AC66" s="772">
        <v>382.54914855956986</v>
      </c>
      <c r="AD66" s="771">
        <v>206.39285714285671</v>
      </c>
      <c r="AE66" s="771">
        <v>21.769857134137798</v>
      </c>
      <c r="AF66" s="771">
        <v>9</v>
      </c>
      <c r="AG66" s="771">
        <v>8.9162856510707265</v>
      </c>
      <c r="AH66" s="771">
        <v>124.30357033865756</v>
      </c>
      <c r="AI66" s="771">
        <v>71.741429465157537</v>
      </c>
      <c r="AJ66" s="423"/>
      <c r="AK66" s="423"/>
      <c r="AL66" s="423"/>
      <c r="AM66" s="423"/>
      <c r="AN66" s="423"/>
      <c r="AO66" s="423"/>
      <c r="AP66" s="805"/>
      <c r="AQ66" s="805"/>
      <c r="AR66" s="800"/>
      <c r="AS66" s="423"/>
      <c r="AT66" s="423"/>
      <c r="AU66" s="423"/>
      <c r="AV66" s="423"/>
      <c r="AW66" s="423"/>
      <c r="AX66" s="423"/>
      <c r="AY66" s="423"/>
      <c r="AZ66" s="423"/>
      <c r="BA66" s="423"/>
      <c r="BB66" s="423"/>
      <c r="BC66" s="423"/>
      <c r="BD66" s="423"/>
      <c r="BE66" s="423"/>
      <c r="BF66" s="423"/>
      <c r="BG66" s="423"/>
      <c r="BH66" s="423"/>
      <c r="BI66" s="423"/>
      <c r="BJ66" s="423"/>
      <c r="BK66" s="423"/>
      <c r="BL66" s="423"/>
      <c r="BM66" s="423"/>
    </row>
    <row r="67" spans="1:65" s="164" customFormat="1" ht="12.75">
      <c r="A67" s="207"/>
      <c r="B67" s="220"/>
      <c r="C67" s="220"/>
      <c r="D67" s="220"/>
      <c r="E67" s="220"/>
      <c r="F67" s="220"/>
      <c r="G67" s="220"/>
      <c r="H67" s="220"/>
      <c r="I67" s="220"/>
      <c r="J67" s="243"/>
      <c r="K67" s="159"/>
      <c r="R67" s="423"/>
      <c r="S67" s="423"/>
      <c r="T67" s="423"/>
      <c r="U67" s="761"/>
      <c r="V67" s="761"/>
      <c r="W67" s="760">
        <v>7</v>
      </c>
      <c r="X67" s="771">
        <v>74.442858014787944</v>
      </c>
      <c r="Y67" s="771">
        <v>115.832716805594</v>
      </c>
      <c r="Z67" s="771">
        <v>39.554857526506659</v>
      </c>
      <c r="AA67" s="771">
        <v>25.199285234723742</v>
      </c>
      <c r="AB67" s="771">
        <v>17.346428462437171</v>
      </c>
      <c r="AC67" s="772">
        <v>439.76600428989923</v>
      </c>
      <c r="AD67" s="771">
        <v>188.98428562709228</v>
      </c>
      <c r="AE67" s="771">
        <v>48.435713631766134</v>
      </c>
      <c r="AF67" s="771">
        <v>9.0028572082519513</v>
      </c>
      <c r="AG67" s="771">
        <v>14.150571210043733</v>
      </c>
      <c r="AH67" s="771">
        <v>311.82357134137811</v>
      </c>
      <c r="AI67" s="771">
        <v>78.088570186070001</v>
      </c>
      <c r="AJ67" s="423"/>
      <c r="AK67" s="423"/>
      <c r="AL67" s="423"/>
      <c r="AM67" s="423"/>
      <c r="AN67" s="423"/>
      <c r="AO67" s="423"/>
      <c r="AP67" s="798"/>
      <c r="AQ67" s="798"/>
      <c r="AR67" s="798"/>
      <c r="AS67" s="423"/>
      <c r="AT67" s="423"/>
      <c r="AU67" s="423"/>
      <c r="AV67" s="423"/>
      <c r="AW67" s="423"/>
      <c r="AX67" s="423"/>
      <c r="AY67" s="423"/>
      <c r="AZ67" s="423"/>
      <c r="BA67" s="423"/>
      <c r="BB67" s="423"/>
      <c r="BC67" s="423"/>
      <c r="BD67" s="423"/>
      <c r="BE67" s="423"/>
      <c r="BF67" s="423"/>
      <c r="BG67" s="423"/>
      <c r="BH67" s="423"/>
      <c r="BI67" s="423"/>
      <c r="BJ67" s="423"/>
      <c r="BK67" s="423"/>
      <c r="BL67" s="423"/>
      <c r="BM67" s="423"/>
    </row>
    <row r="68" spans="1:65" s="164" customFormat="1" ht="12.75">
      <c r="A68" s="207"/>
      <c r="B68" s="220"/>
      <c r="C68" s="220"/>
      <c r="D68" s="220"/>
      <c r="E68" s="220"/>
      <c r="F68" s="220"/>
      <c r="G68" s="220"/>
      <c r="H68" s="220"/>
      <c r="I68" s="220"/>
      <c r="J68" s="243"/>
      <c r="K68" s="159"/>
      <c r="R68" s="423"/>
      <c r="S68" s="423"/>
      <c r="T68" s="423"/>
      <c r="U68" s="761"/>
      <c r="V68" s="761">
        <v>8</v>
      </c>
      <c r="W68" s="760">
        <v>8</v>
      </c>
      <c r="X68" s="771">
        <v>57.657142639160107</v>
      </c>
      <c r="Y68" s="771">
        <v>105.39785766601526</v>
      </c>
      <c r="Z68" s="771">
        <v>40.561000006539437</v>
      </c>
      <c r="AA68" s="771">
        <v>20.075571877615744</v>
      </c>
      <c r="AB68" s="771">
        <v>12.653857094900914</v>
      </c>
      <c r="AC68" s="772">
        <v>288.93457249232642</v>
      </c>
      <c r="AD68" s="771">
        <v>201.38999720982085</v>
      </c>
      <c r="AE68" s="771">
        <v>43.595714569091747</v>
      </c>
      <c r="AF68" s="771">
        <v>9</v>
      </c>
      <c r="AG68" s="771">
        <v>4.65714287757873</v>
      </c>
      <c r="AH68" s="771">
        <v>283.68928527831974</v>
      </c>
      <c r="AI68" s="771">
        <v>88.551427568708121</v>
      </c>
      <c r="AJ68" s="423"/>
      <c r="AK68" s="423"/>
      <c r="AL68" s="423"/>
      <c r="AM68" s="423"/>
      <c r="AN68" s="423"/>
      <c r="AO68" s="423"/>
      <c r="AP68" s="784"/>
      <c r="AQ68" s="783"/>
      <c r="AR68" s="800"/>
      <c r="AS68" s="423"/>
      <c r="AT68" s="423"/>
      <c r="AU68" s="423"/>
      <c r="AV68" s="423"/>
      <c r="AW68" s="423"/>
      <c r="AX68" s="423"/>
      <c r="AY68" s="423"/>
      <c r="AZ68" s="423"/>
      <c r="BA68" s="423"/>
      <c r="BB68" s="423"/>
      <c r="BC68" s="423"/>
      <c r="BD68" s="423"/>
      <c r="BE68" s="423"/>
      <c r="BF68" s="423"/>
      <c r="BG68" s="423"/>
      <c r="BH68" s="423"/>
      <c r="BI68" s="423"/>
      <c r="BJ68" s="423"/>
      <c r="BK68" s="423"/>
      <c r="BL68" s="423"/>
      <c r="BM68" s="423"/>
    </row>
    <row r="69" spans="1:65" s="164" customFormat="1" ht="12.75">
      <c r="A69" s="207"/>
      <c r="B69" s="220"/>
      <c r="C69" s="220"/>
      <c r="D69" s="220"/>
      <c r="E69" s="220"/>
      <c r="F69" s="220"/>
      <c r="G69" s="220"/>
      <c r="H69" s="220"/>
      <c r="I69" s="220"/>
      <c r="J69" s="243"/>
      <c r="K69" s="159"/>
      <c r="R69" s="423"/>
      <c r="S69" s="423"/>
      <c r="T69" s="423"/>
      <c r="U69" s="761"/>
      <c r="V69" s="761"/>
      <c r="W69" s="760">
        <v>9</v>
      </c>
      <c r="X69" s="771">
        <v>88.771428789410876</v>
      </c>
      <c r="Y69" s="771">
        <v>162.89514378138898</v>
      </c>
      <c r="Z69" s="771">
        <v>99.332141876220447</v>
      </c>
      <c r="AA69" s="771">
        <v>19.496999740600501</v>
      </c>
      <c r="AB69" s="771">
        <v>15.7849998474121</v>
      </c>
      <c r="AC69" s="772">
        <v>411.09385899134998</v>
      </c>
      <c r="AD69" s="771">
        <v>179.96000671386699</v>
      </c>
      <c r="AE69" s="771">
        <v>37.669998168945298</v>
      </c>
      <c r="AF69" s="771">
        <v>9.0014286041259748</v>
      </c>
      <c r="AG69" s="771">
        <v>3.743571417672289</v>
      </c>
      <c r="AH69" s="771">
        <v>317.80857631138355</v>
      </c>
      <c r="AI69" s="771">
        <v>91.184855869838046</v>
      </c>
      <c r="AJ69" s="423"/>
      <c r="AK69" s="423"/>
      <c r="AL69" s="423"/>
      <c r="AM69" s="423"/>
      <c r="AN69" s="423"/>
      <c r="AO69" s="423"/>
      <c r="AP69" s="783"/>
      <c r="AQ69" s="783"/>
      <c r="AR69" s="800"/>
      <c r="AS69" s="423"/>
      <c r="AT69" s="423"/>
      <c r="AU69" s="423"/>
      <c r="AV69" s="423"/>
      <c r="AW69" s="423"/>
      <c r="AX69" s="423"/>
      <c r="AY69" s="423"/>
      <c r="AZ69" s="423"/>
      <c r="BA69" s="423"/>
      <c r="BB69" s="423"/>
      <c r="BC69" s="423"/>
      <c r="BD69" s="423"/>
      <c r="BE69" s="423"/>
      <c r="BF69" s="423"/>
      <c r="BG69" s="423"/>
      <c r="BH69" s="423"/>
      <c r="BI69" s="423"/>
      <c r="BJ69" s="423"/>
      <c r="BK69" s="423"/>
      <c r="BL69" s="423"/>
      <c r="BM69" s="423"/>
    </row>
    <row r="70" spans="1:65" s="164" customFormat="1" ht="12.75">
      <c r="A70" s="207"/>
      <c r="B70" s="220"/>
      <c r="C70" s="220"/>
      <c r="D70" s="220"/>
      <c r="E70" s="220"/>
      <c r="F70" s="220"/>
      <c r="G70" s="220"/>
      <c r="H70" s="220"/>
      <c r="I70" s="220"/>
      <c r="J70" s="243"/>
      <c r="K70" s="159"/>
      <c r="R70" s="423"/>
      <c r="S70" s="423"/>
      <c r="T70" s="423"/>
      <c r="U70" s="761"/>
      <c r="V70" s="761"/>
      <c r="W70" s="760">
        <v>10</v>
      </c>
      <c r="X70" s="771">
        <v>82.44</v>
      </c>
      <c r="Y70" s="771">
        <v>131.47999999999999</v>
      </c>
      <c r="Z70" s="771">
        <v>63.86</v>
      </c>
      <c r="AA70" s="771">
        <v>23.33</v>
      </c>
      <c r="AB70" s="771">
        <v>16.84</v>
      </c>
      <c r="AC70" s="772">
        <v>435.11</v>
      </c>
      <c r="AD70" s="771">
        <v>175.54</v>
      </c>
      <c r="AE70" s="771">
        <v>52.55</v>
      </c>
      <c r="AF70" s="771">
        <v>15.41</v>
      </c>
      <c r="AG70" s="771">
        <v>22.31</v>
      </c>
      <c r="AH70" s="771">
        <v>307.52</v>
      </c>
      <c r="AI70" s="771">
        <v>98.38</v>
      </c>
      <c r="AJ70" s="423"/>
      <c r="AK70" s="423"/>
      <c r="AL70" s="423"/>
      <c r="AM70" s="423"/>
      <c r="AN70" s="423"/>
      <c r="AO70" s="423"/>
      <c r="AP70" s="783"/>
      <c r="AQ70" s="783"/>
      <c r="AR70" s="800"/>
      <c r="AS70" s="423"/>
      <c r="AT70" s="423"/>
      <c r="AU70" s="423"/>
      <c r="AV70" s="423"/>
      <c r="AW70" s="423"/>
      <c r="AX70" s="423"/>
      <c r="AY70" s="423"/>
      <c r="AZ70" s="423"/>
      <c r="BA70" s="423"/>
      <c r="BB70" s="423"/>
      <c r="BC70" s="423"/>
      <c r="BD70" s="423"/>
      <c r="BE70" s="423"/>
      <c r="BF70" s="423"/>
      <c r="BG70" s="423"/>
      <c r="BH70" s="423"/>
      <c r="BI70" s="423"/>
      <c r="BJ70" s="423"/>
      <c r="BK70" s="423"/>
      <c r="BL70" s="423"/>
      <c r="BM70" s="423"/>
    </row>
    <row r="71" spans="1:65" s="164" customFormat="1" ht="12.75">
      <c r="A71" s="207"/>
      <c r="B71" s="220"/>
      <c r="C71" s="220"/>
      <c r="D71" s="220"/>
      <c r="E71" s="220"/>
      <c r="F71" s="220"/>
      <c r="G71" s="220"/>
      <c r="H71" s="220"/>
      <c r="I71" s="220"/>
      <c r="J71" s="243"/>
      <c r="K71" s="159"/>
      <c r="R71" s="423"/>
      <c r="S71" s="423"/>
      <c r="T71" s="423"/>
      <c r="U71" s="761"/>
      <c r="V71" s="761"/>
      <c r="W71" s="760">
        <v>11</v>
      </c>
      <c r="X71" s="771">
        <v>79.385999999999996</v>
      </c>
      <c r="Y71" s="771">
        <v>168.71</v>
      </c>
      <c r="Z71" s="771">
        <v>149.82</v>
      </c>
      <c r="AA71" s="771">
        <v>21.65</v>
      </c>
      <c r="AB71" s="771">
        <v>17.920000000000002</v>
      </c>
      <c r="AC71" s="772">
        <v>268.85000000000002</v>
      </c>
      <c r="AD71" s="771">
        <v>139.57</v>
      </c>
      <c r="AE71" s="771">
        <v>35.479999999999997</v>
      </c>
      <c r="AF71" s="771">
        <v>11.194000000000001</v>
      </c>
      <c r="AG71" s="771">
        <v>11.012</v>
      </c>
      <c r="AH71" s="771">
        <v>267.10000000000002</v>
      </c>
      <c r="AI71" s="771">
        <v>73.144999999999996</v>
      </c>
      <c r="AJ71" s="423"/>
      <c r="AK71" s="423"/>
      <c r="AL71" s="423"/>
      <c r="AM71" s="423"/>
      <c r="AN71" s="423"/>
      <c r="AO71" s="423"/>
      <c r="AP71" s="783"/>
      <c r="AQ71" s="783"/>
      <c r="AR71" s="800"/>
      <c r="AS71" s="423"/>
      <c r="AT71" s="423"/>
      <c r="AU71" s="423"/>
      <c r="AV71" s="423"/>
      <c r="AW71" s="423"/>
      <c r="AX71" s="423"/>
      <c r="AY71" s="423"/>
      <c r="AZ71" s="423"/>
      <c r="BA71" s="423"/>
      <c r="BB71" s="423"/>
      <c r="BC71" s="423"/>
      <c r="BD71" s="423"/>
      <c r="BE71" s="423"/>
      <c r="BF71" s="423"/>
      <c r="BG71" s="423"/>
      <c r="BH71" s="423"/>
      <c r="BI71" s="423"/>
      <c r="BJ71" s="423"/>
      <c r="BK71" s="423"/>
      <c r="BL71" s="423"/>
      <c r="BM71" s="423"/>
    </row>
    <row r="72" spans="1:65" s="164" customFormat="1" ht="12.75">
      <c r="A72" s="207"/>
      <c r="B72" s="220"/>
      <c r="C72" s="220"/>
      <c r="D72" s="220"/>
      <c r="E72" s="220"/>
      <c r="F72" s="220"/>
      <c r="G72" s="220"/>
      <c r="H72" s="220"/>
      <c r="I72" s="220"/>
      <c r="J72" s="243"/>
      <c r="K72" s="159"/>
      <c r="R72" s="423"/>
      <c r="S72" s="423"/>
      <c r="T72" s="423"/>
      <c r="U72" s="761"/>
      <c r="V72" s="761">
        <v>12</v>
      </c>
      <c r="W72" s="760">
        <v>12</v>
      </c>
      <c r="X72" s="771">
        <v>79.385000000000005</v>
      </c>
      <c r="Y72" s="771">
        <v>283.36357334681884</v>
      </c>
      <c r="Z72" s="771">
        <v>237.20571463448616</v>
      </c>
      <c r="AA72" s="771">
        <v>27.377714429582827</v>
      </c>
      <c r="AB72" s="771">
        <v>22.34300013950887</v>
      </c>
      <c r="AC72" s="772">
        <v>380.93800136021173</v>
      </c>
      <c r="AD72" s="771">
        <v>144.48428562709242</v>
      </c>
      <c r="AE72" s="771">
        <v>34.888571330479174</v>
      </c>
      <c r="AF72" s="771">
        <v>21.529999869210325</v>
      </c>
      <c r="AG72" s="771">
        <v>11.088000297546349</v>
      </c>
      <c r="AH72" s="771">
        <v>256.24499947684097</v>
      </c>
      <c r="AI72" s="771">
        <v>60.913855961390873</v>
      </c>
      <c r="AJ72" s="423"/>
      <c r="AK72" s="423"/>
      <c r="AL72" s="423"/>
      <c r="AM72" s="423"/>
      <c r="AN72" s="423"/>
      <c r="AO72" s="423"/>
      <c r="AP72" s="783"/>
      <c r="AQ72" s="783"/>
      <c r="AR72" s="800"/>
      <c r="AS72" s="423"/>
      <c r="AT72" s="423"/>
      <c r="AU72" s="423"/>
      <c r="AV72" s="423"/>
      <c r="AW72" s="423"/>
      <c r="AX72" s="423"/>
      <c r="AY72" s="423"/>
      <c r="AZ72" s="423"/>
      <c r="BA72" s="423"/>
      <c r="BB72" s="423"/>
      <c r="BC72" s="423"/>
      <c r="BD72" s="423"/>
      <c r="BE72" s="423"/>
      <c r="BF72" s="423"/>
      <c r="BG72" s="423"/>
      <c r="BH72" s="423"/>
      <c r="BI72" s="423"/>
      <c r="BJ72" s="423"/>
      <c r="BK72" s="423"/>
      <c r="BL72" s="423"/>
      <c r="BM72" s="423"/>
    </row>
    <row r="73" spans="1:65" s="164" customFormat="1" ht="12.75">
      <c r="A73" s="207"/>
      <c r="B73" s="220"/>
      <c r="C73" s="220"/>
      <c r="D73" s="220"/>
      <c r="E73" s="220"/>
      <c r="F73" s="220"/>
      <c r="G73" s="220"/>
      <c r="H73" s="220"/>
      <c r="I73" s="220"/>
      <c r="J73" s="243"/>
      <c r="K73" s="159"/>
      <c r="R73" s="423"/>
      <c r="S73" s="423"/>
      <c r="T73" s="423"/>
      <c r="U73" s="761"/>
      <c r="V73" s="761"/>
      <c r="W73" s="760">
        <v>13</v>
      </c>
      <c r="X73" s="771">
        <v>106.27142769949758</v>
      </c>
      <c r="Y73" s="771">
        <v>166.3</v>
      </c>
      <c r="Z73" s="771">
        <v>146.00399999999999</v>
      </c>
      <c r="AA73" s="771">
        <v>18.302499999999998</v>
      </c>
      <c r="AB73" s="771">
        <v>13.263</v>
      </c>
      <c r="AC73" s="772">
        <v>284.01</v>
      </c>
      <c r="AD73" s="771">
        <v>128.37</v>
      </c>
      <c r="AE73" s="771">
        <v>35.216999999999999</v>
      </c>
      <c r="AF73" s="771">
        <v>13.0228</v>
      </c>
      <c r="AG73" s="771">
        <v>5.0830000000000002</v>
      </c>
      <c r="AH73" s="771">
        <v>172.56</v>
      </c>
      <c r="AI73" s="771">
        <v>49.094000000000001</v>
      </c>
      <c r="AJ73" s="423"/>
      <c r="AK73" s="423"/>
      <c r="AL73" s="423"/>
      <c r="AM73" s="423"/>
      <c r="AN73" s="423"/>
      <c r="AO73" s="423"/>
      <c r="AP73" s="783"/>
      <c r="AQ73" s="783"/>
      <c r="AR73" s="800"/>
      <c r="AS73" s="423"/>
      <c r="AT73" s="423"/>
      <c r="AU73" s="423"/>
      <c r="AV73" s="423"/>
      <c r="AW73" s="423"/>
      <c r="AX73" s="423"/>
      <c r="AY73" s="423"/>
      <c r="AZ73" s="423"/>
      <c r="BA73" s="423"/>
      <c r="BB73" s="423"/>
      <c r="BC73" s="423"/>
      <c r="BD73" s="423"/>
      <c r="BE73" s="423"/>
      <c r="BF73" s="423"/>
      <c r="BG73" s="423"/>
      <c r="BH73" s="423"/>
      <c r="BI73" s="423"/>
      <c r="BJ73" s="423"/>
      <c r="BK73" s="423"/>
      <c r="BL73" s="423"/>
      <c r="BM73" s="423"/>
    </row>
    <row r="74" spans="1:65" s="164" customFormat="1" ht="12.75">
      <c r="A74" s="207"/>
      <c r="B74" s="220"/>
      <c r="C74" s="220"/>
      <c r="D74" s="220"/>
      <c r="E74" s="220"/>
      <c r="F74" s="220"/>
      <c r="G74" s="220"/>
      <c r="H74" s="220"/>
      <c r="I74" s="220"/>
      <c r="J74" s="243"/>
      <c r="K74" s="159"/>
      <c r="R74" s="423"/>
      <c r="S74" s="423"/>
      <c r="T74" s="423"/>
      <c r="U74" s="761"/>
      <c r="V74" s="761"/>
      <c r="W74" s="760">
        <v>14</v>
      </c>
      <c r="X74" s="771">
        <v>81.84</v>
      </c>
      <c r="Y74" s="771">
        <v>135.46</v>
      </c>
      <c r="Z74" s="771">
        <v>119.48</v>
      </c>
      <c r="AA74" s="771">
        <v>17.7</v>
      </c>
      <c r="AB74" s="771">
        <v>7.28</v>
      </c>
      <c r="AC74" s="772">
        <v>319.68499755859301</v>
      </c>
      <c r="AD74" s="771">
        <v>172.46</v>
      </c>
      <c r="AE74" s="771">
        <v>34</v>
      </c>
      <c r="AF74" s="771">
        <v>10.01</v>
      </c>
      <c r="AG74" s="771">
        <v>2.54</v>
      </c>
      <c r="AH74" s="771">
        <v>207.4</v>
      </c>
      <c r="AI74" s="771">
        <v>81.2</v>
      </c>
      <c r="AJ74" s="423"/>
      <c r="AK74" s="423"/>
      <c r="AL74" s="423"/>
      <c r="AM74" s="423"/>
      <c r="AN74" s="423"/>
      <c r="AO74" s="423"/>
      <c r="AP74" s="783"/>
      <c r="AQ74" s="783"/>
      <c r="AR74" s="800"/>
      <c r="AS74" s="423"/>
      <c r="AT74" s="423"/>
      <c r="AU74" s="423"/>
      <c r="AV74" s="423"/>
      <c r="AW74" s="423"/>
      <c r="AX74" s="423"/>
      <c r="AY74" s="423"/>
      <c r="AZ74" s="423"/>
      <c r="BA74" s="423"/>
      <c r="BB74" s="423"/>
      <c r="BC74" s="423"/>
      <c r="BD74" s="423"/>
      <c r="BE74" s="423"/>
      <c r="BF74" s="423"/>
      <c r="BG74" s="423"/>
      <c r="BH74" s="423"/>
      <c r="BI74" s="423"/>
      <c r="BJ74" s="423"/>
      <c r="BK74" s="423"/>
      <c r="BL74" s="423"/>
      <c r="BM74" s="423"/>
    </row>
    <row r="75" spans="1:65" s="164" customFormat="1" ht="12.75">
      <c r="A75" s="207"/>
      <c r="B75" s="220"/>
      <c r="C75" s="220"/>
      <c r="D75" s="220"/>
      <c r="E75" s="220"/>
      <c r="F75" s="220"/>
      <c r="G75" s="220"/>
      <c r="H75" s="220"/>
      <c r="I75" s="220"/>
      <c r="J75" s="243"/>
      <c r="K75" s="159"/>
      <c r="R75" s="423"/>
      <c r="S75" s="423"/>
      <c r="T75" s="423"/>
      <c r="U75" s="761"/>
      <c r="V75" s="761"/>
      <c r="W75" s="760">
        <v>15</v>
      </c>
      <c r="X75" s="771">
        <v>64.599999999999994</v>
      </c>
      <c r="Y75" s="771">
        <v>144.72999999999999</v>
      </c>
      <c r="Z75" s="771">
        <v>117.33</v>
      </c>
      <c r="AA75" s="771">
        <v>17.95</v>
      </c>
      <c r="AB75" s="771">
        <v>10.97</v>
      </c>
      <c r="AC75" s="772">
        <v>334.82</v>
      </c>
      <c r="AD75" s="771">
        <v>134.32</v>
      </c>
      <c r="AE75" s="771">
        <v>34.4</v>
      </c>
      <c r="AF75" s="771">
        <v>10</v>
      </c>
      <c r="AG75" s="771">
        <v>2.68</v>
      </c>
      <c r="AH75" s="771">
        <v>268.58999999999997</v>
      </c>
      <c r="AI75" s="771">
        <v>99.91</v>
      </c>
      <c r="AJ75" s="423"/>
      <c r="AK75" s="423"/>
      <c r="AL75" s="423"/>
      <c r="AM75" s="423"/>
      <c r="AN75" s="423"/>
      <c r="AO75" s="423"/>
      <c r="AP75" s="783"/>
      <c r="AQ75" s="783"/>
      <c r="AR75" s="800"/>
      <c r="AS75" s="423"/>
      <c r="AT75" s="423"/>
      <c r="AU75" s="423"/>
      <c r="AV75" s="423"/>
      <c r="AW75" s="423"/>
      <c r="AX75" s="423"/>
      <c r="AY75" s="423"/>
      <c r="AZ75" s="423"/>
      <c r="BA75" s="423"/>
      <c r="BB75" s="423"/>
      <c r="BC75" s="423"/>
      <c r="BD75" s="423"/>
      <c r="BE75" s="423"/>
      <c r="BF75" s="423"/>
      <c r="BG75" s="423"/>
      <c r="BH75" s="423"/>
      <c r="BI75" s="423"/>
      <c r="BJ75" s="423"/>
      <c r="BK75" s="423"/>
      <c r="BL75" s="423"/>
      <c r="BM75" s="423"/>
    </row>
    <row r="76" spans="1:65" s="164" customFormat="1" ht="12.75">
      <c r="A76" s="207"/>
      <c r="B76" s="220"/>
      <c r="C76" s="220"/>
      <c r="D76" s="220"/>
      <c r="E76" s="220"/>
      <c r="F76" s="220"/>
      <c r="G76" s="220"/>
      <c r="H76" s="220"/>
      <c r="I76" s="220"/>
      <c r="J76" s="243"/>
      <c r="K76" s="159"/>
      <c r="R76" s="423"/>
      <c r="S76" s="423"/>
      <c r="T76" s="423"/>
      <c r="U76" s="761"/>
      <c r="V76" s="761">
        <v>16</v>
      </c>
      <c r="W76" s="760">
        <v>16</v>
      </c>
      <c r="X76" s="771">
        <v>78.33</v>
      </c>
      <c r="Y76" s="771">
        <v>119.2355706</v>
      </c>
      <c r="Z76" s="771">
        <v>96.842713489999994</v>
      </c>
      <c r="AA76" s="771">
        <v>15.54999978</v>
      </c>
      <c r="AB76" s="771">
        <v>7.3847143309999996</v>
      </c>
      <c r="AC76" s="772">
        <v>242.2711443</v>
      </c>
      <c r="AD76" s="771">
        <v>123.28142769999999</v>
      </c>
      <c r="AE76" s="771">
        <v>31.61571421</v>
      </c>
      <c r="AF76" s="771">
        <v>10.00857149</v>
      </c>
      <c r="AG76" s="771">
        <v>1.739714282</v>
      </c>
      <c r="AH76" s="771">
        <v>219.1407122</v>
      </c>
      <c r="AI76" s="771">
        <v>73.782856530000004</v>
      </c>
      <c r="AJ76" s="423"/>
      <c r="AK76" s="423"/>
      <c r="AL76" s="423"/>
      <c r="AM76" s="423"/>
      <c r="AN76" s="423"/>
      <c r="AO76" s="423"/>
      <c r="AP76" s="783"/>
      <c r="AQ76" s="783"/>
      <c r="AR76" s="800"/>
      <c r="AS76" s="423"/>
      <c r="AT76" s="423"/>
      <c r="AU76" s="423"/>
      <c r="AV76" s="423"/>
      <c r="AW76" s="423"/>
      <c r="AX76" s="423"/>
      <c r="AY76" s="423"/>
      <c r="AZ76" s="423"/>
      <c r="BA76" s="423"/>
      <c r="BB76" s="423"/>
      <c r="BC76" s="423"/>
      <c r="BD76" s="423"/>
      <c r="BE76" s="423"/>
      <c r="BF76" s="423"/>
      <c r="BG76" s="423"/>
      <c r="BH76" s="423"/>
      <c r="BI76" s="423"/>
      <c r="BJ76" s="423"/>
      <c r="BK76" s="423"/>
      <c r="BL76" s="423"/>
      <c r="BM76" s="423"/>
    </row>
    <row r="77" spans="1:65" s="164" customFormat="1" ht="12.75">
      <c r="A77" s="207"/>
      <c r="B77" s="220"/>
      <c r="C77" s="220"/>
      <c r="D77" s="220"/>
      <c r="E77" s="220"/>
      <c r="F77" s="220"/>
      <c r="G77" s="220"/>
      <c r="H77" s="220"/>
      <c r="I77" s="220"/>
      <c r="J77" s="243"/>
      <c r="K77" s="159"/>
      <c r="R77" s="423"/>
      <c r="S77" s="423"/>
      <c r="T77" s="423"/>
      <c r="U77" s="761"/>
      <c r="V77" s="761"/>
      <c r="W77" s="760">
        <v>17</v>
      </c>
      <c r="X77" s="771">
        <v>60.25714275</v>
      </c>
      <c r="Y77" s="771">
        <v>87.61</v>
      </c>
      <c r="Z77" s="771">
        <v>50</v>
      </c>
      <c r="AA77" s="771">
        <v>14.797000000000001</v>
      </c>
      <c r="AB77" s="771">
        <v>9.26</v>
      </c>
      <c r="AC77" s="772">
        <v>224.91</v>
      </c>
      <c r="AD77" s="771">
        <v>109.76</v>
      </c>
      <c r="AE77" s="771">
        <v>26.86</v>
      </c>
      <c r="AF77" s="771">
        <v>10</v>
      </c>
      <c r="AG77" s="771">
        <v>1.53</v>
      </c>
      <c r="AH77" s="771">
        <v>165.05</v>
      </c>
      <c r="AI77" s="771">
        <v>46.43</v>
      </c>
      <c r="AJ77" s="423"/>
      <c r="AK77" s="423"/>
      <c r="AL77" s="423"/>
      <c r="AM77" s="423"/>
      <c r="AN77" s="423"/>
      <c r="AO77" s="423"/>
      <c r="AP77" s="783"/>
      <c r="AQ77" s="783"/>
      <c r="AR77" s="800"/>
      <c r="AS77" s="423"/>
      <c r="AT77" s="423"/>
      <c r="AU77" s="423"/>
      <c r="AV77" s="423"/>
      <c r="AW77" s="423"/>
      <c r="AX77" s="423"/>
      <c r="AY77" s="423"/>
      <c r="AZ77" s="423"/>
      <c r="BA77" s="423"/>
      <c r="BB77" s="423"/>
      <c r="BC77" s="423"/>
      <c r="BD77" s="423"/>
      <c r="BE77" s="423"/>
      <c r="BF77" s="423"/>
      <c r="BG77" s="423"/>
      <c r="BH77" s="423"/>
      <c r="BI77" s="423"/>
      <c r="BJ77" s="423"/>
      <c r="BK77" s="423"/>
      <c r="BL77" s="423"/>
      <c r="BM77" s="423"/>
    </row>
    <row r="78" spans="1:65" s="164" customFormat="1" ht="12.75">
      <c r="A78" s="207"/>
      <c r="B78" s="220"/>
      <c r="C78" s="220"/>
      <c r="D78" s="220"/>
      <c r="E78" s="220"/>
      <c r="F78" s="220"/>
      <c r="G78" s="220"/>
      <c r="H78" s="220"/>
      <c r="I78" s="220"/>
      <c r="J78" s="243"/>
      <c r="K78" s="159"/>
      <c r="R78" s="423"/>
      <c r="S78" s="423"/>
      <c r="T78" s="423"/>
      <c r="U78" s="761"/>
      <c r="V78" s="761"/>
      <c r="W78" s="760">
        <v>18</v>
      </c>
      <c r="X78" s="771">
        <v>42.69</v>
      </c>
      <c r="Y78" s="771">
        <v>85.12</v>
      </c>
      <c r="Z78" s="771">
        <v>49.42</v>
      </c>
      <c r="AA78" s="771">
        <v>14.55</v>
      </c>
      <c r="AB78" s="771">
        <v>8</v>
      </c>
      <c r="AC78" s="772">
        <v>165.54</v>
      </c>
      <c r="AD78" s="771">
        <v>94.2</v>
      </c>
      <c r="AE78" s="771">
        <v>21.22</v>
      </c>
      <c r="AF78" s="771">
        <v>10.039999999999999</v>
      </c>
      <c r="AG78" s="771">
        <v>1.1060000000000001</v>
      </c>
      <c r="AH78" s="771">
        <v>119.089</v>
      </c>
      <c r="AI78" s="771">
        <v>40.600999999999999</v>
      </c>
      <c r="AJ78" s="423"/>
      <c r="AK78" s="423"/>
      <c r="AL78" s="423"/>
      <c r="AM78" s="423"/>
      <c r="AN78" s="423"/>
      <c r="AO78" s="423"/>
      <c r="AP78" s="783"/>
      <c r="AQ78" s="783"/>
      <c r="AR78" s="800"/>
      <c r="AS78" s="423"/>
      <c r="AT78" s="423"/>
      <c r="AU78" s="423"/>
      <c r="AV78" s="423"/>
      <c r="AW78" s="423"/>
      <c r="AX78" s="423"/>
      <c r="AY78" s="423"/>
      <c r="AZ78" s="423"/>
      <c r="BA78" s="423"/>
      <c r="BB78" s="423"/>
      <c r="BC78" s="423"/>
      <c r="BD78" s="423"/>
      <c r="BE78" s="423"/>
      <c r="BF78" s="423"/>
      <c r="BG78" s="423"/>
      <c r="BH78" s="423"/>
      <c r="BI78" s="423"/>
      <c r="BJ78" s="423"/>
      <c r="BK78" s="423"/>
      <c r="BL78" s="423"/>
      <c r="BM78" s="423"/>
    </row>
    <row r="79" spans="1:65" s="164" customFormat="1" ht="12.75">
      <c r="A79" s="207"/>
      <c r="B79" s="220"/>
      <c r="C79" s="220"/>
      <c r="D79" s="220"/>
      <c r="E79" s="220"/>
      <c r="F79" s="220"/>
      <c r="G79" s="220"/>
      <c r="H79" s="220"/>
      <c r="I79" s="220"/>
      <c r="J79" s="243"/>
      <c r="K79" s="159"/>
      <c r="R79" s="423"/>
      <c r="S79" s="423"/>
      <c r="T79" s="423"/>
      <c r="U79" s="761"/>
      <c r="V79" s="761"/>
      <c r="W79" s="760">
        <v>19</v>
      </c>
      <c r="X79" s="771">
        <v>28.51</v>
      </c>
      <c r="Y79" s="771">
        <v>72.61</v>
      </c>
      <c r="Z79" s="771">
        <v>35.74</v>
      </c>
      <c r="AA79" s="771">
        <v>13.66</v>
      </c>
      <c r="AB79" s="771">
        <v>6.6</v>
      </c>
      <c r="AC79" s="772">
        <v>146.38</v>
      </c>
      <c r="AD79" s="771">
        <v>94.697000000000003</v>
      </c>
      <c r="AE79" s="771">
        <v>19.11</v>
      </c>
      <c r="AF79" s="771">
        <v>9.94</v>
      </c>
      <c r="AG79" s="771">
        <v>1.4219999999999999</v>
      </c>
      <c r="AH79" s="771">
        <v>92.77</v>
      </c>
      <c r="AI79" s="771">
        <v>44.54</v>
      </c>
      <c r="AJ79" s="423"/>
      <c r="AK79" s="423"/>
      <c r="AL79" s="423"/>
      <c r="AM79" s="423"/>
      <c r="AN79" s="423"/>
      <c r="AO79" s="423"/>
      <c r="AP79" s="783"/>
      <c r="AQ79" s="783"/>
      <c r="AR79" s="800"/>
      <c r="AS79" s="423"/>
      <c r="AT79" s="423"/>
      <c r="AU79" s="423"/>
      <c r="AV79" s="423"/>
      <c r="AW79" s="423"/>
      <c r="AX79" s="423"/>
      <c r="AY79" s="423"/>
      <c r="AZ79" s="423"/>
      <c r="BA79" s="423"/>
      <c r="BB79" s="423"/>
      <c r="BC79" s="423"/>
      <c r="BD79" s="423"/>
      <c r="BE79" s="423"/>
      <c r="BF79" s="423"/>
      <c r="BG79" s="423"/>
      <c r="BH79" s="423"/>
      <c r="BI79" s="423"/>
      <c r="BJ79" s="423"/>
      <c r="BK79" s="423"/>
      <c r="BL79" s="423"/>
      <c r="BM79" s="423"/>
    </row>
    <row r="80" spans="1:65" s="164" customFormat="1" ht="12.75">
      <c r="A80" s="207"/>
      <c r="B80" s="220"/>
      <c r="C80" s="220"/>
      <c r="D80" s="220"/>
      <c r="E80" s="220"/>
      <c r="F80" s="220"/>
      <c r="G80" s="220"/>
      <c r="H80" s="220"/>
      <c r="I80" s="220"/>
      <c r="J80" s="243"/>
      <c r="K80" s="159"/>
      <c r="R80" s="423"/>
      <c r="S80" s="423"/>
      <c r="T80" s="423"/>
      <c r="U80" s="761"/>
      <c r="V80" s="761">
        <v>20</v>
      </c>
      <c r="W80" s="760">
        <v>20</v>
      </c>
      <c r="X80" s="771">
        <v>35.168999810000003</v>
      </c>
      <c r="Y80" s="771">
        <v>131.49528609999999</v>
      </c>
      <c r="Z80" s="771">
        <v>63.049000329999998</v>
      </c>
      <c r="AA80" s="771">
        <v>13.311428619999999</v>
      </c>
      <c r="AB80" s="771">
        <v>5.4271428930000001</v>
      </c>
      <c r="AC80" s="772">
        <v>134.76942879999999</v>
      </c>
      <c r="AD80" s="771">
        <v>86.832857399999995</v>
      </c>
      <c r="AE80" s="771">
        <v>19.79285703</v>
      </c>
      <c r="AF80" s="771">
        <v>10.00285721</v>
      </c>
      <c r="AG80" s="771">
        <v>1.410000001</v>
      </c>
      <c r="AH80" s="771">
        <v>83.964998519999995</v>
      </c>
      <c r="AI80" s="771">
        <v>26.044285909999999</v>
      </c>
      <c r="AJ80" s="423"/>
      <c r="AK80" s="423"/>
      <c r="AL80" s="423"/>
      <c r="AM80" s="423"/>
      <c r="AN80" s="423"/>
      <c r="AO80" s="423"/>
      <c r="AP80" s="783"/>
      <c r="AQ80" s="783"/>
      <c r="AR80" s="800"/>
      <c r="AS80" s="423"/>
      <c r="AT80" s="423"/>
      <c r="AU80" s="423"/>
      <c r="AV80" s="423"/>
      <c r="AW80" s="423"/>
      <c r="AX80" s="423"/>
      <c r="AY80" s="423"/>
      <c r="AZ80" s="423"/>
      <c r="BA80" s="423"/>
      <c r="BB80" s="423"/>
      <c r="BC80" s="423"/>
      <c r="BD80" s="423"/>
      <c r="BE80" s="423"/>
      <c r="BF80" s="423"/>
      <c r="BG80" s="423"/>
      <c r="BH80" s="423"/>
      <c r="BI80" s="423"/>
      <c r="BJ80" s="423"/>
      <c r="BK80" s="423"/>
      <c r="BL80" s="423"/>
      <c r="BM80" s="423"/>
    </row>
    <row r="81" spans="1:65" s="164" customFormat="1" ht="12.75">
      <c r="A81" s="207"/>
      <c r="B81" s="220"/>
      <c r="C81" s="220"/>
      <c r="D81" s="220"/>
      <c r="E81" s="220"/>
      <c r="F81" s="220"/>
      <c r="G81" s="220"/>
      <c r="H81" s="220"/>
      <c r="I81" s="220"/>
      <c r="J81" s="243"/>
      <c r="K81" s="159"/>
      <c r="R81" s="423"/>
      <c r="S81" s="423"/>
      <c r="T81" s="423"/>
      <c r="U81" s="761"/>
      <c r="V81" s="761"/>
      <c r="W81" s="760">
        <v>21</v>
      </c>
      <c r="X81" s="771">
        <v>29.271428790000002</v>
      </c>
      <c r="Y81" s="771">
        <v>75.344715120000004</v>
      </c>
      <c r="Z81" s="771">
        <v>58.513571599999999</v>
      </c>
      <c r="AA81" s="771">
        <v>11.43428557</v>
      </c>
      <c r="AB81" s="771">
        <v>3.7200000289999999</v>
      </c>
      <c r="AC81" s="772">
        <v>114.5781435</v>
      </c>
      <c r="AD81" s="771">
        <v>68.318569729999993</v>
      </c>
      <c r="AE81" s="771">
        <v>14.84571416</v>
      </c>
      <c r="AF81" s="771">
        <v>10.00857162</v>
      </c>
      <c r="AG81" s="771">
        <v>1.4790000059999999</v>
      </c>
      <c r="AH81" s="771">
        <v>65.562856949999997</v>
      </c>
      <c r="AI81" s="771">
        <v>21.073571609999998</v>
      </c>
      <c r="AJ81" s="423"/>
      <c r="AK81" s="423"/>
      <c r="AL81" s="423"/>
      <c r="AM81" s="423"/>
      <c r="AN81" s="423"/>
      <c r="AO81" s="423"/>
      <c r="AP81" s="783"/>
      <c r="AQ81" s="783"/>
      <c r="AR81" s="800"/>
      <c r="AS81" s="423"/>
      <c r="AT81" s="423"/>
      <c r="AU81" s="423"/>
      <c r="AV81" s="423"/>
      <c r="AW81" s="423"/>
      <c r="AX81" s="423"/>
      <c r="AY81" s="423"/>
      <c r="AZ81" s="423"/>
      <c r="BA81" s="423"/>
      <c r="BB81" s="423"/>
      <c r="BC81" s="423"/>
      <c r="BD81" s="423"/>
      <c r="BE81" s="423"/>
      <c r="BF81" s="423"/>
      <c r="BG81" s="423"/>
      <c r="BH81" s="423"/>
      <c r="BI81" s="423"/>
      <c r="BJ81" s="423"/>
      <c r="BK81" s="423"/>
      <c r="BL81" s="423"/>
      <c r="BM81" s="423"/>
    </row>
    <row r="82" spans="1:65" s="164" customFormat="1" ht="12.75">
      <c r="A82" s="207"/>
      <c r="B82" s="220"/>
      <c r="C82" s="220"/>
      <c r="D82" s="220"/>
      <c r="E82" s="220"/>
      <c r="F82" s="220"/>
      <c r="G82" s="220"/>
      <c r="H82" s="220"/>
      <c r="I82" s="220"/>
      <c r="J82" s="243"/>
      <c r="K82" s="159"/>
      <c r="R82" s="423"/>
      <c r="S82" s="423"/>
      <c r="T82" s="423"/>
      <c r="U82" s="761"/>
      <c r="V82" s="761"/>
      <c r="W82" s="760">
        <v>22</v>
      </c>
      <c r="X82" s="771">
        <v>26.585714339999999</v>
      </c>
      <c r="Y82" s="771">
        <v>59.612285610000001</v>
      </c>
      <c r="Z82" s="771">
        <v>62.080428529999999</v>
      </c>
      <c r="AA82" s="771">
        <v>11.052285875592885</v>
      </c>
      <c r="AB82" s="771">
        <v>3.3728571278708288</v>
      </c>
      <c r="AC82" s="772">
        <v>115.02742876325301</v>
      </c>
      <c r="AD82" s="771">
        <v>61.075714111328075</v>
      </c>
      <c r="AE82" s="771">
        <v>12.268571444920086</v>
      </c>
      <c r="AF82" s="771">
        <v>10.010000092642615</v>
      </c>
      <c r="AG82" s="771">
        <v>1.7637142960000001</v>
      </c>
      <c r="AH82" s="771">
        <v>57.502857210000002</v>
      </c>
      <c r="AI82" s="771">
        <v>20.06771415</v>
      </c>
      <c r="AJ82" s="423"/>
      <c r="AK82" s="423"/>
      <c r="AL82" s="423"/>
      <c r="AM82" s="423"/>
      <c r="AN82" s="423"/>
      <c r="AO82" s="423"/>
      <c r="AP82" s="783"/>
      <c r="AQ82" s="783"/>
      <c r="AR82" s="800"/>
      <c r="AS82" s="423"/>
      <c r="AT82" s="423"/>
      <c r="AU82" s="423"/>
      <c r="AV82" s="423"/>
      <c r="AW82" s="423"/>
      <c r="AX82" s="423"/>
      <c r="AY82" s="423"/>
      <c r="AZ82" s="423"/>
      <c r="BA82" s="423"/>
      <c r="BB82" s="423"/>
      <c r="BC82" s="423"/>
      <c r="BD82" s="423"/>
      <c r="BE82" s="423"/>
      <c r="BF82" s="423"/>
      <c r="BG82" s="423"/>
      <c r="BH82" s="423"/>
      <c r="BI82" s="423"/>
      <c r="BJ82" s="423"/>
      <c r="BK82" s="423"/>
      <c r="BL82" s="423"/>
      <c r="BM82" s="423"/>
    </row>
    <row r="83" spans="1:65" s="164" customFormat="1" ht="12.75">
      <c r="A83" s="207"/>
      <c r="B83" s="220"/>
      <c r="C83" s="220"/>
      <c r="D83" s="220"/>
      <c r="E83" s="220"/>
      <c r="F83" s="220"/>
      <c r="G83" s="220"/>
      <c r="H83" s="220"/>
      <c r="I83" s="220"/>
      <c r="J83" s="243"/>
      <c r="K83" s="159"/>
      <c r="R83" s="423"/>
      <c r="S83" s="423"/>
      <c r="T83" s="423"/>
      <c r="U83" s="761"/>
      <c r="V83" s="761"/>
      <c r="W83" s="760">
        <v>23</v>
      </c>
      <c r="X83" s="771">
        <v>21.46</v>
      </c>
      <c r="Y83" s="771">
        <v>45.06</v>
      </c>
      <c r="Z83" s="771">
        <v>30.1</v>
      </c>
      <c r="AA83" s="771">
        <v>10.09</v>
      </c>
      <c r="AB83" s="771">
        <v>2.0499999999999998</v>
      </c>
      <c r="AC83" s="772">
        <v>101.04</v>
      </c>
      <c r="AD83" s="771">
        <v>47.76</v>
      </c>
      <c r="AE83" s="771">
        <v>10.95</v>
      </c>
      <c r="AF83" s="771">
        <v>10</v>
      </c>
      <c r="AG83" s="771">
        <v>1.65</v>
      </c>
      <c r="AH83" s="771">
        <v>51.89</v>
      </c>
      <c r="AI83" s="771">
        <v>15.036</v>
      </c>
      <c r="AJ83" s="423"/>
      <c r="AK83" s="423"/>
      <c r="AL83" s="423"/>
      <c r="AM83" s="423"/>
      <c r="AN83" s="423"/>
      <c r="AO83" s="423"/>
      <c r="AP83" s="783"/>
      <c r="AQ83" s="783"/>
      <c r="AR83" s="800"/>
      <c r="AS83" s="423"/>
      <c r="AT83" s="423"/>
      <c r="AU83" s="423"/>
      <c r="AV83" s="423"/>
      <c r="AW83" s="423"/>
      <c r="AX83" s="423"/>
      <c r="AY83" s="423"/>
      <c r="AZ83" s="423"/>
      <c r="BA83" s="423"/>
      <c r="BB83" s="423"/>
      <c r="BC83" s="423"/>
      <c r="BD83" s="423"/>
      <c r="BE83" s="423"/>
      <c r="BF83" s="423"/>
      <c r="BG83" s="423"/>
      <c r="BH83" s="423"/>
      <c r="BI83" s="423"/>
      <c r="BJ83" s="423"/>
      <c r="BK83" s="423"/>
      <c r="BL83" s="423"/>
      <c r="BM83" s="423"/>
    </row>
    <row r="84" spans="1:65" s="164" customFormat="1" ht="40.5" customHeight="1">
      <c r="A84" s="207"/>
      <c r="B84" s="220"/>
      <c r="C84" s="220"/>
      <c r="D84" s="220"/>
      <c r="E84" s="220"/>
      <c r="F84" s="220"/>
      <c r="G84" s="220"/>
      <c r="H84" s="220"/>
      <c r="I84" s="220"/>
      <c r="J84" s="243"/>
      <c r="K84" s="159"/>
      <c r="R84" s="423"/>
      <c r="S84" s="423"/>
      <c r="T84" s="423"/>
      <c r="U84" s="761"/>
      <c r="V84" s="761">
        <v>24</v>
      </c>
      <c r="W84" s="760">
        <v>24</v>
      </c>
      <c r="X84" s="771">
        <v>18.829999999999998</v>
      </c>
      <c r="Y84" s="771">
        <v>39.22</v>
      </c>
      <c r="Z84" s="771">
        <v>22.76</v>
      </c>
      <c r="AA84" s="771">
        <v>9.61</v>
      </c>
      <c r="AB84" s="771">
        <v>2.5099999999999998</v>
      </c>
      <c r="AC84" s="772">
        <v>92.81</v>
      </c>
      <c r="AD84" s="771">
        <v>46.73</v>
      </c>
      <c r="AE84" s="771">
        <v>10.98</v>
      </c>
      <c r="AF84" s="771">
        <v>10</v>
      </c>
      <c r="AG84" s="771">
        <v>1.65</v>
      </c>
      <c r="AH84" s="771">
        <v>47.66</v>
      </c>
      <c r="AI84" s="771">
        <v>13.44</v>
      </c>
      <c r="AJ84" s="423"/>
      <c r="AK84" s="423"/>
      <c r="AL84" s="423"/>
      <c r="AM84" s="423"/>
      <c r="AN84" s="423"/>
      <c r="AO84" s="423"/>
      <c r="AP84" s="783"/>
      <c r="AQ84" s="783"/>
      <c r="AR84" s="800"/>
      <c r="AS84" s="423"/>
      <c r="AT84" s="423"/>
      <c r="AU84" s="423"/>
      <c r="AV84" s="423"/>
      <c r="AW84" s="423"/>
      <c r="AX84" s="423"/>
      <c r="AY84" s="423"/>
      <c r="AZ84" s="423"/>
      <c r="BA84" s="423"/>
      <c r="BB84" s="423"/>
      <c r="BC84" s="423"/>
      <c r="BD84" s="423"/>
      <c r="BE84" s="423"/>
      <c r="BF84" s="423"/>
      <c r="BG84" s="423"/>
      <c r="BH84" s="423"/>
      <c r="BI84" s="423"/>
      <c r="BJ84" s="423"/>
      <c r="BK84" s="423"/>
      <c r="BL84" s="423"/>
      <c r="BM84" s="423"/>
    </row>
    <row r="85" spans="1:65" s="164" customFormat="1" ht="12.75">
      <c r="A85" s="207"/>
      <c r="B85" s="220"/>
      <c r="C85" s="220"/>
      <c r="D85" s="220"/>
      <c r="E85" s="220"/>
      <c r="F85" s="220"/>
      <c r="G85" s="220"/>
      <c r="H85" s="220"/>
      <c r="I85" s="220"/>
      <c r="J85" s="243"/>
      <c r="K85" s="159"/>
      <c r="R85" s="423"/>
      <c r="S85" s="423"/>
      <c r="T85" s="423"/>
      <c r="U85" s="761"/>
      <c r="V85" s="761"/>
      <c r="W85" s="760">
        <v>25</v>
      </c>
      <c r="X85" s="771">
        <v>17.614000000000001</v>
      </c>
      <c r="Y85" s="771">
        <v>35.65</v>
      </c>
      <c r="Z85" s="771">
        <v>16.28</v>
      </c>
      <c r="AA85" s="771">
        <v>9.0299999999999994</v>
      </c>
      <c r="AB85" s="771">
        <v>2.41</v>
      </c>
      <c r="AC85" s="772">
        <v>84.18</v>
      </c>
      <c r="AD85" s="771">
        <v>47.56</v>
      </c>
      <c r="AE85" s="771">
        <v>10.367000000000001</v>
      </c>
      <c r="AF85" s="771">
        <v>10</v>
      </c>
      <c r="AG85" s="771">
        <v>1.89</v>
      </c>
      <c r="AH85" s="771">
        <v>43.03</v>
      </c>
      <c r="AI85" s="771">
        <v>11.38</v>
      </c>
      <c r="AJ85" s="423"/>
      <c r="AK85" s="423"/>
      <c r="AL85" s="423"/>
      <c r="AM85" s="423"/>
      <c r="AN85" s="423"/>
      <c r="AO85" s="423"/>
      <c r="AP85" s="783"/>
      <c r="AQ85" s="783"/>
      <c r="AR85" s="800"/>
      <c r="AS85" s="423"/>
      <c r="AT85" s="423"/>
      <c r="AU85" s="423"/>
      <c r="AV85" s="423"/>
      <c r="AW85" s="423"/>
      <c r="AX85" s="423"/>
      <c r="AY85" s="423"/>
      <c r="AZ85" s="423"/>
      <c r="BA85" s="423"/>
      <c r="BB85" s="423"/>
      <c r="BC85" s="423"/>
      <c r="BD85" s="423"/>
      <c r="BE85" s="423"/>
      <c r="BF85" s="423"/>
      <c r="BG85" s="423"/>
      <c r="BH85" s="423"/>
      <c r="BI85" s="423"/>
      <c r="BJ85" s="423"/>
      <c r="BK85" s="423"/>
      <c r="BL85" s="423"/>
      <c r="BM85" s="423"/>
    </row>
    <row r="86" spans="1:65" s="164" customFormat="1" ht="12.75">
      <c r="A86" s="207"/>
      <c r="B86" s="220"/>
      <c r="C86" s="220"/>
      <c r="D86" s="220"/>
      <c r="E86" s="220"/>
      <c r="F86" s="220"/>
      <c r="G86" s="220"/>
      <c r="H86" s="220"/>
      <c r="I86" s="220"/>
      <c r="J86" s="243"/>
      <c r="K86" s="159"/>
      <c r="R86" s="423"/>
      <c r="S86" s="423"/>
      <c r="T86" s="423"/>
      <c r="U86" s="761"/>
      <c r="V86" s="761"/>
      <c r="W86" s="760">
        <v>26</v>
      </c>
      <c r="X86" s="771">
        <v>16.271428790000002</v>
      </c>
      <c r="Y86" s="771">
        <v>32.878427780000003</v>
      </c>
      <c r="Z86" s="771">
        <v>13.60685703</v>
      </c>
      <c r="AA86" s="771">
        <v>8.5145713260000004</v>
      </c>
      <c r="AB86" s="771">
        <v>2.8185714480000001</v>
      </c>
      <c r="AC86" s="772">
        <v>73.514571599999996</v>
      </c>
      <c r="AD86" s="771">
        <v>39.89285769</v>
      </c>
      <c r="AE86" s="771">
        <v>8.9742856710000005</v>
      </c>
      <c r="AF86" s="771">
        <v>10.001428600000001</v>
      </c>
      <c r="AG86" s="771">
        <v>1.6758571520000001</v>
      </c>
      <c r="AH86" s="771">
        <v>39.17514311</v>
      </c>
      <c r="AI86" s="771">
        <v>10</v>
      </c>
      <c r="AJ86" s="423"/>
      <c r="AK86" s="423"/>
      <c r="AL86" s="423"/>
      <c r="AM86" s="423"/>
      <c r="AN86" s="423"/>
      <c r="AO86" s="423"/>
      <c r="AP86" s="783"/>
      <c r="AQ86" s="783"/>
      <c r="AR86" s="800"/>
      <c r="AS86" s="423"/>
      <c r="AT86" s="423"/>
      <c r="AU86" s="423"/>
      <c r="AV86" s="423"/>
      <c r="AW86" s="423"/>
      <c r="AX86" s="423"/>
      <c r="AY86" s="423"/>
      <c r="AZ86" s="423"/>
      <c r="BA86" s="423"/>
      <c r="BB86" s="423"/>
      <c r="BC86" s="423"/>
      <c r="BD86" s="423"/>
      <c r="BE86" s="423"/>
      <c r="BF86" s="423"/>
      <c r="BG86" s="423"/>
      <c r="BH86" s="423"/>
      <c r="BI86" s="423"/>
      <c r="BJ86" s="423"/>
      <c r="BK86" s="423"/>
      <c r="BL86" s="423"/>
      <c r="BM86" s="423"/>
    </row>
    <row r="87" spans="1:65" s="164" customFormat="1" ht="12.75">
      <c r="A87" s="207"/>
      <c r="B87" s="220"/>
      <c r="C87" s="220"/>
      <c r="D87" s="220"/>
      <c r="E87" s="220"/>
      <c r="F87" s="220"/>
      <c r="G87" s="220"/>
      <c r="H87" s="220"/>
      <c r="I87" s="220"/>
      <c r="J87" s="243"/>
      <c r="K87" s="159"/>
      <c r="R87" s="423"/>
      <c r="S87" s="423"/>
      <c r="T87" s="423"/>
      <c r="U87" s="761"/>
      <c r="V87" s="761"/>
      <c r="W87" s="760">
        <v>27</v>
      </c>
      <c r="X87" s="771">
        <v>16.23</v>
      </c>
      <c r="Y87" s="771">
        <v>31.86</v>
      </c>
      <c r="Z87" s="771">
        <v>11.76</v>
      </c>
      <c r="AA87" s="771">
        <v>8.7200000000000006</v>
      </c>
      <c r="AB87" s="771">
        <v>2.5099999999999998</v>
      </c>
      <c r="AC87" s="772">
        <v>78.14</v>
      </c>
      <c r="AD87" s="771">
        <v>35.340000000000003</v>
      </c>
      <c r="AE87" s="771">
        <v>9.23</v>
      </c>
      <c r="AF87" s="771">
        <v>10</v>
      </c>
      <c r="AG87" s="771">
        <v>1.29</v>
      </c>
      <c r="AH87" s="771">
        <v>42.66</v>
      </c>
      <c r="AI87" s="771">
        <v>9.59</v>
      </c>
      <c r="AJ87" s="423"/>
      <c r="AK87" s="423"/>
      <c r="AL87" s="423"/>
      <c r="AM87" s="423"/>
      <c r="AN87" s="423"/>
      <c r="AO87" s="423"/>
      <c r="AP87" s="783"/>
      <c r="AQ87" s="783"/>
      <c r="AR87" s="800"/>
      <c r="AS87" s="423"/>
      <c r="AT87" s="423"/>
      <c r="AU87" s="423"/>
      <c r="AV87" s="423"/>
      <c r="AW87" s="423"/>
      <c r="AX87" s="423"/>
      <c r="AY87" s="423"/>
      <c r="AZ87" s="423"/>
      <c r="BA87" s="423"/>
      <c r="BB87" s="423"/>
      <c r="BC87" s="423"/>
      <c r="BD87" s="423"/>
      <c r="BE87" s="423"/>
      <c r="BF87" s="423"/>
      <c r="BG87" s="423"/>
      <c r="BH87" s="423"/>
      <c r="BI87" s="423"/>
      <c r="BJ87" s="423"/>
      <c r="BK87" s="423"/>
      <c r="BL87" s="423"/>
      <c r="BM87" s="423"/>
    </row>
    <row r="88" spans="1:65" s="164" customFormat="1" ht="12.75">
      <c r="A88" s="207"/>
      <c r="B88" s="220"/>
      <c r="C88" s="220"/>
      <c r="D88" s="220"/>
      <c r="E88" s="220"/>
      <c r="F88" s="220"/>
      <c r="G88" s="220"/>
      <c r="H88" s="220"/>
      <c r="I88" s="220"/>
      <c r="J88" s="243"/>
      <c r="K88" s="159"/>
      <c r="R88" s="423"/>
      <c r="S88" s="423"/>
      <c r="T88" s="423"/>
      <c r="U88" s="761"/>
      <c r="V88" s="761">
        <v>28</v>
      </c>
      <c r="W88" s="760">
        <v>28</v>
      </c>
      <c r="X88" s="771">
        <v>15.585714339999999</v>
      </c>
      <c r="Y88" s="771">
        <v>28.237714220000001</v>
      </c>
      <c r="Z88" s="771">
        <v>11.887571469999999</v>
      </c>
      <c r="AA88" s="771">
        <v>8.3142856869999999</v>
      </c>
      <c r="AB88" s="771">
        <v>1.9500000310000001</v>
      </c>
      <c r="AC88" s="772">
        <v>94.135857720000004</v>
      </c>
      <c r="AD88" s="771">
        <v>30.624285830000002</v>
      </c>
      <c r="AE88" s="771">
        <v>8.2042856900000007</v>
      </c>
      <c r="AF88" s="771">
        <v>10.004285810000001</v>
      </c>
      <c r="AG88" s="771">
        <v>1.798428621</v>
      </c>
      <c r="AH88" s="771">
        <v>38.501427790000001</v>
      </c>
      <c r="AI88" s="771">
        <v>8.4171430039999997</v>
      </c>
      <c r="AJ88" s="423"/>
      <c r="AK88" s="423"/>
      <c r="AL88" s="423"/>
      <c r="AM88" s="423"/>
      <c r="AN88" s="423"/>
      <c r="AO88" s="423"/>
      <c r="AP88" s="783"/>
      <c r="AQ88" s="783"/>
      <c r="AR88" s="806"/>
      <c r="AS88" s="423"/>
      <c r="AT88" s="423"/>
      <c r="AU88" s="423"/>
      <c r="AV88" s="423"/>
      <c r="AW88" s="423"/>
      <c r="AX88" s="423"/>
      <c r="AY88" s="423"/>
      <c r="AZ88" s="423"/>
      <c r="BA88" s="423"/>
      <c r="BB88" s="423"/>
      <c r="BC88" s="423"/>
      <c r="BD88" s="423"/>
      <c r="BE88" s="423"/>
      <c r="BF88" s="423"/>
      <c r="BG88" s="423"/>
      <c r="BH88" s="423"/>
      <c r="BI88" s="423"/>
      <c r="BJ88" s="423"/>
      <c r="BK88" s="423"/>
      <c r="BL88" s="423"/>
      <c r="BM88" s="423"/>
    </row>
    <row r="89" spans="1:65" s="164" customFormat="1" ht="12.75">
      <c r="A89" s="207"/>
      <c r="B89" s="220"/>
      <c r="C89" s="220"/>
      <c r="D89" s="220"/>
      <c r="E89" s="220"/>
      <c r="F89" s="220"/>
      <c r="G89" s="220"/>
      <c r="H89" s="220"/>
      <c r="I89" s="220"/>
      <c r="J89" s="243"/>
      <c r="K89" s="159"/>
      <c r="R89" s="423"/>
      <c r="S89" s="423"/>
      <c r="T89" s="423"/>
      <c r="U89" s="761"/>
      <c r="V89" s="761"/>
      <c r="W89" s="760">
        <v>29</v>
      </c>
      <c r="X89" s="771">
        <v>14.93</v>
      </c>
      <c r="Y89" s="771">
        <v>26.65</v>
      </c>
      <c r="Z89" s="771">
        <v>10.27</v>
      </c>
      <c r="AA89" s="771">
        <v>8.1028571810041097</v>
      </c>
      <c r="AB89" s="771">
        <v>1.9357143130000001</v>
      </c>
      <c r="AC89" s="772">
        <v>90.32</v>
      </c>
      <c r="AD89" s="771">
        <v>30.7200001307896</v>
      </c>
      <c r="AE89" s="771">
        <v>7.5200000490461001</v>
      </c>
      <c r="AF89" s="771">
        <v>10</v>
      </c>
      <c r="AG89" s="771">
        <v>1.4</v>
      </c>
      <c r="AH89" s="771">
        <v>35.53</v>
      </c>
      <c r="AI89" s="771">
        <v>8.27</v>
      </c>
      <c r="AJ89" s="423"/>
      <c r="AK89" s="423"/>
      <c r="AL89" s="423"/>
      <c r="AM89" s="423"/>
      <c r="AN89" s="423"/>
      <c r="AO89" s="423"/>
      <c r="AP89" s="783"/>
      <c r="AQ89" s="783"/>
      <c r="AR89" s="800"/>
      <c r="AS89" s="423"/>
      <c r="AT89" s="423"/>
      <c r="AU89" s="423"/>
      <c r="AV89" s="423"/>
      <c r="AW89" s="423"/>
      <c r="AX89" s="423"/>
      <c r="AY89" s="423"/>
      <c r="AZ89" s="423"/>
      <c r="BA89" s="423"/>
      <c r="BB89" s="423"/>
      <c r="BC89" s="423"/>
      <c r="BD89" s="423"/>
      <c r="BE89" s="423"/>
      <c r="BF89" s="423"/>
      <c r="BG89" s="423"/>
      <c r="BH89" s="423"/>
      <c r="BI89" s="423"/>
      <c r="BJ89" s="423"/>
      <c r="BK89" s="423"/>
      <c r="BL89" s="423"/>
      <c r="BM89" s="423"/>
    </row>
    <row r="90" spans="1:65" s="164" customFormat="1" ht="12.75">
      <c r="A90" s="207"/>
      <c r="B90" s="220"/>
      <c r="C90" s="220"/>
      <c r="D90" s="220"/>
      <c r="E90" s="220"/>
      <c r="F90" s="220"/>
      <c r="G90" s="220"/>
      <c r="H90" s="220"/>
      <c r="I90" s="220"/>
      <c r="J90" s="243"/>
      <c r="K90" s="159"/>
      <c r="R90" s="423"/>
      <c r="S90" s="423"/>
      <c r="T90" s="423"/>
      <c r="U90" s="761"/>
      <c r="V90" s="761"/>
      <c r="W90" s="760">
        <v>30</v>
      </c>
      <c r="X90" s="771">
        <v>13.502856935773542</v>
      </c>
      <c r="Y90" s="771">
        <v>26.615142549787187</v>
      </c>
      <c r="Z90" s="771">
        <v>8.3531428745814704</v>
      </c>
      <c r="AA90" s="771">
        <v>6.9451428140912697</v>
      </c>
      <c r="AB90" s="771">
        <v>1.1404285771506149</v>
      </c>
      <c r="AC90" s="772">
        <v>79.859856741768922</v>
      </c>
      <c r="AD90" s="771">
        <v>26.590000152587869</v>
      </c>
      <c r="AE90" s="771">
        <v>7.6185714857918834</v>
      </c>
      <c r="AF90" s="771">
        <v>10</v>
      </c>
      <c r="AG90" s="771">
        <v>2.1097143036978538</v>
      </c>
      <c r="AH90" s="771">
        <v>34.39142826625276</v>
      </c>
      <c r="AI90" s="771">
        <v>6.896428448813297</v>
      </c>
      <c r="AJ90" s="423"/>
      <c r="AK90" s="423"/>
      <c r="AL90" s="423"/>
      <c r="AM90" s="423"/>
      <c r="AN90" s="423"/>
      <c r="AO90" s="423"/>
      <c r="AP90" s="783"/>
      <c r="AQ90" s="783"/>
      <c r="AR90" s="800"/>
      <c r="AS90" s="423"/>
      <c r="AT90" s="423"/>
      <c r="AU90" s="423"/>
      <c r="AV90" s="423"/>
      <c r="AW90" s="423"/>
      <c r="AX90" s="423"/>
      <c r="AY90" s="423"/>
      <c r="AZ90" s="423"/>
      <c r="BA90" s="423"/>
      <c r="BB90" s="423"/>
      <c r="BC90" s="423"/>
      <c r="BD90" s="423"/>
      <c r="BE90" s="423"/>
      <c r="BF90" s="423"/>
      <c r="BG90" s="423"/>
      <c r="BH90" s="423"/>
      <c r="BI90" s="423"/>
      <c r="BJ90" s="423"/>
      <c r="BK90" s="423"/>
      <c r="BL90" s="423"/>
      <c r="BM90" s="423"/>
    </row>
    <row r="91" spans="1:65" s="164" customFormat="1" ht="12.75">
      <c r="A91" s="207"/>
      <c r="B91" s="220"/>
      <c r="C91" s="220"/>
      <c r="D91" s="220"/>
      <c r="E91" s="220"/>
      <c r="F91" s="220"/>
      <c r="G91" s="220"/>
      <c r="H91" s="220"/>
      <c r="I91" s="220"/>
      <c r="J91" s="243"/>
      <c r="K91" s="159"/>
      <c r="R91" s="423"/>
      <c r="S91" s="423"/>
      <c r="T91" s="423"/>
      <c r="U91" s="761"/>
      <c r="V91" s="761"/>
      <c r="W91" s="760">
        <v>31</v>
      </c>
      <c r="X91" s="771">
        <v>13.61371449</v>
      </c>
      <c r="Y91" s="771">
        <v>28.730000090000001</v>
      </c>
      <c r="Z91" s="771">
        <v>7.3187142100000004</v>
      </c>
      <c r="AA91" s="771">
        <v>7.4785713469999999</v>
      </c>
      <c r="AB91" s="771">
        <v>0.64999997600000003</v>
      </c>
      <c r="AC91" s="772">
        <v>62.572570800000001</v>
      </c>
      <c r="AD91" s="771">
        <v>23.922857010000001</v>
      </c>
      <c r="AE91" s="771">
        <v>7.2285714150000002</v>
      </c>
      <c r="AF91" s="771">
        <v>10.00857149</v>
      </c>
      <c r="AG91" s="771">
        <v>1.8491428750000001</v>
      </c>
      <c r="AH91" s="771">
        <v>35.190714149999998</v>
      </c>
      <c r="AI91" s="771">
        <v>5.7529999869999999</v>
      </c>
      <c r="AJ91" s="423"/>
      <c r="AK91" s="423"/>
      <c r="AL91" s="423"/>
      <c r="AM91" s="423"/>
      <c r="AN91" s="423"/>
      <c r="AO91" s="423"/>
      <c r="AP91" s="783"/>
      <c r="AQ91" s="783"/>
      <c r="AR91" s="800"/>
      <c r="AS91" s="423"/>
      <c r="AT91" s="423"/>
      <c r="AU91" s="423"/>
      <c r="AV91" s="423"/>
      <c r="AW91" s="423"/>
      <c r="AX91" s="423"/>
      <c r="AY91" s="423"/>
      <c r="AZ91" s="423"/>
      <c r="BA91" s="423"/>
      <c r="BB91" s="423"/>
      <c r="BC91" s="423"/>
      <c r="BD91" s="423"/>
      <c r="BE91" s="423"/>
      <c r="BF91" s="423"/>
      <c r="BG91" s="423"/>
      <c r="BH91" s="423"/>
      <c r="BI91" s="423"/>
      <c r="BJ91" s="423"/>
      <c r="BK91" s="423"/>
      <c r="BL91" s="423"/>
      <c r="BM91" s="423"/>
    </row>
    <row r="92" spans="1:65" s="164" customFormat="1" ht="12.75">
      <c r="A92" s="207"/>
      <c r="B92" s="220"/>
      <c r="C92" s="220"/>
      <c r="D92" s="220"/>
      <c r="E92" s="220"/>
      <c r="F92" s="220"/>
      <c r="G92" s="220"/>
      <c r="H92" s="220"/>
      <c r="I92" s="220"/>
      <c r="J92" s="243"/>
      <c r="K92" s="159"/>
      <c r="R92" s="423"/>
      <c r="S92" s="423"/>
      <c r="T92" s="423"/>
      <c r="U92" s="761"/>
      <c r="V92" s="761">
        <v>32</v>
      </c>
      <c r="W92" s="760">
        <v>32</v>
      </c>
      <c r="X92" s="771">
        <v>13.74</v>
      </c>
      <c r="Y92" s="771">
        <v>30.58</v>
      </c>
      <c r="Z92" s="771">
        <v>6.6262857573372926</v>
      </c>
      <c r="AA92" s="771">
        <v>7.71</v>
      </c>
      <c r="AB92" s="771">
        <v>1.59</v>
      </c>
      <c r="AC92" s="772">
        <v>66.010000000000005</v>
      </c>
      <c r="AD92" s="771">
        <v>29.69</v>
      </c>
      <c r="AE92" s="771">
        <v>8.18</v>
      </c>
      <c r="AF92" s="771">
        <v>10.01</v>
      </c>
      <c r="AG92" s="771">
        <v>2.0099999999999998</v>
      </c>
      <c r="AH92" s="771">
        <v>39.28</v>
      </c>
      <c r="AI92" s="771">
        <v>7.41</v>
      </c>
      <c r="AJ92" s="423"/>
      <c r="AK92" s="423"/>
      <c r="AL92" s="423"/>
      <c r="AM92" s="423"/>
      <c r="AN92" s="423"/>
      <c r="AO92" s="423"/>
      <c r="AP92" s="783"/>
      <c r="AQ92" s="783"/>
      <c r="AR92" s="800"/>
      <c r="AS92" s="423"/>
      <c r="AT92" s="423"/>
      <c r="AU92" s="423"/>
      <c r="AV92" s="423"/>
      <c r="AW92" s="423"/>
      <c r="AX92" s="423"/>
      <c r="AY92" s="423"/>
      <c r="AZ92" s="423"/>
      <c r="BA92" s="423"/>
      <c r="BB92" s="423"/>
      <c r="BC92" s="423"/>
      <c r="BD92" s="423"/>
      <c r="BE92" s="423"/>
      <c r="BF92" s="423"/>
      <c r="BG92" s="423"/>
      <c r="BH92" s="423"/>
      <c r="BI92" s="423"/>
      <c r="BJ92" s="423"/>
      <c r="BK92" s="423"/>
      <c r="BL92" s="423"/>
      <c r="BM92" s="423"/>
    </row>
    <row r="93" spans="1:65" s="164" customFormat="1" ht="12.75">
      <c r="A93" s="207"/>
      <c r="B93" s="220"/>
      <c r="C93" s="220"/>
      <c r="D93" s="220"/>
      <c r="E93" s="220"/>
      <c r="F93" s="220"/>
      <c r="G93" s="220"/>
      <c r="H93" s="220"/>
      <c r="I93" s="220"/>
      <c r="J93" s="243"/>
      <c r="K93" s="159"/>
      <c r="R93" s="423"/>
      <c r="S93" s="423"/>
      <c r="T93" s="423"/>
      <c r="U93" s="761"/>
      <c r="V93" s="761"/>
      <c r="W93" s="760">
        <v>33</v>
      </c>
      <c r="X93" s="771">
        <v>12.47</v>
      </c>
      <c r="Y93" s="771">
        <v>30.24</v>
      </c>
      <c r="Z93" s="771">
        <v>6.4</v>
      </c>
      <c r="AA93" s="771">
        <v>7.59</v>
      </c>
      <c r="AB93" s="771">
        <v>2.27</v>
      </c>
      <c r="AC93" s="772">
        <v>60.96</v>
      </c>
      <c r="AD93" s="771">
        <v>27.66</v>
      </c>
      <c r="AE93" s="771">
        <v>8.11</v>
      </c>
      <c r="AF93" s="771">
        <v>10.16</v>
      </c>
      <c r="AG93" s="771">
        <v>1.81</v>
      </c>
      <c r="AH93" s="771">
        <v>43.2</v>
      </c>
      <c r="AI93" s="771">
        <v>9.2959999999999994</v>
      </c>
      <c r="AJ93" s="423"/>
      <c r="AK93" s="423"/>
      <c r="AL93" s="423"/>
      <c r="AM93" s="423"/>
      <c r="AN93" s="423"/>
      <c r="AO93" s="423"/>
      <c r="AP93" s="783"/>
      <c r="AQ93" s="783"/>
      <c r="AR93" s="800"/>
      <c r="AS93" s="423"/>
      <c r="AT93" s="423"/>
      <c r="AU93" s="423"/>
      <c r="AV93" s="423"/>
      <c r="AW93" s="423"/>
      <c r="AX93" s="423"/>
      <c r="AY93" s="423"/>
      <c r="AZ93" s="423"/>
      <c r="BA93" s="423"/>
      <c r="BB93" s="423"/>
      <c r="BC93" s="423"/>
      <c r="BD93" s="423"/>
      <c r="BE93" s="423"/>
      <c r="BF93" s="423"/>
      <c r="BG93" s="423"/>
      <c r="BH93" s="423"/>
      <c r="BI93" s="423"/>
      <c r="BJ93" s="423"/>
      <c r="BK93" s="423"/>
      <c r="BL93" s="423"/>
      <c r="BM93" s="423"/>
    </row>
    <row r="94" spans="1:65" s="164" customFormat="1" ht="12.75">
      <c r="A94" s="207"/>
      <c r="B94" s="220"/>
      <c r="C94" s="220"/>
      <c r="D94" s="220"/>
      <c r="E94" s="220"/>
      <c r="F94" s="220"/>
      <c r="G94" s="220"/>
      <c r="H94" s="220"/>
      <c r="I94" s="220"/>
      <c r="J94" s="243"/>
      <c r="K94" s="159"/>
      <c r="R94" s="423"/>
      <c r="S94" s="423"/>
      <c r="T94" s="423"/>
      <c r="U94" s="761"/>
      <c r="V94" s="761"/>
      <c r="W94" s="760">
        <v>34</v>
      </c>
      <c r="X94" s="771">
        <v>12.67</v>
      </c>
      <c r="Y94" s="771">
        <v>31.73</v>
      </c>
      <c r="Z94" s="771">
        <v>5.44</v>
      </c>
      <c r="AA94" s="771">
        <v>7.13</v>
      </c>
      <c r="AB94" s="771">
        <v>1.92</v>
      </c>
      <c r="AC94" s="772">
        <v>64.84</v>
      </c>
      <c r="AD94" s="771">
        <v>23.8</v>
      </c>
      <c r="AE94" s="771">
        <v>7.3</v>
      </c>
      <c r="AF94" s="771">
        <v>10.01</v>
      </c>
      <c r="AG94" s="771">
        <v>2.09</v>
      </c>
      <c r="AH94" s="771">
        <v>41.6</v>
      </c>
      <c r="AI94" s="771">
        <v>9.6</v>
      </c>
      <c r="AJ94" s="423"/>
      <c r="AK94" s="423"/>
      <c r="AL94" s="423"/>
      <c r="AM94" s="423"/>
      <c r="AN94" s="423"/>
      <c r="AO94" s="423"/>
      <c r="AP94" s="783"/>
      <c r="AQ94" s="783"/>
      <c r="AR94" s="800"/>
      <c r="AS94" s="423"/>
      <c r="AT94" s="423"/>
      <c r="AU94" s="423"/>
      <c r="AV94" s="423"/>
      <c r="AW94" s="423"/>
      <c r="AX94" s="423"/>
      <c r="AY94" s="423"/>
      <c r="AZ94" s="423"/>
      <c r="BA94" s="423"/>
      <c r="BB94" s="423"/>
      <c r="BC94" s="423"/>
      <c r="BD94" s="423"/>
      <c r="BE94" s="423"/>
      <c r="BF94" s="423"/>
      <c r="BG94" s="423"/>
      <c r="BH94" s="423"/>
      <c r="BI94" s="423"/>
      <c r="BJ94" s="423"/>
      <c r="BK94" s="423"/>
      <c r="BL94" s="423"/>
      <c r="BM94" s="423"/>
    </row>
    <row r="95" spans="1:65" s="164" customFormat="1" ht="12.75">
      <c r="A95" s="207"/>
      <c r="B95" s="220"/>
      <c r="C95" s="220"/>
      <c r="D95" s="220"/>
      <c r="E95" s="220"/>
      <c r="F95" s="220"/>
      <c r="G95" s="220"/>
      <c r="H95" s="220"/>
      <c r="I95" s="220"/>
      <c r="J95" s="243"/>
      <c r="K95" s="159"/>
      <c r="R95" s="423"/>
      <c r="S95" s="423"/>
      <c r="T95" s="423"/>
      <c r="U95" s="761"/>
      <c r="V95" s="761"/>
      <c r="W95" s="760">
        <v>35</v>
      </c>
      <c r="X95" s="771">
        <v>11.766666730244934</v>
      </c>
      <c r="Y95" s="771">
        <v>29.105667114257798</v>
      </c>
      <c r="Z95" s="771">
        <v>5.0230000813802063</v>
      </c>
      <c r="AA95" s="771">
        <v>6.9800000190734801</v>
      </c>
      <c r="AB95" s="771">
        <v>1.9199999570846498</v>
      </c>
      <c r="AC95" s="772">
        <v>59.800332387288364</v>
      </c>
      <c r="AD95" s="771">
        <v>23.433333079020169</v>
      </c>
      <c r="AE95" s="771">
        <v>6.9866666793823207</v>
      </c>
      <c r="AF95" s="771">
        <v>10.01</v>
      </c>
      <c r="AG95" s="771">
        <v>2.0118571349552661</v>
      </c>
      <c r="AH95" s="771">
        <v>34.785000119890448</v>
      </c>
      <c r="AI95" s="771">
        <v>7.3328572000775987</v>
      </c>
      <c r="AJ95" s="423"/>
      <c r="AK95" s="423"/>
      <c r="AL95" s="423"/>
      <c r="AM95" s="423"/>
      <c r="AN95" s="423"/>
      <c r="AO95" s="423"/>
      <c r="AP95" s="783"/>
      <c r="AQ95" s="802"/>
      <c r="AR95" s="800"/>
      <c r="AS95" s="423"/>
      <c r="AT95" s="423"/>
      <c r="AU95" s="423"/>
      <c r="AV95" s="423"/>
      <c r="AW95" s="423"/>
      <c r="AX95" s="423"/>
      <c r="AY95" s="423"/>
      <c r="AZ95" s="423"/>
      <c r="BA95" s="423"/>
      <c r="BB95" s="423"/>
      <c r="BC95" s="423"/>
      <c r="BD95" s="423"/>
      <c r="BE95" s="423"/>
      <c r="BF95" s="423"/>
      <c r="BG95" s="423"/>
      <c r="BH95" s="423"/>
      <c r="BI95" s="423"/>
      <c r="BJ95" s="423"/>
      <c r="BK95" s="423"/>
      <c r="BL95" s="423"/>
      <c r="BM95" s="423"/>
    </row>
    <row r="96" spans="1:65" s="164" customFormat="1" ht="12.75">
      <c r="A96" s="207"/>
      <c r="B96" s="220"/>
      <c r="C96" s="220"/>
      <c r="D96" s="220"/>
      <c r="E96" s="220"/>
      <c r="F96" s="220"/>
      <c r="G96" s="220"/>
      <c r="H96" s="220"/>
      <c r="I96" s="220"/>
      <c r="J96" s="243"/>
      <c r="K96" s="159"/>
      <c r="R96" s="423"/>
      <c r="S96" s="423"/>
      <c r="T96" s="423"/>
      <c r="U96" s="761"/>
      <c r="V96" s="761">
        <v>36</v>
      </c>
      <c r="W96" s="760">
        <v>36</v>
      </c>
      <c r="X96" s="771">
        <v>13.800000190734799</v>
      </c>
      <c r="Y96" s="771">
        <v>30.579000473022401</v>
      </c>
      <c r="Z96" s="771">
        <v>6.1409997940063397</v>
      </c>
      <c r="AA96" s="771">
        <v>7</v>
      </c>
      <c r="AB96" s="771">
        <v>2.1640000343322701</v>
      </c>
      <c r="AC96" s="772">
        <v>64.350997924804602</v>
      </c>
      <c r="AD96" s="771">
        <v>23</v>
      </c>
      <c r="AE96" s="771">
        <v>6.67000007629394</v>
      </c>
      <c r="AF96" s="771">
        <v>10.5</v>
      </c>
      <c r="AG96" s="771">
        <v>1.20000004768371</v>
      </c>
      <c r="AH96" s="771">
        <v>32.310001373291001</v>
      </c>
      <c r="AI96" s="771">
        <v>6.97300004959106</v>
      </c>
      <c r="AJ96" s="423"/>
      <c r="AK96" s="423"/>
      <c r="AL96" s="423"/>
      <c r="AM96" s="423"/>
      <c r="AN96" s="423"/>
      <c r="AO96" s="423"/>
      <c r="AP96" s="783"/>
      <c r="AQ96" s="802"/>
      <c r="AR96" s="800"/>
      <c r="AS96" s="423"/>
      <c r="AT96" s="423"/>
      <c r="AU96" s="423"/>
      <c r="AV96" s="423"/>
      <c r="AW96" s="423"/>
      <c r="AX96" s="423"/>
      <c r="AY96" s="423"/>
      <c r="AZ96" s="423"/>
      <c r="BA96" s="423"/>
      <c r="BB96" s="423"/>
      <c r="BC96" s="423"/>
      <c r="BD96" s="423"/>
      <c r="BE96" s="423"/>
      <c r="BF96" s="423"/>
      <c r="BG96" s="423"/>
      <c r="BH96" s="423"/>
      <c r="BI96" s="423"/>
      <c r="BJ96" s="423"/>
      <c r="BK96" s="423"/>
      <c r="BL96" s="423"/>
      <c r="BM96" s="423"/>
    </row>
    <row r="97" spans="1:65" s="164" customFormat="1" ht="12.75">
      <c r="A97" s="207"/>
      <c r="B97" s="220"/>
      <c r="C97" s="220"/>
      <c r="D97" s="220"/>
      <c r="E97" s="220"/>
      <c r="F97" s="220"/>
      <c r="G97" s="220"/>
      <c r="H97" s="220"/>
      <c r="I97" s="220"/>
      <c r="J97" s="243"/>
      <c r="K97" s="159"/>
      <c r="R97" s="423"/>
      <c r="S97" s="423"/>
      <c r="T97" s="423"/>
      <c r="U97" s="761"/>
      <c r="V97" s="761"/>
      <c r="W97" s="760">
        <v>37</v>
      </c>
      <c r="X97" s="771">
        <v>14.228571483067071</v>
      </c>
      <c r="Y97" s="771">
        <v>32.723000390189</v>
      </c>
      <c r="Z97" s="771">
        <v>4.9454285760000003</v>
      </c>
      <c r="AA97" s="771">
        <v>7.2014284819999999</v>
      </c>
      <c r="AB97" s="771">
        <v>1.3999999759999999</v>
      </c>
      <c r="AC97" s="772">
        <v>63.919498443603501</v>
      </c>
      <c r="AD97" s="771">
        <v>28.721428190000001</v>
      </c>
      <c r="AE97" s="771">
        <v>6.6328571180000004</v>
      </c>
      <c r="AF97" s="771">
        <v>9.9283333333333346</v>
      </c>
      <c r="AG97" s="771">
        <v>1.8319999831063358</v>
      </c>
      <c r="AH97" s="771">
        <v>35.785714830000003</v>
      </c>
      <c r="AI97" s="771">
        <v>7.0742856775011305</v>
      </c>
      <c r="AJ97" s="423"/>
      <c r="AK97" s="423"/>
      <c r="AL97" s="423"/>
      <c r="AM97" s="423"/>
      <c r="AN97" s="423"/>
      <c r="AO97" s="423"/>
      <c r="AP97" s="783"/>
      <c r="AQ97" s="783"/>
      <c r="AR97" s="800"/>
      <c r="AS97" s="423"/>
      <c r="AT97" s="423"/>
      <c r="AU97" s="423"/>
      <c r="AV97" s="423"/>
      <c r="AW97" s="423"/>
      <c r="AX97" s="423"/>
      <c r="AY97" s="423"/>
      <c r="AZ97" s="423"/>
      <c r="BA97" s="423"/>
      <c r="BB97" s="423"/>
      <c r="BC97" s="423"/>
      <c r="BD97" s="423"/>
      <c r="BE97" s="423"/>
      <c r="BF97" s="423"/>
      <c r="BG97" s="423"/>
      <c r="BH97" s="423"/>
      <c r="BI97" s="423"/>
      <c r="BJ97" s="423"/>
      <c r="BK97" s="423"/>
      <c r="BL97" s="423"/>
      <c r="BM97" s="423"/>
    </row>
    <row r="98" spans="1:65" s="164" customFormat="1" ht="12.75">
      <c r="A98" s="207"/>
      <c r="B98" s="220"/>
      <c r="C98" s="220"/>
      <c r="D98" s="220"/>
      <c r="E98" s="220"/>
      <c r="F98" s="220"/>
      <c r="G98" s="220"/>
      <c r="H98" s="220"/>
      <c r="I98" s="220"/>
      <c r="J98" s="243"/>
      <c r="K98" s="159"/>
      <c r="R98" s="423"/>
      <c r="S98" s="423"/>
      <c r="T98" s="423"/>
      <c r="U98" s="761"/>
      <c r="V98" s="761"/>
      <c r="W98" s="760">
        <v>38</v>
      </c>
      <c r="X98" s="771">
        <v>15.157142909999999</v>
      </c>
      <c r="Y98" s="771">
        <v>38.73833338</v>
      </c>
      <c r="Z98" s="771">
        <v>4.7753333250000001</v>
      </c>
      <c r="AA98" s="771">
        <v>7.0799999920000003</v>
      </c>
      <c r="AB98" s="771">
        <v>0.80900001499999996</v>
      </c>
      <c r="AC98" s="772">
        <v>72.23585783</v>
      </c>
      <c r="AD98" s="771">
        <v>38.034285949999997</v>
      </c>
      <c r="AE98" s="771">
        <v>6.5185714450000001</v>
      </c>
      <c r="AF98" s="771">
        <v>10.001428600000001</v>
      </c>
      <c r="AG98" s="771">
        <v>1.9189999959999999</v>
      </c>
      <c r="AH98" s="771">
        <v>42.055714739999999</v>
      </c>
      <c r="AI98" s="771">
        <v>7.3512855940000001</v>
      </c>
      <c r="AJ98" s="423"/>
      <c r="AK98" s="423"/>
      <c r="AL98" s="423"/>
      <c r="AM98" s="423"/>
      <c r="AN98" s="423"/>
      <c r="AO98" s="423"/>
      <c r="AP98" s="783"/>
      <c r="AQ98" s="783"/>
      <c r="AR98" s="800"/>
      <c r="AS98" s="423"/>
      <c r="AT98" s="423"/>
      <c r="AU98" s="423"/>
      <c r="AV98" s="423"/>
      <c r="AW98" s="423"/>
      <c r="AX98" s="423"/>
      <c r="AY98" s="423"/>
      <c r="AZ98" s="423"/>
      <c r="BA98" s="423"/>
      <c r="BB98" s="423"/>
      <c r="BC98" s="423"/>
      <c r="BD98" s="423"/>
      <c r="BE98" s="423"/>
      <c r="BF98" s="423"/>
      <c r="BG98" s="423"/>
      <c r="BH98" s="423"/>
      <c r="BI98" s="423"/>
      <c r="BJ98" s="423"/>
      <c r="BK98" s="423"/>
      <c r="BL98" s="423"/>
      <c r="BM98" s="423"/>
    </row>
    <row r="99" spans="1:65" s="164" customFormat="1" ht="12.75">
      <c r="A99" s="207"/>
      <c r="B99" s="220"/>
      <c r="C99" s="220"/>
      <c r="D99" s="220"/>
      <c r="E99" s="220"/>
      <c r="F99" s="220"/>
      <c r="G99" s="220"/>
      <c r="H99" s="220"/>
      <c r="I99" s="220"/>
      <c r="J99" s="243"/>
      <c r="K99" s="159"/>
      <c r="R99" s="423"/>
      <c r="S99" s="423"/>
      <c r="T99" s="423"/>
      <c r="U99" s="761"/>
      <c r="V99" s="761">
        <v>39</v>
      </c>
      <c r="W99" s="760">
        <v>39</v>
      </c>
      <c r="X99" s="771">
        <v>14.257142884390658</v>
      </c>
      <c r="Y99" s="771">
        <v>34.80900083269389</v>
      </c>
      <c r="Z99" s="771">
        <v>4.1092857973916139</v>
      </c>
      <c r="AA99" s="771">
        <v>6.8248571668352369</v>
      </c>
      <c r="AB99" s="771">
        <v>0.84642858164651058</v>
      </c>
      <c r="AC99" s="772">
        <v>72.897999999999996</v>
      </c>
      <c r="AD99" s="771">
        <v>36.480000087193012</v>
      </c>
      <c r="AE99" s="771">
        <v>7.5385714258466416</v>
      </c>
      <c r="AF99" s="771">
        <v>9.9984999999999999</v>
      </c>
      <c r="AG99" s="771">
        <v>1.9850000000000001</v>
      </c>
      <c r="AH99" s="771">
        <v>39.878572191510841</v>
      </c>
      <c r="AI99" s="771">
        <v>12.0242857251848</v>
      </c>
      <c r="AJ99" s="423"/>
      <c r="AK99" s="423"/>
      <c r="AL99" s="423"/>
      <c r="AM99" s="423"/>
      <c r="AN99" s="423"/>
      <c r="AO99" s="423"/>
      <c r="AP99" s="783"/>
      <c r="AQ99" s="783"/>
      <c r="AR99" s="800"/>
      <c r="AS99" s="423"/>
      <c r="AT99" s="423"/>
      <c r="AU99" s="423"/>
      <c r="AV99" s="423"/>
      <c r="AW99" s="423"/>
      <c r="AX99" s="423"/>
      <c r="AY99" s="423"/>
      <c r="AZ99" s="423"/>
      <c r="BA99" s="423"/>
      <c r="BB99" s="423"/>
      <c r="BC99" s="423"/>
      <c r="BD99" s="423"/>
      <c r="BE99" s="423"/>
      <c r="BF99" s="423"/>
      <c r="BG99" s="423"/>
      <c r="BH99" s="423"/>
      <c r="BI99" s="423"/>
      <c r="BJ99" s="423"/>
      <c r="BK99" s="423"/>
      <c r="BL99" s="423"/>
      <c r="BM99" s="423"/>
    </row>
    <row r="100" spans="1:65" s="164" customFormat="1" ht="12.75">
      <c r="A100" s="207"/>
      <c r="B100" s="220"/>
      <c r="C100" s="220"/>
      <c r="D100" s="220"/>
      <c r="E100" s="220"/>
      <c r="F100" s="220"/>
      <c r="G100" s="220"/>
      <c r="H100" s="220"/>
      <c r="I100" s="220"/>
      <c r="J100" s="243"/>
      <c r="K100" s="159"/>
      <c r="R100" s="423"/>
      <c r="S100" s="423"/>
      <c r="T100" s="423"/>
      <c r="U100" s="761"/>
      <c r="V100" s="761"/>
      <c r="W100" s="760">
        <v>40</v>
      </c>
      <c r="X100" s="771">
        <v>15.11</v>
      </c>
      <c r="Y100" s="771">
        <v>35.9</v>
      </c>
      <c r="Z100" s="771">
        <v>4.0540000000000003</v>
      </c>
      <c r="AA100" s="771">
        <v>6.77</v>
      </c>
      <c r="AB100" s="771">
        <v>1.57</v>
      </c>
      <c r="AC100" s="772">
        <v>74.19</v>
      </c>
      <c r="AD100" s="771">
        <v>37.44</v>
      </c>
      <c r="AE100" s="771">
        <v>7.56</v>
      </c>
      <c r="AF100" s="771">
        <v>10.006</v>
      </c>
      <c r="AG100" s="771">
        <v>1.8959999999999999</v>
      </c>
      <c r="AH100" s="771">
        <v>35.11</v>
      </c>
      <c r="AI100" s="771">
        <v>12.5</v>
      </c>
      <c r="AJ100" s="423"/>
      <c r="AK100" s="423"/>
      <c r="AL100" s="423"/>
      <c r="AM100" s="423"/>
      <c r="AN100" s="423"/>
      <c r="AO100" s="423"/>
      <c r="AP100" s="783"/>
      <c r="AQ100" s="783"/>
      <c r="AR100" s="800"/>
      <c r="AS100" s="423"/>
      <c r="AT100" s="423"/>
      <c r="AU100" s="423"/>
      <c r="AV100" s="423"/>
      <c r="AW100" s="423"/>
      <c r="AX100" s="423"/>
      <c r="AY100" s="423"/>
      <c r="AZ100" s="423"/>
      <c r="BA100" s="423"/>
      <c r="BB100" s="423"/>
      <c r="BC100" s="423"/>
      <c r="BD100" s="423"/>
      <c r="BE100" s="423"/>
      <c r="BF100" s="423"/>
      <c r="BG100" s="423"/>
      <c r="BH100" s="423"/>
      <c r="BI100" s="423"/>
      <c r="BJ100" s="423"/>
      <c r="BK100" s="423"/>
      <c r="BL100" s="423"/>
      <c r="BM100" s="423"/>
    </row>
    <row r="101" spans="1:65" s="164" customFormat="1" ht="12.75">
      <c r="A101" s="207"/>
      <c r="B101" s="220"/>
      <c r="C101" s="220"/>
      <c r="D101" s="220"/>
      <c r="E101" s="220"/>
      <c r="F101" s="220"/>
      <c r="G101" s="220"/>
      <c r="H101" s="220"/>
      <c r="I101" s="220"/>
      <c r="J101" s="243"/>
      <c r="K101" s="159"/>
      <c r="R101" s="423"/>
      <c r="S101" s="423"/>
      <c r="T101" s="423"/>
      <c r="U101" s="761"/>
      <c r="V101" s="761"/>
      <c r="W101" s="760">
        <v>41</v>
      </c>
      <c r="X101" s="771">
        <v>16.670000000000002</v>
      </c>
      <c r="Y101" s="771">
        <v>46.35</v>
      </c>
      <c r="Z101" s="771">
        <v>5.84</v>
      </c>
      <c r="AA101" s="771">
        <v>6.75</v>
      </c>
      <c r="AB101" s="771">
        <v>1.41</v>
      </c>
      <c r="AC101" s="772">
        <v>61.765000000000001</v>
      </c>
      <c r="AD101" s="771">
        <v>26.27</v>
      </c>
      <c r="AE101" s="771">
        <v>6.15</v>
      </c>
      <c r="AF101" s="771">
        <v>10.003</v>
      </c>
      <c r="AG101" s="771">
        <v>1.45</v>
      </c>
      <c r="AH101" s="771">
        <v>33.85</v>
      </c>
      <c r="AI101" s="771">
        <v>11.69</v>
      </c>
      <c r="AJ101" s="423"/>
      <c r="AK101" s="423"/>
      <c r="AL101" s="423"/>
      <c r="AM101" s="423"/>
      <c r="AN101" s="423"/>
      <c r="AO101" s="423"/>
      <c r="AP101" s="803"/>
      <c r="AQ101" s="783"/>
      <c r="AR101" s="800"/>
      <c r="AS101" s="423"/>
      <c r="AT101" s="423"/>
      <c r="AU101" s="423"/>
      <c r="AV101" s="423"/>
      <c r="AW101" s="423"/>
      <c r="AX101" s="423"/>
      <c r="AY101" s="423"/>
      <c r="AZ101" s="423"/>
      <c r="BA101" s="423"/>
      <c r="BB101" s="423"/>
      <c r="BC101" s="423"/>
      <c r="BD101" s="423"/>
      <c r="BE101" s="423"/>
      <c r="BF101" s="423"/>
      <c r="BG101" s="423"/>
      <c r="BH101" s="423"/>
      <c r="BI101" s="423"/>
      <c r="BJ101" s="423"/>
      <c r="BK101" s="423"/>
      <c r="BL101" s="423"/>
      <c r="BM101" s="423"/>
    </row>
    <row r="102" spans="1:65" s="173" customFormat="1" ht="12" customHeight="1">
      <c r="A102" s="207"/>
      <c r="B102" s="220"/>
      <c r="C102" s="220"/>
      <c r="D102" s="220"/>
      <c r="E102" s="220"/>
      <c r="F102" s="220"/>
      <c r="G102" s="220"/>
      <c r="H102" s="220"/>
      <c r="I102" s="220"/>
      <c r="J102" s="225"/>
      <c r="K102" s="172"/>
      <c r="R102" s="424"/>
      <c r="S102" s="424"/>
      <c r="T102" s="424"/>
      <c r="U102" s="761"/>
      <c r="V102" s="761"/>
      <c r="W102" s="760">
        <v>42</v>
      </c>
      <c r="X102" s="771">
        <v>15.74</v>
      </c>
      <c r="Y102" s="771">
        <v>46.9</v>
      </c>
      <c r="Z102" s="771">
        <v>6.71</v>
      </c>
      <c r="AA102" s="771">
        <v>6.8819999999999997</v>
      </c>
      <c r="AB102" s="771">
        <v>1.8280000000000001</v>
      </c>
      <c r="AC102" s="772">
        <v>59.17</v>
      </c>
      <c r="AD102" s="771">
        <v>29.35</v>
      </c>
      <c r="AE102" s="771">
        <v>7.25</v>
      </c>
      <c r="AF102" s="771">
        <v>10</v>
      </c>
      <c r="AG102" s="771">
        <v>1.2998000000000001</v>
      </c>
      <c r="AH102" s="771">
        <v>35.061999999999998</v>
      </c>
      <c r="AI102" s="771">
        <v>8.66</v>
      </c>
      <c r="AJ102" s="424"/>
      <c r="AK102" s="424"/>
      <c r="AL102" s="424"/>
      <c r="AM102" s="424"/>
      <c r="AN102" s="424"/>
      <c r="AO102" s="424"/>
      <c r="AP102" s="803"/>
      <c r="AQ102" s="783"/>
      <c r="AR102" s="800"/>
      <c r="AS102" s="424"/>
      <c r="AT102" s="424"/>
      <c r="AU102" s="424"/>
      <c r="AV102" s="424"/>
      <c r="AW102" s="424"/>
      <c r="AX102" s="424"/>
      <c r="AY102" s="424"/>
      <c r="AZ102" s="424"/>
      <c r="BA102" s="424"/>
      <c r="BB102" s="424"/>
      <c r="BC102" s="424"/>
      <c r="BD102" s="424"/>
      <c r="BE102" s="424"/>
      <c r="BF102" s="424"/>
      <c r="BG102" s="424"/>
      <c r="BH102" s="424"/>
      <c r="BI102" s="424"/>
      <c r="BJ102" s="424"/>
      <c r="BK102" s="424"/>
      <c r="BL102" s="424"/>
      <c r="BM102" s="424"/>
    </row>
    <row r="103" spans="1:65" s="171" customFormat="1" ht="14.1" customHeight="1">
      <c r="A103" s="207"/>
      <c r="B103" s="220"/>
      <c r="C103" s="220"/>
      <c r="D103" s="220"/>
      <c r="E103" s="220"/>
      <c r="F103" s="220"/>
      <c r="G103" s="220"/>
      <c r="H103" s="220"/>
      <c r="I103" s="220"/>
      <c r="J103" s="223"/>
      <c r="K103" s="176"/>
      <c r="R103" s="425"/>
      <c r="S103" s="425"/>
      <c r="T103" s="425"/>
      <c r="U103" s="761"/>
      <c r="V103" s="761">
        <v>43</v>
      </c>
      <c r="W103" s="760">
        <v>43</v>
      </c>
      <c r="X103" s="771">
        <v>19.09</v>
      </c>
      <c r="Y103" s="771">
        <v>61.18</v>
      </c>
      <c r="Z103" s="771">
        <v>17.54</v>
      </c>
      <c r="AA103" s="771">
        <v>8.36</v>
      </c>
      <c r="AB103" s="771">
        <v>3.86</v>
      </c>
      <c r="AC103" s="772">
        <v>72.53</v>
      </c>
      <c r="AD103" s="771">
        <v>47.29</v>
      </c>
      <c r="AE103" s="771">
        <v>8.82</v>
      </c>
      <c r="AF103" s="771">
        <v>10.01</v>
      </c>
      <c r="AG103" s="771">
        <v>1.1467000000000001</v>
      </c>
      <c r="AH103" s="771">
        <v>41.86</v>
      </c>
      <c r="AI103" s="771">
        <v>9.673</v>
      </c>
      <c r="AJ103" s="425"/>
      <c r="AK103" s="425"/>
      <c r="AL103" s="425"/>
      <c r="AM103" s="425"/>
      <c r="AN103" s="425"/>
      <c r="AO103" s="425"/>
      <c r="AP103" s="803"/>
      <c r="AQ103" s="783"/>
      <c r="AR103" s="800"/>
      <c r="AS103" s="425"/>
      <c r="AT103" s="425"/>
      <c r="AU103" s="425"/>
      <c r="AV103" s="425"/>
      <c r="AW103" s="425"/>
      <c r="AX103" s="425"/>
      <c r="AY103" s="425"/>
      <c r="AZ103" s="425"/>
      <c r="BA103" s="425"/>
      <c r="BB103" s="425"/>
      <c r="BC103" s="425"/>
      <c r="BD103" s="425"/>
      <c r="BE103" s="425"/>
      <c r="BF103" s="425"/>
      <c r="BG103" s="425"/>
      <c r="BH103" s="425"/>
      <c r="BI103" s="425"/>
      <c r="BJ103" s="425"/>
      <c r="BK103" s="425"/>
      <c r="BL103" s="425"/>
      <c r="BM103" s="425"/>
    </row>
    <row r="104" spans="1:65" s="140" customFormat="1" ht="12" customHeight="1">
      <c r="A104" s="207"/>
      <c r="B104" s="220"/>
      <c r="C104" s="220"/>
      <c r="D104" s="220"/>
      <c r="E104" s="220"/>
      <c r="F104" s="220"/>
      <c r="G104" s="220"/>
      <c r="H104" s="220"/>
      <c r="I104" s="220"/>
      <c r="J104" s="243"/>
      <c r="K104" s="159"/>
      <c r="R104" s="426"/>
      <c r="S104" s="426"/>
      <c r="T104" s="426"/>
      <c r="U104" s="761"/>
      <c r="V104" s="761"/>
      <c r="W104" s="760">
        <v>44</v>
      </c>
      <c r="X104" s="771">
        <v>18.899999999999999</v>
      </c>
      <c r="Y104" s="771">
        <v>47.64</v>
      </c>
      <c r="Z104" s="771">
        <v>11.26</v>
      </c>
      <c r="AA104" s="771">
        <v>7.36</v>
      </c>
      <c r="AB104" s="771">
        <v>3.34</v>
      </c>
      <c r="AC104" s="772">
        <v>69.37</v>
      </c>
      <c r="AD104" s="771">
        <v>37.5</v>
      </c>
      <c r="AE104" s="771">
        <v>9.32</v>
      </c>
      <c r="AF104" s="771">
        <v>10</v>
      </c>
      <c r="AG104" s="771">
        <v>1.0329999999999999</v>
      </c>
      <c r="AH104" s="771">
        <v>40.99</v>
      </c>
      <c r="AI104" s="771">
        <v>11.93</v>
      </c>
      <c r="AJ104" s="426"/>
      <c r="AK104" s="426"/>
      <c r="AL104" s="426"/>
      <c r="AM104" s="426"/>
      <c r="AN104" s="426"/>
      <c r="AO104" s="426"/>
      <c r="AP104" s="783"/>
      <c r="AQ104" s="783"/>
      <c r="AR104" s="800"/>
      <c r="AS104" s="426"/>
      <c r="AT104" s="426"/>
      <c r="AU104" s="426"/>
      <c r="AV104" s="426"/>
      <c r="AW104" s="426"/>
      <c r="AX104" s="426"/>
      <c r="AY104" s="426"/>
      <c r="AZ104" s="426"/>
      <c r="BA104" s="426"/>
      <c r="BB104" s="426"/>
      <c r="BC104" s="426"/>
      <c r="BD104" s="426"/>
      <c r="BE104" s="426"/>
      <c r="BF104" s="426"/>
      <c r="BG104" s="426"/>
      <c r="BH104" s="426"/>
      <c r="BI104" s="426"/>
      <c r="BJ104" s="426"/>
      <c r="BK104" s="426"/>
      <c r="BL104" s="426"/>
      <c r="BM104" s="426"/>
    </row>
    <row r="105" spans="1:65" s="140" customFormat="1" ht="12" customHeight="1">
      <c r="A105" s="207"/>
      <c r="B105" s="220"/>
      <c r="C105" s="220"/>
      <c r="D105" s="220"/>
      <c r="E105" s="220"/>
      <c r="F105" s="220"/>
      <c r="G105" s="220"/>
      <c r="H105" s="220"/>
      <c r="I105" s="220"/>
      <c r="J105" s="243"/>
      <c r="K105" s="159"/>
      <c r="R105" s="426"/>
      <c r="S105" s="426"/>
      <c r="T105" s="426"/>
      <c r="U105" s="761"/>
      <c r="V105" s="761"/>
      <c r="W105" s="760">
        <v>45</v>
      </c>
      <c r="X105" s="771">
        <v>25.86</v>
      </c>
      <c r="Y105" s="771">
        <v>57.13</v>
      </c>
      <c r="Z105" s="771">
        <v>16.84</v>
      </c>
      <c r="AA105" s="771">
        <v>7.94</v>
      </c>
      <c r="AB105" s="771">
        <v>4.54</v>
      </c>
      <c r="AC105" s="772">
        <v>81.2</v>
      </c>
      <c r="AD105" s="771">
        <v>105.06</v>
      </c>
      <c r="AE105" s="771">
        <v>17.329999999999998</v>
      </c>
      <c r="AF105" s="771">
        <v>10.01</v>
      </c>
      <c r="AG105" s="771">
        <v>1.56</v>
      </c>
      <c r="AH105" s="771">
        <v>54.37</v>
      </c>
      <c r="AI105" s="771">
        <v>16.29</v>
      </c>
      <c r="AJ105" s="426"/>
      <c r="AK105" s="426"/>
      <c r="AL105" s="426"/>
      <c r="AM105" s="426"/>
      <c r="AN105" s="426"/>
      <c r="AO105" s="426"/>
      <c r="AP105" s="783"/>
      <c r="AQ105" s="783"/>
      <c r="AR105" s="800"/>
      <c r="AS105" s="426"/>
      <c r="AT105" s="426"/>
      <c r="AU105" s="426"/>
      <c r="AV105" s="426"/>
      <c r="AW105" s="426"/>
      <c r="AX105" s="426"/>
      <c r="AY105" s="426"/>
      <c r="AZ105" s="426"/>
      <c r="BA105" s="426"/>
      <c r="BB105" s="426"/>
      <c r="BC105" s="426"/>
      <c r="BD105" s="426"/>
      <c r="BE105" s="426"/>
      <c r="BF105" s="426"/>
      <c r="BG105" s="426"/>
      <c r="BH105" s="426"/>
      <c r="BI105" s="426"/>
      <c r="BJ105" s="426"/>
      <c r="BK105" s="426"/>
      <c r="BL105" s="426"/>
      <c r="BM105" s="426"/>
    </row>
    <row r="106" spans="1:65" s="140" customFormat="1" ht="12" customHeight="1">
      <c r="A106" s="207"/>
      <c r="B106" s="220"/>
      <c r="C106" s="220"/>
      <c r="D106" s="220"/>
      <c r="E106" s="220"/>
      <c r="F106" s="220"/>
      <c r="G106" s="220"/>
      <c r="H106" s="220"/>
      <c r="I106" s="220"/>
      <c r="J106" s="243"/>
      <c r="K106" s="159"/>
      <c r="R106" s="426"/>
      <c r="S106" s="426"/>
      <c r="T106" s="426"/>
      <c r="U106" s="761"/>
      <c r="V106" s="761"/>
      <c r="W106" s="760">
        <v>46</v>
      </c>
      <c r="X106" s="771">
        <v>26.7</v>
      </c>
      <c r="Y106" s="771">
        <v>72.62</v>
      </c>
      <c r="Z106" s="771">
        <v>24.07</v>
      </c>
      <c r="AA106" s="771">
        <v>9.76</v>
      </c>
      <c r="AB106" s="771">
        <v>6.16</v>
      </c>
      <c r="AC106" s="772">
        <v>117.17</v>
      </c>
      <c r="AD106" s="771">
        <v>102.46</v>
      </c>
      <c r="AE106" s="771">
        <v>13.6</v>
      </c>
      <c r="AF106" s="771">
        <v>10.007</v>
      </c>
      <c r="AG106" s="771">
        <v>1.7775000000000001</v>
      </c>
      <c r="AH106" s="771">
        <v>68.680000000000007</v>
      </c>
      <c r="AI106" s="771">
        <v>16.026</v>
      </c>
      <c r="AJ106" s="426"/>
      <c r="AK106" s="426"/>
      <c r="AL106" s="426"/>
      <c r="AM106" s="426"/>
      <c r="AN106" s="426"/>
      <c r="AO106" s="426"/>
      <c r="AP106" s="783"/>
      <c r="AQ106" s="783"/>
      <c r="AR106" s="800"/>
      <c r="AS106" s="426"/>
      <c r="AT106" s="426"/>
      <c r="AU106" s="426"/>
      <c r="AV106" s="426"/>
      <c r="AW106" s="426"/>
      <c r="AX106" s="426"/>
      <c r="AY106" s="426"/>
      <c r="AZ106" s="426"/>
      <c r="BA106" s="426"/>
      <c r="BB106" s="426"/>
      <c r="BC106" s="426"/>
      <c r="BD106" s="426"/>
      <c r="BE106" s="426"/>
      <c r="BF106" s="426"/>
      <c r="BG106" s="426"/>
      <c r="BH106" s="426"/>
      <c r="BI106" s="426"/>
      <c r="BJ106" s="426"/>
      <c r="BK106" s="426"/>
      <c r="BL106" s="426"/>
      <c r="BM106" s="426"/>
    </row>
    <row r="107" spans="1:65" s="181" customFormat="1" ht="12" customHeight="1">
      <c r="A107" s="207"/>
      <c r="B107" s="220"/>
      <c r="C107" s="220"/>
      <c r="D107" s="220"/>
      <c r="E107" s="220"/>
      <c r="F107" s="220"/>
      <c r="G107" s="220"/>
      <c r="H107" s="220"/>
      <c r="I107" s="220"/>
      <c r="J107" s="244"/>
      <c r="R107" s="427"/>
      <c r="S107" s="427"/>
      <c r="T107" s="427"/>
      <c r="U107" s="761"/>
      <c r="V107" s="761"/>
      <c r="W107" s="760">
        <v>47</v>
      </c>
      <c r="X107" s="771">
        <v>25.93</v>
      </c>
      <c r="Y107" s="771">
        <v>62.65</v>
      </c>
      <c r="Z107" s="771">
        <v>50.4</v>
      </c>
      <c r="AA107" s="771">
        <v>8.19</v>
      </c>
      <c r="AB107" s="771">
        <v>4.76</v>
      </c>
      <c r="AC107" s="772">
        <v>90.89</v>
      </c>
      <c r="AD107" s="771">
        <v>51.21</v>
      </c>
      <c r="AE107" s="771">
        <v>12.141999999999999</v>
      </c>
      <c r="AF107" s="771">
        <v>10.01</v>
      </c>
      <c r="AG107" s="771">
        <v>1.9159999999999999</v>
      </c>
      <c r="AH107" s="771">
        <v>45.02</v>
      </c>
      <c r="AI107" s="771">
        <v>14.11</v>
      </c>
      <c r="AJ107" s="427"/>
      <c r="AK107" s="427"/>
      <c r="AL107" s="427"/>
      <c r="AM107" s="427"/>
      <c r="AN107" s="427"/>
      <c r="AO107" s="427"/>
      <c r="AP107" s="783"/>
      <c r="AQ107" s="783"/>
      <c r="AR107" s="800"/>
      <c r="AS107" s="427"/>
      <c r="AT107" s="427"/>
      <c r="AU107" s="427"/>
      <c r="AV107" s="427"/>
      <c r="AW107" s="427"/>
      <c r="AX107" s="427"/>
      <c r="AY107" s="427"/>
      <c r="AZ107" s="427"/>
      <c r="BA107" s="427"/>
      <c r="BB107" s="427"/>
      <c r="BC107" s="427"/>
      <c r="BD107" s="427"/>
      <c r="BE107" s="427"/>
      <c r="BF107" s="427"/>
      <c r="BG107" s="427"/>
      <c r="BH107" s="427"/>
      <c r="BI107" s="427"/>
      <c r="BJ107" s="427"/>
      <c r="BK107" s="427"/>
      <c r="BL107" s="427"/>
      <c r="BM107" s="427"/>
    </row>
    <row r="108" spans="1:65" s="140" customFormat="1" ht="12" customHeight="1">
      <c r="A108" s="207"/>
      <c r="B108" s="220"/>
      <c r="C108" s="220"/>
      <c r="D108" s="220"/>
      <c r="E108" s="220"/>
      <c r="F108" s="220"/>
      <c r="G108" s="220"/>
      <c r="H108" s="220"/>
      <c r="I108" s="220"/>
      <c r="J108" s="243"/>
      <c r="K108" s="159"/>
      <c r="R108" s="426"/>
      <c r="S108" s="426"/>
      <c r="T108" s="426"/>
      <c r="U108" s="761"/>
      <c r="V108" s="761">
        <v>48</v>
      </c>
      <c r="W108" s="760">
        <v>48</v>
      </c>
      <c r="X108" s="771">
        <v>35.64</v>
      </c>
      <c r="Y108" s="771">
        <v>83.52</v>
      </c>
      <c r="Z108" s="771">
        <v>55.63</v>
      </c>
      <c r="AA108" s="771">
        <v>9.2100000000000009</v>
      </c>
      <c r="AB108" s="771">
        <v>5.88</v>
      </c>
      <c r="AC108" s="772">
        <v>77.62</v>
      </c>
      <c r="AD108" s="771">
        <v>70.7</v>
      </c>
      <c r="AE108" s="771">
        <v>10.96</v>
      </c>
      <c r="AF108" s="771">
        <v>10</v>
      </c>
      <c r="AG108" s="771">
        <v>1.0449999999999999</v>
      </c>
      <c r="AH108" s="771">
        <v>54.12</v>
      </c>
      <c r="AI108" s="771">
        <v>16.25</v>
      </c>
      <c r="AJ108" s="426"/>
      <c r="AK108" s="426"/>
      <c r="AL108" s="426"/>
      <c r="AM108" s="426"/>
      <c r="AN108" s="426"/>
      <c r="AO108" s="426"/>
      <c r="AP108" s="783"/>
      <c r="AQ108" s="783"/>
      <c r="AR108" s="800"/>
      <c r="AS108" s="426"/>
      <c r="AT108" s="426"/>
      <c r="AU108" s="426"/>
      <c r="AV108" s="426"/>
      <c r="AW108" s="426"/>
      <c r="AX108" s="426"/>
      <c r="AY108" s="426"/>
      <c r="AZ108" s="426"/>
      <c r="BA108" s="426"/>
      <c r="BB108" s="426"/>
      <c r="BC108" s="426"/>
      <c r="BD108" s="426"/>
      <c r="BE108" s="426"/>
      <c r="BF108" s="426"/>
      <c r="BG108" s="426"/>
      <c r="BH108" s="426"/>
      <c r="BI108" s="426"/>
      <c r="BJ108" s="426"/>
      <c r="BK108" s="426"/>
      <c r="BL108" s="426"/>
      <c r="BM108" s="426"/>
    </row>
    <row r="109" spans="1:65" s="140" customFormat="1" ht="12" customHeight="1">
      <c r="A109" s="207"/>
      <c r="B109" s="220"/>
      <c r="C109" s="220"/>
      <c r="D109" s="220"/>
      <c r="E109" s="220"/>
      <c r="F109" s="220"/>
      <c r="G109" s="220"/>
      <c r="H109" s="220"/>
      <c r="I109" s="220"/>
      <c r="J109" s="246"/>
      <c r="K109" s="144"/>
      <c r="R109" s="426"/>
      <c r="S109" s="426"/>
      <c r="T109" s="426"/>
      <c r="U109" s="761"/>
      <c r="V109" s="761"/>
      <c r="W109" s="760">
        <v>49</v>
      </c>
      <c r="X109" s="771">
        <v>30.428599999999999</v>
      </c>
      <c r="Y109" s="771">
        <v>80.849999999999994</v>
      </c>
      <c r="Z109" s="771">
        <v>24.84</v>
      </c>
      <c r="AA109" s="771">
        <v>7.82</v>
      </c>
      <c r="AB109" s="771">
        <v>4.407</v>
      </c>
      <c r="AC109" s="772">
        <v>76.048000000000002</v>
      </c>
      <c r="AD109" s="771">
        <v>83.28</v>
      </c>
      <c r="AE109" s="771">
        <v>18.809999999999999</v>
      </c>
      <c r="AF109" s="771">
        <v>9.7970000000000006</v>
      </c>
      <c r="AG109" s="771">
        <v>0.55000000000000004</v>
      </c>
      <c r="AH109" s="771">
        <v>68.64</v>
      </c>
      <c r="AI109" s="771">
        <v>18.876000000000001</v>
      </c>
      <c r="AJ109" s="426"/>
      <c r="AK109" s="426"/>
      <c r="AL109" s="426"/>
      <c r="AM109" s="426"/>
      <c r="AN109" s="426"/>
      <c r="AO109" s="426"/>
      <c r="AP109" s="783"/>
      <c r="AQ109" s="783"/>
      <c r="AR109" s="800"/>
      <c r="AS109" s="426"/>
      <c r="AT109" s="426"/>
      <c r="AU109" s="426"/>
      <c r="AV109" s="426"/>
      <c r="AW109" s="426"/>
      <c r="AX109" s="426"/>
      <c r="AY109" s="426"/>
      <c r="AZ109" s="426"/>
      <c r="BA109" s="426"/>
      <c r="BB109" s="426"/>
      <c r="BC109" s="426"/>
      <c r="BD109" s="426"/>
      <c r="BE109" s="426"/>
      <c r="BF109" s="426"/>
      <c r="BG109" s="426"/>
      <c r="BH109" s="426"/>
      <c r="BI109" s="426"/>
      <c r="BJ109" s="426"/>
      <c r="BK109" s="426"/>
      <c r="BL109" s="426"/>
      <c r="BM109" s="426"/>
    </row>
    <row r="110" spans="1:65" s="140" customFormat="1" ht="12" customHeight="1">
      <c r="A110" s="207"/>
      <c r="B110" s="220"/>
      <c r="C110" s="220"/>
      <c r="D110" s="220"/>
      <c r="E110" s="220"/>
      <c r="F110" s="220"/>
      <c r="G110" s="220"/>
      <c r="H110" s="220"/>
      <c r="I110" s="220"/>
      <c r="J110" s="197"/>
      <c r="R110" s="426"/>
      <c r="S110" s="426"/>
      <c r="T110" s="426"/>
      <c r="U110" s="761"/>
      <c r="V110" s="761"/>
      <c r="W110" s="760">
        <v>50</v>
      </c>
      <c r="X110" s="771">
        <v>22.7</v>
      </c>
      <c r="Y110" s="771">
        <v>63.198999999999998</v>
      </c>
      <c r="Z110" s="771">
        <v>17.25</v>
      </c>
      <c r="AA110" s="771">
        <v>8.0939999999999994</v>
      </c>
      <c r="AB110" s="771">
        <v>4.99</v>
      </c>
      <c r="AC110" s="772">
        <v>74.156999999999996</v>
      </c>
      <c r="AD110" s="771">
        <v>68.84</v>
      </c>
      <c r="AE110" s="771">
        <v>17.55</v>
      </c>
      <c r="AF110" s="771">
        <v>10.211399999999999</v>
      </c>
      <c r="AG110" s="771">
        <v>1.0795999999999999</v>
      </c>
      <c r="AH110" s="771">
        <v>70.275999999999996</v>
      </c>
      <c r="AI110" s="771">
        <v>21.06</v>
      </c>
      <c r="AJ110" s="426"/>
      <c r="AK110" s="426"/>
      <c r="AL110" s="426"/>
      <c r="AM110" s="426"/>
      <c r="AN110" s="426"/>
      <c r="AO110" s="426"/>
      <c r="AP110" s="783"/>
      <c r="AQ110" s="783"/>
      <c r="AR110" s="800"/>
      <c r="AS110" s="426"/>
      <c r="AT110" s="426"/>
      <c r="AU110" s="426"/>
      <c r="AV110" s="426"/>
      <c r="AW110" s="426"/>
      <c r="AX110" s="426"/>
      <c r="AY110" s="426"/>
      <c r="AZ110" s="426"/>
      <c r="BA110" s="426"/>
      <c r="BB110" s="426"/>
      <c r="BC110" s="426"/>
      <c r="BD110" s="426"/>
      <c r="BE110" s="426"/>
      <c r="BF110" s="426"/>
      <c r="BG110" s="426"/>
      <c r="BH110" s="426"/>
      <c r="BI110" s="426"/>
      <c r="BJ110" s="426"/>
      <c r="BK110" s="426"/>
      <c r="BL110" s="426"/>
      <c r="BM110" s="426"/>
    </row>
    <row r="111" spans="1:65" s="140" customFormat="1" ht="12" customHeight="1">
      <c r="A111" s="207"/>
      <c r="B111" s="220"/>
      <c r="C111" s="220"/>
      <c r="D111" s="220"/>
      <c r="E111" s="220"/>
      <c r="F111" s="220"/>
      <c r="G111" s="220"/>
      <c r="H111" s="220"/>
      <c r="I111" s="220"/>
      <c r="J111" s="197"/>
      <c r="R111" s="426"/>
      <c r="S111" s="426"/>
      <c r="T111" s="426"/>
      <c r="U111" s="761"/>
      <c r="V111" s="761">
        <v>51</v>
      </c>
      <c r="W111" s="760">
        <v>51</v>
      </c>
      <c r="X111" s="771">
        <v>46.13</v>
      </c>
      <c r="Y111" s="771">
        <v>87.03</v>
      </c>
      <c r="Z111" s="771">
        <v>16.510000000000002</v>
      </c>
      <c r="AA111" s="771">
        <v>14.24</v>
      </c>
      <c r="AB111" s="771">
        <v>12.81</v>
      </c>
      <c r="AC111" s="772">
        <v>174.00200000000001</v>
      </c>
      <c r="AD111" s="771">
        <v>147.96</v>
      </c>
      <c r="AE111" s="771">
        <v>28.163</v>
      </c>
      <c r="AF111" s="771">
        <v>10</v>
      </c>
      <c r="AG111" s="771">
        <v>0.79949999999999999</v>
      </c>
      <c r="AH111" s="771">
        <v>224.41200000000001</v>
      </c>
      <c r="AI111" s="771">
        <v>46.25</v>
      </c>
      <c r="AJ111" s="426"/>
      <c r="AK111" s="426"/>
      <c r="AL111" s="426"/>
      <c r="AM111" s="426"/>
      <c r="AN111" s="426"/>
      <c r="AO111" s="426"/>
      <c r="AP111" s="783"/>
      <c r="AQ111" s="783"/>
      <c r="AR111" s="800"/>
      <c r="AS111" s="426"/>
      <c r="AT111" s="426"/>
      <c r="AU111" s="426"/>
      <c r="AV111" s="426"/>
      <c r="AW111" s="426"/>
      <c r="AX111" s="426"/>
      <c r="AY111" s="426"/>
      <c r="AZ111" s="426"/>
      <c r="BA111" s="426"/>
      <c r="BB111" s="426"/>
      <c r="BC111" s="426"/>
      <c r="BD111" s="426"/>
      <c r="BE111" s="426"/>
      <c r="BF111" s="426"/>
      <c r="BG111" s="426"/>
      <c r="BH111" s="426"/>
      <c r="BI111" s="426"/>
      <c r="BJ111" s="426"/>
      <c r="BK111" s="426"/>
      <c r="BL111" s="426"/>
      <c r="BM111" s="426"/>
    </row>
    <row r="112" spans="1:65" s="140" customFormat="1" ht="12" customHeight="1">
      <c r="A112" s="207"/>
      <c r="B112" s="220"/>
      <c r="C112" s="220"/>
      <c r="D112" s="220"/>
      <c r="E112" s="220"/>
      <c r="F112" s="220"/>
      <c r="G112" s="220"/>
      <c r="H112" s="220"/>
      <c r="I112" s="220"/>
      <c r="J112" s="197"/>
      <c r="R112" s="426"/>
      <c r="S112" s="426"/>
      <c r="T112" s="426"/>
      <c r="U112" s="761"/>
      <c r="V112" s="761"/>
      <c r="W112" s="760">
        <v>52</v>
      </c>
      <c r="X112" s="771">
        <v>63.850999999999999</v>
      </c>
      <c r="Y112" s="771">
        <v>110.661</v>
      </c>
      <c r="Z112" s="771">
        <v>18.1387</v>
      </c>
      <c r="AA112" s="771">
        <v>15.1157</v>
      </c>
      <c r="AB112" s="771">
        <v>15.846</v>
      </c>
      <c r="AC112" s="772">
        <v>338.70569999999998</v>
      </c>
      <c r="AD112" s="771">
        <v>198.84569999999999</v>
      </c>
      <c r="AE112" s="771">
        <v>41.433</v>
      </c>
      <c r="AF112" s="771">
        <v>10.01</v>
      </c>
      <c r="AG112" s="771">
        <v>1.25685</v>
      </c>
      <c r="AH112" s="771">
        <v>214.35</v>
      </c>
      <c r="AI112" s="771">
        <v>76.91</v>
      </c>
      <c r="AJ112" s="426"/>
      <c r="AK112" s="426"/>
      <c r="AL112" s="426"/>
      <c r="AM112" s="426"/>
      <c r="AN112" s="426"/>
      <c r="AO112" s="426"/>
      <c r="AP112" s="783"/>
      <c r="AQ112" s="783"/>
      <c r="AR112" s="800"/>
      <c r="AS112" s="426"/>
      <c r="AT112" s="426"/>
      <c r="AU112" s="426"/>
      <c r="AV112" s="426"/>
      <c r="AW112" s="426"/>
      <c r="AX112" s="426"/>
      <c r="AY112" s="426"/>
      <c r="AZ112" s="426"/>
      <c r="BA112" s="426"/>
      <c r="BB112" s="426"/>
      <c r="BC112" s="426"/>
      <c r="BD112" s="426"/>
      <c r="BE112" s="426"/>
      <c r="BF112" s="426"/>
      <c r="BG112" s="426"/>
      <c r="BH112" s="426"/>
      <c r="BI112" s="426"/>
      <c r="BJ112" s="426"/>
      <c r="BK112" s="426"/>
      <c r="BL112" s="426"/>
      <c r="BM112" s="426"/>
    </row>
    <row r="113" spans="1:65" s="140" customFormat="1" ht="12" customHeight="1">
      <c r="A113" s="207"/>
      <c r="B113" s="220"/>
      <c r="C113" s="220"/>
      <c r="D113" s="220"/>
      <c r="E113" s="220"/>
      <c r="F113" s="220"/>
      <c r="G113" s="220"/>
      <c r="H113" s="220"/>
      <c r="I113" s="220"/>
      <c r="J113" s="197"/>
      <c r="R113" s="426"/>
      <c r="S113" s="426"/>
      <c r="T113" s="426"/>
      <c r="U113" s="761">
        <v>2016</v>
      </c>
      <c r="V113" s="774">
        <v>1</v>
      </c>
      <c r="W113" s="760">
        <v>1</v>
      </c>
      <c r="X113" s="771">
        <v>40.61</v>
      </c>
      <c r="Y113" s="771">
        <v>96.75</v>
      </c>
      <c r="Z113" s="771">
        <v>16.37</v>
      </c>
      <c r="AA113" s="771">
        <v>12.12</v>
      </c>
      <c r="AB113" s="771">
        <v>8.33</v>
      </c>
      <c r="AC113" s="772">
        <v>165.03200000000001</v>
      </c>
      <c r="AD113" s="771">
        <v>95.83</v>
      </c>
      <c r="AE113" s="771">
        <v>18.5</v>
      </c>
      <c r="AF113" s="771">
        <v>10.01</v>
      </c>
      <c r="AG113" s="771">
        <v>1.23</v>
      </c>
      <c r="AH113" s="771">
        <v>109.19</v>
      </c>
      <c r="AI113" s="771">
        <v>37.270000000000003</v>
      </c>
      <c r="AJ113" s="426"/>
      <c r="AK113" s="426"/>
      <c r="AL113" s="426"/>
      <c r="AM113" s="426"/>
      <c r="AN113" s="426"/>
      <c r="AO113" s="426"/>
      <c r="AP113" s="783"/>
      <c r="AQ113" s="783"/>
      <c r="AR113" s="800"/>
      <c r="AS113" s="426"/>
      <c r="AT113" s="426"/>
      <c r="AU113" s="426"/>
      <c r="AV113" s="426"/>
      <c r="AW113" s="426"/>
      <c r="AX113" s="426"/>
      <c r="AY113" s="426"/>
      <c r="AZ113" s="426"/>
      <c r="BA113" s="426"/>
      <c r="BB113" s="426"/>
      <c r="BC113" s="426"/>
      <c r="BD113" s="426"/>
      <c r="BE113" s="426"/>
      <c r="BF113" s="426"/>
      <c r="BG113" s="426"/>
      <c r="BH113" s="426"/>
      <c r="BI113" s="426"/>
      <c r="BJ113" s="426"/>
      <c r="BK113" s="426"/>
      <c r="BL113" s="426"/>
      <c r="BM113" s="426"/>
    </row>
    <row r="114" spans="1:65" s="140" customFormat="1" ht="12" customHeight="1">
      <c r="A114" s="207"/>
      <c r="B114" s="220"/>
      <c r="C114" s="220"/>
      <c r="D114" s="220"/>
      <c r="E114" s="220"/>
      <c r="F114" s="220"/>
      <c r="G114" s="220"/>
      <c r="H114" s="220"/>
      <c r="I114" s="220"/>
      <c r="J114" s="197"/>
      <c r="R114" s="426"/>
      <c r="S114" s="426"/>
      <c r="T114" s="426"/>
      <c r="U114" s="761"/>
      <c r="V114" s="774"/>
      <c r="W114" s="760">
        <v>2</v>
      </c>
      <c r="X114" s="771">
        <v>29.82</v>
      </c>
      <c r="Y114" s="771">
        <v>76.510000000000005</v>
      </c>
      <c r="Z114" s="771">
        <v>15.9</v>
      </c>
      <c r="AA114" s="771">
        <v>10.45</v>
      </c>
      <c r="AB114" s="771">
        <v>5.38</v>
      </c>
      <c r="AC114" s="772">
        <v>137.04</v>
      </c>
      <c r="AD114" s="771">
        <v>78.260000000000005</v>
      </c>
      <c r="AE114" s="771">
        <v>13.1</v>
      </c>
      <c r="AF114" s="771">
        <v>10</v>
      </c>
      <c r="AG114" s="771">
        <v>1.18</v>
      </c>
      <c r="AH114" s="771">
        <v>177.91</v>
      </c>
      <c r="AI114" s="771">
        <v>53.34</v>
      </c>
      <c r="AJ114" s="426"/>
      <c r="AK114" s="426"/>
      <c r="AL114" s="426"/>
      <c r="AM114" s="426"/>
      <c r="AN114" s="426"/>
      <c r="AO114" s="426"/>
      <c r="AP114" s="783"/>
      <c r="AQ114" s="783"/>
      <c r="AR114" s="800"/>
      <c r="AS114" s="426"/>
      <c r="AT114" s="426"/>
      <c r="AU114" s="426"/>
      <c r="AV114" s="426"/>
      <c r="AW114" s="426"/>
      <c r="AX114" s="426"/>
      <c r="AY114" s="426"/>
      <c r="AZ114" s="426"/>
      <c r="BA114" s="426"/>
      <c r="BB114" s="426"/>
      <c r="BC114" s="426"/>
      <c r="BD114" s="426"/>
      <c r="BE114" s="426"/>
      <c r="BF114" s="426"/>
      <c r="BG114" s="426"/>
      <c r="BH114" s="426"/>
      <c r="BI114" s="426"/>
      <c r="BJ114" s="426"/>
      <c r="BK114" s="426"/>
      <c r="BL114" s="426"/>
      <c r="BM114" s="426"/>
    </row>
    <row r="115" spans="1:65" s="140" customFormat="1" ht="12" customHeight="1">
      <c r="A115" s="207"/>
      <c r="B115" s="220"/>
      <c r="C115" s="220"/>
      <c r="D115" s="220"/>
      <c r="E115" s="220"/>
      <c r="F115" s="220"/>
      <c r="G115" s="220"/>
      <c r="H115" s="220"/>
      <c r="I115" s="220"/>
      <c r="J115" s="197"/>
      <c r="R115" s="426"/>
      <c r="S115" s="426"/>
      <c r="T115" s="426"/>
      <c r="U115" s="761"/>
      <c r="V115" s="774"/>
      <c r="W115" s="760">
        <v>3</v>
      </c>
      <c r="X115" s="771">
        <v>27.06</v>
      </c>
      <c r="Y115" s="771">
        <v>80.096000000000004</v>
      </c>
      <c r="Z115" s="771">
        <v>29.21</v>
      </c>
      <c r="AA115" s="771">
        <v>10.396000000000001</v>
      </c>
      <c r="AB115" s="771">
        <v>5.29</v>
      </c>
      <c r="AC115" s="772">
        <v>102.45</v>
      </c>
      <c r="AD115" s="771">
        <v>101.264</v>
      </c>
      <c r="AE115" s="771">
        <v>15.26</v>
      </c>
      <c r="AF115" s="771">
        <v>10.01</v>
      </c>
      <c r="AG115" s="771">
        <v>1.2529999999999999</v>
      </c>
      <c r="AH115" s="771">
        <v>248.28</v>
      </c>
      <c r="AI115" s="771">
        <v>76.69</v>
      </c>
      <c r="AJ115" s="426"/>
      <c r="AK115" s="426"/>
      <c r="AL115" s="426"/>
      <c r="AM115" s="426"/>
      <c r="AN115" s="426"/>
      <c r="AO115" s="426"/>
      <c r="AP115" s="783"/>
      <c r="AQ115" s="783"/>
      <c r="AR115" s="800"/>
      <c r="AS115" s="426"/>
      <c r="AT115" s="426"/>
      <c r="AU115" s="426"/>
      <c r="AV115" s="426"/>
      <c r="AW115" s="426"/>
      <c r="AX115" s="426"/>
      <c r="AY115" s="426"/>
      <c r="AZ115" s="426"/>
      <c r="BA115" s="426"/>
      <c r="BB115" s="426"/>
      <c r="BC115" s="426"/>
      <c r="BD115" s="426"/>
      <c r="BE115" s="426"/>
      <c r="BF115" s="426"/>
      <c r="BG115" s="426"/>
      <c r="BH115" s="426"/>
      <c r="BI115" s="426"/>
      <c r="BJ115" s="426"/>
      <c r="BK115" s="426"/>
      <c r="BL115" s="426"/>
      <c r="BM115" s="426"/>
    </row>
    <row r="116" spans="1:65" s="181" customFormat="1" ht="12" customHeight="1">
      <c r="A116" s="207"/>
      <c r="B116" s="220"/>
      <c r="C116" s="220"/>
      <c r="D116" s="220"/>
      <c r="E116" s="220"/>
      <c r="F116" s="220"/>
      <c r="G116" s="220"/>
      <c r="H116" s="220"/>
      <c r="I116" s="220"/>
      <c r="J116" s="244"/>
      <c r="R116" s="427"/>
      <c r="S116" s="427"/>
      <c r="T116" s="427"/>
      <c r="U116" s="761"/>
      <c r="V116" s="774">
        <v>4</v>
      </c>
      <c r="W116" s="760">
        <v>4</v>
      </c>
      <c r="X116" s="771">
        <v>27.93</v>
      </c>
      <c r="Y116" s="771">
        <v>77.09</v>
      </c>
      <c r="Z116" s="771">
        <v>20.7</v>
      </c>
      <c r="AA116" s="771">
        <v>10.32</v>
      </c>
      <c r="AB116" s="771">
        <v>6.0640000000000001</v>
      </c>
      <c r="AC116" s="772">
        <v>93.71</v>
      </c>
      <c r="AD116" s="771">
        <v>79.73</v>
      </c>
      <c r="AE116" s="771">
        <v>12.66</v>
      </c>
      <c r="AF116" s="771">
        <v>10.01</v>
      </c>
      <c r="AG116" s="771">
        <v>1.22</v>
      </c>
      <c r="AH116" s="771">
        <v>142.55000000000001</v>
      </c>
      <c r="AI116" s="771">
        <v>40.92</v>
      </c>
      <c r="AJ116" s="427"/>
      <c r="AK116" s="427"/>
      <c r="AL116" s="427"/>
      <c r="AM116" s="427"/>
      <c r="AN116" s="427"/>
      <c r="AO116" s="427"/>
      <c r="AP116" s="807"/>
      <c r="AQ116" s="783"/>
      <c r="AR116" s="800"/>
      <c r="AS116" s="427"/>
      <c r="AT116" s="427"/>
      <c r="AU116" s="427"/>
      <c r="AV116" s="427"/>
      <c r="AW116" s="427"/>
      <c r="AX116" s="427"/>
      <c r="AY116" s="427"/>
      <c r="AZ116" s="427"/>
      <c r="BA116" s="427"/>
      <c r="BB116" s="427"/>
      <c r="BC116" s="427"/>
      <c r="BD116" s="427"/>
      <c r="BE116" s="427"/>
      <c r="BF116" s="427"/>
      <c r="BG116" s="427"/>
      <c r="BH116" s="427"/>
      <c r="BI116" s="427"/>
      <c r="BJ116" s="427"/>
      <c r="BK116" s="427"/>
      <c r="BL116" s="427"/>
      <c r="BM116" s="427"/>
    </row>
    <row r="117" spans="1:65" s="140" customFormat="1" ht="12" customHeight="1">
      <c r="A117" s="207"/>
      <c r="B117" s="220"/>
      <c r="C117" s="220"/>
      <c r="D117" s="220"/>
      <c r="E117" s="220"/>
      <c r="F117" s="220"/>
      <c r="G117" s="220"/>
      <c r="H117" s="220"/>
      <c r="I117" s="220"/>
      <c r="J117" s="197"/>
      <c r="R117" s="426"/>
      <c r="S117" s="426"/>
      <c r="T117" s="426"/>
      <c r="U117" s="761"/>
      <c r="V117" s="774"/>
      <c r="W117" s="760">
        <v>5</v>
      </c>
      <c r="X117" s="771">
        <v>49.585999999999999</v>
      </c>
      <c r="Y117" s="771">
        <v>140.12</v>
      </c>
      <c r="Z117" s="771">
        <v>74.02</v>
      </c>
      <c r="AA117" s="771">
        <v>14.34</v>
      </c>
      <c r="AB117" s="771">
        <v>9.59</v>
      </c>
      <c r="AC117" s="772">
        <v>142.55000000000001</v>
      </c>
      <c r="AD117" s="771">
        <v>128.66</v>
      </c>
      <c r="AE117" s="771">
        <v>24.24</v>
      </c>
      <c r="AF117" s="771">
        <v>10.01</v>
      </c>
      <c r="AG117" s="771">
        <v>1.17</v>
      </c>
      <c r="AH117" s="771">
        <v>251.59399999999999</v>
      </c>
      <c r="AI117" s="771">
        <v>58.97</v>
      </c>
      <c r="AJ117" s="426"/>
      <c r="AK117" s="426"/>
      <c r="AL117" s="426"/>
      <c r="AM117" s="426"/>
      <c r="AN117" s="426"/>
      <c r="AO117" s="426"/>
      <c r="AP117" s="783"/>
      <c r="AQ117" s="783"/>
      <c r="AR117" s="800"/>
      <c r="AS117" s="426"/>
      <c r="AT117" s="426"/>
      <c r="AU117" s="426"/>
      <c r="AV117" s="426"/>
      <c r="AW117" s="426"/>
      <c r="AX117" s="426"/>
      <c r="AY117" s="426"/>
      <c r="AZ117" s="426"/>
      <c r="BA117" s="426"/>
      <c r="BB117" s="426"/>
      <c r="BC117" s="426"/>
      <c r="BD117" s="426"/>
      <c r="BE117" s="426"/>
      <c r="BF117" s="426"/>
      <c r="BG117" s="426"/>
      <c r="BH117" s="426"/>
      <c r="BI117" s="426"/>
      <c r="BJ117" s="426"/>
      <c r="BK117" s="426"/>
      <c r="BL117" s="426"/>
      <c r="BM117" s="426"/>
    </row>
    <row r="118" spans="1:65" s="181" customFormat="1" ht="12" customHeight="1">
      <c r="A118" s="207"/>
      <c r="B118" s="220"/>
      <c r="C118" s="220"/>
      <c r="D118" s="220"/>
      <c r="E118" s="220"/>
      <c r="F118" s="220"/>
      <c r="G118" s="220"/>
      <c r="H118" s="220"/>
      <c r="I118" s="220"/>
      <c r="J118" s="242"/>
      <c r="K118" s="178"/>
      <c r="R118" s="427"/>
      <c r="S118" s="427"/>
      <c r="T118" s="427"/>
      <c r="U118" s="428"/>
      <c r="V118" s="774"/>
      <c r="W118" s="760">
        <v>6</v>
      </c>
      <c r="X118" s="771">
        <v>57</v>
      </c>
      <c r="Y118" s="771">
        <v>144.66999999999999</v>
      </c>
      <c r="Z118" s="771">
        <v>78.08</v>
      </c>
      <c r="AA118" s="771">
        <v>14.98</v>
      </c>
      <c r="AB118" s="771">
        <v>12.82</v>
      </c>
      <c r="AC118" s="772">
        <v>223.15</v>
      </c>
      <c r="AD118" s="771">
        <v>174.87</v>
      </c>
      <c r="AE118" s="771">
        <v>35.18</v>
      </c>
      <c r="AF118" s="771">
        <v>9.01</v>
      </c>
      <c r="AG118" s="771">
        <v>0.82</v>
      </c>
      <c r="AH118" s="771">
        <v>388.05428210000002</v>
      </c>
      <c r="AI118" s="771">
        <v>80.41</v>
      </c>
      <c r="AJ118" s="427"/>
      <c r="AK118" s="427"/>
      <c r="AL118" s="427"/>
      <c r="AM118" s="427"/>
      <c r="AN118" s="427"/>
      <c r="AO118" s="427"/>
      <c r="AP118" s="783"/>
      <c r="AQ118" s="783"/>
      <c r="AR118" s="800"/>
      <c r="AS118" s="427"/>
      <c r="AT118" s="427"/>
      <c r="AU118" s="427"/>
      <c r="AV118" s="427"/>
      <c r="AW118" s="427"/>
      <c r="AX118" s="427"/>
      <c r="AY118" s="427"/>
      <c r="AZ118" s="427"/>
      <c r="BA118" s="427"/>
      <c r="BB118" s="427"/>
      <c r="BC118" s="427"/>
      <c r="BD118" s="427"/>
      <c r="BE118" s="427"/>
      <c r="BF118" s="427"/>
      <c r="BG118" s="427"/>
      <c r="BH118" s="427"/>
      <c r="BI118" s="427"/>
      <c r="BJ118" s="427"/>
      <c r="BK118" s="427"/>
      <c r="BL118" s="427"/>
      <c r="BM118" s="427"/>
    </row>
    <row r="119" spans="1:65" s="140" customFormat="1" ht="12" customHeight="1">
      <c r="A119" s="207"/>
      <c r="B119" s="220"/>
      <c r="C119" s="220"/>
      <c r="D119" s="220"/>
      <c r="E119" s="220"/>
      <c r="F119" s="220"/>
      <c r="G119" s="220"/>
      <c r="H119" s="220"/>
      <c r="I119" s="220"/>
      <c r="J119" s="247"/>
      <c r="K119" s="183"/>
      <c r="R119" s="426"/>
      <c r="S119" s="426"/>
      <c r="T119" s="426"/>
      <c r="U119" s="428"/>
      <c r="V119" s="774"/>
      <c r="W119" s="760">
        <v>7</v>
      </c>
      <c r="X119" s="771">
        <v>52.31</v>
      </c>
      <c r="Y119" s="771">
        <v>117.32</v>
      </c>
      <c r="Z119" s="771">
        <v>41.34</v>
      </c>
      <c r="AA119" s="771">
        <v>15.86</v>
      </c>
      <c r="AB119" s="771">
        <v>12.43</v>
      </c>
      <c r="AC119" s="772">
        <v>223.86</v>
      </c>
      <c r="AD119" s="771">
        <v>126.56</v>
      </c>
      <c r="AE119" s="771">
        <v>25.04</v>
      </c>
      <c r="AF119" s="771">
        <v>9.01</v>
      </c>
      <c r="AG119" s="771">
        <v>1.59</v>
      </c>
      <c r="AH119" s="771">
        <v>283.21000240000001</v>
      </c>
      <c r="AI119" s="771">
        <v>53.36</v>
      </c>
      <c r="AJ119" s="426"/>
      <c r="AK119" s="426"/>
      <c r="AL119" s="426"/>
      <c r="AM119" s="426"/>
      <c r="AN119" s="426"/>
      <c r="AO119" s="426"/>
      <c r="AP119" s="783"/>
      <c r="AQ119" s="783"/>
      <c r="AR119" s="800"/>
      <c r="AS119" s="426"/>
      <c r="AT119" s="426"/>
      <c r="AU119" s="426"/>
      <c r="AV119" s="426"/>
      <c r="AW119" s="426"/>
      <c r="AX119" s="426"/>
      <c r="AY119" s="426"/>
      <c r="AZ119" s="426"/>
      <c r="BA119" s="426"/>
      <c r="BB119" s="426"/>
      <c r="BC119" s="426"/>
      <c r="BD119" s="426"/>
      <c r="BE119" s="426"/>
      <c r="BF119" s="426"/>
      <c r="BG119" s="426"/>
      <c r="BH119" s="426"/>
      <c r="BI119" s="426"/>
      <c r="BJ119" s="426"/>
      <c r="BK119" s="426"/>
      <c r="BL119" s="426"/>
      <c r="BM119" s="426"/>
    </row>
    <row r="120" spans="1:65" ht="12" customHeight="1">
      <c r="A120" s="207"/>
      <c r="B120" s="220"/>
      <c r="C120" s="220"/>
      <c r="D120" s="220"/>
      <c r="E120" s="220"/>
      <c r="F120" s="220"/>
      <c r="G120" s="220"/>
      <c r="H120" s="220"/>
      <c r="I120" s="220"/>
      <c r="V120" s="774">
        <v>8</v>
      </c>
      <c r="W120" s="760">
        <v>8</v>
      </c>
      <c r="X120" s="771">
        <v>57.96</v>
      </c>
      <c r="Y120" s="771">
        <v>140.31</v>
      </c>
      <c r="Z120" s="771">
        <v>96.52</v>
      </c>
      <c r="AA120" s="771">
        <v>22.12</v>
      </c>
      <c r="AB120" s="771">
        <v>19.3</v>
      </c>
      <c r="AC120" s="772">
        <v>297.45999999999998</v>
      </c>
      <c r="AD120" s="771">
        <v>188.83</v>
      </c>
      <c r="AE120" s="771">
        <v>26.72</v>
      </c>
      <c r="AF120" s="771">
        <v>18.309999999999999</v>
      </c>
      <c r="AG120" s="771">
        <v>14.62</v>
      </c>
      <c r="AH120" s="771">
        <v>414.29357470000002</v>
      </c>
      <c r="AI120" s="771">
        <v>65.55</v>
      </c>
    </row>
    <row r="121" spans="1:65" ht="12" customHeight="1">
      <c r="A121" s="207"/>
      <c r="B121" s="220"/>
      <c r="C121" s="220"/>
      <c r="D121" s="220"/>
      <c r="E121" s="220"/>
      <c r="F121" s="220"/>
      <c r="G121" s="220"/>
      <c r="H121" s="220"/>
      <c r="I121" s="220"/>
      <c r="V121" s="774"/>
      <c r="W121" s="760">
        <v>9</v>
      </c>
      <c r="X121" s="771">
        <v>100.51885660000001</v>
      </c>
      <c r="Y121" s="771">
        <v>268.94750210000001</v>
      </c>
      <c r="Z121" s="771">
        <v>150.104332</v>
      </c>
      <c r="AA121" s="771">
        <v>31.986428669999999</v>
      </c>
      <c r="AB121" s="771">
        <v>19.514333090000001</v>
      </c>
      <c r="AC121" s="772">
        <v>326.48699649999998</v>
      </c>
      <c r="AD121" s="771">
        <v>170.33500290000001</v>
      </c>
      <c r="AE121" s="771">
        <v>30.940000529999999</v>
      </c>
      <c r="AF121" s="771">
        <v>16.54985727582655</v>
      </c>
      <c r="AG121" s="771">
        <v>7.4597144130000004</v>
      </c>
      <c r="AH121" s="771">
        <v>382.60643219999997</v>
      </c>
      <c r="AI121" s="771">
        <v>72.96314185</v>
      </c>
    </row>
    <row r="122" spans="1:65" ht="12" customHeight="1">
      <c r="A122" s="207"/>
      <c r="B122" s="220"/>
      <c r="C122" s="220"/>
      <c r="D122" s="220"/>
      <c r="E122" s="220"/>
      <c r="F122" s="220"/>
      <c r="G122" s="220"/>
      <c r="H122" s="220"/>
      <c r="I122" s="220"/>
      <c r="V122" s="774"/>
      <c r="W122" s="760">
        <v>10</v>
      </c>
      <c r="X122" s="771">
        <v>75.15657152448378</v>
      </c>
      <c r="Y122" s="771">
        <v>243.71150207519463</v>
      </c>
      <c r="Z122" s="771">
        <v>181.79733530680286</v>
      </c>
      <c r="AA122" s="771">
        <v>21.817856924874398</v>
      </c>
      <c r="AB122" s="771">
        <v>20.1870002746582</v>
      </c>
      <c r="AC122" s="772">
        <v>281.91442869999997</v>
      </c>
      <c r="AD122" s="771">
        <v>164.05856977190246</v>
      </c>
      <c r="AE122" s="771">
        <v>30.751428604125927</v>
      </c>
      <c r="AF122" s="771">
        <v>9.5257144655499921</v>
      </c>
      <c r="AG122" s="771">
        <v>2.1815714495522598</v>
      </c>
      <c r="AH122" s="771">
        <v>245.78571646554084</v>
      </c>
      <c r="AI122" s="771">
        <v>47.002858298165428</v>
      </c>
    </row>
    <row r="123" spans="1:65" ht="12" customHeight="1">
      <c r="A123" s="207"/>
      <c r="B123" s="220"/>
      <c r="C123" s="220"/>
      <c r="D123" s="220"/>
      <c r="E123" s="220"/>
      <c r="F123" s="220"/>
      <c r="G123" s="220"/>
      <c r="H123" s="220"/>
      <c r="I123" s="220"/>
      <c r="V123" s="774"/>
      <c r="W123" s="760">
        <v>11</v>
      </c>
      <c r="X123" s="771">
        <v>52.24</v>
      </c>
      <c r="Y123" s="771">
        <v>154.21</v>
      </c>
      <c r="Z123" s="771">
        <v>79.12</v>
      </c>
      <c r="AA123" s="771">
        <v>21.645000185285259</v>
      </c>
      <c r="AB123" s="771">
        <v>18.452999932425314</v>
      </c>
      <c r="AC123" s="772">
        <v>302.97000000000003</v>
      </c>
      <c r="AD123" s="771">
        <v>146.11571393694155</v>
      </c>
      <c r="AE123" s="771">
        <v>26.230000359671411</v>
      </c>
      <c r="AF123" s="771">
        <v>10.001428604125973</v>
      </c>
      <c r="AG123" s="771">
        <v>1.7041428429739771</v>
      </c>
      <c r="AH123" s="771">
        <v>239.62</v>
      </c>
      <c r="AI123" s="771">
        <v>42.29</v>
      </c>
    </row>
    <row r="124" spans="1:65" ht="12" customHeight="1">
      <c r="A124" s="199"/>
      <c r="B124" s="199"/>
      <c r="C124" s="199"/>
      <c r="D124" s="199"/>
      <c r="E124" s="199"/>
      <c r="F124" s="199"/>
      <c r="G124" s="199"/>
      <c r="H124" s="199"/>
      <c r="I124" s="199"/>
      <c r="V124" s="428">
        <v>12</v>
      </c>
      <c r="W124" s="428">
        <v>12</v>
      </c>
      <c r="X124" s="771">
        <v>44.628571101597331</v>
      </c>
      <c r="Y124" s="771">
        <v>116.62271445138057</v>
      </c>
      <c r="Z124" s="771">
        <v>41.373285293579045</v>
      </c>
      <c r="AA124" s="771">
        <v>15.247000013078916</v>
      </c>
      <c r="AB124" s="771">
        <v>12.7100000381469</v>
      </c>
      <c r="AC124" s="772">
        <v>179.33771623883899</v>
      </c>
      <c r="AD124" s="771">
        <v>114.18428584507485</v>
      </c>
      <c r="AE124" s="771">
        <v>18.61999988555905</v>
      </c>
      <c r="AF124" s="771">
        <v>9.9999999999999964</v>
      </c>
      <c r="AG124" s="771">
        <v>1.2444285835538544</v>
      </c>
      <c r="AH124" s="771">
        <v>150.27357046944684</v>
      </c>
      <c r="AI124" s="771">
        <v>24.915714263915959</v>
      </c>
    </row>
    <row r="125" spans="1:65" ht="22.5" customHeight="1">
      <c r="A125" s="1280"/>
      <c r="B125" s="1280"/>
      <c r="C125" s="1280"/>
      <c r="D125" s="1280"/>
      <c r="E125" s="1280"/>
      <c r="F125" s="1280"/>
      <c r="G125" s="1280"/>
      <c r="H125" s="1280"/>
      <c r="I125" s="1280"/>
      <c r="W125" s="428">
        <v>13</v>
      </c>
      <c r="X125" s="771">
        <v>42.599998474121001</v>
      </c>
      <c r="Y125" s="771">
        <v>120.78800201416</v>
      </c>
      <c r="Z125" s="771">
        <v>93.665000915527301</v>
      </c>
      <c r="AA125" s="771">
        <v>17.322999954223601</v>
      </c>
      <c r="AB125" s="771">
        <v>15.171999931335399</v>
      </c>
      <c r="AC125" s="772">
        <v>130.67500305175699</v>
      </c>
      <c r="AD125" s="771">
        <v>89.040000915527301</v>
      </c>
      <c r="AE125" s="771">
        <v>15.310000419616699</v>
      </c>
      <c r="AF125" s="771">
        <v>10</v>
      </c>
      <c r="AG125" s="771">
        <v>1.0199999809265099</v>
      </c>
      <c r="AH125" s="771">
        <v>116.33999633789</v>
      </c>
      <c r="AI125" s="771">
        <v>24.159999847412099</v>
      </c>
    </row>
    <row r="126" spans="1:65" ht="12" customHeight="1">
      <c r="A126" s="207"/>
      <c r="B126" s="220"/>
      <c r="C126" s="220"/>
      <c r="D126" s="220"/>
      <c r="E126" s="220"/>
      <c r="F126" s="220"/>
      <c r="G126" s="220"/>
      <c r="H126" s="220"/>
      <c r="I126" s="220"/>
      <c r="W126" s="428">
        <v>14</v>
      </c>
      <c r="X126" s="771">
        <v>49.743000030517535</v>
      </c>
      <c r="Y126" s="771">
        <v>125.66285814557708</v>
      </c>
      <c r="Z126" s="771">
        <v>131.74585723876913</v>
      </c>
      <c r="AA126" s="771">
        <v>14.828142711094401</v>
      </c>
      <c r="AB126" s="771">
        <v>13.217000007629398</v>
      </c>
      <c r="AC126" s="772">
        <v>121.81457192557171</v>
      </c>
      <c r="AD126" s="771">
        <v>78.037142072405103</v>
      </c>
      <c r="AE126" s="771">
        <v>14.082857131957956</v>
      </c>
      <c r="AF126" s="771">
        <v>10.001428604125973</v>
      </c>
      <c r="AG126" s="771">
        <v>1.3691428899764975</v>
      </c>
      <c r="AH126" s="771">
        <v>126.18428475516127</v>
      </c>
      <c r="AI126" s="771">
        <v>22.646999904087572</v>
      </c>
    </row>
    <row r="127" spans="1:65" ht="12" customHeight="1">
      <c r="A127" s="207"/>
      <c r="B127" s="220"/>
      <c r="C127" s="220"/>
      <c r="D127" s="220"/>
      <c r="E127" s="220"/>
      <c r="F127" s="220"/>
      <c r="G127" s="220"/>
      <c r="H127" s="220"/>
      <c r="I127" s="220"/>
      <c r="W127" s="428">
        <v>15</v>
      </c>
      <c r="X127" s="771">
        <v>54.414285387311615</v>
      </c>
      <c r="Y127" s="771">
        <v>127.68985639299636</v>
      </c>
      <c r="Z127" s="771">
        <v>71.706143515450577</v>
      </c>
      <c r="AA127" s="771">
        <v>15.017142977033298</v>
      </c>
      <c r="AB127" s="771">
        <v>11.291000366210898</v>
      </c>
      <c r="AC127" s="772">
        <v>184.69442967006074</v>
      </c>
      <c r="AD127" s="771">
        <v>74.048570905412902</v>
      </c>
      <c r="AE127" s="771">
        <v>17.312857082911869</v>
      </c>
      <c r="AF127" s="771">
        <v>10.005714416503881</v>
      </c>
      <c r="AG127" s="771">
        <v>1.6558571543012313</v>
      </c>
      <c r="AH127" s="771">
        <v>140.54571315220355</v>
      </c>
      <c r="AI127" s="771">
        <v>22.742571422031897</v>
      </c>
    </row>
    <row r="128" spans="1:65" ht="25.5" customHeight="1">
      <c r="A128" s="207"/>
      <c r="B128" s="1275"/>
      <c r="C128" s="1275"/>
      <c r="D128" s="512"/>
      <c r="E128" s="512"/>
      <c r="F128" s="513"/>
      <c r="G128" s="220"/>
      <c r="H128" s="220"/>
      <c r="I128" s="220"/>
      <c r="V128" s="428">
        <v>16</v>
      </c>
      <c r="W128" s="428">
        <v>16</v>
      </c>
      <c r="X128" s="771">
        <v>47.73</v>
      </c>
      <c r="Y128" s="771">
        <v>97.4</v>
      </c>
      <c r="Z128" s="771">
        <v>53.49</v>
      </c>
      <c r="AA128" s="771">
        <v>13.98</v>
      </c>
      <c r="AB128" s="771">
        <v>11.63</v>
      </c>
      <c r="AC128" s="772">
        <v>164.52</v>
      </c>
      <c r="AD128" s="771">
        <v>81.069999999999993</v>
      </c>
      <c r="AE128" s="771">
        <v>21.07</v>
      </c>
      <c r="AF128" s="771">
        <v>10.01</v>
      </c>
      <c r="AG128" s="771">
        <v>1.27</v>
      </c>
      <c r="AH128" s="771">
        <v>141.29</v>
      </c>
      <c r="AI128" s="771">
        <v>23.21</v>
      </c>
    </row>
    <row r="129" spans="1:35" ht="15" customHeight="1">
      <c r="A129" s="207"/>
      <c r="B129" s="514"/>
      <c r="C129" s="515"/>
      <c r="D129" s="514"/>
      <c r="E129" s="514"/>
      <c r="F129" s="516"/>
      <c r="G129" s="220"/>
      <c r="H129" s="220"/>
      <c r="I129" s="220"/>
      <c r="W129" s="428">
        <v>17</v>
      </c>
      <c r="X129" s="771">
        <v>42.142857687813873</v>
      </c>
      <c r="Y129" s="771">
        <v>85.487143380301248</v>
      </c>
      <c r="Z129" s="771">
        <v>51.424428122384178</v>
      </c>
      <c r="AA129" s="771">
        <v>12.944285669999999</v>
      </c>
      <c r="AB129" s="771">
        <v>10.010000228881799</v>
      </c>
      <c r="AC129" s="772">
        <v>152.88357325962556</v>
      </c>
      <c r="AD129" s="771">
        <v>64.311428070000005</v>
      </c>
      <c r="AE129" s="771">
        <v>16.638571469999999</v>
      </c>
      <c r="AF129" s="771">
        <v>10.004285812377887</v>
      </c>
      <c r="AG129" s="771">
        <v>1.7342857122421229</v>
      </c>
      <c r="AH129" s="771">
        <v>105.73500061035119</v>
      </c>
      <c r="AI129" s="771">
        <v>19.724285806928286</v>
      </c>
    </row>
    <row r="130" spans="1:35" ht="15" customHeight="1">
      <c r="A130" s="207"/>
      <c r="B130" s="514"/>
      <c r="C130" s="515"/>
      <c r="D130" s="514"/>
      <c r="E130" s="514"/>
      <c r="F130" s="516"/>
      <c r="G130" s="220"/>
      <c r="H130" s="220"/>
      <c r="I130" s="220"/>
      <c r="W130" s="428">
        <v>18</v>
      </c>
      <c r="X130" s="771">
        <v>27.452428545270582</v>
      </c>
      <c r="Y130" s="771">
        <v>62.369998931884716</v>
      </c>
      <c r="Z130" s="771">
        <v>34.353571755545424</v>
      </c>
      <c r="AA130" s="771">
        <v>10.727142742701899</v>
      </c>
      <c r="AB130" s="771">
        <v>6.3112858363560251</v>
      </c>
      <c r="AC130" s="772">
        <v>98.225285121372636</v>
      </c>
      <c r="AD130" s="771">
        <v>46.242857796805197</v>
      </c>
      <c r="AE130" s="771">
        <v>10.637142998831566</v>
      </c>
      <c r="AF130" s="771">
        <v>10.007143020629858</v>
      </c>
      <c r="AG130" s="771">
        <v>1.4345714194433998</v>
      </c>
      <c r="AH130" s="771">
        <v>72.620000566754968</v>
      </c>
      <c r="AI130" s="771">
        <v>14.075714383806471</v>
      </c>
    </row>
    <row r="131" spans="1:35" ht="15" customHeight="1">
      <c r="A131" s="207"/>
      <c r="B131" s="514"/>
      <c r="C131" s="515"/>
      <c r="D131" s="514"/>
      <c r="E131" s="514"/>
      <c r="F131" s="516"/>
      <c r="G131" s="220"/>
      <c r="H131" s="220"/>
      <c r="I131" s="220"/>
      <c r="W131" s="428">
        <v>19</v>
      </c>
      <c r="X131" s="771">
        <v>21.857142584664455</v>
      </c>
      <c r="Y131" s="771">
        <v>58.684285300118525</v>
      </c>
      <c r="Z131" s="771">
        <v>29.207143238612552</v>
      </c>
      <c r="AA131" s="771">
        <v>9.4342857088361427</v>
      </c>
      <c r="AB131" s="771">
        <v>7.4910001754760689</v>
      </c>
      <c r="AC131" s="772">
        <v>86.615142822265582</v>
      </c>
      <c r="AD131" s="771">
        <v>41.954286302838973</v>
      </c>
      <c r="AE131" s="771">
        <v>9.4342857088361427</v>
      </c>
      <c r="AF131" s="771">
        <v>10.004285812377914</v>
      </c>
      <c r="AG131" s="771">
        <v>1.3051428794860784</v>
      </c>
      <c r="AH131" s="771">
        <v>60.497857775006928</v>
      </c>
      <c r="AI131" s="771">
        <v>12.797142846243686</v>
      </c>
    </row>
    <row r="132" spans="1:35" ht="15" customHeight="1">
      <c r="A132" s="207"/>
      <c r="B132" s="514"/>
      <c r="C132" s="515"/>
      <c r="D132" s="514"/>
      <c r="E132" s="514"/>
      <c r="F132" s="516"/>
      <c r="G132" s="220"/>
      <c r="H132" s="220"/>
      <c r="I132" s="220"/>
      <c r="V132" s="428">
        <v>20</v>
      </c>
      <c r="W132" s="428">
        <v>20</v>
      </c>
      <c r="X132" s="771">
        <v>19.5</v>
      </c>
      <c r="Y132" s="771">
        <v>54</v>
      </c>
      <c r="Z132" s="771">
        <v>22.1</v>
      </c>
      <c r="AA132" s="771">
        <v>9.1999999999999993</v>
      </c>
      <c r="AB132" s="771">
        <v>6.8</v>
      </c>
      <c r="AC132" s="772">
        <v>78.2</v>
      </c>
      <c r="AD132" s="771">
        <v>39.6</v>
      </c>
      <c r="AE132" s="771">
        <v>8.6</v>
      </c>
      <c r="AF132" s="771">
        <v>10</v>
      </c>
      <c r="AG132" s="771">
        <v>1.6</v>
      </c>
      <c r="AH132" s="771">
        <v>56.6</v>
      </c>
      <c r="AI132" s="771">
        <v>12.9</v>
      </c>
    </row>
    <row r="133" spans="1:35" ht="15" customHeight="1">
      <c r="A133" s="207"/>
      <c r="B133" s="514"/>
      <c r="C133" s="515"/>
      <c r="D133" s="514"/>
      <c r="E133" s="514"/>
      <c r="F133" s="516"/>
      <c r="G133" s="220"/>
      <c r="H133" s="220"/>
      <c r="I133" s="220"/>
      <c r="W133" s="428">
        <v>21</v>
      </c>
      <c r="X133" s="771">
        <v>19.485713958740185</v>
      </c>
      <c r="Y133" s="771">
        <v>50.756999969482365</v>
      </c>
      <c r="Z133" s="771">
        <v>17.473428726196214</v>
      </c>
      <c r="AA133" s="771">
        <v>9.0128573008945967</v>
      </c>
      <c r="AB133" s="771">
        <v>5.4099998474121005</v>
      </c>
      <c r="AC133" s="772">
        <v>73.744141714913454</v>
      </c>
      <c r="AD133" s="771">
        <v>44.79285812377924</v>
      </c>
      <c r="AE133" s="771">
        <v>10.11999988555907</v>
      </c>
      <c r="AF133" s="771">
        <v>10.011428560529414</v>
      </c>
      <c r="AG133" s="771">
        <v>1.2349999972752113</v>
      </c>
      <c r="AH133" s="771">
        <v>52.17071369716097</v>
      </c>
      <c r="AI133" s="771">
        <v>11.968571390424414</v>
      </c>
    </row>
    <row r="134" spans="1:35" ht="15" customHeight="1">
      <c r="A134" s="207"/>
      <c r="B134" s="514"/>
      <c r="C134" s="515"/>
      <c r="D134" s="514"/>
      <c r="E134" s="514"/>
      <c r="F134" s="516"/>
      <c r="G134" s="220"/>
      <c r="H134" s="220"/>
      <c r="I134" s="220"/>
      <c r="W134" s="428">
        <v>22</v>
      </c>
      <c r="X134" s="771">
        <v>16.329999999999998</v>
      </c>
      <c r="Y134" s="771">
        <v>46.59</v>
      </c>
      <c r="Z134" s="771">
        <v>17.04</v>
      </c>
      <c r="AA134" s="771">
        <v>7.95</v>
      </c>
      <c r="AB134" s="771">
        <v>3.82</v>
      </c>
      <c r="AC134" s="772">
        <v>66.739999999999995</v>
      </c>
      <c r="AD134" s="771">
        <v>34.01</v>
      </c>
      <c r="AE134" s="771">
        <v>8.15</v>
      </c>
      <c r="AF134" s="771">
        <v>10.02</v>
      </c>
      <c r="AG134" s="771">
        <v>1.52</v>
      </c>
      <c r="AH134" s="771">
        <v>46.88</v>
      </c>
      <c r="AI134" s="771">
        <v>9.89</v>
      </c>
    </row>
    <row r="135" spans="1:35" ht="15" customHeight="1">
      <c r="A135" s="207"/>
      <c r="B135" s="514"/>
      <c r="C135" s="515"/>
      <c r="D135" s="514"/>
      <c r="E135" s="514"/>
      <c r="F135" s="516"/>
      <c r="G135" s="220"/>
      <c r="H135" s="220"/>
      <c r="I135" s="220"/>
      <c r="W135" s="428">
        <v>23</v>
      </c>
      <c r="X135" s="771">
        <v>15.18</v>
      </c>
      <c r="Y135" s="771">
        <v>40.29</v>
      </c>
      <c r="Z135" s="771">
        <v>22.12</v>
      </c>
      <c r="AA135" s="771">
        <v>7.6</v>
      </c>
      <c r="AB135" s="771">
        <v>3.22</v>
      </c>
      <c r="AC135" s="772">
        <v>59.4</v>
      </c>
      <c r="AD135" s="771">
        <v>28.71</v>
      </c>
      <c r="AE135" s="771">
        <v>7.74</v>
      </c>
      <c r="AF135" s="771">
        <v>10</v>
      </c>
      <c r="AG135" s="771">
        <v>1.55</v>
      </c>
      <c r="AH135" s="771">
        <v>43.39</v>
      </c>
      <c r="AI135" s="771">
        <v>8.57</v>
      </c>
    </row>
    <row r="136" spans="1:35" ht="15" customHeight="1">
      <c r="A136" s="207"/>
      <c r="B136" s="514"/>
      <c r="C136" s="515"/>
      <c r="D136" s="514"/>
      <c r="E136" s="514"/>
      <c r="F136" s="516"/>
      <c r="G136" s="220"/>
      <c r="H136" s="220"/>
      <c r="I136" s="220"/>
      <c r="V136" s="428">
        <v>24</v>
      </c>
      <c r="W136" s="428">
        <v>24</v>
      </c>
      <c r="X136" s="771">
        <v>15.1</v>
      </c>
      <c r="Y136" s="771">
        <v>35.630000000000003</v>
      </c>
      <c r="Z136" s="771">
        <v>13.87</v>
      </c>
      <c r="AA136" s="771">
        <v>9.57</v>
      </c>
      <c r="AB136" s="771">
        <v>3.42</v>
      </c>
      <c r="AC136" s="772">
        <v>54.3</v>
      </c>
      <c r="AD136" s="771">
        <v>30.83</v>
      </c>
      <c r="AE136" s="771">
        <v>7.53</v>
      </c>
      <c r="AF136" s="771">
        <v>10</v>
      </c>
      <c r="AG136" s="771">
        <v>1.6</v>
      </c>
      <c r="AH136" s="771">
        <v>40.28</v>
      </c>
      <c r="AI136" s="771">
        <v>9.6</v>
      </c>
    </row>
    <row r="137" spans="1:35" ht="15" customHeight="1">
      <c r="A137" s="207"/>
      <c r="B137" s="514"/>
      <c r="C137" s="515"/>
      <c r="D137" s="514"/>
      <c r="E137" s="514"/>
      <c r="F137" s="516"/>
      <c r="G137" s="220"/>
      <c r="H137" s="220"/>
      <c r="I137" s="220"/>
      <c r="W137" s="428">
        <v>25</v>
      </c>
      <c r="X137" s="771">
        <v>18.016999930000001</v>
      </c>
      <c r="Y137" s="771">
        <v>34.608428410000002</v>
      </c>
      <c r="Z137" s="771">
        <v>10.78285721</v>
      </c>
      <c r="AA137" s="771">
        <v>9.0548571179999993</v>
      </c>
      <c r="AB137" s="771">
        <v>3.2130000590000001</v>
      </c>
      <c r="AC137" s="772">
        <v>56.674428669999998</v>
      </c>
      <c r="AD137" s="771">
        <v>25.690000260000001</v>
      </c>
      <c r="AE137" s="771">
        <v>6.9342856409999998</v>
      </c>
      <c r="AF137" s="771">
        <v>10.00571442</v>
      </c>
      <c r="AG137" s="771">
        <v>1.254714302</v>
      </c>
      <c r="AH137" s="771">
        <v>37.560714179999998</v>
      </c>
      <c r="AI137" s="771">
        <v>7.91285726</v>
      </c>
    </row>
    <row r="138" spans="1:35" ht="15" customHeight="1">
      <c r="A138" s="207"/>
      <c r="B138" s="514"/>
      <c r="C138" s="515"/>
      <c r="D138" s="514"/>
      <c r="E138" s="514"/>
      <c r="F138" s="516"/>
      <c r="G138" s="220"/>
      <c r="H138" s="220"/>
      <c r="I138" s="220"/>
      <c r="W138" s="428">
        <v>26</v>
      </c>
      <c r="X138" s="771">
        <v>16.489714209999999</v>
      </c>
      <c r="Y138" s="771">
        <v>34.074285510000003</v>
      </c>
      <c r="Z138" s="771">
        <v>9.5958572120000003</v>
      </c>
      <c r="AA138" s="771">
        <v>8.8612857550000008</v>
      </c>
      <c r="AB138" s="771">
        <v>3.5</v>
      </c>
      <c r="AC138" s="772">
        <v>68.087428501674069</v>
      </c>
      <c r="AD138" s="771">
        <v>30.317143300000001</v>
      </c>
      <c r="AE138" s="771">
        <v>8.8971428190000008</v>
      </c>
      <c r="AF138" s="771">
        <v>10</v>
      </c>
      <c r="AG138" s="771">
        <v>1.4324285809999999</v>
      </c>
      <c r="AH138" s="771">
        <v>37.759999409999999</v>
      </c>
      <c r="AI138" s="771">
        <v>8.911428656</v>
      </c>
    </row>
    <row r="139" spans="1:35" ht="15" customHeight="1">
      <c r="A139" s="207"/>
      <c r="B139" s="514"/>
      <c r="C139" s="515"/>
      <c r="D139" s="514"/>
      <c r="E139" s="514"/>
      <c r="F139" s="516"/>
      <c r="G139" s="220"/>
      <c r="H139" s="220"/>
      <c r="I139" s="220"/>
      <c r="W139" s="428">
        <v>27</v>
      </c>
      <c r="X139" s="771">
        <v>16.199999810000001</v>
      </c>
      <c r="Y139" s="771">
        <v>29.599571770000001</v>
      </c>
      <c r="Z139" s="771">
        <v>7.8892858370000001</v>
      </c>
      <c r="AA139" s="771">
        <v>8.3185714990000008</v>
      </c>
      <c r="AB139" s="771">
        <v>4.0900001530000001</v>
      </c>
      <c r="AC139" s="772">
        <v>60.110428400000004</v>
      </c>
      <c r="AD139" s="771">
        <v>28.581429350000001</v>
      </c>
      <c r="AE139" s="771">
        <v>7.9442856649999998</v>
      </c>
      <c r="AF139" s="771">
        <v>10.001428600000001</v>
      </c>
      <c r="AG139" s="771">
        <v>1.455999987</v>
      </c>
      <c r="AH139" s="771">
        <v>35.967143470000003</v>
      </c>
      <c r="AI139" s="771">
        <v>7.2057142259999996</v>
      </c>
    </row>
    <row r="140" spans="1:35" ht="15" customHeight="1">
      <c r="A140" s="207"/>
      <c r="B140" s="514"/>
      <c r="C140" s="515"/>
      <c r="D140" s="514"/>
      <c r="E140" s="514"/>
      <c r="F140" s="516"/>
      <c r="G140" s="220"/>
      <c r="H140" s="220"/>
      <c r="I140" s="220"/>
      <c r="V140" s="428">
        <v>28</v>
      </c>
      <c r="W140" s="428">
        <v>28</v>
      </c>
      <c r="X140" s="771">
        <v>12.016285760000001</v>
      </c>
      <c r="Y140" s="771">
        <v>29.3955713</v>
      </c>
      <c r="Z140" s="771">
        <v>7.2334286140000001</v>
      </c>
      <c r="AA140" s="771">
        <v>7.789714268</v>
      </c>
      <c r="AB140" s="771">
        <v>3.119999886</v>
      </c>
      <c r="AC140" s="772">
        <v>60.986856189999997</v>
      </c>
      <c r="AD140" s="771">
        <v>27.099999836512943</v>
      </c>
      <c r="AE140" s="771">
        <v>7.4514284819999999</v>
      </c>
      <c r="AF140" s="771">
        <v>10.0128573</v>
      </c>
      <c r="AG140" s="771">
        <v>1.5508571609999999</v>
      </c>
      <c r="AH140" s="771">
        <v>47.66357095</v>
      </c>
      <c r="AI140" s="771">
        <v>9.9999998639999994</v>
      </c>
    </row>
    <row r="141" spans="1:35" ht="15" customHeight="1">
      <c r="A141" s="207"/>
      <c r="B141" s="514"/>
      <c r="C141" s="515"/>
      <c r="D141" s="514"/>
      <c r="E141" s="514"/>
      <c r="F141" s="516"/>
      <c r="G141" s="220"/>
      <c r="H141" s="220"/>
      <c r="I141" s="220"/>
      <c r="W141" s="428">
        <v>29</v>
      </c>
      <c r="X141" s="771">
        <v>10.423571450000001</v>
      </c>
      <c r="Y141" s="771">
        <v>32.468857079999999</v>
      </c>
      <c r="Z141" s="771">
        <v>6.729428564</v>
      </c>
      <c r="AA141" s="771">
        <v>7.1615714349999999</v>
      </c>
      <c r="AB141" s="771">
        <v>3.4249999519999998</v>
      </c>
      <c r="AC141" s="772">
        <v>56.540714260000001</v>
      </c>
      <c r="AD141" s="771">
        <v>23.477142610000001</v>
      </c>
      <c r="AE141" s="771">
        <v>6.2828570089999998</v>
      </c>
      <c r="AF141" s="771">
        <v>10.001428600000001</v>
      </c>
      <c r="AG141" s="771">
        <v>2.1035714489999999</v>
      </c>
      <c r="AH141" s="771">
        <v>44.25</v>
      </c>
      <c r="AI141" s="771">
        <v>6.7128572460000004</v>
      </c>
    </row>
    <row r="142" spans="1:35" ht="15" customHeight="1">
      <c r="A142" s="207"/>
      <c r="B142" s="514"/>
      <c r="C142" s="515"/>
      <c r="D142" s="514"/>
      <c r="E142" s="514"/>
      <c r="F142" s="516"/>
      <c r="G142" s="220"/>
      <c r="H142" s="220"/>
      <c r="I142" s="220"/>
      <c r="W142" s="428">
        <v>30</v>
      </c>
      <c r="X142" s="771">
        <v>10.043285640000001</v>
      </c>
      <c r="Y142" s="771">
        <v>32.112285890000003</v>
      </c>
      <c r="Z142" s="771">
        <v>5.6338571819999999</v>
      </c>
      <c r="AA142" s="771">
        <v>6.6714285440000003</v>
      </c>
      <c r="AB142" s="771">
        <v>2.8789999489999998</v>
      </c>
      <c r="AC142" s="772">
        <v>65.491856709999993</v>
      </c>
      <c r="AD142" s="771">
        <v>21.095714300000001</v>
      </c>
      <c r="AE142" s="771">
        <v>5.8057142669999999</v>
      </c>
      <c r="AF142" s="771">
        <v>10.01142883</v>
      </c>
      <c r="AG142" s="771">
        <v>1.8491428750000001</v>
      </c>
      <c r="AH142" s="771">
        <v>42.498571668352326</v>
      </c>
      <c r="AI142" s="771">
        <v>6.0797142300000004</v>
      </c>
    </row>
    <row r="143" spans="1:35" ht="15" customHeight="1">
      <c r="A143" s="207"/>
      <c r="B143" s="514"/>
      <c r="C143" s="515"/>
      <c r="D143" s="514"/>
      <c r="E143" s="514"/>
      <c r="F143" s="516"/>
      <c r="G143" s="220"/>
      <c r="H143" s="220"/>
      <c r="I143" s="220"/>
      <c r="W143" s="428">
        <v>31</v>
      </c>
      <c r="X143" s="771">
        <v>10.086428642272944</v>
      </c>
      <c r="Y143" s="771">
        <v>29.132714407784558</v>
      </c>
      <c r="Z143" s="771">
        <v>5.181999887738904</v>
      </c>
      <c r="AA143" s="771">
        <v>6.2387143543788328</v>
      </c>
      <c r="AB143" s="771">
        <v>2.9382856232779297</v>
      </c>
      <c r="AC143" s="772">
        <v>65.491856711251344</v>
      </c>
      <c r="AD143" s="771">
        <v>20.037142889840243</v>
      </c>
      <c r="AE143" s="771">
        <v>5.4814286231994549</v>
      </c>
      <c r="AF143" s="771">
        <v>10.011428833007772</v>
      </c>
      <c r="AG143" s="771">
        <v>1.8019999946866672</v>
      </c>
      <c r="AH143" s="771">
        <v>39.98428617204933</v>
      </c>
      <c r="AI143" s="771">
        <v>4.9059999329703157</v>
      </c>
    </row>
    <row r="144" spans="1:35" ht="15" customHeight="1">
      <c r="A144" s="207"/>
      <c r="B144" s="514"/>
      <c r="C144" s="515"/>
      <c r="D144" s="514"/>
      <c r="E144" s="514"/>
      <c r="F144" s="516"/>
      <c r="G144" s="220"/>
      <c r="H144" s="220"/>
      <c r="I144" s="220"/>
      <c r="V144" s="428">
        <v>32</v>
      </c>
      <c r="W144" s="428">
        <v>32</v>
      </c>
      <c r="X144" s="771">
        <v>12.08228561</v>
      </c>
      <c r="Y144" s="771">
        <v>34.150143489999998</v>
      </c>
      <c r="Z144" s="771">
        <v>4.8032856669999999</v>
      </c>
      <c r="AA144" s="771">
        <v>6.1697142459999998</v>
      </c>
      <c r="AB144" s="771">
        <v>3.2030000689999998</v>
      </c>
      <c r="AC144" s="772">
        <v>49.942714418571427</v>
      </c>
      <c r="AD144" s="771">
        <v>23.275714059999999</v>
      </c>
      <c r="AE144" s="771">
        <v>5.8257142479999997</v>
      </c>
      <c r="AF144" s="771">
        <v>10.004285810000001</v>
      </c>
      <c r="AG144" s="771">
        <v>1.2214285650000001</v>
      </c>
      <c r="AH144" s="771">
        <v>36.654999320000002</v>
      </c>
      <c r="AI144" s="771">
        <v>4.0242800000000001</v>
      </c>
    </row>
    <row r="145" spans="1:35" ht="15" customHeight="1">
      <c r="A145" s="207"/>
      <c r="B145" s="514"/>
      <c r="C145" s="515"/>
      <c r="D145" s="514"/>
      <c r="E145" s="514"/>
      <c r="F145" s="516"/>
      <c r="G145" s="220"/>
      <c r="H145" s="220"/>
      <c r="I145" s="220"/>
      <c r="W145" s="428">
        <v>33</v>
      </c>
      <c r="X145" s="771">
        <v>11.874000004359614</v>
      </c>
      <c r="Y145" s="771">
        <v>35.225571223667643</v>
      </c>
      <c r="Z145" s="771">
        <v>4.3821428843906904</v>
      </c>
      <c r="AA145" s="771">
        <v>6.3728570940000004</v>
      </c>
      <c r="AB145" s="771">
        <v>2.841857144</v>
      </c>
      <c r="AC145" s="772">
        <v>57.183571406773112</v>
      </c>
      <c r="AD145" s="771">
        <v>22.619999750000002</v>
      </c>
      <c r="AE145" s="771">
        <v>5.5228571210000004</v>
      </c>
      <c r="AF145" s="771">
        <v>10</v>
      </c>
      <c r="AG145" s="771">
        <v>1.3032857349940685</v>
      </c>
      <c r="AH145" s="771">
        <v>35.152857099999999</v>
      </c>
      <c r="AI145" s="771">
        <v>4.354285752</v>
      </c>
    </row>
    <row r="146" spans="1:35" ht="15" customHeight="1">
      <c r="A146" s="207"/>
      <c r="B146" s="514"/>
      <c r="C146" s="515"/>
      <c r="D146" s="514"/>
      <c r="E146" s="514"/>
      <c r="F146" s="516"/>
      <c r="G146" s="220"/>
      <c r="H146" s="220"/>
      <c r="I146" s="220"/>
      <c r="W146" s="428">
        <v>34</v>
      </c>
      <c r="X146" s="771">
        <v>10.842857090000001</v>
      </c>
      <c r="Y146" s="771">
        <v>35.168570930000001</v>
      </c>
      <c r="Z146" s="771">
        <v>13.837000059999999</v>
      </c>
      <c r="AA146" s="771">
        <v>6.1195714130000001</v>
      </c>
      <c r="AB146" s="771">
        <v>3.058000088</v>
      </c>
      <c r="AC146" s="772">
        <v>49.366142269999997</v>
      </c>
      <c r="AD146" s="771">
        <v>25.04757145</v>
      </c>
      <c r="AE146" s="771">
        <v>5.8727143149999996</v>
      </c>
      <c r="AF146" s="771">
        <v>10.00857162</v>
      </c>
      <c r="AG146" s="771">
        <v>1.2842857160000001</v>
      </c>
      <c r="AH146" s="771">
        <v>34.115715029999997</v>
      </c>
      <c r="AI146" s="771">
        <v>4.3511429509999999</v>
      </c>
    </row>
    <row r="147" spans="1:35" ht="15" customHeight="1">
      <c r="A147" s="132"/>
      <c r="B147" s="514"/>
      <c r="C147" s="515"/>
      <c r="D147" s="514"/>
      <c r="E147" s="514"/>
      <c r="F147" s="516"/>
      <c r="G147" s="240"/>
      <c r="H147" s="225"/>
      <c r="I147" s="225"/>
      <c r="W147" s="428">
        <v>35</v>
      </c>
      <c r="X147" s="771">
        <v>10.48142842</v>
      </c>
      <c r="Y147" s="771">
        <v>37.824428560000001</v>
      </c>
      <c r="Z147" s="771">
        <v>3.922857182</v>
      </c>
      <c r="AA147" s="771">
        <v>5.9814286230000002</v>
      </c>
      <c r="AB147" s="771">
        <v>1.506999969</v>
      </c>
      <c r="AC147" s="772">
        <v>56.934856959999998</v>
      </c>
      <c r="AD147" s="771">
        <v>21.374285830000002</v>
      </c>
      <c r="AE147" s="771">
        <v>4.9342857090000001</v>
      </c>
      <c r="AF147" s="771">
        <v>10.28714289</v>
      </c>
      <c r="AG147" s="771">
        <v>1.5979999810000001</v>
      </c>
      <c r="AH147" s="771">
        <v>30.92</v>
      </c>
      <c r="AI147" s="771">
        <v>5.3042856629999999</v>
      </c>
    </row>
    <row r="148" spans="1:35" ht="15" customHeight="1">
      <c r="A148" s="241"/>
      <c r="B148" s="514"/>
      <c r="C148" s="515"/>
      <c r="D148" s="514"/>
      <c r="E148" s="514"/>
      <c r="F148" s="516"/>
      <c r="G148" s="197"/>
      <c r="H148" s="243"/>
      <c r="I148" s="243"/>
      <c r="V148" s="428">
        <v>36</v>
      </c>
      <c r="W148" s="428">
        <v>36</v>
      </c>
      <c r="X148" s="771">
        <v>11.85</v>
      </c>
      <c r="Y148" s="771">
        <v>39.78</v>
      </c>
      <c r="Z148" s="771">
        <v>4.9800000000000004</v>
      </c>
      <c r="AA148" s="771">
        <v>6.03</v>
      </c>
      <c r="AB148" s="771">
        <v>2.8</v>
      </c>
      <c r="AC148" s="772">
        <v>48.51</v>
      </c>
      <c r="AD148" s="771">
        <v>22.661428449999999</v>
      </c>
      <c r="AE148" s="771">
        <v>4.9800000000000004</v>
      </c>
      <c r="AF148" s="771">
        <v>11.01</v>
      </c>
      <c r="AG148" s="771">
        <v>1.63</v>
      </c>
      <c r="AH148" s="771">
        <v>30.922143120000001</v>
      </c>
      <c r="AI148" s="771">
        <v>7.46</v>
      </c>
    </row>
    <row r="149" spans="1:35" ht="15" customHeight="1">
      <c r="A149" s="197"/>
      <c r="B149" s="514"/>
      <c r="C149" s="515"/>
      <c r="D149" s="514"/>
      <c r="E149" s="514"/>
      <c r="F149" s="516"/>
      <c r="G149" s="242"/>
      <c r="H149" s="243"/>
      <c r="I149" s="243"/>
      <c r="W149" s="428">
        <v>37</v>
      </c>
      <c r="X149" s="771">
        <v>12.08</v>
      </c>
      <c r="Y149" s="771">
        <v>44.25</v>
      </c>
      <c r="Z149" s="771">
        <v>4.92</v>
      </c>
      <c r="AA149" s="771">
        <v>6.03</v>
      </c>
      <c r="AB149" s="771">
        <v>2.37</v>
      </c>
      <c r="AC149" s="772">
        <v>43.99</v>
      </c>
      <c r="AD149" s="771">
        <v>19.149999999999999</v>
      </c>
      <c r="AE149" s="771">
        <v>5.31</v>
      </c>
      <c r="AF149" s="771">
        <v>11</v>
      </c>
      <c r="AG149" s="771">
        <v>1.59</v>
      </c>
      <c r="AH149" s="771">
        <v>29.33</v>
      </c>
      <c r="AI149" s="771">
        <v>7.79</v>
      </c>
    </row>
    <row r="150" spans="1:35" ht="15" customHeight="1">
      <c r="A150" s="197"/>
      <c r="B150" s="514"/>
      <c r="C150" s="515"/>
      <c r="D150" s="514"/>
      <c r="E150" s="514"/>
      <c r="F150" s="516"/>
      <c r="G150" s="197"/>
      <c r="H150" s="243"/>
      <c r="I150" s="243"/>
      <c r="W150" s="428">
        <v>38</v>
      </c>
      <c r="X150" s="771">
        <v>11.88371427</v>
      </c>
      <c r="Y150" s="771">
        <v>41.311858039999997</v>
      </c>
      <c r="Z150" s="771">
        <v>4.6447142870000002</v>
      </c>
      <c r="AA150" s="771">
        <v>6.5951428410000004</v>
      </c>
      <c r="AB150" s="771">
        <v>3.0060000420000001</v>
      </c>
      <c r="AC150" s="772">
        <v>47.220570700000003</v>
      </c>
      <c r="AD150" s="771">
        <v>22.304285589999999</v>
      </c>
      <c r="AE150" s="771">
        <v>5.581428528</v>
      </c>
      <c r="AF150" s="771">
        <v>10.85142858</v>
      </c>
      <c r="AG150" s="771">
        <v>1.5402856890000001</v>
      </c>
      <c r="AH150" s="771">
        <v>34.179286410000003</v>
      </c>
      <c r="AI150" s="771">
        <v>8.5442856379999998</v>
      </c>
    </row>
    <row r="151" spans="1:35" ht="15" customHeight="1">
      <c r="A151" s="244"/>
      <c r="B151" s="514"/>
      <c r="C151" s="515"/>
      <c r="D151" s="514"/>
      <c r="E151" s="514"/>
      <c r="F151" s="516"/>
      <c r="G151" s="244"/>
      <c r="H151" s="244"/>
      <c r="I151" s="244"/>
      <c r="V151" s="428">
        <v>39</v>
      </c>
      <c r="W151" s="428">
        <v>39</v>
      </c>
      <c r="X151" s="771">
        <v>13.06</v>
      </c>
      <c r="Y151" s="771">
        <v>41.13</v>
      </c>
      <c r="Z151" s="771">
        <v>4.2699999999999996</v>
      </c>
      <c r="AA151" s="771">
        <v>6.84</v>
      </c>
      <c r="AB151" s="771">
        <v>3.32</v>
      </c>
      <c r="AC151" s="772">
        <v>63.05</v>
      </c>
      <c r="AD151" s="771">
        <v>48.7</v>
      </c>
      <c r="AE151" s="771">
        <v>7.81</v>
      </c>
      <c r="AF151" s="771">
        <v>11.15</v>
      </c>
      <c r="AG151" s="771">
        <v>1.32</v>
      </c>
      <c r="AH151" s="771">
        <v>38.82</v>
      </c>
      <c r="AI151" s="771">
        <v>6.81</v>
      </c>
    </row>
    <row r="152" spans="1:35" ht="15" customHeight="1">
      <c r="A152" s="245"/>
      <c r="B152" s="514"/>
      <c r="C152" s="515"/>
      <c r="D152" s="514"/>
      <c r="E152" s="514"/>
      <c r="F152" s="516"/>
      <c r="G152" s="197"/>
      <c r="H152" s="243"/>
      <c r="I152" s="243"/>
      <c r="W152" s="428">
        <v>40</v>
      </c>
      <c r="X152" s="771">
        <v>15.95</v>
      </c>
      <c r="Y152" s="771">
        <v>46.47</v>
      </c>
      <c r="Z152" s="771">
        <v>5.36</v>
      </c>
      <c r="AA152" s="771">
        <v>7.69</v>
      </c>
      <c r="AB152" s="771">
        <v>3.16</v>
      </c>
      <c r="AC152" s="772">
        <v>61.54</v>
      </c>
      <c r="AD152" s="771">
        <v>37.93</v>
      </c>
      <c r="AE152" s="771">
        <v>7.92</v>
      </c>
      <c r="AF152" s="771">
        <v>11.01</v>
      </c>
      <c r="AG152" s="771">
        <v>1.38</v>
      </c>
      <c r="AH152" s="771">
        <v>43.88</v>
      </c>
      <c r="AI152" s="771">
        <v>6.28</v>
      </c>
    </row>
    <row r="153" spans="1:35" ht="8.85" customHeight="1">
      <c r="A153" s="197"/>
      <c r="B153" s="197"/>
      <c r="C153" s="197"/>
      <c r="D153" s="197"/>
      <c r="E153" s="197"/>
      <c r="F153" s="197"/>
      <c r="G153" s="197"/>
      <c r="H153" s="246"/>
      <c r="I153" s="246"/>
      <c r="W153" s="428">
        <v>41</v>
      </c>
      <c r="X153" s="771">
        <v>15.85</v>
      </c>
      <c r="Y153" s="771">
        <v>37.270000000000003</v>
      </c>
      <c r="Z153" s="771">
        <v>6.97</v>
      </c>
      <c r="AA153" s="771">
        <v>7.1</v>
      </c>
      <c r="AB153" s="771">
        <v>2.9</v>
      </c>
      <c r="AC153" s="772">
        <v>58.12</v>
      </c>
      <c r="AD153" s="771">
        <v>48.92</v>
      </c>
      <c r="AE153" s="771">
        <v>8.59</v>
      </c>
      <c r="AF153" s="771">
        <v>11</v>
      </c>
      <c r="AG153" s="771">
        <v>1.32</v>
      </c>
      <c r="AH153" s="771">
        <v>45.63</v>
      </c>
      <c r="AI153" s="771">
        <v>9.93</v>
      </c>
    </row>
    <row r="154" spans="1:35" ht="8.85" customHeight="1">
      <c r="A154" s="199"/>
      <c r="B154" s="199"/>
      <c r="C154" s="199"/>
      <c r="D154" s="199"/>
      <c r="E154" s="199"/>
      <c r="F154" s="199"/>
      <c r="G154" s="199"/>
      <c r="H154" s="199"/>
      <c r="I154" s="199"/>
      <c r="W154" s="428">
        <v>42</v>
      </c>
      <c r="X154" s="771">
        <v>15.55</v>
      </c>
      <c r="Y154" s="771">
        <v>48.57</v>
      </c>
      <c r="Z154" s="771">
        <v>11.1</v>
      </c>
      <c r="AA154" s="771">
        <v>6.76</v>
      </c>
      <c r="AB154" s="771">
        <v>2.87</v>
      </c>
      <c r="AC154" s="772">
        <v>58.89</v>
      </c>
      <c r="AD154" s="771">
        <v>55.62</v>
      </c>
      <c r="AE154" s="771">
        <v>9.51</v>
      </c>
      <c r="AF154" s="771">
        <v>11.01</v>
      </c>
      <c r="AG154" s="771">
        <v>1.22</v>
      </c>
      <c r="AH154" s="771">
        <v>52.62</v>
      </c>
      <c r="AI154" s="771">
        <v>9.68</v>
      </c>
    </row>
    <row r="155" spans="1:35" ht="8.85" customHeight="1">
      <c r="A155" s="199"/>
      <c r="B155" s="199"/>
      <c r="C155" s="199"/>
      <c r="D155" s="199"/>
      <c r="E155" s="199"/>
      <c r="F155" s="199"/>
      <c r="G155" s="199"/>
      <c r="H155" s="199"/>
      <c r="I155" s="199"/>
      <c r="V155" s="428">
        <v>43</v>
      </c>
      <c r="W155" s="428">
        <v>43</v>
      </c>
      <c r="X155" s="771">
        <v>13.17</v>
      </c>
      <c r="Y155" s="771">
        <v>35.32</v>
      </c>
      <c r="Z155" s="771">
        <v>6.01</v>
      </c>
      <c r="AA155" s="771">
        <v>6.53</v>
      </c>
      <c r="AB155" s="771">
        <v>2.37</v>
      </c>
      <c r="AC155" s="772">
        <v>69.2</v>
      </c>
      <c r="AD155" s="771">
        <v>54.58</v>
      </c>
      <c r="AE155" s="771">
        <v>8.23</v>
      </c>
      <c r="AF155" s="771">
        <v>11.01</v>
      </c>
      <c r="AG155" s="771">
        <v>1.35</v>
      </c>
      <c r="AH155" s="771">
        <v>50.71</v>
      </c>
      <c r="AI155" s="771">
        <v>10.33</v>
      </c>
    </row>
    <row r="156" spans="1:35" ht="8.85" customHeight="1">
      <c r="A156" s="199"/>
      <c r="B156" s="199"/>
      <c r="C156" s="199"/>
      <c r="D156" s="199"/>
      <c r="E156" s="199"/>
      <c r="F156" s="199"/>
      <c r="G156" s="199"/>
      <c r="H156" s="199"/>
      <c r="I156" s="199"/>
      <c r="W156" s="428">
        <v>44</v>
      </c>
      <c r="X156" s="771">
        <v>13.18</v>
      </c>
      <c r="Y156" s="771">
        <v>36.83</v>
      </c>
      <c r="Z156" s="771">
        <v>4.57</v>
      </c>
      <c r="AA156" s="771">
        <v>7.58</v>
      </c>
      <c r="AB156" s="771">
        <v>4.8899999999999997</v>
      </c>
      <c r="AC156" s="772">
        <v>51.59</v>
      </c>
      <c r="AD156" s="771">
        <v>57.65</v>
      </c>
      <c r="AE156" s="771">
        <v>7.72</v>
      </c>
      <c r="AF156" s="771">
        <v>11.01</v>
      </c>
      <c r="AG156" s="771">
        <v>1.47</v>
      </c>
      <c r="AH156" s="771">
        <v>48.41</v>
      </c>
      <c r="AI156" s="771">
        <v>11.29</v>
      </c>
    </row>
    <row r="157" spans="1:35" ht="8.85" customHeight="1">
      <c r="A157" s="199"/>
      <c r="B157" s="199"/>
      <c r="C157" s="199"/>
      <c r="D157" s="199"/>
      <c r="E157" s="199"/>
      <c r="F157" s="199"/>
      <c r="G157" s="199"/>
      <c r="H157" s="199"/>
      <c r="I157" s="199"/>
      <c r="W157" s="428">
        <v>45</v>
      </c>
      <c r="X157" s="771">
        <v>13.49</v>
      </c>
      <c r="Y157" s="771">
        <v>39.520000000000003</v>
      </c>
      <c r="Z157" s="771">
        <v>4.83</v>
      </c>
      <c r="AA157" s="771">
        <v>6.95</v>
      </c>
      <c r="AB157" s="771">
        <v>1.61</v>
      </c>
      <c r="AC157" s="772">
        <v>72.92</v>
      </c>
      <c r="AD157" s="771">
        <v>67.069999999999993</v>
      </c>
      <c r="AE157" s="771">
        <v>6.9</v>
      </c>
      <c r="AF157" s="771">
        <v>11</v>
      </c>
      <c r="AG157" s="771">
        <v>1.42</v>
      </c>
      <c r="AH157" s="771">
        <v>47.24</v>
      </c>
      <c r="AI157" s="771">
        <v>9</v>
      </c>
    </row>
    <row r="158" spans="1:35" ht="8.85" customHeight="1">
      <c r="A158" s="199"/>
      <c r="B158" s="199"/>
      <c r="C158" s="199"/>
      <c r="D158" s="199"/>
      <c r="E158" s="199"/>
      <c r="F158" s="199"/>
      <c r="G158" s="199"/>
      <c r="H158" s="199"/>
      <c r="I158" s="199"/>
      <c r="W158" s="428">
        <v>46</v>
      </c>
      <c r="X158" s="771">
        <v>15.4</v>
      </c>
      <c r="Y158" s="771">
        <v>53.38</v>
      </c>
      <c r="Z158" s="771">
        <v>3.73</v>
      </c>
      <c r="AA158" s="771">
        <v>6.86</v>
      </c>
      <c r="AB158" s="771">
        <v>1.64</v>
      </c>
      <c r="AC158" s="772">
        <v>58.4</v>
      </c>
      <c r="AD158" s="771">
        <v>34.979999999999997</v>
      </c>
      <c r="AE158" s="771">
        <v>5.07</v>
      </c>
      <c r="AF158" s="771">
        <v>11.01</v>
      </c>
      <c r="AG158" s="771">
        <v>1.38</v>
      </c>
      <c r="AH158" s="771">
        <v>40.61</v>
      </c>
      <c r="AI158" s="771">
        <v>8.81</v>
      </c>
    </row>
    <row r="159" spans="1:35" ht="8.85" customHeight="1">
      <c r="A159" s="199"/>
      <c r="B159" s="199"/>
      <c r="C159" s="199"/>
      <c r="D159" s="199"/>
      <c r="E159" s="199"/>
      <c r="F159" s="199"/>
      <c r="G159" s="199"/>
      <c r="H159" s="199"/>
      <c r="I159" s="199"/>
      <c r="W159" s="428">
        <v>47</v>
      </c>
      <c r="X159" s="771">
        <v>16.41</v>
      </c>
      <c r="Y159" s="771">
        <v>61.85</v>
      </c>
      <c r="Z159" s="771">
        <v>2.52</v>
      </c>
      <c r="AA159" s="771">
        <v>6.99</v>
      </c>
      <c r="AB159" s="771">
        <v>1.51</v>
      </c>
      <c r="AC159" s="772">
        <v>52.55</v>
      </c>
      <c r="AD159" s="771">
        <v>29.08</v>
      </c>
      <c r="AE159" s="771">
        <v>4.2699999999999996</v>
      </c>
      <c r="AF159" s="771">
        <v>11</v>
      </c>
      <c r="AG159" s="771">
        <v>1.63</v>
      </c>
      <c r="AH159" s="771">
        <v>41.63</v>
      </c>
      <c r="AI159" s="771">
        <v>9.35</v>
      </c>
    </row>
    <row r="160" spans="1:35" ht="8.85" customHeight="1">
      <c r="A160" s="199"/>
      <c r="B160" s="199"/>
      <c r="C160" s="199"/>
      <c r="D160" s="199"/>
      <c r="E160" s="199"/>
      <c r="F160" s="199"/>
      <c r="G160" s="199"/>
      <c r="H160" s="199"/>
      <c r="I160" s="199"/>
      <c r="V160" s="428">
        <v>48</v>
      </c>
      <c r="W160" s="428">
        <v>48</v>
      </c>
      <c r="X160" s="771">
        <v>16.329999999999998</v>
      </c>
      <c r="Y160" s="771">
        <v>65.33</v>
      </c>
      <c r="Z160" s="771">
        <v>3.57</v>
      </c>
      <c r="AA160" s="771">
        <v>7.11</v>
      </c>
      <c r="AB160" s="771">
        <v>1.47</v>
      </c>
      <c r="AC160" s="772">
        <v>53.43</v>
      </c>
      <c r="AD160" s="771">
        <v>88.06</v>
      </c>
      <c r="AE160" s="771">
        <v>7.88</v>
      </c>
      <c r="AF160" s="771">
        <v>10.86</v>
      </c>
      <c r="AG160" s="771">
        <v>1.6</v>
      </c>
      <c r="AH160" s="771">
        <v>41.01</v>
      </c>
      <c r="AI160" s="771">
        <v>14.19</v>
      </c>
    </row>
    <row r="161" spans="1:35" ht="8.85" customHeight="1">
      <c r="A161" s="199"/>
      <c r="B161" s="199"/>
      <c r="C161" s="199"/>
      <c r="D161" s="199"/>
      <c r="E161" s="199"/>
      <c r="F161" s="199"/>
      <c r="G161" s="199"/>
      <c r="H161" s="199"/>
      <c r="I161" s="199"/>
      <c r="W161" s="428">
        <v>49</v>
      </c>
      <c r="X161" s="771">
        <v>20.239999999999998</v>
      </c>
      <c r="Y161" s="771">
        <v>66.680000000000007</v>
      </c>
      <c r="Z161" s="771">
        <v>6.1</v>
      </c>
      <c r="AA161" s="771">
        <v>8.43</v>
      </c>
      <c r="AB161" s="771">
        <v>2.2400000000000002</v>
      </c>
      <c r="AC161" s="772">
        <v>61.07</v>
      </c>
      <c r="AD161" s="771">
        <v>106.59</v>
      </c>
      <c r="AE161" s="771">
        <v>16.09</v>
      </c>
      <c r="AF161" s="771">
        <v>10.5</v>
      </c>
      <c r="AG161" s="771">
        <v>1.1200000000000001</v>
      </c>
      <c r="AH161" s="771">
        <v>83.6</v>
      </c>
      <c r="AI161" s="771">
        <v>22.62</v>
      </c>
    </row>
    <row r="162" spans="1:35" ht="8.85" customHeight="1">
      <c r="A162" s="199"/>
      <c r="B162" s="199"/>
      <c r="C162" s="199"/>
      <c r="D162" s="199"/>
      <c r="E162" s="199"/>
      <c r="F162" s="199"/>
      <c r="G162" s="199"/>
      <c r="H162" s="199"/>
      <c r="I162" s="199"/>
      <c r="W162" s="428">
        <v>50</v>
      </c>
      <c r="X162" s="771">
        <v>19.809999999999999</v>
      </c>
      <c r="Y162" s="771">
        <v>61.31</v>
      </c>
      <c r="Z162" s="771">
        <v>6.69</v>
      </c>
      <c r="AA162" s="771">
        <v>8.32</v>
      </c>
      <c r="AB162" s="771">
        <v>2.19</v>
      </c>
      <c r="AC162" s="772">
        <v>78.02</v>
      </c>
      <c r="AD162" s="771">
        <v>104.79</v>
      </c>
      <c r="AE162" s="771">
        <v>18.649999999999999</v>
      </c>
      <c r="AF162" s="771">
        <v>10.51</v>
      </c>
      <c r="AG162" s="771">
        <v>1.1399999999999999</v>
      </c>
      <c r="AH162" s="771">
        <v>66.8</v>
      </c>
      <c r="AI162" s="771">
        <v>22.62</v>
      </c>
    </row>
    <row r="163" spans="1:35" ht="8.85" customHeight="1">
      <c r="A163" s="199"/>
      <c r="B163" s="199"/>
      <c r="C163" s="199"/>
      <c r="D163" s="199"/>
      <c r="E163" s="199"/>
      <c r="F163" s="199"/>
      <c r="G163" s="199"/>
      <c r="H163" s="199"/>
      <c r="I163" s="199"/>
      <c r="W163" s="428">
        <v>51</v>
      </c>
      <c r="X163" s="771">
        <v>21.91</v>
      </c>
      <c r="Y163" s="771">
        <v>70.790000000000006</v>
      </c>
      <c r="Z163" s="771">
        <v>13.15</v>
      </c>
      <c r="AA163" s="771">
        <v>9.08</v>
      </c>
      <c r="AB163" s="771">
        <v>3.71</v>
      </c>
      <c r="AC163" s="772">
        <v>67.64</v>
      </c>
      <c r="AD163" s="771">
        <v>69.61</v>
      </c>
      <c r="AE163" s="771">
        <v>11.22</v>
      </c>
      <c r="AF163" s="771">
        <v>10.5</v>
      </c>
      <c r="AG163" s="771">
        <v>1.37</v>
      </c>
      <c r="AH163" s="771">
        <v>55.42</v>
      </c>
      <c r="AI163" s="771">
        <v>17.489999999999998</v>
      </c>
    </row>
    <row r="164" spans="1:35" ht="8.85" customHeight="1">
      <c r="A164" s="199"/>
      <c r="B164" s="199"/>
      <c r="C164" s="199"/>
      <c r="D164" s="199"/>
      <c r="E164" s="199"/>
      <c r="F164" s="199"/>
      <c r="G164" s="199"/>
      <c r="H164" s="199"/>
      <c r="I164" s="199"/>
      <c r="V164" s="428">
        <v>52</v>
      </c>
      <c r="W164" s="428">
        <v>52</v>
      </c>
      <c r="X164" s="771">
        <v>22</v>
      </c>
      <c r="Y164" s="771">
        <v>77.430000000000007</v>
      </c>
      <c r="Z164" s="771">
        <v>17.760000000000002</v>
      </c>
      <c r="AA164" s="771">
        <v>8.42</v>
      </c>
      <c r="AB164" s="771">
        <v>3.57</v>
      </c>
      <c r="AC164" s="772">
        <v>56.19</v>
      </c>
      <c r="AD164" s="771">
        <v>58.45</v>
      </c>
      <c r="AE164" s="771">
        <v>8.01</v>
      </c>
      <c r="AF164" s="771">
        <v>10.51</v>
      </c>
      <c r="AG164" s="771">
        <v>1.53</v>
      </c>
      <c r="AH164" s="771">
        <v>59.55</v>
      </c>
      <c r="AI164" s="771">
        <v>18.61</v>
      </c>
    </row>
    <row r="165" spans="1:35" ht="8.85" customHeight="1">
      <c r="A165" s="199"/>
      <c r="B165" s="199"/>
      <c r="C165" s="199"/>
      <c r="D165" s="199"/>
      <c r="E165" s="199"/>
      <c r="F165" s="199"/>
      <c r="G165" s="199"/>
      <c r="H165" s="199"/>
      <c r="I165" s="199"/>
      <c r="U165" s="761">
        <v>2017</v>
      </c>
      <c r="V165" s="774">
        <v>1</v>
      </c>
      <c r="W165" s="760">
        <v>1</v>
      </c>
      <c r="X165" s="771">
        <v>41.55</v>
      </c>
      <c r="Y165" s="771">
        <v>103.58</v>
      </c>
      <c r="Z165" s="771">
        <v>29.67</v>
      </c>
      <c r="AA165" s="771">
        <v>13.85</v>
      </c>
      <c r="AB165" s="771">
        <v>11.3</v>
      </c>
      <c r="AC165" s="772">
        <v>104.02</v>
      </c>
      <c r="AD165" s="771">
        <v>148.43</v>
      </c>
      <c r="AE165" s="771">
        <v>24.1</v>
      </c>
      <c r="AF165" s="771">
        <v>10.220000000000001</v>
      </c>
      <c r="AG165" s="771">
        <v>3.28</v>
      </c>
      <c r="AH165" s="771">
        <v>89.46</v>
      </c>
      <c r="AI165" s="771">
        <v>25.43</v>
      </c>
    </row>
    <row r="166" spans="1:35" ht="8.85" customHeight="1">
      <c r="A166" s="199"/>
      <c r="B166" s="199"/>
      <c r="C166" s="199"/>
      <c r="D166" s="199"/>
      <c r="E166" s="199"/>
      <c r="F166" s="199"/>
      <c r="G166" s="199"/>
      <c r="H166" s="199"/>
      <c r="I166" s="199"/>
      <c r="U166" s="761"/>
      <c r="V166" s="774"/>
      <c r="W166" s="760">
        <v>2</v>
      </c>
      <c r="X166" s="771">
        <v>39.6</v>
      </c>
      <c r="Y166" s="771">
        <v>105.01</v>
      </c>
      <c r="Z166" s="771">
        <v>51.2</v>
      </c>
      <c r="AA166" s="771">
        <v>14.96</v>
      </c>
      <c r="AB166" s="771">
        <v>15.4</v>
      </c>
      <c r="AC166" s="772">
        <v>143.97</v>
      </c>
      <c r="AD166" s="771">
        <v>175.88</v>
      </c>
      <c r="AE166" s="771">
        <v>33.74</v>
      </c>
      <c r="AF166" s="771">
        <v>10.17</v>
      </c>
      <c r="AG166" s="771">
        <v>6.45</v>
      </c>
      <c r="AH166" s="771">
        <v>178.14</v>
      </c>
      <c r="AI166" s="771">
        <v>55.67</v>
      </c>
    </row>
    <row r="167" spans="1:35" ht="8.85" customHeight="1">
      <c r="A167" s="199"/>
      <c r="B167" s="199"/>
      <c r="C167" s="199"/>
      <c r="D167" s="199"/>
      <c r="E167" s="199"/>
      <c r="F167" s="199"/>
      <c r="G167" s="199"/>
      <c r="H167" s="199"/>
      <c r="I167" s="199"/>
      <c r="U167" s="761"/>
      <c r="V167" s="774"/>
      <c r="W167" s="760">
        <v>3</v>
      </c>
      <c r="X167" s="771">
        <v>73.650000000000006</v>
      </c>
      <c r="Y167" s="771">
        <v>137.41</v>
      </c>
      <c r="Z167" s="771">
        <v>43.26</v>
      </c>
      <c r="AA167" s="771">
        <v>28.98</v>
      </c>
      <c r="AB167" s="771">
        <v>21.94</v>
      </c>
      <c r="AC167" s="772">
        <v>355.12</v>
      </c>
      <c r="AD167" s="771">
        <v>177.57</v>
      </c>
      <c r="AE167" s="771">
        <v>35.49</v>
      </c>
      <c r="AF167" s="771">
        <v>10</v>
      </c>
      <c r="AG167" s="771">
        <v>9.0500000000000007</v>
      </c>
      <c r="AH167" s="771">
        <v>174.94</v>
      </c>
      <c r="AI167" s="771">
        <v>58.31</v>
      </c>
    </row>
    <row r="168" spans="1:35" ht="8.85" customHeight="1">
      <c r="A168" s="199"/>
      <c r="B168" s="199"/>
      <c r="C168" s="199"/>
      <c r="D168" s="199"/>
      <c r="E168" s="199"/>
      <c r="F168" s="199"/>
      <c r="G168" s="199"/>
      <c r="H168" s="199"/>
      <c r="I168" s="199"/>
      <c r="U168" s="761"/>
      <c r="V168" s="774">
        <v>4</v>
      </c>
      <c r="W168" s="760">
        <v>4</v>
      </c>
      <c r="X168" s="771">
        <v>65.03</v>
      </c>
      <c r="Y168" s="771">
        <v>127.83</v>
      </c>
      <c r="Z168" s="771">
        <v>32.72</v>
      </c>
      <c r="AA168" s="771">
        <v>30.46</v>
      </c>
      <c r="AB168" s="771">
        <v>23.91</v>
      </c>
      <c r="AC168" s="772">
        <v>519.4</v>
      </c>
      <c r="AD168" s="771">
        <v>205.76</v>
      </c>
      <c r="AE168" s="771">
        <v>48.48</v>
      </c>
      <c r="AF168" s="771">
        <v>10</v>
      </c>
      <c r="AG168" s="771">
        <v>2.4300000000000002</v>
      </c>
      <c r="AH168" s="771">
        <v>141.31</v>
      </c>
      <c r="AI168" s="771">
        <v>47.49</v>
      </c>
    </row>
    <row r="169" spans="1:35" ht="8.85" customHeight="1">
      <c r="A169" s="199"/>
      <c r="B169" s="199"/>
      <c r="C169" s="199"/>
      <c r="D169" s="199"/>
      <c r="E169" s="199"/>
      <c r="F169" s="199"/>
      <c r="G169" s="199"/>
      <c r="H169" s="199"/>
      <c r="I169" s="199"/>
      <c r="W169" s="760">
        <v>5</v>
      </c>
      <c r="X169" s="428">
        <v>56.95</v>
      </c>
      <c r="Y169" s="428">
        <v>97.31</v>
      </c>
      <c r="Z169" s="428">
        <v>48.46</v>
      </c>
      <c r="AA169" s="428">
        <v>21.36</v>
      </c>
      <c r="AB169" s="428">
        <v>18.07</v>
      </c>
      <c r="AC169" s="428">
        <v>330.78</v>
      </c>
      <c r="AD169" s="428">
        <v>123.41</v>
      </c>
      <c r="AE169" s="428">
        <v>25.33</v>
      </c>
      <c r="AF169" s="428">
        <v>11.41</v>
      </c>
      <c r="AG169" s="428">
        <v>2.87</v>
      </c>
      <c r="AH169" s="428">
        <v>123.59</v>
      </c>
      <c r="AI169" s="428">
        <v>45.46</v>
      </c>
    </row>
    <row r="170" spans="1:35" ht="8.85" customHeight="1">
      <c r="A170" s="199"/>
      <c r="B170" s="199"/>
      <c r="C170" s="199"/>
      <c r="D170" s="199"/>
      <c r="E170" s="199"/>
      <c r="F170" s="199"/>
      <c r="G170" s="199"/>
      <c r="H170" s="199"/>
      <c r="I170" s="199"/>
      <c r="W170" s="760">
        <v>6</v>
      </c>
      <c r="X170" s="428">
        <v>61.87</v>
      </c>
      <c r="Y170" s="428">
        <v>123.44</v>
      </c>
      <c r="Z170" s="428">
        <v>72.52</v>
      </c>
      <c r="AA170" s="428">
        <v>25.42</v>
      </c>
      <c r="AB170" s="428">
        <v>21.42</v>
      </c>
      <c r="AC170" s="428">
        <v>200.58</v>
      </c>
      <c r="AD170" s="428">
        <v>108.48</v>
      </c>
      <c r="AE170" s="428">
        <v>22.99</v>
      </c>
      <c r="AF170" s="428">
        <v>10.57</v>
      </c>
      <c r="AG170" s="428">
        <v>3.01</v>
      </c>
      <c r="AH170" s="428">
        <v>85.48</v>
      </c>
      <c r="AI170" s="428">
        <v>8.9600000000000009</v>
      </c>
    </row>
    <row r="171" spans="1:35" ht="8.85" customHeight="1">
      <c r="A171" s="199"/>
      <c r="B171" s="199"/>
      <c r="C171" s="199"/>
      <c r="D171" s="199"/>
      <c r="E171" s="199"/>
      <c r="F171" s="199"/>
      <c r="G171" s="199"/>
      <c r="H171" s="199"/>
      <c r="I171" s="199"/>
      <c r="W171" s="760">
        <v>7</v>
      </c>
      <c r="X171" s="428">
        <v>77.569999999999993</v>
      </c>
      <c r="Y171" s="428">
        <v>145.02000000000001</v>
      </c>
      <c r="Z171" s="428">
        <v>59.16</v>
      </c>
      <c r="AA171" s="428">
        <v>35.43</v>
      </c>
      <c r="AB171" s="428">
        <v>25.12</v>
      </c>
      <c r="AC171" s="428">
        <v>393.69</v>
      </c>
      <c r="AD171" s="428">
        <v>144.62</v>
      </c>
      <c r="AE171" s="428">
        <v>39.44</v>
      </c>
      <c r="AF171" s="428">
        <v>10</v>
      </c>
      <c r="AG171" s="428">
        <v>2.88</v>
      </c>
      <c r="AH171" s="428">
        <v>100.57</v>
      </c>
      <c r="AI171" s="428">
        <v>9.42</v>
      </c>
    </row>
    <row r="172" spans="1:35" ht="8.85" customHeight="1">
      <c r="A172" s="199"/>
      <c r="B172" s="199"/>
      <c r="C172" s="199"/>
      <c r="D172" s="199"/>
      <c r="E172" s="199"/>
      <c r="F172" s="199"/>
      <c r="G172" s="199"/>
      <c r="H172" s="199"/>
      <c r="I172" s="199"/>
      <c r="V172" s="428">
        <v>8</v>
      </c>
      <c r="W172" s="760">
        <v>8</v>
      </c>
      <c r="X172" s="428">
        <v>86.94</v>
      </c>
      <c r="Y172" s="428">
        <v>175.03</v>
      </c>
      <c r="Z172" s="428">
        <v>24.36</v>
      </c>
      <c r="AA172" s="428">
        <v>30.45</v>
      </c>
      <c r="AB172" s="428">
        <v>23.33</v>
      </c>
      <c r="AC172" s="428">
        <v>345.37</v>
      </c>
      <c r="AD172" s="428">
        <v>140.63</v>
      </c>
      <c r="AE172" s="428">
        <v>30.47</v>
      </c>
      <c r="AF172" s="428">
        <v>9.58</v>
      </c>
      <c r="AG172" s="428">
        <v>2.0699999999999998</v>
      </c>
      <c r="AH172" s="428">
        <v>163.72999999999999</v>
      </c>
      <c r="AI172" s="428">
        <v>58.84</v>
      </c>
    </row>
    <row r="173" spans="1:35" ht="8.85" customHeight="1">
      <c r="A173" s="199"/>
      <c r="B173" s="199"/>
      <c r="C173" s="199"/>
      <c r="D173" s="199"/>
      <c r="E173" s="199"/>
      <c r="F173" s="199"/>
      <c r="G173" s="199"/>
      <c r="H173" s="199"/>
      <c r="I173" s="199"/>
      <c r="W173" s="760">
        <v>9</v>
      </c>
      <c r="X173" s="428">
        <v>85.13</v>
      </c>
      <c r="Y173" s="428">
        <v>206.14</v>
      </c>
      <c r="Z173" s="428">
        <v>39.07</v>
      </c>
      <c r="AA173" s="428">
        <v>37.72</v>
      </c>
      <c r="AB173" s="428">
        <v>24.83</v>
      </c>
      <c r="AC173" s="428">
        <v>567.22</v>
      </c>
      <c r="AD173" s="428">
        <v>245.85</v>
      </c>
      <c r="AE173" s="428">
        <v>67.56</v>
      </c>
      <c r="AF173" s="428">
        <v>9.01</v>
      </c>
      <c r="AG173" s="428">
        <v>7.33</v>
      </c>
      <c r="AH173" s="428">
        <v>285.31</v>
      </c>
      <c r="AI173" s="428">
        <v>102.26</v>
      </c>
    </row>
    <row r="174" spans="1:35" ht="8.85" customHeight="1">
      <c r="A174" s="199"/>
      <c r="B174" s="199"/>
      <c r="C174" s="199"/>
      <c r="D174" s="199"/>
      <c r="E174" s="199"/>
      <c r="F174" s="199"/>
      <c r="G174" s="199"/>
      <c r="H174" s="199"/>
      <c r="I174" s="199"/>
      <c r="W174" s="428">
        <v>10</v>
      </c>
      <c r="X174" s="428">
        <v>84.78</v>
      </c>
      <c r="Y174" s="428">
        <v>270.17</v>
      </c>
      <c r="Z174" s="428">
        <v>109.16</v>
      </c>
      <c r="AA174" s="428">
        <v>36.46</v>
      </c>
      <c r="AB174" s="428">
        <v>24.95</v>
      </c>
      <c r="AC174" s="428">
        <v>467.04</v>
      </c>
      <c r="AD174" s="428">
        <v>188.01</v>
      </c>
      <c r="AE174" s="428">
        <v>50.5</v>
      </c>
      <c r="AF174" s="428">
        <v>10.06</v>
      </c>
      <c r="AG174" s="428">
        <v>3.71</v>
      </c>
      <c r="AH174" s="428">
        <v>374.33</v>
      </c>
      <c r="AI174" s="428">
        <v>83.74</v>
      </c>
    </row>
    <row r="175" spans="1:35" ht="8.85" customHeight="1">
      <c r="A175" s="199"/>
      <c r="B175" s="199"/>
      <c r="C175" s="199"/>
      <c r="D175" s="199"/>
      <c r="E175" s="199"/>
      <c r="F175" s="199"/>
      <c r="G175" s="199"/>
      <c r="H175" s="199"/>
      <c r="I175" s="199"/>
      <c r="W175" s="428">
        <v>11</v>
      </c>
      <c r="X175" s="428">
        <v>84.78</v>
      </c>
      <c r="Y175" s="428">
        <v>376.42</v>
      </c>
      <c r="Z175" s="428">
        <v>188.18</v>
      </c>
      <c r="AA175" s="428">
        <v>35.590000000000003</v>
      </c>
      <c r="AB175" s="428">
        <v>26.89</v>
      </c>
      <c r="AC175" s="428">
        <v>448.3</v>
      </c>
      <c r="AD175" s="428">
        <v>169.95</v>
      </c>
      <c r="AE175" s="428">
        <v>51.21</v>
      </c>
      <c r="AF175" s="428">
        <v>26.15</v>
      </c>
      <c r="AG175" s="428">
        <v>8.66</v>
      </c>
      <c r="AH175" s="428">
        <v>219.86</v>
      </c>
      <c r="AI175" s="428">
        <v>62.42</v>
      </c>
    </row>
    <row r="176" spans="1:35" ht="8.85" customHeight="1">
      <c r="A176" s="199"/>
      <c r="B176" s="199"/>
      <c r="C176" s="199"/>
      <c r="D176" s="199"/>
      <c r="E176" s="199"/>
      <c r="F176" s="199"/>
      <c r="G176" s="199"/>
      <c r="H176" s="199"/>
      <c r="I176" s="199"/>
      <c r="V176" s="428">
        <v>12</v>
      </c>
      <c r="W176" s="428">
        <v>12</v>
      </c>
      <c r="X176" s="428">
        <v>106.16</v>
      </c>
      <c r="Y176" s="428">
        <v>351.57</v>
      </c>
      <c r="Z176" s="428">
        <v>159.6</v>
      </c>
      <c r="AA176" s="428">
        <v>37.82</v>
      </c>
      <c r="AB176" s="428">
        <v>20.6</v>
      </c>
      <c r="AC176" s="428">
        <v>350.87</v>
      </c>
      <c r="AD176" s="428">
        <v>146.01</v>
      </c>
      <c r="AE176" s="428">
        <v>38.08</v>
      </c>
      <c r="AF176" s="428">
        <v>12.43</v>
      </c>
      <c r="AG176" s="428">
        <v>5.63</v>
      </c>
      <c r="AH176" s="428">
        <v>190.11</v>
      </c>
      <c r="AI176" s="428">
        <v>52.01</v>
      </c>
    </row>
    <row r="177" spans="1:35" ht="8.85" customHeight="1">
      <c r="A177" s="199"/>
      <c r="B177" s="199"/>
      <c r="C177" s="199"/>
      <c r="D177" s="199"/>
      <c r="E177" s="199"/>
      <c r="F177" s="199"/>
      <c r="G177" s="199"/>
      <c r="H177" s="199"/>
      <c r="I177" s="199"/>
      <c r="W177" s="428">
        <v>13</v>
      </c>
      <c r="X177" s="428">
        <v>101.71</v>
      </c>
      <c r="Y177" s="428">
        <v>384.37</v>
      </c>
      <c r="Z177" s="428">
        <v>161.77000000000001</v>
      </c>
      <c r="AA177" s="428">
        <v>35.93</v>
      </c>
      <c r="AB177" s="428">
        <v>25.47</v>
      </c>
      <c r="AC177" s="428">
        <v>380.48</v>
      </c>
      <c r="AD177" s="428">
        <v>173.02</v>
      </c>
      <c r="AE177" s="428">
        <v>38.869999999999997</v>
      </c>
      <c r="AF177" s="428">
        <v>11.98</v>
      </c>
      <c r="AG177" s="428">
        <v>5.83</v>
      </c>
      <c r="AH177" s="428">
        <v>272.08999999999997</v>
      </c>
      <c r="AI177" s="428">
        <v>65.430000000000007</v>
      </c>
    </row>
    <row r="178" spans="1:35" ht="8.85" customHeight="1">
      <c r="A178" s="199"/>
      <c r="B178" s="199"/>
      <c r="C178" s="199"/>
      <c r="D178" s="199"/>
      <c r="E178" s="199"/>
      <c r="F178" s="199"/>
      <c r="G178" s="199"/>
      <c r="H178" s="199"/>
      <c r="I178" s="199"/>
    </row>
    <row r="179" spans="1:35" ht="8.85" customHeight="1">
      <c r="A179" s="199"/>
      <c r="B179" s="199"/>
      <c r="C179" s="199"/>
      <c r="D179" s="199"/>
      <c r="E179" s="199"/>
      <c r="F179" s="199"/>
      <c r="G179" s="199"/>
      <c r="H179" s="199"/>
      <c r="I179" s="199"/>
    </row>
    <row r="180" spans="1:35" ht="8.85" customHeight="1">
      <c r="A180" s="199"/>
      <c r="B180" s="199"/>
      <c r="C180" s="199"/>
      <c r="D180" s="199"/>
      <c r="E180" s="199"/>
      <c r="F180" s="199"/>
      <c r="G180" s="199"/>
      <c r="H180" s="199"/>
      <c r="I180" s="199"/>
    </row>
    <row r="181" spans="1:35" ht="8.85" customHeight="1">
      <c r="A181" s="199"/>
      <c r="B181" s="199"/>
      <c r="C181" s="199"/>
      <c r="D181" s="199"/>
      <c r="E181" s="199"/>
      <c r="F181" s="199"/>
      <c r="G181" s="199"/>
      <c r="H181" s="199"/>
      <c r="I181" s="199"/>
    </row>
    <row r="182" spans="1:35" ht="8.85" customHeight="1">
      <c r="A182" s="199"/>
      <c r="B182" s="199"/>
      <c r="C182" s="199"/>
      <c r="D182" s="199"/>
      <c r="E182" s="199"/>
      <c r="F182" s="199"/>
      <c r="G182" s="199"/>
      <c r="H182" s="199"/>
      <c r="I182" s="199"/>
      <c r="U182" s="762"/>
      <c r="V182" s="761"/>
      <c r="W182" s="760"/>
      <c r="X182" s="775"/>
      <c r="Y182" s="775"/>
      <c r="Z182" s="775"/>
      <c r="AA182" s="775"/>
      <c r="AB182" s="775"/>
      <c r="AC182" s="775"/>
      <c r="AD182" s="775"/>
      <c r="AE182" s="775"/>
      <c r="AF182" s="775"/>
      <c r="AG182" s="775"/>
      <c r="AH182" s="775"/>
      <c r="AI182" s="775"/>
    </row>
    <row r="183" spans="1:35" ht="8.85" customHeight="1">
      <c r="A183" s="199"/>
      <c r="B183" s="199"/>
      <c r="C183" s="199"/>
      <c r="D183" s="199"/>
      <c r="E183" s="199"/>
      <c r="F183" s="199"/>
      <c r="G183" s="199"/>
      <c r="H183" s="199"/>
      <c r="I183" s="199"/>
      <c r="U183" s="762"/>
      <c r="V183" s="761"/>
      <c r="W183" s="760"/>
      <c r="X183" s="775"/>
      <c r="Y183" s="775"/>
      <c r="Z183" s="775"/>
      <c r="AA183" s="775"/>
      <c r="AB183" s="775"/>
      <c r="AC183" s="775"/>
      <c r="AD183" s="775"/>
      <c r="AE183" s="775"/>
      <c r="AF183" s="775"/>
      <c r="AG183" s="775"/>
      <c r="AH183" s="775"/>
      <c r="AI183" s="775"/>
    </row>
    <row r="184" spans="1:35" ht="8.85" customHeight="1">
      <c r="A184" s="199"/>
      <c r="B184" s="199"/>
      <c r="C184" s="199"/>
      <c r="D184" s="199"/>
      <c r="E184" s="199"/>
      <c r="F184" s="199"/>
      <c r="G184" s="199"/>
      <c r="H184" s="199"/>
      <c r="I184" s="199"/>
      <c r="U184" s="762"/>
      <c r="V184" s="761"/>
      <c r="W184" s="760"/>
      <c r="X184" s="775"/>
      <c r="Y184" s="775"/>
      <c r="Z184" s="775"/>
      <c r="AA184" s="775"/>
      <c r="AB184" s="775"/>
      <c r="AC184" s="775"/>
      <c r="AD184" s="775"/>
      <c r="AE184" s="775"/>
      <c r="AF184" s="775"/>
      <c r="AG184" s="775"/>
      <c r="AH184" s="775"/>
      <c r="AI184" s="775"/>
    </row>
    <row r="185" spans="1:35" ht="8.85" customHeight="1">
      <c r="A185" s="199"/>
      <c r="B185" s="199"/>
      <c r="C185" s="199"/>
      <c r="D185" s="199"/>
      <c r="E185" s="199"/>
      <c r="F185" s="199"/>
      <c r="G185" s="199"/>
      <c r="H185" s="199"/>
      <c r="I185" s="199"/>
      <c r="U185" s="762"/>
      <c r="V185" s="761"/>
      <c r="W185" s="760"/>
      <c r="X185" s="775"/>
      <c r="Y185" s="775"/>
      <c r="Z185" s="775"/>
      <c r="AA185" s="775"/>
      <c r="AB185" s="775"/>
      <c r="AC185" s="775"/>
      <c r="AD185" s="775"/>
      <c r="AE185" s="775"/>
      <c r="AF185" s="775"/>
      <c r="AG185" s="775"/>
      <c r="AH185" s="775"/>
      <c r="AI185" s="775"/>
    </row>
    <row r="186" spans="1:35" ht="8.85" customHeight="1">
      <c r="A186" s="199"/>
      <c r="B186" s="199"/>
      <c r="C186" s="199"/>
      <c r="D186" s="199"/>
      <c r="E186" s="199"/>
      <c r="F186" s="199"/>
      <c r="G186" s="199"/>
      <c r="H186" s="199"/>
      <c r="I186" s="199"/>
      <c r="U186" s="762"/>
      <c r="V186" s="761"/>
      <c r="W186" s="760"/>
      <c r="X186" s="775"/>
      <c r="Y186" s="775"/>
      <c r="Z186" s="775"/>
      <c r="AA186" s="775"/>
      <c r="AB186" s="775"/>
      <c r="AC186" s="775"/>
      <c r="AD186" s="775"/>
      <c r="AE186" s="775"/>
      <c r="AF186" s="775"/>
      <c r="AG186" s="775"/>
      <c r="AH186" s="775"/>
      <c r="AI186" s="775"/>
    </row>
    <row r="187" spans="1:35" ht="8.85" customHeight="1">
      <c r="A187" s="199"/>
      <c r="B187" s="199"/>
      <c r="C187" s="199"/>
      <c r="D187" s="199"/>
      <c r="E187" s="199"/>
      <c r="F187" s="199"/>
      <c r="G187" s="199"/>
      <c r="H187" s="199"/>
      <c r="I187" s="199"/>
      <c r="U187" s="762"/>
      <c r="V187" s="761"/>
      <c r="W187" s="760"/>
      <c r="X187" s="775"/>
      <c r="Y187" s="775"/>
      <c r="Z187" s="775"/>
      <c r="AA187" s="775"/>
      <c r="AB187" s="775"/>
      <c r="AC187" s="775"/>
      <c r="AD187" s="775"/>
      <c r="AE187" s="775"/>
      <c r="AF187" s="775"/>
      <c r="AG187" s="775"/>
      <c r="AH187" s="775"/>
      <c r="AI187" s="775"/>
    </row>
    <row r="188" spans="1:35" ht="8.85" customHeight="1">
      <c r="A188" s="199"/>
      <c r="B188" s="199"/>
      <c r="C188" s="199"/>
      <c r="D188" s="199"/>
      <c r="E188" s="199"/>
      <c r="F188" s="199"/>
      <c r="G188" s="199"/>
      <c r="H188" s="199"/>
      <c r="I188" s="199"/>
      <c r="U188" s="762"/>
      <c r="V188" s="761"/>
      <c r="W188" s="760"/>
      <c r="X188" s="775"/>
      <c r="Y188" s="775"/>
      <c r="Z188" s="775"/>
      <c r="AA188" s="775"/>
      <c r="AB188" s="775"/>
      <c r="AC188" s="775"/>
      <c r="AD188" s="775"/>
      <c r="AE188" s="775"/>
      <c r="AF188" s="775"/>
      <c r="AG188" s="775"/>
      <c r="AH188" s="775"/>
      <c r="AI188" s="775"/>
    </row>
    <row r="189" spans="1:35" ht="8.85" customHeight="1">
      <c r="A189" s="199"/>
      <c r="B189" s="199"/>
      <c r="C189" s="199"/>
      <c r="D189" s="199"/>
      <c r="E189" s="199"/>
      <c r="F189" s="199"/>
      <c r="G189" s="199"/>
      <c r="H189" s="199"/>
      <c r="I189" s="199"/>
      <c r="U189" s="762"/>
      <c r="V189" s="761"/>
      <c r="W189" s="760"/>
      <c r="X189" s="775"/>
      <c r="Y189" s="775"/>
      <c r="Z189" s="775"/>
      <c r="AA189" s="775"/>
      <c r="AB189" s="775"/>
      <c r="AC189" s="775"/>
      <c r="AD189" s="775"/>
      <c r="AE189" s="775"/>
      <c r="AF189" s="775"/>
      <c r="AG189" s="775"/>
      <c r="AH189" s="775"/>
      <c r="AI189" s="775"/>
    </row>
    <row r="190" spans="1:35" ht="8.85" customHeight="1">
      <c r="A190" s="199"/>
      <c r="B190" s="199"/>
      <c r="C190" s="199"/>
      <c r="D190" s="199"/>
      <c r="E190" s="199"/>
      <c r="F190" s="199"/>
      <c r="G190" s="199"/>
      <c r="H190" s="199"/>
      <c r="I190" s="199"/>
      <c r="U190" s="762"/>
      <c r="V190" s="761"/>
      <c r="W190" s="760"/>
      <c r="X190" s="775"/>
      <c r="Y190" s="775"/>
      <c r="Z190" s="775"/>
      <c r="AA190" s="775"/>
      <c r="AB190" s="775"/>
      <c r="AC190" s="775"/>
      <c r="AD190" s="775"/>
      <c r="AE190" s="775"/>
      <c r="AF190" s="775"/>
      <c r="AG190" s="775"/>
      <c r="AH190" s="775"/>
      <c r="AI190" s="775"/>
    </row>
    <row r="191" spans="1:35" ht="8.85" customHeight="1">
      <c r="A191" s="199"/>
      <c r="B191" s="199"/>
      <c r="C191" s="199"/>
      <c r="D191" s="199"/>
      <c r="E191" s="199"/>
      <c r="F191" s="199"/>
      <c r="G191" s="199"/>
      <c r="H191" s="199"/>
      <c r="I191" s="199"/>
      <c r="U191" s="762"/>
      <c r="V191" s="761"/>
      <c r="W191" s="760"/>
      <c r="X191" s="775"/>
      <c r="Y191" s="775"/>
      <c r="Z191" s="775"/>
      <c r="AA191" s="775"/>
      <c r="AB191" s="775"/>
      <c r="AC191" s="775"/>
      <c r="AD191" s="775"/>
      <c r="AE191" s="775"/>
      <c r="AF191" s="775"/>
      <c r="AG191" s="775"/>
      <c r="AH191" s="775"/>
      <c r="AI191" s="775"/>
    </row>
    <row r="192" spans="1:35" ht="8.85" customHeight="1">
      <c r="A192" s="199"/>
      <c r="B192" s="199"/>
      <c r="C192" s="199"/>
      <c r="D192" s="199"/>
      <c r="E192" s="199"/>
      <c r="F192" s="199"/>
      <c r="G192" s="199"/>
      <c r="H192" s="199"/>
      <c r="I192" s="199"/>
      <c r="U192" s="762"/>
      <c r="V192" s="761"/>
      <c r="W192" s="760"/>
      <c r="X192" s="775"/>
      <c r="Y192" s="775"/>
      <c r="Z192" s="775"/>
      <c r="AA192" s="775"/>
      <c r="AB192" s="775"/>
      <c r="AC192" s="775"/>
      <c r="AD192" s="775"/>
      <c r="AE192" s="775"/>
      <c r="AF192" s="775"/>
      <c r="AG192" s="775"/>
      <c r="AH192" s="775"/>
      <c r="AI192" s="775"/>
    </row>
    <row r="193" spans="1:35" ht="8.85" customHeight="1">
      <c r="A193" s="199"/>
      <c r="B193" s="199"/>
      <c r="C193" s="199"/>
      <c r="D193" s="199"/>
      <c r="E193" s="199"/>
      <c r="F193" s="199"/>
      <c r="G193" s="199"/>
      <c r="H193" s="199"/>
      <c r="I193" s="199"/>
      <c r="U193" s="762"/>
      <c r="V193" s="761"/>
      <c r="W193" s="760"/>
      <c r="X193" s="775"/>
      <c r="Y193" s="775"/>
      <c r="Z193" s="775"/>
      <c r="AA193" s="775"/>
      <c r="AB193" s="775"/>
      <c r="AC193" s="775"/>
      <c r="AD193" s="775"/>
      <c r="AE193" s="775"/>
      <c r="AF193" s="775"/>
      <c r="AG193" s="775"/>
      <c r="AH193" s="775"/>
      <c r="AI193" s="775"/>
    </row>
    <row r="194" spans="1:35" ht="8.85" customHeight="1">
      <c r="A194" s="199"/>
      <c r="B194" s="199"/>
      <c r="C194" s="199"/>
      <c r="D194" s="199"/>
      <c r="E194" s="199"/>
      <c r="F194" s="199"/>
      <c r="G194" s="199"/>
      <c r="H194" s="199"/>
      <c r="I194" s="199"/>
      <c r="U194" s="762"/>
      <c r="V194" s="761"/>
      <c r="W194" s="760"/>
      <c r="X194" s="775"/>
      <c r="Y194" s="775"/>
      <c r="Z194" s="775"/>
      <c r="AA194" s="775"/>
      <c r="AB194" s="775"/>
      <c r="AC194" s="775"/>
      <c r="AD194" s="775"/>
      <c r="AE194" s="775"/>
      <c r="AF194" s="775"/>
      <c r="AG194" s="775"/>
      <c r="AH194" s="775"/>
      <c r="AI194" s="775"/>
    </row>
    <row r="195" spans="1:35" ht="8.85" customHeight="1">
      <c r="A195" s="199"/>
      <c r="B195" s="199"/>
      <c r="C195" s="199"/>
      <c r="D195" s="199"/>
      <c r="E195" s="199"/>
      <c r="F195" s="199"/>
      <c r="G195" s="199"/>
      <c r="H195" s="199"/>
      <c r="I195" s="199"/>
      <c r="U195" s="762"/>
      <c r="V195" s="761"/>
      <c r="W195" s="760"/>
      <c r="X195" s="775"/>
      <c r="Y195" s="775"/>
      <c r="Z195" s="775"/>
      <c r="AA195" s="775"/>
      <c r="AB195" s="775"/>
      <c r="AC195" s="775"/>
      <c r="AD195" s="775"/>
      <c r="AE195" s="775"/>
      <c r="AF195" s="775"/>
      <c r="AG195" s="775"/>
      <c r="AH195" s="775"/>
      <c r="AI195" s="775"/>
    </row>
    <row r="196" spans="1:35" ht="8.85" customHeight="1">
      <c r="A196" s="199"/>
      <c r="B196" s="199"/>
      <c r="C196" s="199"/>
      <c r="D196" s="199"/>
      <c r="E196" s="199"/>
      <c r="F196" s="199"/>
      <c r="G196" s="199"/>
      <c r="H196" s="199"/>
      <c r="I196" s="199"/>
      <c r="U196" s="762"/>
      <c r="V196" s="761"/>
      <c r="W196" s="760"/>
      <c r="X196" s="775"/>
      <c r="Y196" s="775"/>
      <c r="Z196" s="775"/>
      <c r="AA196" s="775"/>
      <c r="AB196" s="775"/>
      <c r="AC196" s="775"/>
      <c r="AD196" s="775"/>
      <c r="AE196" s="775"/>
      <c r="AF196" s="775"/>
      <c r="AG196" s="775"/>
      <c r="AH196" s="775"/>
      <c r="AI196" s="775"/>
    </row>
    <row r="197" spans="1:35" ht="8.85" customHeight="1">
      <c r="A197" s="199"/>
      <c r="B197" s="199"/>
      <c r="C197" s="199"/>
      <c r="D197" s="199"/>
      <c r="E197" s="199"/>
      <c r="F197" s="199"/>
      <c r="G197" s="199"/>
      <c r="H197" s="199"/>
      <c r="I197" s="199"/>
      <c r="U197" s="762"/>
      <c r="V197" s="761"/>
      <c r="W197" s="760"/>
      <c r="X197" s="775"/>
      <c r="Y197" s="775"/>
      <c r="Z197" s="775"/>
      <c r="AA197" s="775"/>
      <c r="AB197" s="775"/>
      <c r="AC197" s="775"/>
      <c r="AD197" s="775"/>
      <c r="AE197" s="775"/>
      <c r="AF197" s="775"/>
      <c r="AG197" s="775"/>
      <c r="AH197" s="775"/>
      <c r="AI197" s="775"/>
    </row>
    <row r="198" spans="1:35" ht="8.85" customHeight="1">
      <c r="A198" s="199"/>
      <c r="B198" s="199"/>
      <c r="C198" s="199"/>
      <c r="D198" s="199"/>
      <c r="E198" s="199"/>
      <c r="F198" s="199"/>
      <c r="G198" s="199"/>
      <c r="H198" s="199"/>
      <c r="I198" s="199"/>
      <c r="U198" s="762"/>
      <c r="V198" s="761"/>
      <c r="W198" s="760"/>
      <c r="X198" s="775"/>
      <c r="Y198" s="775"/>
      <c r="Z198" s="775"/>
      <c r="AA198" s="775"/>
      <c r="AB198" s="775"/>
      <c r="AC198" s="775"/>
      <c r="AD198" s="775"/>
      <c r="AE198" s="775"/>
      <c r="AF198" s="775"/>
      <c r="AG198" s="775"/>
      <c r="AH198" s="775"/>
      <c r="AI198" s="775"/>
    </row>
    <row r="199" spans="1:35" ht="8.85" customHeight="1">
      <c r="A199" s="199"/>
      <c r="B199" s="199"/>
      <c r="C199" s="199"/>
      <c r="D199" s="199"/>
      <c r="E199" s="199"/>
      <c r="F199" s="199"/>
      <c r="G199" s="199"/>
      <c r="H199" s="199"/>
      <c r="I199" s="199"/>
      <c r="U199" s="762"/>
      <c r="V199" s="761"/>
      <c r="W199" s="760"/>
      <c r="X199" s="775"/>
      <c r="Y199" s="775"/>
      <c r="Z199" s="775"/>
      <c r="AA199" s="775"/>
      <c r="AB199" s="775"/>
      <c r="AC199" s="775"/>
      <c r="AD199" s="775"/>
      <c r="AE199" s="775"/>
      <c r="AF199" s="775"/>
      <c r="AG199" s="775"/>
      <c r="AH199" s="775"/>
      <c r="AI199" s="775"/>
    </row>
    <row r="200" spans="1:35" ht="8.85" customHeight="1">
      <c r="A200" s="199"/>
      <c r="B200" s="199"/>
      <c r="C200" s="199"/>
      <c r="D200" s="199"/>
      <c r="E200" s="199"/>
      <c r="F200" s="199"/>
      <c r="G200" s="199"/>
      <c r="H200" s="199"/>
      <c r="I200" s="199"/>
      <c r="U200" s="762"/>
      <c r="V200" s="761"/>
      <c r="W200" s="760"/>
      <c r="X200" s="775"/>
      <c r="Y200" s="775"/>
      <c r="Z200" s="775"/>
      <c r="AA200" s="775"/>
      <c r="AB200" s="775"/>
      <c r="AC200" s="775"/>
      <c r="AD200" s="775"/>
      <c r="AE200" s="775"/>
      <c r="AF200" s="775"/>
      <c r="AG200" s="775"/>
      <c r="AH200" s="775"/>
      <c r="AI200" s="775"/>
    </row>
    <row r="201" spans="1:35" ht="8.85" customHeight="1">
      <c r="A201" s="199"/>
      <c r="B201" s="199"/>
      <c r="C201" s="199"/>
      <c r="D201" s="199"/>
      <c r="E201" s="199"/>
      <c r="F201" s="199"/>
      <c r="G201" s="199"/>
      <c r="H201" s="199"/>
      <c r="I201" s="199"/>
      <c r="U201" s="762"/>
      <c r="V201" s="761"/>
      <c r="W201" s="760"/>
      <c r="X201" s="775"/>
      <c r="Y201" s="775"/>
      <c r="Z201" s="775"/>
      <c r="AA201" s="775"/>
      <c r="AB201" s="775"/>
      <c r="AC201" s="775"/>
      <c r="AD201" s="775"/>
      <c r="AE201" s="775"/>
      <c r="AF201" s="775"/>
      <c r="AG201" s="775"/>
      <c r="AH201" s="775"/>
      <c r="AI201" s="775"/>
    </row>
    <row r="202" spans="1:35" ht="8.85" customHeight="1">
      <c r="A202" s="199"/>
      <c r="B202" s="199"/>
      <c r="C202" s="199"/>
      <c r="D202" s="199"/>
      <c r="E202" s="199"/>
      <c r="F202" s="199"/>
      <c r="G202" s="199"/>
      <c r="H202" s="199"/>
      <c r="I202" s="199"/>
      <c r="U202" s="762"/>
      <c r="V202" s="761"/>
      <c r="W202" s="760"/>
      <c r="X202" s="775"/>
      <c r="Y202" s="775"/>
      <c r="Z202" s="775"/>
      <c r="AA202" s="775"/>
      <c r="AB202" s="775"/>
      <c r="AC202" s="775"/>
      <c r="AD202" s="775"/>
      <c r="AE202" s="775"/>
      <c r="AF202" s="775"/>
      <c r="AG202" s="775"/>
      <c r="AH202" s="775"/>
      <c r="AI202" s="775"/>
    </row>
    <row r="203" spans="1:35" ht="8.85" customHeight="1">
      <c r="A203" s="199"/>
      <c r="B203" s="199"/>
      <c r="C203" s="199"/>
      <c r="D203" s="199"/>
      <c r="E203" s="199"/>
      <c r="F203" s="199"/>
      <c r="G203" s="199"/>
      <c r="H203" s="199"/>
      <c r="I203" s="199"/>
      <c r="U203" s="762"/>
      <c r="V203" s="761"/>
      <c r="W203" s="760"/>
      <c r="X203" s="775"/>
      <c r="Y203" s="775"/>
      <c r="Z203" s="775"/>
      <c r="AA203" s="775"/>
      <c r="AB203" s="775"/>
      <c r="AC203" s="775"/>
      <c r="AD203" s="775"/>
      <c r="AE203" s="775"/>
      <c r="AF203" s="775"/>
      <c r="AG203" s="775"/>
      <c r="AH203" s="775"/>
      <c r="AI203" s="775"/>
    </row>
    <row r="204" spans="1:35" ht="8.85" customHeight="1">
      <c r="A204" s="199"/>
      <c r="B204" s="199"/>
      <c r="C204" s="199"/>
      <c r="D204" s="199"/>
      <c r="E204" s="199"/>
      <c r="F204" s="199"/>
      <c r="G204" s="199"/>
      <c r="H204" s="199"/>
      <c r="I204" s="199"/>
      <c r="U204" s="762"/>
      <c r="V204" s="761"/>
      <c r="W204" s="760"/>
      <c r="X204" s="775"/>
      <c r="Y204" s="775"/>
      <c r="Z204" s="775"/>
      <c r="AA204" s="775"/>
      <c r="AB204" s="775"/>
      <c r="AC204" s="775"/>
      <c r="AD204" s="775"/>
      <c r="AE204" s="775"/>
      <c r="AF204" s="775"/>
      <c r="AG204" s="775"/>
      <c r="AH204" s="775"/>
      <c r="AI204" s="775"/>
    </row>
    <row r="205" spans="1:35" ht="8.85" customHeight="1">
      <c r="A205" s="199"/>
      <c r="B205" s="199"/>
      <c r="C205" s="199"/>
      <c r="D205" s="199"/>
      <c r="E205" s="199"/>
      <c r="F205" s="199"/>
      <c r="G205" s="199"/>
      <c r="H205" s="199"/>
      <c r="I205" s="199"/>
      <c r="U205" s="762"/>
      <c r="V205" s="761"/>
      <c r="W205" s="760"/>
      <c r="X205" s="775"/>
      <c r="Y205" s="775"/>
      <c r="Z205" s="775"/>
      <c r="AA205" s="775"/>
      <c r="AB205" s="775"/>
      <c r="AC205" s="775"/>
      <c r="AD205" s="775"/>
      <c r="AE205" s="775"/>
      <c r="AF205" s="775"/>
      <c r="AG205" s="775"/>
      <c r="AH205" s="775"/>
      <c r="AI205" s="775"/>
    </row>
    <row r="206" spans="1:35" ht="8.85" customHeight="1">
      <c r="A206" s="199"/>
      <c r="B206" s="199"/>
      <c r="C206" s="199"/>
      <c r="D206" s="199"/>
      <c r="E206" s="199"/>
      <c r="F206" s="199"/>
      <c r="G206" s="199"/>
      <c r="H206" s="199"/>
      <c r="I206" s="199"/>
      <c r="U206" s="762"/>
      <c r="V206" s="761"/>
      <c r="W206" s="760"/>
      <c r="X206" s="775"/>
      <c r="Y206" s="775"/>
      <c r="Z206" s="775"/>
      <c r="AA206" s="775"/>
      <c r="AB206" s="775"/>
      <c r="AC206" s="775"/>
      <c r="AD206" s="775"/>
      <c r="AE206" s="775"/>
      <c r="AF206" s="775"/>
      <c r="AG206" s="775"/>
      <c r="AH206" s="775"/>
      <c r="AI206" s="775"/>
    </row>
    <row r="207" spans="1:35" ht="8.85" customHeight="1">
      <c r="A207" s="199"/>
      <c r="B207" s="199"/>
      <c r="C207" s="199"/>
      <c r="D207" s="199"/>
      <c r="E207" s="199"/>
      <c r="F207" s="199"/>
      <c r="G207" s="199"/>
      <c r="H207" s="199"/>
      <c r="I207" s="199"/>
      <c r="U207" s="762"/>
      <c r="V207" s="761"/>
      <c r="W207" s="760"/>
      <c r="X207" s="775"/>
      <c r="Y207" s="775"/>
      <c r="Z207" s="775"/>
      <c r="AA207" s="775"/>
      <c r="AB207" s="775"/>
      <c r="AC207" s="775"/>
      <c r="AD207" s="775"/>
      <c r="AE207" s="775"/>
      <c r="AF207" s="775"/>
      <c r="AG207" s="775"/>
      <c r="AH207" s="775"/>
      <c r="AI207" s="775"/>
    </row>
    <row r="208" spans="1:35" ht="8.85" customHeight="1">
      <c r="A208" s="199"/>
      <c r="B208" s="199"/>
      <c r="C208" s="199"/>
      <c r="D208" s="199"/>
      <c r="E208" s="199"/>
      <c r="F208" s="199"/>
      <c r="G208" s="199"/>
      <c r="H208" s="199"/>
      <c r="I208" s="199"/>
      <c r="U208" s="762"/>
      <c r="V208" s="761"/>
      <c r="W208" s="760"/>
      <c r="X208" s="775"/>
      <c r="Y208" s="775"/>
      <c r="Z208" s="775"/>
      <c r="AA208" s="775"/>
      <c r="AB208" s="775"/>
      <c r="AC208" s="775"/>
      <c r="AD208" s="775"/>
      <c r="AE208" s="775"/>
      <c r="AF208" s="775"/>
      <c r="AG208" s="775"/>
      <c r="AH208" s="775"/>
      <c r="AI208" s="775"/>
    </row>
    <row r="209" spans="1:35" ht="8.85" customHeight="1">
      <c r="A209" s="199"/>
      <c r="B209" s="199"/>
      <c r="C209" s="199"/>
      <c r="D209" s="199"/>
      <c r="E209" s="199"/>
      <c r="F209" s="199"/>
      <c r="G209" s="199"/>
      <c r="H209" s="199"/>
      <c r="I209" s="199"/>
      <c r="U209" s="762"/>
      <c r="V209" s="761"/>
      <c r="W209" s="760"/>
      <c r="X209" s="775"/>
      <c r="Y209" s="775"/>
      <c r="Z209" s="775"/>
      <c r="AA209" s="775"/>
      <c r="AB209" s="775"/>
      <c r="AC209" s="775"/>
      <c r="AD209" s="775"/>
      <c r="AE209" s="775"/>
      <c r="AF209" s="775"/>
      <c r="AG209" s="775"/>
      <c r="AH209" s="775"/>
      <c r="AI209" s="775"/>
    </row>
    <row r="210" spans="1:35" ht="8.85" customHeight="1">
      <c r="A210" s="199"/>
      <c r="B210" s="199"/>
      <c r="C210" s="199"/>
      <c r="D210" s="199"/>
      <c r="E210" s="199"/>
      <c r="F210" s="199"/>
      <c r="G210" s="199"/>
      <c r="H210" s="199"/>
      <c r="I210" s="199"/>
      <c r="U210" s="762"/>
      <c r="V210" s="761"/>
      <c r="W210" s="760"/>
      <c r="X210" s="775"/>
      <c r="Y210" s="775"/>
      <c r="Z210" s="775"/>
      <c r="AA210" s="775"/>
      <c r="AB210" s="775"/>
      <c r="AC210" s="775"/>
      <c r="AD210" s="775"/>
      <c r="AE210" s="775"/>
      <c r="AF210" s="775"/>
      <c r="AG210" s="775"/>
      <c r="AH210" s="775"/>
      <c r="AI210" s="775"/>
    </row>
    <row r="211" spans="1:35" ht="8.85" customHeight="1">
      <c r="A211" s="199"/>
      <c r="B211" s="199"/>
      <c r="C211" s="199"/>
      <c r="D211" s="199"/>
      <c r="E211" s="199"/>
      <c r="F211" s="199"/>
      <c r="G211" s="199"/>
      <c r="H211" s="199"/>
      <c r="I211" s="199"/>
      <c r="U211" s="762"/>
      <c r="V211" s="761"/>
      <c r="W211" s="760"/>
      <c r="X211" s="775"/>
      <c r="Y211" s="775"/>
      <c r="Z211" s="775"/>
      <c r="AA211" s="775"/>
      <c r="AB211" s="775"/>
      <c r="AC211" s="775"/>
      <c r="AD211" s="775"/>
      <c r="AE211" s="775"/>
      <c r="AF211" s="775"/>
      <c r="AG211" s="775"/>
      <c r="AH211" s="775"/>
      <c r="AI211" s="775"/>
    </row>
    <row r="212" spans="1:35" ht="8.85" customHeight="1">
      <c r="A212" s="199"/>
      <c r="B212" s="199"/>
      <c r="C212" s="199"/>
      <c r="D212" s="199"/>
      <c r="E212" s="199"/>
      <c r="F212" s="199"/>
      <c r="G212" s="199"/>
      <c r="H212" s="199"/>
      <c r="I212" s="199"/>
      <c r="U212" s="762"/>
      <c r="V212" s="761"/>
      <c r="W212" s="760"/>
      <c r="X212" s="775"/>
      <c r="Y212" s="775"/>
      <c r="Z212" s="775"/>
      <c r="AA212" s="775"/>
      <c r="AB212" s="775"/>
      <c r="AC212" s="775"/>
      <c r="AD212" s="775"/>
      <c r="AE212" s="775"/>
      <c r="AF212" s="775"/>
      <c r="AG212" s="775"/>
      <c r="AH212" s="775"/>
      <c r="AI212" s="775"/>
    </row>
    <row r="213" spans="1:35" ht="8.85" customHeight="1">
      <c r="A213" s="199"/>
      <c r="B213" s="199"/>
      <c r="C213" s="199"/>
      <c r="D213" s="199"/>
      <c r="E213" s="199"/>
      <c r="F213" s="199"/>
      <c r="G213" s="199"/>
      <c r="H213" s="199"/>
      <c r="I213" s="199"/>
      <c r="U213" s="762"/>
      <c r="V213" s="761"/>
      <c r="W213" s="760"/>
      <c r="X213" s="775"/>
      <c r="Y213" s="775"/>
      <c r="Z213" s="775"/>
      <c r="AA213" s="775"/>
      <c r="AB213" s="775"/>
      <c r="AC213" s="775"/>
      <c r="AD213" s="775"/>
      <c r="AE213" s="775"/>
      <c r="AF213" s="775"/>
      <c r="AG213" s="775"/>
      <c r="AH213" s="775"/>
      <c r="AI213" s="775"/>
    </row>
    <row r="214" spans="1:35" ht="8.85" customHeight="1">
      <c r="A214" s="199"/>
      <c r="B214" s="199"/>
      <c r="C214" s="199"/>
      <c r="D214" s="199"/>
      <c r="E214" s="199"/>
      <c r="F214" s="199"/>
      <c r="G214" s="199"/>
      <c r="H214" s="199"/>
      <c r="I214" s="199"/>
      <c r="U214" s="762"/>
      <c r="V214" s="761"/>
      <c r="W214" s="760"/>
      <c r="X214" s="775"/>
      <c r="Y214" s="775"/>
      <c r="Z214" s="775"/>
      <c r="AA214" s="775"/>
      <c r="AB214" s="775"/>
      <c r="AC214" s="775"/>
      <c r="AD214" s="775"/>
      <c r="AE214" s="775"/>
      <c r="AF214" s="775"/>
      <c r="AG214" s="775"/>
      <c r="AH214" s="775"/>
      <c r="AI214" s="775"/>
    </row>
    <row r="215" spans="1:35" ht="8.85" customHeight="1">
      <c r="A215" s="199"/>
      <c r="B215" s="199"/>
      <c r="C215" s="199"/>
      <c r="D215" s="199"/>
      <c r="E215" s="199"/>
      <c r="F215" s="199"/>
      <c r="G215" s="199"/>
      <c r="H215" s="199"/>
      <c r="I215" s="199"/>
      <c r="U215" s="762"/>
      <c r="V215" s="761"/>
      <c r="W215" s="760"/>
      <c r="X215" s="775"/>
      <c r="Y215" s="775"/>
      <c r="Z215" s="775"/>
      <c r="AA215" s="775"/>
      <c r="AB215" s="775"/>
      <c r="AC215" s="775"/>
      <c r="AD215" s="775"/>
      <c r="AE215" s="775"/>
      <c r="AF215" s="775"/>
      <c r="AG215" s="775"/>
      <c r="AH215" s="775"/>
      <c r="AI215" s="775"/>
    </row>
    <row r="216" spans="1:35" ht="8.85" customHeight="1">
      <c r="A216" s="199"/>
      <c r="B216" s="199"/>
      <c r="C216" s="199"/>
      <c r="D216" s="199"/>
      <c r="E216" s="199"/>
      <c r="F216" s="199"/>
      <c r="G216" s="199"/>
      <c r="H216" s="199"/>
      <c r="I216" s="199"/>
      <c r="U216" s="762"/>
      <c r="V216" s="761"/>
      <c r="W216" s="760"/>
      <c r="X216" s="775"/>
      <c r="Y216" s="775"/>
      <c r="Z216" s="775"/>
      <c r="AA216" s="775"/>
      <c r="AB216" s="775"/>
      <c r="AC216" s="775"/>
      <c r="AD216" s="775"/>
      <c r="AE216" s="775"/>
      <c r="AF216" s="775"/>
      <c r="AG216" s="775"/>
      <c r="AH216" s="775"/>
      <c r="AI216" s="775"/>
    </row>
    <row r="217" spans="1:35" ht="8.85" customHeight="1">
      <c r="A217" s="199"/>
      <c r="B217" s="199"/>
      <c r="C217" s="199"/>
      <c r="D217" s="199"/>
      <c r="E217" s="199"/>
      <c r="F217" s="199"/>
      <c r="G217" s="199"/>
      <c r="H217" s="199"/>
      <c r="I217" s="199"/>
      <c r="U217" s="762"/>
      <c r="V217" s="761"/>
      <c r="W217" s="760"/>
      <c r="X217" s="775"/>
      <c r="Y217" s="775"/>
      <c r="Z217" s="775"/>
      <c r="AA217" s="775"/>
      <c r="AB217" s="775"/>
      <c r="AC217" s="775"/>
      <c r="AD217" s="775"/>
      <c r="AE217" s="775"/>
      <c r="AF217" s="775"/>
      <c r="AG217" s="775"/>
      <c r="AH217" s="775"/>
      <c r="AI217" s="775"/>
    </row>
    <row r="218" spans="1:35" ht="8.85" customHeight="1">
      <c r="A218" s="199"/>
      <c r="B218" s="199"/>
      <c r="C218" s="199"/>
      <c r="D218" s="199"/>
      <c r="E218" s="199"/>
      <c r="F218" s="199"/>
      <c r="G218" s="199"/>
      <c r="H218" s="199"/>
      <c r="I218" s="199"/>
      <c r="U218" s="762"/>
      <c r="V218" s="761"/>
      <c r="W218" s="760"/>
      <c r="X218" s="775"/>
      <c r="Y218" s="775"/>
      <c r="Z218" s="775"/>
      <c r="AA218" s="775"/>
      <c r="AB218" s="775"/>
      <c r="AC218" s="775"/>
      <c r="AD218" s="775"/>
      <c r="AE218" s="775"/>
      <c r="AF218" s="775"/>
      <c r="AG218" s="775"/>
      <c r="AH218" s="775"/>
      <c r="AI218" s="775"/>
    </row>
    <row r="219" spans="1:35" ht="8.85" customHeight="1">
      <c r="A219" s="199"/>
      <c r="B219" s="199"/>
      <c r="C219" s="199"/>
      <c r="D219" s="199"/>
      <c r="E219" s="199"/>
      <c r="F219" s="199"/>
      <c r="G219" s="199"/>
      <c r="H219" s="199"/>
      <c r="I219" s="199"/>
      <c r="U219" s="762"/>
      <c r="V219" s="761"/>
      <c r="W219" s="760"/>
      <c r="X219" s="775"/>
      <c r="Y219" s="775"/>
      <c r="Z219" s="775"/>
      <c r="AA219" s="775"/>
      <c r="AB219" s="775"/>
      <c r="AC219" s="775"/>
      <c r="AD219" s="775"/>
      <c r="AE219" s="775"/>
      <c r="AF219" s="775"/>
      <c r="AG219" s="775"/>
      <c r="AH219" s="775"/>
      <c r="AI219" s="775"/>
    </row>
    <row r="220" spans="1:35" ht="8.85" customHeight="1">
      <c r="A220" s="199"/>
      <c r="B220" s="199"/>
      <c r="C220" s="199"/>
      <c r="D220" s="199"/>
      <c r="E220" s="199"/>
      <c r="F220" s="199"/>
      <c r="G220" s="199"/>
      <c r="H220" s="199"/>
      <c r="I220" s="199"/>
      <c r="U220" s="762"/>
      <c r="V220" s="761"/>
      <c r="W220" s="760"/>
      <c r="X220" s="775"/>
      <c r="Y220" s="775"/>
      <c r="Z220" s="775"/>
      <c r="AA220" s="775"/>
      <c r="AB220" s="775"/>
      <c r="AC220" s="775"/>
      <c r="AD220" s="775"/>
      <c r="AE220" s="775"/>
      <c r="AF220" s="775"/>
      <c r="AG220" s="775"/>
      <c r="AH220" s="775"/>
      <c r="AI220" s="775"/>
    </row>
    <row r="221" spans="1:35" ht="8.85" customHeight="1">
      <c r="A221" s="199"/>
      <c r="B221" s="199"/>
      <c r="C221" s="199"/>
      <c r="D221" s="199"/>
      <c r="E221" s="199"/>
      <c r="F221" s="199"/>
      <c r="G221" s="199"/>
      <c r="H221" s="199"/>
      <c r="I221" s="199"/>
      <c r="U221" s="762"/>
      <c r="V221" s="761"/>
      <c r="W221" s="760"/>
      <c r="X221" s="775"/>
      <c r="Y221" s="775"/>
      <c r="Z221" s="775"/>
      <c r="AA221" s="775"/>
      <c r="AB221" s="775"/>
      <c r="AC221" s="775"/>
      <c r="AD221" s="775"/>
      <c r="AE221" s="775"/>
      <c r="AF221" s="775"/>
      <c r="AG221" s="775"/>
      <c r="AH221" s="775"/>
      <c r="AI221" s="775"/>
    </row>
    <row r="222" spans="1:35" ht="8.85" customHeight="1">
      <c r="A222" s="199"/>
      <c r="B222" s="199"/>
      <c r="C222" s="199"/>
      <c r="D222" s="199"/>
      <c r="E222" s="199"/>
      <c r="F222" s="199"/>
      <c r="G222" s="199"/>
      <c r="H222" s="199"/>
      <c r="I222" s="199"/>
      <c r="U222" s="762"/>
      <c r="V222" s="761"/>
      <c r="W222" s="760"/>
      <c r="X222" s="775"/>
      <c r="Y222" s="775"/>
      <c r="Z222" s="775"/>
      <c r="AA222" s="775"/>
      <c r="AB222" s="775"/>
      <c r="AC222" s="775"/>
      <c r="AD222" s="775"/>
      <c r="AE222" s="775"/>
      <c r="AF222" s="775"/>
      <c r="AG222" s="775"/>
      <c r="AH222" s="775"/>
      <c r="AI222" s="775"/>
    </row>
    <row r="223" spans="1:35" ht="8.85" customHeight="1">
      <c r="A223" s="199"/>
      <c r="B223" s="199"/>
      <c r="C223" s="199"/>
      <c r="D223" s="199"/>
      <c r="E223" s="199"/>
      <c r="F223" s="199"/>
      <c r="G223" s="199"/>
      <c r="H223" s="199"/>
      <c r="I223" s="199"/>
      <c r="U223" s="762"/>
      <c r="V223" s="761"/>
      <c r="W223" s="760"/>
      <c r="X223" s="775"/>
      <c r="Y223" s="775"/>
      <c r="Z223" s="775"/>
      <c r="AA223" s="775"/>
      <c r="AB223" s="775"/>
      <c r="AC223" s="775"/>
      <c r="AD223" s="775"/>
      <c r="AE223" s="775"/>
      <c r="AF223" s="775"/>
      <c r="AG223" s="775"/>
      <c r="AH223" s="775"/>
      <c r="AI223" s="775"/>
    </row>
    <row r="224" spans="1:35" ht="8.85" customHeight="1">
      <c r="A224" s="199"/>
      <c r="B224" s="199"/>
      <c r="C224" s="199"/>
      <c r="D224" s="199"/>
      <c r="E224" s="199"/>
      <c r="F224" s="199"/>
      <c r="G224" s="199"/>
      <c r="H224" s="199"/>
      <c r="I224" s="199"/>
      <c r="U224" s="762"/>
      <c r="V224" s="761"/>
      <c r="W224" s="760"/>
      <c r="X224" s="775"/>
      <c r="Y224" s="775"/>
      <c r="Z224" s="775"/>
      <c r="AA224" s="775"/>
      <c r="AB224" s="775"/>
      <c r="AC224" s="775"/>
      <c r="AD224" s="775"/>
      <c r="AE224" s="775"/>
      <c r="AF224" s="775"/>
      <c r="AG224" s="775"/>
      <c r="AH224" s="775"/>
      <c r="AI224" s="775"/>
    </row>
    <row r="225" spans="1:35" ht="8.85" customHeight="1">
      <c r="A225" s="199"/>
      <c r="B225" s="199"/>
      <c r="C225" s="199"/>
      <c r="D225" s="199"/>
      <c r="E225" s="199"/>
      <c r="F225" s="199"/>
      <c r="G225" s="199"/>
      <c r="H225" s="199"/>
      <c r="I225" s="199"/>
      <c r="U225" s="762"/>
      <c r="V225" s="761"/>
      <c r="W225" s="760"/>
      <c r="X225" s="775"/>
      <c r="Y225" s="775"/>
      <c r="Z225" s="775"/>
      <c r="AA225" s="775"/>
      <c r="AB225" s="775"/>
      <c r="AC225" s="775"/>
      <c r="AD225" s="775"/>
      <c r="AE225" s="775"/>
      <c r="AF225" s="775"/>
      <c r="AG225" s="775"/>
      <c r="AH225" s="775"/>
      <c r="AI225" s="775"/>
    </row>
    <row r="226" spans="1:35" ht="8.85" customHeight="1">
      <c r="A226" s="199"/>
      <c r="B226" s="199"/>
      <c r="C226" s="199"/>
      <c r="D226" s="199"/>
      <c r="E226" s="199"/>
      <c r="F226" s="199"/>
      <c r="G226" s="199"/>
      <c r="H226" s="199"/>
      <c r="I226" s="199"/>
      <c r="U226" s="762"/>
      <c r="V226" s="761"/>
      <c r="W226" s="760"/>
      <c r="X226" s="775"/>
      <c r="Y226" s="775"/>
      <c r="Z226" s="775"/>
      <c r="AA226" s="775"/>
      <c r="AB226" s="775"/>
      <c r="AC226" s="775"/>
      <c r="AD226" s="775"/>
      <c r="AE226" s="775"/>
      <c r="AF226" s="775"/>
      <c r="AG226" s="775"/>
      <c r="AH226" s="775"/>
      <c r="AI226" s="775"/>
    </row>
    <row r="227" spans="1:35" ht="8.85" customHeight="1">
      <c r="A227" s="199"/>
      <c r="B227" s="199"/>
      <c r="C227" s="199"/>
      <c r="D227" s="199"/>
      <c r="E227" s="199"/>
      <c r="F227" s="199"/>
      <c r="G227" s="199"/>
      <c r="H227" s="199"/>
      <c r="I227" s="199"/>
      <c r="U227" s="762"/>
      <c r="V227" s="761"/>
      <c r="W227" s="760"/>
      <c r="X227" s="775"/>
      <c r="Y227" s="775"/>
      <c r="Z227" s="775"/>
      <c r="AA227" s="775"/>
      <c r="AB227" s="775"/>
      <c r="AC227" s="775"/>
      <c r="AD227" s="775"/>
      <c r="AE227" s="775"/>
      <c r="AF227" s="775"/>
      <c r="AG227" s="775"/>
      <c r="AH227" s="775"/>
      <c r="AI227" s="775"/>
    </row>
    <row r="228" spans="1:35" ht="8.85" customHeight="1">
      <c r="A228" s="199"/>
      <c r="B228" s="199"/>
      <c r="C228" s="199"/>
      <c r="D228" s="199"/>
      <c r="E228" s="199"/>
      <c r="F228" s="199"/>
      <c r="G228" s="199"/>
      <c r="H228" s="199"/>
      <c r="I228" s="199"/>
      <c r="U228" s="762"/>
      <c r="V228" s="761"/>
      <c r="W228" s="760"/>
      <c r="X228" s="775"/>
      <c r="Y228" s="775"/>
      <c r="Z228" s="775"/>
      <c r="AA228" s="775"/>
      <c r="AB228" s="775"/>
      <c r="AC228" s="775"/>
      <c r="AD228" s="775"/>
      <c r="AE228" s="775"/>
      <c r="AF228" s="775"/>
      <c r="AG228" s="775"/>
      <c r="AH228" s="775"/>
      <c r="AI228" s="775"/>
    </row>
    <row r="229" spans="1:35" ht="8.85" customHeight="1">
      <c r="A229" s="199"/>
      <c r="B229" s="199"/>
      <c r="C229" s="199"/>
      <c r="D229" s="199"/>
      <c r="E229" s="199"/>
      <c r="F229" s="199"/>
      <c r="G229" s="199"/>
      <c r="H229" s="199"/>
      <c r="I229" s="199"/>
      <c r="U229" s="762"/>
      <c r="V229" s="761"/>
      <c r="W229" s="760"/>
      <c r="X229" s="775"/>
      <c r="Y229" s="775"/>
      <c r="Z229" s="775"/>
      <c r="AA229" s="775"/>
      <c r="AB229" s="775"/>
      <c r="AC229" s="775"/>
      <c r="AD229" s="775"/>
      <c r="AE229" s="775"/>
      <c r="AF229" s="775"/>
      <c r="AG229" s="775"/>
      <c r="AH229" s="775"/>
      <c r="AI229" s="775"/>
    </row>
    <row r="230" spans="1:35" ht="8.85" customHeight="1">
      <c r="A230" s="199"/>
      <c r="B230" s="199"/>
      <c r="C230" s="199"/>
      <c r="D230" s="199"/>
      <c r="E230" s="199"/>
      <c r="F230" s="199"/>
      <c r="G230" s="199"/>
      <c r="H230" s="199"/>
      <c r="I230" s="199"/>
      <c r="U230" s="762"/>
      <c r="V230" s="761"/>
      <c r="W230" s="760"/>
      <c r="X230" s="775"/>
      <c r="Y230" s="775"/>
      <c r="Z230" s="775"/>
      <c r="AA230" s="775"/>
      <c r="AB230" s="775"/>
      <c r="AC230" s="775"/>
      <c r="AD230" s="775"/>
      <c r="AE230" s="775"/>
      <c r="AF230" s="775"/>
      <c r="AG230" s="775"/>
      <c r="AH230" s="775"/>
      <c r="AI230" s="775"/>
    </row>
    <row r="231" spans="1:35" ht="8.85" customHeight="1">
      <c r="A231" s="199"/>
      <c r="B231" s="199"/>
      <c r="C231" s="199"/>
      <c r="D231" s="199"/>
      <c r="E231" s="199"/>
      <c r="F231" s="199"/>
      <c r="G231" s="199"/>
      <c r="H231" s="199"/>
      <c r="I231" s="199"/>
      <c r="U231" s="762"/>
      <c r="V231" s="761"/>
      <c r="W231" s="760"/>
      <c r="X231" s="775"/>
      <c r="Y231" s="775"/>
      <c r="Z231" s="775"/>
      <c r="AA231" s="775"/>
      <c r="AB231" s="775"/>
      <c r="AC231" s="775"/>
      <c r="AD231" s="775"/>
      <c r="AE231" s="775"/>
      <c r="AF231" s="775"/>
      <c r="AG231" s="775"/>
      <c r="AH231" s="775"/>
      <c r="AI231" s="775"/>
    </row>
    <row r="232" spans="1:35" ht="8.85" customHeight="1">
      <c r="A232" s="199"/>
      <c r="B232" s="199"/>
      <c r="C232" s="199"/>
      <c r="D232" s="199"/>
      <c r="E232" s="199"/>
      <c r="F232" s="199"/>
      <c r="G232" s="199"/>
      <c r="H232" s="199"/>
      <c r="I232" s="199"/>
      <c r="U232" s="762"/>
      <c r="V232" s="761"/>
      <c r="W232" s="760"/>
      <c r="X232" s="775"/>
      <c r="Y232" s="775"/>
      <c r="Z232" s="775"/>
      <c r="AA232" s="775"/>
      <c r="AB232" s="775"/>
      <c r="AC232" s="775"/>
      <c r="AD232" s="775"/>
      <c r="AE232" s="775"/>
      <c r="AF232" s="775"/>
      <c r="AG232" s="775"/>
      <c r="AH232" s="775"/>
      <c r="AI232" s="775"/>
    </row>
    <row r="233" spans="1:35" ht="8.85" customHeight="1">
      <c r="A233" s="199"/>
      <c r="B233" s="199"/>
      <c r="C233" s="199"/>
      <c r="D233" s="199"/>
      <c r="E233" s="199"/>
      <c r="F233" s="199"/>
      <c r="G233" s="199"/>
      <c r="H233" s="199"/>
      <c r="I233" s="199"/>
      <c r="U233" s="762"/>
      <c r="V233" s="761"/>
      <c r="W233" s="760"/>
      <c r="X233" s="775"/>
      <c r="Y233" s="775"/>
      <c r="Z233" s="775"/>
      <c r="AA233" s="775"/>
      <c r="AB233" s="775"/>
      <c r="AC233" s="775"/>
      <c r="AD233" s="775"/>
      <c r="AE233" s="775"/>
      <c r="AF233" s="775"/>
      <c r="AG233" s="775"/>
      <c r="AH233" s="775"/>
      <c r="AI233" s="775"/>
    </row>
    <row r="234" spans="1:35" ht="8.85" customHeight="1">
      <c r="A234" s="199"/>
      <c r="B234" s="199"/>
      <c r="C234" s="199"/>
      <c r="D234" s="199"/>
      <c r="E234" s="199"/>
      <c r="F234" s="199"/>
      <c r="G234" s="199"/>
      <c r="H234" s="199"/>
      <c r="I234" s="199"/>
      <c r="U234" s="762"/>
      <c r="V234" s="761"/>
      <c r="W234" s="760"/>
      <c r="X234" s="775"/>
      <c r="Y234" s="775"/>
      <c r="Z234" s="775"/>
      <c r="AA234" s="775"/>
      <c r="AB234" s="775"/>
      <c r="AC234" s="775"/>
      <c r="AD234" s="775"/>
      <c r="AE234" s="775"/>
      <c r="AF234" s="775"/>
      <c r="AG234" s="775"/>
      <c r="AH234" s="775"/>
      <c r="AI234" s="775"/>
    </row>
    <row r="235" spans="1:35" ht="8.85" customHeight="1">
      <c r="A235" s="199"/>
      <c r="B235" s="199"/>
      <c r="C235" s="199"/>
      <c r="D235" s="199"/>
      <c r="E235" s="199"/>
      <c r="F235" s="199"/>
      <c r="G235" s="199"/>
      <c r="H235" s="199"/>
      <c r="I235" s="199"/>
      <c r="U235" s="762"/>
      <c r="V235" s="761"/>
      <c r="W235" s="760"/>
      <c r="X235" s="775"/>
      <c r="Y235" s="775"/>
      <c r="Z235" s="775"/>
      <c r="AA235" s="775"/>
      <c r="AB235" s="775"/>
      <c r="AC235" s="775"/>
      <c r="AD235" s="775"/>
      <c r="AE235" s="775"/>
      <c r="AF235" s="775"/>
      <c r="AG235" s="775"/>
      <c r="AH235" s="775"/>
      <c r="AI235" s="775"/>
    </row>
    <row r="236" spans="1:35" ht="8.85" customHeight="1">
      <c r="A236" s="199"/>
      <c r="B236" s="199"/>
      <c r="C236" s="199"/>
      <c r="D236" s="199"/>
      <c r="E236" s="199"/>
      <c r="F236" s="199"/>
      <c r="G236" s="199"/>
      <c r="H236" s="199"/>
      <c r="I236" s="199"/>
      <c r="U236" s="762"/>
      <c r="V236" s="761"/>
      <c r="W236" s="760"/>
      <c r="X236" s="775"/>
      <c r="Y236" s="775"/>
      <c r="Z236" s="775"/>
      <c r="AA236" s="775"/>
      <c r="AB236" s="775"/>
      <c r="AC236" s="775"/>
      <c r="AD236" s="775"/>
      <c r="AE236" s="775"/>
      <c r="AF236" s="775"/>
      <c r="AG236" s="775"/>
      <c r="AH236" s="775"/>
      <c r="AI236" s="775"/>
    </row>
    <row r="237" spans="1:35" ht="8.85" customHeight="1">
      <c r="A237" s="199"/>
      <c r="B237" s="199"/>
      <c r="C237" s="199"/>
      <c r="D237" s="199"/>
      <c r="E237" s="199"/>
      <c r="F237" s="199"/>
      <c r="G237" s="199"/>
      <c r="H237" s="199"/>
      <c r="I237" s="199"/>
      <c r="U237" s="762"/>
      <c r="V237" s="761"/>
      <c r="W237" s="760"/>
      <c r="X237" s="775"/>
      <c r="Y237" s="775"/>
      <c r="Z237" s="775"/>
      <c r="AA237" s="775"/>
      <c r="AB237" s="775"/>
      <c r="AC237" s="775"/>
      <c r="AD237" s="775"/>
      <c r="AE237" s="775"/>
      <c r="AF237" s="775"/>
      <c r="AG237" s="775"/>
      <c r="AH237" s="775"/>
      <c r="AI237" s="775"/>
    </row>
    <row r="238" spans="1:35" ht="8.85" customHeight="1">
      <c r="A238" s="199"/>
      <c r="B238" s="199"/>
      <c r="C238" s="199"/>
      <c r="D238" s="199"/>
      <c r="E238" s="199"/>
      <c r="F238" s="199"/>
      <c r="G238" s="199"/>
      <c r="H238" s="199"/>
      <c r="I238" s="199"/>
      <c r="U238" s="762"/>
      <c r="V238" s="761"/>
      <c r="W238" s="760"/>
      <c r="X238" s="775"/>
      <c r="Y238" s="775"/>
      <c r="Z238" s="775"/>
      <c r="AA238" s="775"/>
      <c r="AB238" s="775"/>
      <c r="AC238" s="775"/>
      <c r="AD238" s="775"/>
      <c r="AE238" s="775"/>
      <c r="AF238" s="775"/>
      <c r="AG238" s="775"/>
      <c r="AH238" s="775"/>
      <c r="AI238" s="775"/>
    </row>
    <row r="239" spans="1:35" ht="8.85" customHeight="1">
      <c r="A239" s="199"/>
      <c r="B239" s="199"/>
      <c r="C239" s="199"/>
      <c r="D239" s="199"/>
      <c r="E239" s="199"/>
      <c r="F239" s="199"/>
      <c r="G239" s="199"/>
      <c r="H239" s="199"/>
      <c r="I239" s="199"/>
      <c r="U239" s="762"/>
      <c r="V239" s="761"/>
      <c r="W239" s="760"/>
      <c r="X239" s="775"/>
      <c r="Y239" s="775"/>
      <c r="Z239" s="775"/>
      <c r="AA239" s="775"/>
      <c r="AB239" s="775"/>
      <c r="AC239" s="775"/>
      <c r="AD239" s="775"/>
      <c r="AE239" s="775"/>
      <c r="AF239" s="775"/>
      <c r="AG239" s="775"/>
      <c r="AH239" s="775"/>
      <c r="AI239" s="775"/>
    </row>
    <row r="240" spans="1:35" ht="8.85" customHeight="1">
      <c r="A240" s="199"/>
      <c r="B240" s="199"/>
      <c r="C240" s="199"/>
      <c r="D240" s="199"/>
      <c r="E240" s="199"/>
      <c r="F240" s="199"/>
      <c r="G240" s="199"/>
      <c r="H240" s="199"/>
      <c r="I240" s="199"/>
      <c r="U240" s="762"/>
      <c r="V240" s="761"/>
      <c r="W240" s="760"/>
      <c r="X240" s="775"/>
      <c r="Y240" s="775"/>
      <c r="Z240" s="775"/>
      <c r="AA240" s="775"/>
      <c r="AB240" s="775"/>
      <c r="AC240" s="775"/>
      <c r="AD240" s="775"/>
      <c r="AE240" s="775"/>
      <c r="AF240" s="775"/>
      <c r="AG240" s="775"/>
      <c r="AH240" s="775"/>
      <c r="AI240" s="775"/>
    </row>
    <row r="241" spans="1:35" ht="8.85" customHeight="1">
      <c r="A241" s="199"/>
      <c r="B241" s="199"/>
      <c r="C241" s="199"/>
      <c r="D241" s="199"/>
      <c r="E241" s="199"/>
      <c r="F241" s="199"/>
      <c r="G241" s="199"/>
      <c r="H241" s="199"/>
      <c r="I241" s="199"/>
      <c r="U241" s="762"/>
      <c r="V241" s="761"/>
      <c r="W241" s="760"/>
      <c r="X241" s="775"/>
      <c r="Y241" s="775"/>
      <c r="Z241" s="775"/>
      <c r="AA241" s="775"/>
      <c r="AB241" s="775"/>
      <c r="AC241" s="775"/>
      <c r="AD241" s="775"/>
      <c r="AE241" s="775"/>
      <c r="AF241" s="775"/>
      <c r="AG241" s="775"/>
      <c r="AH241" s="775"/>
      <c r="AI241" s="775"/>
    </row>
    <row r="242" spans="1:35" ht="8.85" customHeight="1">
      <c r="A242" s="199"/>
      <c r="B242" s="199"/>
      <c r="C242" s="199"/>
      <c r="D242" s="199"/>
      <c r="E242" s="199"/>
      <c r="F242" s="199"/>
      <c r="G242" s="199"/>
      <c r="H242" s="199"/>
      <c r="I242" s="199"/>
      <c r="U242" s="762"/>
      <c r="V242" s="761"/>
      <c r="W242" s="760"/>
      <c r="X242" s="775"/>
      <c r="Y242" s="775"/>
      <c r="Z242" s="775"/>
      <c r="AA242" s="775"/>
      <c r="AB242" s="775"/>
      <c r="AC242" s="775"/>
      <c r="AD242" s="775"/>
      <c r="AE242" s="775"/>
      <c r="AF242" s="775"/>
      <c r="AG242" s="775"/>
      <c r="AH242" s="775"/>
      <c r="AI242" s="775"/>
    </row>
    <row r="243" spans="1:35" ht="8.85" customHeight="1">
      <c r="A243" s="199"/>
      <c r="B243" s="199"/>
      <c r="C243" s="199"/>
      <c r="D243" s="199"/>
      <c r="E243" s="199"/>
      <c r="F243" s="199"/>
      <c r="G243" s="199"/>
      <c r="H243" s="199"/>
      <c r="I243" s="199"/>
      <c r="U243" s="762"/>
      <c r="V243" s="761"/>
      <c r="W243" s="760"/>
      <c r="X243" s="775"/>
      <c r="Y243" s="775"/>
      <c r="Z243" s="775"/>
      <c r="AA243" s="775"/>
      <c r="AB243" s="775"/>
      <c r="AC243" s="775"/>
      <c r="AD243" s="775"/>
      <c r="AE243" s="775"/>
      <c r="AF243" s="775"/>
      <c r="AG243" s="775"/>
      <c r="AH243" s="775"/>
      <c r="AI243" s="775"/>
    </row>
    <row r="244" spans="1:35" ht="8.85" customHeight="1">
      <c r="A244" s="199"/>
      <c r="B244" s="199"/>
      <c r="C244" s="199"/>
      <c r="D244" s="199"/>
      <c r="E244" s="199"/>
      <c r="F244" s="199"/>
      <c r="G244" s="199"/>
      <c r="H244" s="199"/>
      <c r="I244" s="199"/>
      <c r="U244" s="762"/>
      <c r="V244" s="761"/>
      <c r="W244" s="760"/>
      <c r="X244" s="775"/>
      <c r="Y244" s="775"/>
      <c r="Z244" s="775"/>
      <c r="AA244" s="775"/>
      <c r="AB244" s="775"/>
      <c r="AC244" s="775"/>
      <c r="AD244" s="775"/>
      <c r="AE244" s="775"/>
      <c r="AF244" s="775"/>
      <c r="AG244" s="775"/>
      <c r="AH244" s="775"/>
      <c r="AI244" s="775"/>
    </row>
    <row r="245" spans="1:35" ht="8.85" customHeight="1">
      <c r="A245" s="199"/>
      <c r="B245" s="199"/>
      <c r="C245" s="199"/>
      <c r="D245" s="199"/>
      <c r="E245" s="199"/>
      <c r="F245" s="199"/>
      <c r="G245" s="199"/>
      <c r="H245" s="199"/>
      <c r="I245" s="199"/>
      <c r="U245" s="762"/>
      <c r="V245" s="761"/>
      <c r="W245" s="760"/>
      <c r="X245" s="775"/>
      <c r="Y245" s="775"/>
      <c r="Z245" s="775"/>
      <c r="AA245" s="775"/>
      <c r="AB245" s="775"/>
      <c r="AC245" s="775"/>
      <c r="AD245" s="775"/>
      <c r="AE245" s="775"/>
      <c r="AF245" s="775"/>
      <c r="AG245" s="775"/>
      <c r="AH245" s="775"/>
      <c r="AI245" s="775"/>
    </row>
    <row r="246" spans="1:35" ht="8.85" customHeight="1">
      <c r="A246" s="199"/>
      <c r="B246" s="199"/>
      <c r="C246" s="199"/>
      <c r="D246" s="199"/>
      <c r="E246" s="199"/>
      <c r="F246" s="199"/>
      <c r="G246" s="199"/>
      <c r="H246" s="199"/>
      <c r="I246" s="199"/>
      <c r="U246" s="762"/>
      <c r="V246" s="761"/>
      <c r="W246" s="760"/>
      <c r="X246" s="775"/>
      <c r="Y246" s="775"/>
      <c r="Z246" s="775"/>
      <c r="AA246" s="775"/>
      <c r="AB246" s="775"/>
      <c r="AC246" s="775"/>
      <c r="AD246" s="775"/>
      <c r="AE246" s="775"/>
      <c r="AF246" s="775"/>
      <c r="AG246" s="775"/>
      <c r="AH246" s="775"/>
      <c r="AI246" s="775"/>
    </row>
    <row r="247" spans="1:35" ht="8.85" customHeight="1">
      <c r="A247" s="199"/>
      <c r="B247" s="199"/>
      <c r="C247" s="199"/>
      <c r="D247" s="199"/>
      <c r="E247" s="199"/>
      <c r="F247" s="199"/>
      <c r="G247" s="199"/>
      <c r="H247" s="199"/>
      <c r="I247" s="199"/>
      <c r="U247" s="762"/>
      <c r="V247" s="761"/>
      <c r="W247" s="760"/>
      <c r="X247" s="775"/>
      <c r="Y247" s="775"/>
      <c r="Z247" s="775"/>
      <c r="AA247" s="775"/>
      <c r="AB247" s="775"/>
      <c r="AC247" s="775"/>
      <c r="AD247" s="775"/>
      <c r="AE247" s="775"/>
      <c r="AF247" s="775"/>
      <c r="AG247" s="775"/>
      <c r="AH247" s="775"/>
      <c r="AI247" s="775"/>
    </row>
    <row r="248" spans="1:35" ht="8.85" customHeight="1">
      <c r="A248" s="199"/>
      <c r="B248" s="199"/>
      <c r="C248" s="199"/>
      <c r="D248" s="199"/>
      <c r="E248" s="199"/>
      <c r="F248" s="199"/>
      <c r="G248" s="199"/>
      <c r="H248" s="199"/>
      <c r="I248" s="199"/>
      <c r="U248" s="762"/>
      <c r="V248" s="761"/>
      <c r="W248" s="760"/>
      <c r="X248" s="775"/>
      <c r="Y248" s="775"/>
      <c r="Z248" s="775"/>
      <c r="AA248" s="775"/>
      <c r="AB248" s="775"/>
      <c r="AC248" s="775"/>
      <c r="AD248" s="775"/>
      <c r="AE248" s="775"/>
      <c r="AF248" s="775"/>
      <c r="AG248" s="775"/>
      <c r="AH248" s="775"/>
      <c r="AI248" s="775"/>
    </row>
    <row r="249" spans="1:35" ht="8.85" customHeight="1">
      <c r="A249" s="199"/>
      <c r="B249" s="199"/>
      <c r="C249" s="199"/>
      <c r="D249" s="199"/>
      <c r="E249" s="199"/>
      <c r="F249" s="199"/>
      <c r="G249" s="199"/>
      <c r="H249" s="199"/>
      <c r="I249" s="199"/>
      <c r="U249" s="762"/>
      <c r="V249" s="761"/>
      <c r="W249" s="760"/>
      <c r="X249" s="775"/>
      <c r="Y249" s="775"/>
      <c r="Z249" s="775"/>
      <c r="AA249" s="775"/>
      <c r="AB249" s="775"/>
      <c r="AC249" s="775"/>
      <c r="AD249" s="775"/>
      <c r="AE249" s="775"/>
      <c r="AF249" s="775"/>
      <c r="AG249" s="775"/>
      <c r="AH249" s="775"/>
      <c r="AI249" s="775"/>
    </row>
    <row r="250" spans="1:35" ht="8.85" customHeight="1">
      <c r="A250" s="199"/>
      <c r="B250" s="199"/>
      <c r="C250" s="199"/>
      <c r="D250" s="199"/>
      <c r="E250" s="199"/>
      <c r="F250" s="199"/>
      <c r="G250" s="199"/>
      <c r="H250" s="199"/>
      <c r="I250" s="199"/>
      <c r="U250" s="762"/>
      <c r="V250" s="761"/>
      <c r="W250" s="760"/>
      <c r="X250" s="775"/>
      <c r="Y250" s="775"/>
      <c r="Z250" s="775"/>
      <c r="AA250" s="775"/>
      <c r="AB250" s="775"/>
      <c r="AC250" s="775"/>
      <c r="AD250" s="775"/>
      <c r="AE250" s="775"/>
      <c r="AF250" s="775"/>
      <c r="AG250" s="775"/>
      <c r="AH250" s="775"/>
      <c r="AI250" s="775"/>
    </row>
    <row r="251" spans="1:35" ht="8.85" customHeight="1">
      <c r="A251" s="199"/>
      <c r="B251" s="199"/>
      <c r="C251" s="199"/>
      <c r="D251" s="199"/>
      <c r="E251" s="199"/>
      <c r="F251" s="199"/>
      <c r="G251" s="199"/>
      <c r="H251" s="199"/>
      <c r="I251" s="199"/>
      <c r="U251" s="762"/>
      <c r="V251" s="761"/>
      <c r="W251" s="760"/>
      <c r="X251" s="775"/>
      <c r="Y251" s="775"/>
      <c r="Z251" s="775"/>
      <c r="AA251" s="775"/>
      <c r="AB251" s="775"/>
      <c r="AC251" s="775"/>
      <c r="AD251" s="775"/>
      <c r="AE251" s="775"/>
      <c r="AF251" s="775"/>
      <c r="AG251" s="775"/>
      <c r="AH251" s="775"/>
      <c r="AI251" s="775"/>
    </row>
    <row r="252" spans="1:35" ht="8.85" customHeight="1">
      <c r="A252" s="199"/>
      <c r="B252" s="199"/>
      <c r="C252" s="199"/>
      <c r="D252" s="199"/>
      <c r="E252" s="199"/>
      <c r="F252" s="199"/>
      <c r="G252" s="199"/>
      <c r="H252" s="199"/>
      <c r="I252" s="199"/>
      <c r="U252" s="762"/>
      <c r="V252" s="761"/>
      <c r="W252" s="760"/>
      <c r="X252" s="775"/>
      <c r="Y252" s="775"/>
      <c r="Z252" s="775"/>
      <c r="AA252" s="775"/>
      <c r="AB252" s="775"/>
      <c r="AC252" s="775"/>
      <c r="AD252" s="775"/>
      <c r="AE252" s="775"/>
      <c r="AF252" s="775"/>
      <c r="AG252" s="775"/>
      <c r="AH252" s="775"/>
      <c r="AI252" s="775"/>
    </row>
    <row r="253" spans="1:35" ht="8.85" customHeight="1">
      <c r="A253" s="199"/>
      <c r="B253" s="199"/>
      <c r="C253" s="199"/>
      <c r="D253" s="199"/>
      <c r="E253" s="199"/>
      <c r="F253" s="199"/>
      <c r="G253" s="199"/>
      <c r="H253" s="199"/>
      <c r="I253" s="199"/>
      <c r="U253" s="762"/>
      <c r="V253" s="761"/>
      <c r="W253" s="760"/>
      <c r="X253" s="775"/>
      <c r="Y253" s="775"/>
      <c r="Z253" s="775"/>
      <c r="AA253" s="775"/>
      <c r="AB253" s="775"/>
      <c r="AC253" s="775"/>
      <c r="AD253" s="775"/>
      <c r="AE253" s="775"/>
      <c r="AF253" s="775"/>
      <c r="AG253" s="775"/>
      <c r="AH253" s="775"/>
      <c r="AI253" s="775"/>
    </row>
    <row r="254" spans="1:35" ht="8.85" customHeight="1">
      <c r="A254" s="199"/>
      <c r="B254" s="199"/>
      <c r="C254" s="199"/>
      <c r="D254" s="199"/>
      <c r="E254" s="199"/>
      <c r="F254" s="199"/>
      <c r="G254" s="199"/>
      <c r="H254" s="199"/>
      <c r="I254" s="199"/>
      <c r="U254" s="762"/>
      <c r="V254" s="761"/>
      <c r="W254" s="760"/>
      <c r="X254" s="775"/>
      <c r="Y254" s="775"/>
      <c r="Z254" s="775"/>
      <c r="AA254" s="775"/>
      <c r="AB254" s="775"/>
      <c r="AC254" s="775"/>
      <c r="AD254" s="775"/>
      <c r="AE254" s="775"/>
      <c r="AF254" s="775"/>
      <c r="AG254" s="775"/>
      <c r="AH254" s="775"/>
      <c r="AI254" s="775"/>
    </row>
    <row r="255" spans="1:35" ht="8.85" customHeight="1">
      <c r="A255" s="199"/>
      <c r="B255" s="199"/>
      <c r="C255" s="199"/>
      <c r="D255" s="199"/>
      <c r="E255" s="199"/>
      <c r="F255" s="199"/>
      <c r="G255" s="199"/>
      <c r="H255" s="199"/>
      <c r="I255" s="199"/>
      <c r="U255" s="762"/>
      <c r="V255" s="761"/>
      <c r="W255" s="760"/>
      <c r="X255" s="775"/>
      <c r="Y255" s="775"/>
      <c r="Z255" s="775"/>
      <c r="AA255" s="775"/>
      <c r="AB255" s="775"/>
      <c r="AC255" s="775"/>
      <c r="AD255" s="775"/>
      <c r="AE255" s="775"/>
      <c r="AF255" s="775"/>
      <c r="AG255" s="775"/>
      <c r="AH255" s="775"/>
      <c r="AI255" s="775"/>
    </row>
    <row r="256" spans="1:35" ht="8.85" customHeight="1">
      <c r="A256" s="199"/>
      <c r="B256" s="199"/>
      <c r="C256" s="199"/>
      <c r="D256" s="199"/>
      <c r="E256" s="199"/>
      <c r="F256" s="199"/>
      <c r="G256" s="199"/>
      <c r="H256" s="199"/>
      <c r="I256" s="199"/>
      <c r="U256" s="762"/>
      <c r="V256" s="761"/>
      <c r="W256" s="760"/>
      <c r="X256" s="775"/>
      <c r="Y256" s="775"/>
      <c r="Z256" s="775"/>
      <c r="AA256" s="775"/>
      <c r="AB256" s="775"/>
      <c r="AC256" s="775"/>
      <c r="AD256" s="775"/>
      <c r="AE256" s="775"/>
      <c r="AF256" s="775"/>
      <c r="AG256" s="775"/>
      <c r="AH256" s="775"/>
      <c r="AI256" s="775"/>
    </row>
    <row r="257" spans="1:35" ht="8.85" customHeight="1">
      <c r="A257" s="199"/>
      <c r="B257" s="199"/>
      <c r="C257" s="199"/>
      <c r="D257" s="199"/>
      <c r="E257" s="199"/>
      <c r="F257" s="199"/>
      <c r="G257" s="199"/>
      <c r="H257" s="199"/>
      <c r="I257" s="199"/>
      <c r="U257" s="762"/>
      <c r="V257" s="761"/>
      <c r="W257" s="760"/>
      <c r="X257" s="775"/>
      <c r="Y257" s="775"/>
      <c r="Z257" s="775"/>
      <c r="AA257" s="775"/>
      <c r="AB257" s="775"/>
      <c r="AC257" s="775"/>
      <c r="AD257" s="775"/>
      <c r="AE257" s="775"/>
      <c r="AF257" s="775"/>
      <c r="AG257" s="775"/>
      <c r="AH257" s="775"/>
      <c r="AI257" s="775"/>
    </row>
    <row r="258" spans="1:35" ht="8.85" customHeight="1">
      <c r="A258" s="199"/>
      <c r="B258" s="199"/>
      <c r="C258" s="199"/>
      <c r="D258" s="199"/>
      <c r="E258" s="199"/>
      <c r="F258" s="199"/>
      <c r="G258" s="199"/>
      <c r="H258" s="199"/>
      <c r="I258" s="199"/>
      <c r="U258" s="762"/>
      <c r="V258" s="761"/>
      <c r="W258" s="760"/>
      <c r="X258" s="775"/>
      <c r="Y258" s="775"/>
      <c r="Z258" s="775"/>
      <c r="AA258" s="775"/>
      <c r="AB258" s="775"/>
      <c r="AC258" s="775"/>
      <c r="AD258" s="775"/>
      <c r="AE258" s="775"/>
      <c r="AF258" s="775"/>
      <c r="AG258" s="775"/>
      <c r="AH258" s="775"/>
      <c r="AI258" s="775"/>
    </row>
    <row r="259" spans="1:35" ht="8.85" customHeight="1">
      <c r="A259" s="199"/>
      <c r="B259" s="199"/>
      <c r="C259" s="199"/>
      <c r="D259" s="199"/>
      <c r="E259" s="199"/>
      <c r="F259" s="199"/>
      <c r="G259" s="199"/>
      <c r="H259" s="199"/>
      <c r="I259" s="199"/>
      <c r="U259" s="762"/>
      <c r="V259" s="761"/>
      <c r="W259" s="760"/>
      <c r="X259" s="775"/>
      <c r="Y259" s="775"/>
      <c r="Z259" s="775"/>
      <c r="AA259" s="775"/>
      <c r="AB259" s="775"/>
      <c r="AC259" s="775"/>
      <c r="AD259" s="775"/>
      <c r="AE259" s="775"/>
      <c r="AF259" s="775"/>
      <c r="AG259" s="775"/>
      <c r="AH259" s="775"/>
      <c r="AI259" s="775"/>
    </row>
    <row r="260" spans="1:35" ht="8.85" customHeight="1">
      <c r="A260" s="199"/>
      <c r="B260" s="199"/>
      <c r="C260" s="199"/>
      <c r="D260" s="199"/>
      <c r="E260" s="199"/>
      <c r="F260" s="199"/>
      <c r="G260" s="199"/>
      <c r="H260" s="199"/>
      <c r="I260" s="199"/>
      <c r="U260" s="762"/>
      <c r="V260" s="761"/>
      <c r="W260" s="760"/>
      <c r="X260" s="775"/>
      <c r="Y260" s="775"/>
      <c r="Z260" s="775"/>
      <c r="AA260" s="775"/>
      <c r="AB260" s="775"/>
      <c r="AC260" s="775"/>
      <c r="AD260" s="775"/>
      <c r="AE260" s="775"/>
      <c r="AF260" s="775"/>
      <c r="AG260" s="775"/>
      <c r="AH260" s="775"/>
      <c r="AI260" s="775"/>
    </row>
    <row r="261" spans="1:35" ht="8.85" customHeight="1">
      <c r="A261" s="199"/>
      <c r="B261" s="199"/>
      <c r="C261" s="199"/>
      <c r="D261" s="199"/>
      <c r="E261" s="199"/>
      <c r="F261" s="199"/>
      <c r="G261" s="199"/>
      <c r="H261" s="199"/>
      <c r="I261" s="199"/>
      <c r="U261" s="762"/>
      <c r="V261" s="761"/>
      <c r="W261" s="760"/>
      <c r="X261" s="775"/>
      <c r="Y261" s="775"/>
      <c r="Z261" s="775"/>
      <c r="AA261" s="775"/>
      <c r="AB261" s="775"/>
      <c r="AC261" s="775"/>
      <c r="AD261" s="775"/>
      <c r="AE261" s="775"/>
      <c r="AF261" s="775"/>
      <c r="AG261" s="775"/>
      <c r="AH261" s="775"/>
      <c r="AI261" s="775"/>
    </row>
    <row r="262" spans="1:35" ht="8.85" customHeight="1">
      <c r="A262" s="199"/>
      <c r="B262" s="199"/>
      <c r="C262" s="199"/>
      <c r="D262" s="199"/>
      <c r="E262" s="199"/>
      <c r="F262" s="199"/>
      <c r="G262" s="199"/>
      <c r="H262" s="199"/>
      <c r="I262" s="199"/>
      <c r="U262" s="762"/>
      <c r="V262" s="761"/>
      <c r="W262" s="760"/>
      <c r="X262" s="775"/>
      <c r="Y262" s="775"/>
      <c r="Z262" s="775"/>
      <c r="AA262" s="775"/>
      <c r="AB262" s="775"/>
      <c r="AC262" s="775"/>
      <c r="AD262" s="775"/>
      <c r="AE262" s="775"/>
      <c r="AF262" s="775"/>
      <c r="AG262" s="775"/>
      <c r="AH262" s="775"/>
      <c r="AI262" s="775"/>
    </row>
    <row r="263" spans="1:35" ht="8.85" customHeight="1">
      <c r="A263" s="199"/>
      <c r="B263" s="199"/>
      <c r="C263" s="199"/>
      <c r="D263" s="199"/>
      <c r="E263" s="199"/>
      <c r="F263" s="199"/>
      <c r="G263" s="199"/>
      <c r="H263" s="199"/>
      <c r="I263" s="199"/>
      <c r="U263" s="762"/>
      <c r="V263" s="761"/>
      <c r="W263" s="760"/>
      <c r="X263" s="775"/>
      <c r="Y263" s="775"/>
      <c r="Z263" s="775"/>
      <c r="AA263" s="775"/>
      <c r="AB263" s="775"/>
      <c r="AC263" s="775"/>
      <c r="AD263" s="775"/>
      <c r="AE263" s="775"/>
      <c r="AF263" s="775"/>
      <c r="AG263" s="775"/>
      <c r="AH263" s="775"/>
      <c r="AI263" s="775"/>
    </row>
    <row r="264" spans="1:35" ht="8.85" customHeight="1">
      <c r="A264" s="199"/>
      <c r="B264" s="199"/>
      <c r="C264" s="199"/>
      <c r="D264" s="199"/>
      <c r="E264" s="199"/>
      <c r="F264" s="199"/>
      <c r="G264" s="199"/>
      <c r="H264" s="199"/>
      <c r="I264" s="199"/>
      <c r="U264" s="762"/>
      <c r="V264" s="761"/>
      <c r="W264" s="760"/>
      <c r="X264" s="775"/>
      <c r="Y264" s="775"/>
      <c r="Z264" s="775"/>
      <c r="AA264" s="775"/>
      <c r="AB264" s="775"/>
      <c r="AC264" s="775"/>
      <c r="AD264" s="775"/>
      <c r="AE264" s="775"/>
      <c r="AF264" s="775"/>
      <c r="AG264" s="775"/>
      <c r="AH264" s="775"/>
      <c r="AI264" s="775"/>
    </row>
    <row r="265" spans="1:35" ht="8.85" customHeight="1">
      <c r="A265" s="199"/>
      <c r="B265" s="199"/>
      <c r="C265" s="199"/>
      <c r="D265" s="199"/>
      <c r="E265" s="199"/>
      <c r="F265" s="199"/>
      <c r="G265" s="199"/>
      <c r="H265" s="199"/>
      <c r="I265" s="199"/>
      <c r="U265" s="762"/>
      <c r="V265" s="761"/>
      <c r="W265" s="760"/>
      <c r="X265" s="775"/>
      <c r="Y265" s="775"/>
      <c r="Z265" s="775"/>
      <c r="AA265" s="775"/>
      <c r="AB265" s="775"/>
      <c r="AC265" s="775"/>
      <c r="AD265" s="775"/>
      <c r="AE265" s="775"/>
      <c r="AF265" s="775"/>
      <c r="AG265" s="775"/>
      <c r="AH265" s="775"/>
      <c r="AI265" s="775"/>
    </row>
    <row r="266" spans="1:35" ht="8.85" customHeight="1">
      <c r="A266" s="199"/>
      <c r="B266" s="199"/>
      <c r="C266" s="199"/>
      <c r="D266" s="199"/>
      <c r="E266" s="199"/>
      <c r="F266" s="199"/>
      <c r="G266" s="199"/>
      <c r="H266" s="199"/>
      <c r="I266" s="199"/>
      <c r="U266" s="762"/>
      <c r="V266" s="761"/>
      <c r="W266" s="760"/>
      <c r="X266" s="775"/>
      <c r="Y266" s="775"/>
      <c r="Z266" s="775"/>
      <c r="AA266" s="775"/>
      <c r="AB266" s="775"/>
      <c r="AC266" s="775"/>
      <c r="AD266" s="775"/>
      <c r="AE266" s="775"/>
      <c r="AF266" s="775"/>
      <c r="AG266" s="775"/>
      <c r="AH266" s="775"/>
      <c r="AI266" s="775"/>
    </row>
    <row r="267" spans="1:35" ht="8.85" customHeight="1">
      <c r="A267" s="199"/>
      <c r="B267" s="199"/>
      <c r="C267" s="199"/>
      <c r="D267" s="199"/>
      <c r="E267" s="199"/>
      <c r="F267" s="199"/>
      <c r="G267" s="199"/>
      <c r="H267" s="199"/>
      <c r="I267" s="199"/>
      <c r="U267" s="762"/>
      <c r="V267" s="761"/>
      <c r="W267" s="760"/>
      <c r="X267" s="775"/>
      <c r="Y267" s="775"/>
      <c r="Z267" s="775"/>
      <c r="AA267" s="775"/>
      <c r="AB267" s="775"/>
      <c r="AC267" s="775"/>
      <c r="AD267" s="775"/>
      <c r="AE267" s="775"/>
      <c r="AF267" s="775"/>
      <c r="AG267" s="775"/>
      <c r="AH267" s="775"/>
      <c r="AI267" s="775"/>
    </row>
    <row r="268" spans="1:35" ht="8.85" customHeight="1">
      <c r="A268" s="199"/>
      <c r="B268" s="199"/>
      <c r="C268" s="199"/>
      <c r="D268" s="199"/>
      <c r="E268" s="199"/>
      <c r="F268" s="199"/>
      <c r="G268" s="199"/>
      <c r="H268" s="199"/>
      <c r="I268" s="199"/>
      <c r="U268" s="762"/>
      <c r="V268" s="761"/>
      <c r="W268" s="760"/>
      <c r="X268" s="775"/>
      <c r="Y268" s="775"/>
      <c r="Z268" s="775"/>
      <c r="AA268" s="775"/>
      <c r="AB268" s="775"/>
      <c r="AC268" s="775"/>
      <c r="AD268" s="775"/>
      <c r="AE268" s="775"/>
      <c r="AF268" s="775"/>
      <c r="AG268" s="775"/>
      <c r="AH268" s="775"/>
      <c r="AI268" s="775"/>
    </row>
    <row r="269" spans="1:35" ht="8.85" customHeight="1">
      <c r="A269" s="199"/>
      <c r="B269" s="199"/>
      <c r="C269" s="199"/>
      <c r="D269" s="199"/>
      <c r="E269" s="199"/>
      <c r="F269" s="199"/>
      <c r="G269" s="199"/>
      <c r="H269" s="199"/>
      <c r="I269" s="199"/>
      <c r="U269" s="762"/>
      <c r="V269" s="761"/>
      <c r="W269" s="760"/>
      <c r="X269" s="775"/>
      <c r="Y269" s="775"/>
      <c r="Z269" s="775"/>
      <c r="AA269" s="775"/>
      <c r="AB269" s="775"/>
      <c r="AC269" s="775"/>
      <c r="AD269" s="775"/>
      <c r="AE269" s="775"/>
      <c r="AF269" s="775"/>
      <c r="AG269" s="775"/>
      <c r="AH269" s="775"/>
      <c r="AI269" s="775"/>
    </row>
    <row r="270" spans="1:35" ht="8.85" customHeight="1">
      <c r="A270" s="199"/>
      <c r="B270" s="199"/>
      <c r="C270" s="199"/>
      <c r="D270" s="199"/>
      <c r="E270" s="199"/>
      <c r="F270" s="199"/>
      <c r="G270" s="199"/>
      <c r="H270" s="199"/>
      <c r="I270" s="199"/>
      <c r="U270" s="762"/>
      <c r="V270" s="761"/>
      <c r="W270" s="760"/>
      <c r="X270" s="775"/>
      <c r="Y270" s="775"/>
      <c r="Z270" s="775"/>
      <c r="AA270" s="775"/>
      <c r="AB270" s="775"/>
      <c r="AC270" s="775"/>
      <c r="AD270" s="775"/>
      <c r="AE270" s="775"/>
      <c r="AF270" s="775"/>
      <c r="AG270" s="775"/>
      <c r="AH270" s="775"/>
      <c r="AI270" s="775"/>
    </row>
    <row r="271" spans="1:35" ht="8.85" customHeight="1">
      <c r="A271" s="199"/>
      <c r="B271" s="199"/>
      <c r="C271" s="199"/>
      <c r="D271" s="199"/>
      <c r="E271" s="199"/>
      <c r="F271" s="199"/>
      <c r="G271" s="199"/>
      <c r="H271" s="199"/>
      <c r="I271" s="199"/>
      <c r="U271" s="762"/>
      <c r="V271" s="761"/>
      <c r="W271" s="760"/>
      <c r="X271" s="775"/>
      <c r="Y271" s="775"/>
      <c r="Z271" s="775"/>
      <c r="AA271" s="775"/>
      <c r="AB271" s="775"/>
      <c r="AC271" s="775"/>
      <c r="AD271" s="775"/>
      <c r="AE271" s="775"/>
      <c r="AF271" s="775"/>
      <c r="AG271" s="775"/>
      <c r="AH271" s="775"/>
      <c r="AI271" s="775"/>
    </row>
    <row r="272" spans="1:35" ht="8.85" customHeight="1">
      <c r="A272" s="199"/>
      <c r="B272" s="199"/>
      <c r="C272" s="199"/>
      <c r="D272" s="199"/>
      <c r="E272" s="199"/>
      <c r="F272" s="199"/>
      <c r="G272" s="199"/>
      <c r="H272" s="199"/>
      <c r="I272" s="199"/>
      <c r="U272" s="762"/>
      <c r="V272" s="761"/>
      <c r="W272" s="760"/>
      <c r="X272" s="775"/>
      <c r="Y272" s="775"/>
      <c r="Z272" s="775"/>
      <c r="AA272" s="775"/>
      <c r="AB272" s="775"/>
      <c r="AC272" s="775"/>
      <c r="AD272" s="775"/>
      <c r="AE272" s="775"/>
      <c r="AF272" s="775"/>
      <c r="AG272" s="775"/>
      <c r="AH272" s="775"/>
      <c r="AI272" s="775"/>
    </row>
    <row r="273" spans="1:35" ht="8.85" customHeight="1">
      <c r="A273" s="199"/>
      <c r="B273" s="199"/>
      <c r="C273" s="199"/>
      <c r="D273" s="199"/>
      <c r="E273" s="199"/>
      <c r="F273" s="199"/>
      <c r="G273" s="199"/>
      <c r="H273" s="199"/>
      <c r="I273" s="199"/>
      <c r="U273" s="762"/>
      <c r="V273" s="761"/>
      <c r="W273" s="760"/>
      <c r="X273" s="775"/>
      <c r="Y273" s="775"/>
      <c r="Z273" s="775"/>
      <c r="AA273" s="775"/>
      <c r="AB273" s="775"/>
      <c r="AC273" s="775"/>
      <c r="AD273" s="775"/>
      <c r="AE273" s="775"/>
      <c r="AF273" s="775"/>
      <c r="AG273" s="775"/>
      <c r="AH273" s="775"/>
      <c r="AI273" s="775"/>
    </row>
    <row r="274" spans="1:35" ht="8.85" customHeight="1">
      <c r="A274" s="199"/>
      <c r="B274" s="199"/>
      <c r="C274" s="199"/>
      <c r="D274" s="199"/>
      <c r="E274" s="199"/>
      <c r="F274" s="199"/>
      <c r="G274" s="199"/>
      <c r="H274" s="199"/>
      <c r="I274" s="199"/>
      <c r="U274" s="762"/>
      <c r="V274" s="761"/>
      <c r="W274" s="760"/>
      <c r="X274" s="775"/>
      <c r="Y274" s="775"/>
      <c r="Z274" s="775"/>
      <c r="AA274" s="775"/>
      <c r="AB274" s="775"/>
      <c r="AC274" s="775"/>
      <c r="AD274" s="775"/>
      <c r="AE274" s="775"/>
      <c r="AF274" s="775"/>
      <c r="AG274" s="775"/>
      <c r="AH274" s="775"/>
      <c r="AI274" s="775"/>
    </row>
    <row r="275" spans="1:35" ht="8.85" customHeight="1">
      <c r="A275" s="199"/>
      <c r="B275" s="199"/>
      <c r="C275" s="199"/>
      <c r="D275" s="199"/>
      <c r="E275" s="199"/>
      <c r="F275" s="199"/>
      <c r="G275" s="199"/>
      <c r="H275" s="199"/>
      <c r="I275" s="199"/>
      <c r="U275" s="762"/>
      <c r="V275" s="761"/>
      <c r="W275" s="760"/>
      <c r="X275" s="775"/>
      <c r="Y275" s="775"/>
      <c r="Z275" s="775"/>
      <c r="AA275" s="775"/>
      <c r="AB275" s="775"/>
      <c r="AC275" s="775"/>
      <c r="AD275" s="775"/>
      <c r="AE275" s="775"/>
      <c r="AF275" s="775"/>
      <c r="AG275" s="775"/>
      <c r="AH275" s="775"/>
      <c r="AI275" s="775"/>
    </row>
    <row r="276" spans="1:35" ht="8.85" customHeight="1">
      <c r="A276" s="199"/>
      <c r="B276" s="199"/>
      <c r="C276" s="199"/>
      <c r="D276" s="199"/>
      <c r="E276" s="199"/>
      <c r="F276" s="199"/>
      <c r="G276" s="199"/>
      <c r="H276" s="199"/>
      <c r="I276" s="199"/>
      <c r="U276" s="762"/>
      <c r="V276" s="761"/>
      <c r="W276" s="760"/>
      <c r="X276" s="775"/>
      <c r="Y276" s="775"/>
      <c r="Z276" s="775"/>
      <c r="AA276" s="775"/>
      <c r="AB276" s="775"/>
      <c r="AC276" s="775"/>
      <c r="AD276" s="775"/>
      <c r="AE276" s="775"/>
      <c r="AF276" s="775"/>
      <c r="AG276" s="775"/>
      <c r="AH276" s="775"/>
      <c r="AI276" s="775"/>
    </row>
    <row r="277" spans="1:35" ht="8.85" customHeight="1">
      <c r="A277" s="199"/>
      <c r="B277" s="199"/>
      <c r="C277" s="199"/>
      <c r="D277" s="199"/>
      <c r="E277" s="199"/>
      <c r="F277" s="199"/>
      <c r="G277" s="199"/>
      <c r="H277" s="199"/>
      <c r="I277" s="199"/>
      <c r="U277" s="762"/>
      <c r="V277" s="761"/>
      <c r="W277" s="760"/>
      <c r="X277" s="775"/>
      <c r="Y277" s="775"/>
      <c r="Z277" s="775"/>
      <c r="AA277" s="775"/>
      <c r="AB277" s="775"/>
      <c r="AC277" s="775"/>
      <c r="AD277" s="775"/>
      <c r="AE277" s="775"/>
      <c r="AF277" s="775"/>
      <c r="AG277" s="775"/>
      <c r="AH277" s="775"/>
      <c r="AI277" s="775"/>
    </row>
    <row r="278" spans="1:35" ht="8.85" customHeight="1">
      <c r="A278" s="199"/>
      <c r="B278" s="199"/>
      <c r="C278" s="199"/>
      <c r="D278" s="199"/>
      <c r="E278" s="199"/>
      <c r="F278" s="199"/>
      <c r="G278" s="199"/>
      <c r="H278" s="199"/>
      <c r="I278" s="199"/>
      <c r="U278" s="762"/>
      <c r="V278" s="761"/>
      <c r="W278" s="760"/>
      <c r="X278" s="775"/>
      <c r="Y278" s="775"/>
      <c r="Z278" s="775"/>
      <c r="AA278" s="775"/>
      <c r="AB278" s="775"/>
      <c r="AC278" s="775"/>
      <c r="AD278" s="775"/>
      <c r="AE278" s="775"/>
      <c r="AF278" s="775"/>
      <c r="AG278" s="775"/>
      <c r="AH278" s="775"/>
      <c r="AI278" s="775"/>
    </row>
    <row r="279" spans="1:35" ht="8.85" customHeight="1">
      <c r="A279" s="199"/>
      <c r="B279" s="199"/>
      <c r="C279" s="199"/>
      <c r="D279" s="199"/>
      <c r="E279" s="199"/>
      <c r="F279" s="199"/>
      <c r="G279" s="199"/>
      <c r="H279" s="199"/>
      <c r="I279" s="199"/>
      <c r="U279" s="762"/>
      <c r="V279" s="761"/>
      <c r="W279" s="760"/>
      <c r="X279" s="775"/>
      <c r="Y279" s="775"/>
      <c r="Z279" s="775"/>
      <c r="AA279" s="775"/>
      <c r="AB279" s="775"/>
      <c r="AC279" s="775"/>
      <c r="AD279" s="775"/>
      <c r="AE279" s="775"/>
      <c r="AF279" s="775"/>
      <c r="AG279" s="775"/>
      <c r="AH279" s="775"/>
      <c r="AI279" s="775"/>
    </row>
    <row r="280" spans="1:35" ht="8.85" customHeight="1">
      <c r="A280" s="199"/>
      <c r="B280" s="199"/>
      <c r="C280" s="199"/>
      <c r="D280" s="199"/>
      <c r="E280" s="199"/>
      <c r="F280" s="199"/>
      <c r="G280" s="199"/>
      <c r="H280" s="199"/>
      <c r="I280" s="199"/>
      <c r="U280" s="762"/>
      <c r="V280" s="761"/>
      <c r="W280" s="760"/>
      <c r="X280" s="775"/>
      <c r="Y280" s="775"/>
      <c r="Z280" s="775"/>
      <c r="AA280" s="775"/>
      <c r="AB280" s="775"/>
      <c r="AC280" s="775"/>
      <c r="AD280" s="775"/>
      <c r="AE280" s="775"/>
      <c r="AF280" s="775"/>
      <c r="AG280" s="775"/>
      <c r="AH280" s="775"/>
      <c r="AI280" s="775"/>
    </row>
    <row r="281" spans="1:35" ht="8.85" customHeight="1">
      <c r="A281" s="199"/>
      <c r="B281" s="199"/>
      <c r="C281" s="199"/>
      <c r="D281" s="199"/>
      <c r="E281" s="199"/>
      <c r="F281" s="199"/>
      <c r="G281" s="199"/>
      <c r="H281" s="199"/>
      <c r="I281" s="199"/>
      <c r="M281" s="344"/>
      <c r="U281" s="762"/>
      <c r="V281" s="761"/>
      <c r="W281" s="760"/>
      <c r="X281" s="775"/>
      <c r="Y281" s="775"/>
      <c r="Z281" s="775"/>
      <c r="AA281" s="775"/>
      <c r="AB281" s="775"/>
      <c r="AC281" s="775"/>
      <c r="AD281" s="775"/>
      <c r="AE281" s="775"/>
      <c r="AF281" s="775"/>
      <c r="AG281" s="775"/>
      <c r="AH281" s="775"/>
      <c r="AI281" s="775"/>
    </row>
    <row r="282" spans="1:35" ht="8.85" customHeight="1">
      <c r="A282" s="199"/>
      <c r="B282" s="199"/>
      <c r="C282" s="199"/>
      <c r="D282" s="199"/>
      <c r="E282" s="199"/>
      <c r="F282" s="199"/>
      <c r="G282" s="199"/>
      <c r="H282" s="199"/>
      <c r="I282" s="199"/>
      <c r="U282" s="762"/>
      <c r="V282" s="761"/>
      <c r="W282" s="760"/>
      <c r="X282" s="775"/>
      <c r="Y282" s="775"/>
      <c r="Z282" s="775"/>
      <c r="AA282" s="775"/>
      <c r="AB282" s="775"/>
      <c r="AC282" s="775"/>
      <c r="AD282" s="775"/>
      <c r="AE282" s="775"/>
      <c r="AF282" s="775"/>
      <c r="AG282" s="775"/>
      <c r="AH282" s="775"/>
      <c r="AI282" s="775"/>
    </row>
    <row r="283" spans="1:35" ht="8.85" customHeight="1">
      <c r="A283" s="199"/>
      <c r="B283" s="199"/>
      <c r="C283" s="199"/>
      <c r="D283" s="199"/>
      <c r="E283" s="199"/>
      <c r="F283" s="199"/>
      <c r="G283" s="199"/>
      <c r="H283" s="199"/>
      <c r="I283" s="199"/>
      <c r="U283" s="762"/>
      <c r="V283" s="761"/>
      <c r="W283" s="760"/>
      <c r="X283" s="775"/>
      <c r="Y283" s="775"/>
      <c r="Z283" s="775"/>
      <c r="AA283" s="775"/>
      <c r="AB283" s="775"/>
      <c r="AC283" s="775"/>
      <c r="AD283" s="775"/>
      <c r="AE283" s="775"/>
      <c r="AF283" s="775"/>
      <c r="AG283" s="775"/>
      <c r="AH283" s="775"/>
      <c r="AI283" s="775"/>
    </row>
    <row r="284" spans="1:35" ht="8.85" customHeight="1">
      <c r="A284" s="199"/>
      <c r="B284" s="199"/>
      <c r="C284" s="199"/>
      <c r="D284" s="199"/>
      <c r="E284" s="199"/>
      <c r="F284" s="199"/>
      <c r="G284" s="199"/>
      <c r="H284" s="199"/>
      <c r="I284" s="199"/>
      <c r="U284" s="762"/>
      <c r="V284" s="761"/>
      <c r="W284" s="760"/>
      <c r="X284" s="775"/>
      <c r="Y284" s="775"/>
      <c r="Z284" s="775"/>
      <c r="AA284" s="775"/>
      <c r="AB284" s="775"/>
      <c r="AC284" s="775"/>
      <c r="AD284" s="775"/>
      <c r="AE284" s="775"/>
      <c r="AF284" s="775"/>
      <c r="AG284" s="775"/>
      <c r="AH284" s="775"/>
      <c r="AI284" s="775"/>
    </row>
    <row r="285" spans="1:35" ht="8.85" customHeight="1">
      <c r="A285" s="199"/>
      <c r="B285" s="199"/>
      <c r="C285" s="199"/>
      <c r="D285" s="199"/>
      <c r="E285" s="199"/>
      <c r="F285" s="199"/>
      <c r="G285" s="199"/>
      <c r="H285" s="199"/>
      <c r="I285" s="199"/>
      <c r="U285" s="762"/>
      <c r="V285" s="761"/>
      <c r="W285" s="760"/>
      <c r="X285" s="775"/>
      <c r="Y285" s="775"/>
      <c r="Z285" s="775"/>
      <c r="AA285" s="775"/>
      <c r="AB285" s="775"/>
      <c r="AC285" s="775"/>
      <c r="AD285" s="775"/>
      <c r="AE285" s="775"/>
      <c r="AF285" s="775"/>
      <c r="AG285" s="775"/>
      <c r="AH285" s="775"/>
      <c r="AI285" s="775"/>
    </row>
    <row r="286" spans="1:35" ht="8.85" customHeight="1">
      <c r="A286" s="199"/>
      <c r="B286" s="199"/>
      <c r="C286" s="199"/>
      <c r="D286" s="199"/>
      <c r="E286" s="199"/>
      <c r="F286" s="199"/>
      <c r="G286" s="199"/>
      <c r="H286" s="199"/>
      <c r="I286" s="199"/>
      <c r="U286" s="762"/>
      <c r="V286" s="761"/>
      <c r="W286" s="760"/>
      <c r="X286" s="775"/>
      <c r="Y286" s="775"/>
      <c r="Z286" s="775"/>
      <c r="AA286" s="775"/>
      <c r="AB286" s="775"/>
      <c r="AC286" s="775"/>
      <c r="AD286" s="775"/>
      <c r="AE286" s="775"/>
      <c r="AF286" s="775"/>
      <c r="AG286" s="775"/>
      <c r="AH286" s="775"/>
      <c r="AI286" s="775"/>
    </row>
    <row r="287" spans="1:35" ht="8.85" customHeight="1">
      <c r="A287" s="199"/>
      <c r="B287" s="199"/>
      <c r="C287" s="199"/>
      <c r="D287" s="199"/>
      <c r="E287" s="199"/>
      <c r="F287" s="199"/>
      <c r="G287" s="199"/>
      <c r="H287" s="199"/>
      <c r="I287" s="199"/>
      <c r="U287" s="762"/>
      <c r="V287" s="761"/>
      <c r="W287" s="760"/>
      <c r="X287" s="775"/>
      <c r="Y287" s="775"/>
      <c r="Z287" s="775"/>
      <c r="AA287" s="775"/>
      <c r="AB287" s="775"/>
      <c r="AC287" s="775"/>
      <c r="AD287" s="775"/>
      <c r="AE287" s="775"/>
      <c r="AF287" s="775"/>
      <c r="AG287" s="775"/>
      <c r="AH287" s="775"/>
      <c r="AI287" s="775"/>
    </row>
    <row r="288" spans="1:35" ht="8.85" customHeight="1">
      <c r="A288" s="199"/>
      <c r="B288" s="199"/>
      <c r="C288" s="199"/>
      <c r="D288" s="199"/>
      <c r="E288" s="199"/>
      <c r="F288" s="199"/>
      <c r="G288" s="199"/>
      <c r="H288" s="199"/>
      <c r="I288" s="199"/>
      <c r="U288" s="762"/>
      <c r="V288" s="761"/>
      <c r="W288" s="760"/>
      <c r="X288" s="775"/>
      <c r="Y288" s="775"/>
      <c r="Z288" s="775"/>
      <c r="AA288" s="775"/>
      <c r="AB288" s="775"/>
      <c r="AC288" s="775"/>
      <c r="AD288" s="775"/>
      <c r="AE288" s="775"/>
      <c r="AF288" s="775"/>
      <c r="AG288" s="775"/>
      <c r="AH288" s="775"/>
      <c r="AI288" s="775"/>
    </row>
    <row r="289" spans="1:35" ht="8.85" customHeight="1">
      <c r="A289" s="199"/>
      <c r="B289" s="199"/>
      <c r="C289" s="199"/>
      <c r="D289" s="199"/>
      <c r="E289" s="199"/>
      <c r="F289" s="199"/>
      <c r="G289" s="199"/>
      <c r="H289" s="199"/>
      <c r="I289" s="199"/>
      <c r="U289" s="762"/>
      <c r="V289" s="761"/>
      <c r="W289" s="760"/>
      <c r="X289" s="775"/>
      <c r="Y289" s="775"/>
      <c r="Z289" s="775"/>
      <c r="AA289" s="775"/>
      <c r="AB289" s="775"/>
      <c r="AC289" s="775"/>
      <c r="AD289" s="775"/>
      <c r="AE289" s="775"/>
      <c r="AF289" s="775"/>
      <c r="AG289" s="775"/>
      <c r="AH289" s="775"/>
      <c r="AI289" s="775"/>
    </row>
    <row r="290" spans="1:35" ht="8.85" customHeight="1">
      <c r="A290" s="199"/>
      <c r="B290" s="199"/>
      <c r="C290" s="199"/>
      <c r="D290" s="199"/>
      <c r="E290" s="199"/>
      <c r="F290" s="199"/>
      <c r="G290" s="199"/>
      <c r="H290" s="199"/>
      <c r="I290" s="199"/>
      <c r="U290" s="762"/>
      <c r="V290" s="761"/>
      <c r="W290" s="760"/>
      <c r="X290" s="775"/>
      <c r="Y290" s="775"/>
      <c r="Z290" s="775"/>
      <c r="AA290" s="775"/>
      <c r="AB290" s="775"/>
      <c r="AC290" s="775"/>
      <c r="AD290" s="775"/>
      <c r="AE290" s="775"/>
      <c r="AF290" s="775"/>
      <c r="AG290" s="775"/>
      <c r="AH290" s="775"/>
      <c r="AI290" s="775"/>
    </row>
    <row r="291" spans="1:35" ht="8.85" customHeight="1">
      <c r="A291" s="199"/>
      <c r="B291" s="199"/>
      <c r="C291" s="199"/>
      <c r="D291" s="199"/>
      <c r="E291" s="199"/>
      <c r="F291" s="199"/>
      <c r="G291" s="199"/>
      <c r="H291" s="199"/>
      <c r="I291" s="199"/>
      <c r="U291" s="762"/>
      <c r="V291" s="761"/>
      <c r="W291" s="760"/>
      <c r="X291" s="775"/>
      <c r="Y291" s="775"/>
      <c r="Z291" s="775"/>
      <c r="AA291" s="775"/>
      <c r="AB291" s="775"/>
      <c r="AC291" s="775"/>
      <c r="AD291" s="775"/>
      <c r="AE291" s="775"/>
      <c r="AF291" s="775"/>
      <c r="AG291" s="775"/>
      <c r="AH291" s="775"/>
      <c r="AI291" s="775"/>
    </row>
    <row r="292" spans="1:35" ht="8.85" customHeight="1">
      <c r="A292" s="199"/>
      <c r="B292" s="199"/>
      <c r="C292" s="199"/>
      <c r="D292" s="199"/>
      <c r="E292" s="199"/>
      <c r="F292" s="199"/>
      <c r="G292" s="199"/>
      <c r="H292" s="199"/>
      <c r="I292" s="199"/>
      <c r="U292" s="762"/>
      <c r="V292" s="761"/>
      <c r="W292" s="760"/>
      <c r="X292" s="775"/>
      <c r="Y292" s="775"/>
      <c r="Z292" s="775"/>
      <c r="AA292" s="775"/>
      <c r="AB292" s="775"/>
      <c r="AC292" s="775"/>
      <c r="AD292" s="775"/>
      <c r="AE292" s="775"/>
      <c r="AF292" s="775"/>
      <c r="AG292" s="775"/>
      <c r="AH292" s="775"/>
      <c r="AI292" s="775"/>
    </row>
    <row r="293" spans="1:35" ht="8.85" customHeight="1">
      <c r="A293" s="199"/>
      <c r="B293" s="199"/>
      <c r="C293" s="199"/>
      <c r="D293" s="199"/>
      <c r="E293" s="199"/>
      <c r="F293" s="199"/>
      <c r="G293" s="199"/>
      <c r="H293" s="199"/>
      <c r="I293" s="199"/>
      <c r="U293" s="762"/>
      <c r="V293" s="761"/>
      <c r="W293" s="760"/>
      <c r="X293" s="775"/>
      <c r="Y293" s="775"/>
      <c r="Z293" s="775"/>
      <c r="AA293" s="775"/>
      <c r="AB293" s="775"/>
      <c r="AC293" s="775"/>
      <c r="AD293" s="775"/>
      <c r="AE293" s="775"/>
      <c r="AF293" s="775"/>
      <c r="AG293" s="775"/>
      <c r="AH293" s="775"/>
      <c r="AI293" s="775"/>
    </row>
    <row r="294" spans="1:35" ht="8.85" customHeight="1">
      <c r="A294" s="199"/>
      <c r="B294" s="199"/>
      <c r="C294" s="199"/>
      <c r="D294" s="199"/>
      <c r="E294" s="199"/>
      <c r="F294" s="199"/>
      <c r="G294" s="199"/>
      <c r="H294" s="199"/>
      <c r="I294" s="199"/>
      <c r="U294" s="762"/>
      <c r="V294" s="761"/>
      <c r="W294" s="760"/>
      <c r="X294" s="775"/>
      <c r="Y294" s="775"/>
      <c r="Z294" s="775"/>
      <c r="AA294" s="775"/>
      <c r="AB294" s="775"/>
      <c r="AC294" s="775"/>
      <c r="AD294" s="775"/>
      <c r="AE294" s="775"/>
      <c r="AF294" s="775"/>
      <c r="AG294" s="775"/>
      <c r="AH294" s="775"/>
      <c r="AI294" s="775"/>
    </row>
    <row r="295" spans="1:35" ht="8.85" customHeight="1">
      <c r="A295" s="199"/>
      <c r="B295" s="199"/>
      <c r="C295" s="199"/>
      <c r="D295" s="199"/>
      <c r="E295" s="199"/>
      <c r="F295" s="199"/>
      <c r="G295" s="199"/>
      <c r="H295" s="199"/>
      <c r="I295" s="199"/>
      <c r="U295" s="762"/>
      <c r="V295" s="761"/>
      <c r="W295" s="760"/>
      <c r="X295" s="775"/>
      <c r="Y295" s="775"/>
      <c r="Z295" s="775"/>
      <c r="AA295" s="775"/>
      <c r="AB295" s="775"/>
      <c r="AC295" s="775"/>
      <c r="AD295" s="775"/>
      <c r="AE295" s="775"/>
      <c r="AF295" s="775"/>
      <c r="AG295" s="775"/>
      <c r="AH295" s="775"/>
      <c r="AI295" s="775"/>
    </row>
    <row r="296" spans="1:35" ht="8.85" customHeight="1">
      <c r="A296" s="199"/>
      <c r="B296" s="199"/>
      <c r="C296" s="199"/>
      <c r="D296" s="199"/>
      <c r="E296" s="199"/>
      <c r="F296" s="199"/>
      <c r="G296" s="199"/>
      <c r="H296" s="199"/>
      <c r="I296" s="199"/>
      <c r="U296" s="762"/>
      <c r="V296" s="761"/>
      <c r="W296" s="760"/>
      <c r="X296" s="775"/>
      <c r="Y296" s="775"/>
      <c r="Z296" s="775"/>
      <c r="AA296" s="775"/>
      <c r="AB296" s="775"/>
      <c r="AC296" s="775"/>
      <c r="AD296" s="775"/>
      <c r="AE296" s="775"/>
      <c r="AF296" s="775"/>
      <c r="AG296" s="775"/>
      <c r="AH296" s="775"/>
      <c r="AI296" s="775"/>
    </row>
    <row r="297" spans="1:35" ht="8.85" customHeight="1">
      <c r="A297" s="199"/>
      <c r="B297" s="199"/>
      <c r="C297" s="199"/>
      <c r="D297" s="199"/>
      <c r="E297" s="199"/>
      <c r="F297" s="199"/>
      <c r="G297" s="199"/>
      <c r="H297" s="199"/>
      <c r="I297" s="199"/>
      <c r="U297" s="762"/>
      <c r="V297" s="761"/>
      <c r="W297" s="760"/>
      <c r="X297" s="775"/>
      <c r="Y297" s="775"/>
      <c r="Z297" s="775"/>
      <c r="AA297" s="775"/>
      <c r="AB297" s="775"/>
      <c r="AC297" s="775"/>
      <c r="AD297" s="775"/>
      <c r="AE297" s="775"/>
      <c r="AF297" s="775"/>
      <c r="AG297" s="775"/>
      <c r="AH297" s="775"/>
      <c r="AI297" s="775"/>
    </row>
    <row r="298" spans="1:35" ht="8.85" customHeight="1">
      <c r="A298" s="199"/>
      <c r="B298" s="199"/>
      <c r="C298" s="199"/>
      <c r="D298" s="199"/>
      <c r="E298" s="199"/>
      <c r="F298" s="199"/>
      <c r="G298" s="199"/>
      <c r="H298" s="199"/>
      <c r="I298" s="199"/>
      <c r="U298" s="762"/>
      <c r="V298" s="761"/>
      <c r="W298" s="760"/>
      <c r="X298" s="775"/>
      <c r="Y298" s="775"/>
      <c r="Z298" s="775"/>
      <c r="AA298" s="775"/>
      <c r="AB298" s="775"/>
      <c r="AC298" s="775"/>
      <c r="AD298" s="775"/>
      <c r="AE298" s="775"/>
      <c r="AF298" s="775"/>
      <c r="AG298" s="775"/>
      <c r="AH298" s="775"/>
      <c r="AI298" s="775"/>
    </row>
    <row r="299" spans="1:35" ht="8.85" customHeight="1">
      <c r="A299" s="199"/>
      <c r="B299" s="199"/>
      <c r="C299" s="199"/>
      <c r="D299" s="199"/>
      <c r="E299" s="199"/>
      <c r="F299" s="199"/>
      <c r="G299" s="199"/>
      <c r="H299" s="199"/>
      <c r="I299" s="199"/>
      <c r="U299" s="762"/>
      <c r="V299" s="761"/>
      <c r="W299" s="760"/>
      <c r="X299" s="775"/>
      <c r="Y299" s="775"/>
      <c r="Z299" s="775"/>
      <c r="AA299" s="775"/>
      <c r="AB299" s="775"/>
      <c r="AC299" s="775"/>
      <c r="AD299" s="775"/>
      <c r="AE299" s="775"/>
      <c r="AF299" s="775"/>
      <c r="AG299" s="775"/>
      <c r="AH299" s="775"/>
      <c r="AI299" s="775"/>
    </row>
    <row r="300" spans="1:35" ht="8.85" customHeight="1">
      <c r="A300" s="199"/>
      <c r="B300" s="199"/>
      <c r="C300" s="199"/>
      <c r="D300" s="199"/>
      <c r="E300" s="199"/>
      <c r="F300" s="199"/>
      <c r="G300" s="199"/>
      <c r="H300" s="199"/>
      <c r="I300" s="199"/>
      <c r="U300" s="762"/>
      <c r="V300" s="761"/>
      <c r="W300" s="760"/>
      <c r="X300" s="775"/>
      <c r="Y300" s="775"/>
      <c r="Z300" s="775"/>
      <c r="AA300" s="775"/>
      <c r="AB300" s="775"/>
      <c r="AC300" s="775"/>
      <c r="AD300" s="775"/>
      <c r="AE300" s="775"/>
      <c r="AF300" s="775"/>
      <c r="AG300" s="775"/>
      <c r="AH300" s="775"/>
      <c r="AI300" s="775"/>
    </row>
    <row r="301" spans="1:35" ht="8.85" customHeight="1">
      <c r="A301" s="199"/>
      <c r="B301" s="199"/>
      <c r="C301" s="199"/>
      <c r="D301" s="199"/>
      <c r="E301" s="199"/>
      <c r="F301" s="199"/>
      <c r="G301" s="199"/>
      <c r="H301" s="199"/>
      <c r="I301" s="199"/>
      <c r="U301" s="762"/>
      <c r="V301" s="761"/>
      <c r="W301" s="760"/>
      <c r="X301" s="775"/>
      <c r="Y301" s="775"/>
      <c r="Z301" s="775"/>
      <c r="AA301" s="775"/>
      <c r="AB301" s="775"/>
      <c r="AC301" s="775"/>
      <c r="AD301" s="775"/>
      <c r="AE301" s="775"/>
      <c r="AF301" s="775"/>
      <c r="AG301" s="775"/>
      <c r="AH301" s="775"/>
      <c r="AI301" s="775"/>
    </row>
    <row r="302" spans="1:35" ht="8.85" customHeight="1">
      <c r="A302" s="199"/>
      <c r="B302" s="199"/>
      <c r="C302" s="199"/>
      <c r="D302" s="199"/>
      <c r="E302" s="199"/>
      <c r="F302" s="199"/>
      <c r="G302" s="199"/>
      <c r="H302" s="199"/>
      <c r="I302" s="199"/>
      <c r="U302" s="762"/>
      <c r="V302" s="761"/>
      <c r="W302" s="760"/>
      <c r="X302" s="775"/>
      <c r="Y302" s="775"/>
      <c r="Z302" s="775"/>
      <c r="AA302" s="775"/>
      <c r="AB302" s="775"/>
      <c r="AC302" s="775"/>
      <c r="AD302" s="775"/>
      <c r="AE302" s="775"/>
      <c r="AF302" s="775"/>
      <c r="AG302" s="775"/>
      <c r="AH302" s="775"/>
      <c r="AI302" s="775"/>
    </row>
    <row r="303" spans="1:35" ht="8.85" customHeight="1">
      <c r="A303" s="199"/>
      <c r="B303" s="199"/>
      <c r="C303" s="199"/>
      <c r="D303" s="199"/>
      <c r="E303" s="199"/>
      <c r="F303" s="199"/>
      <c r="G303" s="199"/>
      <c r="H303" s="199"/>
      <c r="I303" s="199"/>
      <c r="U303" s="762"/>
      <c r="V303" s="761"/>
      <c r="W303" s="760"/>
      <c r="X303" s="775"/>
      <c r="Y303" s="775"/>
      <c r="Z303" s="775"/>
      <c r="AA303" s="775"/>
      <c r="AB303" s="775"/>
      <c r="AC303" s="775"/>
      <c r="AD303" s="775"/>
      <c r="AE303" s="775"/>
      <c r="AF303" s="775"/>
      <c r="AG303" s="775"/>
      <c r="AH303" s="775"/>
      <c r="AI303" s="775"/>
    </row>
    <row r="304" spans="1:35" ht="8.85" customHeight="1">
      <c r="A304" s="199"/>
      <c r="B304" s="199"/>
      <c r="C304" s="199"/>
      <c r="D304" s="199"/>
      <c r="E304" s="199"/>
      <c r="F304" s="199"/>
      <c r="G304" s="199"/>
      <c r="H304" s="199"/>
      <c r="I304" s="199"/>
      <c r="U304" s="762"/>
      <c r="V304" s="761"/>
      <c r="W304" s="760"/>
      <c r="X304" s="775"/>
      <c r="Y304" s="775"/>
      <c r="Z304" s="775"/>
      <c r="AA304" s="775"/>
      <c r="AB304" s="775"/>
      <c r="AC304" s="775"/>
      <c r="AD304" s="775"/>
      <c r="AE304" s="775"/>
      <c r="AF304" s="775"/>
      <c r="AG304" s="775"/>
      <c r="AH304" s="775"/>
      <c r="AI304" s="775"/>
    </row>
    <row r="305" spans="1:35" ht="8.85" customHeight="1">
      <c r="A305" s="199"/>
      <c r="B305" s="199"/>
      <c r="C305" s="199"/>
      <c r="D305" s="199"/>
      <c r="E305" s="199"/>
      <c r="F305" s="199"/>
      <c r="G305" s="199"/>
      <c r="H305" s="199"/>
      <c r="I305" s="199"/>
      <c r="U305" s="762"/>
      <c r="V305" s="761"/>
      <c r="W305" s="760"/>
      <c r="X305" s="775"/>
      <c r="Y305" s="775"/>
      <c r="Z305" s="775"/>
      <c r="AA305" s="775"/>
      <c r="AB305" s="775"/>
      <c r="AC305" s="775"/>
      <c r="AD305" s="775"/>
      <c r="AE305" s="775"/>
      <c r="AF305" s="775"/>
      <c r="AG305" s="775"/>
      <c r="AH305" s="775"/>
      <c r="AI305" s="775"/>
    </row>
    <row r="306" spans="1:35" ht="8.85" customHeight="1">
      <c r="A306" s="199"/>
      <c r="B306" s="199"/>
      <c r="C306" s="199"/>
      <c r="D306" s="199"/>
      <c r="E306" s="199"/>
      <c r="F306" s="199"/>
      <c r="G306" s="199"/>
      <c r="H306" s="199"/>
      <c r="I306" s="199"/>
      <c r="U306" s="762"/>
      <c r="V306" s="761"/>
      <c r="W306" s="760"/>
      <c r="X306" s="775"/>
      <c r="Y306" s="775"/>
      <c r="Z306" s="775"/>
      <c r="AA306" s="775"/>
      <c r="AB306" s="775"/>
      <c r="AC306" s="775"/>
      <c r="AD306" s="775"/>
      <c r="AE306" s="775"/>
      <c r="AF306" s="775"/>
      <c r="AG306" s="775"/>
      <c r="AH306" s="775"/>
      <c r="AI306" s="775"/>
    </row>
    <row r="307" spans="1:35" ht="8.85" customHeight="1">
      <c r="A307" s="199"/>
      <c r="B307" s="199"/>
      <c r="C307" s="199"/>
      <c r="D307" s="199"/>
      <c r="E307" s="199"/>
      <c r="F307" s="199"/>
      <c r="G307" s="199"/>
      <c r="H307" s="199"/>
      <c r="I307" s="199"/>
      <c r="U307" s="762"/>
      <c r="V307" s="761"/>
      <c r="W307" s="760"/>
      <c r="X307" s="775"/>
      <c r="Y307" s="775"/>
      <c r="Z307" s="775"/>
      <c r="AA307" s="775"/>
      <c r="AB307" s="775"/>
      <c r="AC307" s="775"/>
      <c r="AD307" s="775"/>
      <c r="AE307" s="775"/>
      <c r="AF307" s="775"/>
      <c r="AG307" s="775"/>
      <c r="AH307" s="775"/>
      <c r="AI307" s="775"/>
    </row>
    <row r="308" spans="1:35" ht="8.85" customHeight="1">
      <c r="A308" s="199"/>
      <c r="B308" s="199"/>
      <c r="C308" s="199"/>
      <c r="D308" s="199"/>
      <c r="E308" s="199"/>
      <c r="F308" s="199"/>
      <c r="G308" s="199"/>
      <c r="H308" s="199"/>
      <c r="I308" s="199"/>
      <c r="U308" s="762"/>
      <c r="V308" s="761"/>
      <c r="W308" s="760"/>
      <c r="X308" s="775"/>
      <c r="Y308" s="775"/>
      <c r="Z308" s="775"/>
      <c r="AA308" s="775"/>
      <c r="AB308" s="775"/>
      <c r="AC308" s="775"/>
      <c r="AD308" s="775"/>
      <c r="AE308" s="775"/>
      <c r="AF308" s="775"/>
      <c r="AG308" s="775"/>
      <c r="AH308" s="775"/>
      <c r="AI308" s="775"/>
    </row>
    <row r="309" spans="1:35" ht="8.85" customHeight="1">
      <c r="A309" s="199"/>
      <c r="B309" s="199"/>
      <c r="C309" s="199"/>
      <c r="D309" s="199"/>
      <c r="E309" s="199"/>
      <c r="F309" s="199"/>
      <c r="G309" s="199"/>
      <c r="H309" s="199"/>
      <c r="I309" s="199"/>
      <c r="U309" s="762"/>
      <c r="V309" s="761"/>
      <c r="W309" s="760"/>
      <c r="X309" s="775"/>
      <c r="Y309" s="775"/>
      <c r="Z309" s="775"/>
      <c r="AA309" s="775"/>
      <c r="AB309" s="775"/>
      <c r="AC309" s="775"/>
      <c r="AD309" s="775"/>
      <c r="AE309" s="775"/>
      <c r="AF309" s="775"/>
      <c r="AG309" s="775"/>
      <c r="AH309" s="775"/>
      <c r="AI309" s="775"/>
    </row>
    <row r="310" spans="1:35" ht="8.85" customHeight="1">
      <c r="A310" s="199"/>
      <c r="B310" s="199"/>
      <c r="C310" s="199"/>
      <c r="D310" s="199"/>
      <c r="E310" s="199"/>
      <c r="F310" s="199"/>
      <c r="G310" s="199"/>
      <c r="H310" s="199"/>
      <c r="I310" s="199"/>
      <c r="U310" s="762"/>
      <c r="V310" s="761"/>
      <c r="W310" s="760"/>
      <c r="X310" s="775"/>
      <c r="Y310" s="775"/>
      <c r="Z310" s="775"/>
      <c r="AA310" s="775"/>
      <c r="AB310" s="775"/>
      <c r="AC310" s="775"/>
      <c r="AD310" s="775"/>
      <c r="AE310" s="775"/>
      <c r="AF310" s="775"/>
      <c r="AG310" s="775"/>
      <c r="AH310" s="775"/>
      <c r="AI310" s="775"/>
    </row>
    <row r="311" spans="1:35" ht="8.85" customHeight="1">
      <c r="A311" s="199"/>
      <c r="B311" s="199"/>
      <c r="C311" s="199"/>
      <c r="D311" s="199"/>
      <c r="E311" s="199"/>
      <c r="F311" s="199"/>
      <c r="G311" s="199"/>
      <c r="H311" s="199"/>
      <c r="I311" s="199"/>
      <c r="U311" s="762"/>
      <c r="V311" s="761"/>
      <c r="W311" s="760"/>
      <c r="X311" s="775"/>
      <c r="Y311" s="775"/>
      <c r="Z311" s="775"/>
      <c r="AA311" s="775"/>
      <c r="AB311" s="775"/>
      <c r="AC311" s="775"/>
      <c r="AD311" s="775"/>
      <c r="AE311" s="775"/>
      <c r="AF311" s="775"/>
      <c r="AG311" s="775"/>
      <c r="AH311" s="775"/>
      <c r="AI311" s="775"/>
    </row>
    <row r="312" spans="1:35" ht="8.85" customHeight="1">
      <c r="A312" s="199"/>
      <c r="B312" s="199"/>
      <c r="C312" s="199"/>
      <c r="D312" s="199"/>
      <c r="E312" s="199"/>
      <c r="F312" s="199"/>
      <c r="G312" s="199"/>
      <c r="H312" s="199"/>
      <c r="I312" s="199"/>
      <c r="U312" s="762"/>
      <c r="V312" s="761"/>
      <c r="W312" s="760"/>
      <c r="X312" s="775"/>
      <c r="Y312" s="775"/>
      <c r="Z312" s="775"/>
      <c r="AA312" s="775"/>
      <c r="AB312" s="775"/>
      <c r="AC312" s="775"/>
      <c r="AD312" s="775"/>
      <c r="AE312" s="775"/>
      <c r="AF312" s="775"/>
      <c r="AG312" s="775"/>
      <c r="AH312" s="775"/>
      <c r="AI312" s="775"/>
    </row>
    <row r="313" spans="1:35" ht="8.85" customHeight="1">
      <c r="A313" s="199"/>
      <c r="B313" s="199"/>
      <c r="C313" s="199"/>
      <c r="D313" s="199"/>
      <c r="E313" s="199"/>
      <c r="F313" s="199"/>
      <c r="G313" s="199"/>
      <c r="H313" s="199"/>
      <c r="I313" s="199"/>
      <c r="U313" s="762"/>
      <c r="V313" s="761"/>
      <c r="W313" s="760"/>
      <c r="X313" s="775"/>
      <c r="Y313" s="775"/>
      <c r="Z313" s="775"/>
      <c r="AA313" s="775"/>
      <c r="AB313" s="775"/>
      <c r="AC313" s="775"/>
      <c r="AD313" s="775"/>
      <c r="AE313" s="775"/>
      <c r="AF313" s="775"/>
      <c r="AG313" s="775"/>
      <c r="AH313" s="775"/>
      <c r="AI313" s="775"/>
    </row>
    <row r="314" spans="1:35" ht="8.85" customHeight="1">
      <c r="A314" s="199"/>
      <c r="B314" s="199"/>
      <c r="C314" s="199"/>
      <c r="D314" s="199"/>
      <c r="E314" s="199"/>
      <c r="F314" s="199"/>
      <c r="G314" s="199"/>
      <c r="H314" s="199"/>
      <c r="I314" s="199"/>
      <c r="U314" s="762"/>
      <c r="V314" s="761"/>
      <c r="W314" s="760"/>
      <c r="X314" s="775"/>
      <c r="Y314" s="775"/>
      <c r="Z314" s="775"/>
      <c r="AA314" s="775"/>
      <c r="AB314" s="775"/>
      <c r="AC314" s="775"/>
      <c r="AD314" s="775"/>
      <c r="AE314" s="775"/>
      <c r="AF314" s="775"/>
      <c r="AG314" s="775"/>
      <c r="AH314" s="775"/>
      <c r="AI314" s="775"/>
    </row>
    <row r="315" spans="1:35" ht="8.85" customHeight="1">
      <c r="A315" s="199"/>
      <c r="B315" s="199"/>
      <c r="C315" s="199"/>
      <c r="D315" s="199"/>
      <c r="E315" s="199"/>
      <c r="F315" s="199"/>
      <c r="G315" s="199"/>
      <c r="H315" s="199"/>
      <c r="I315" s="199"/>
      <c r="U315" s="762"/>
      <c r="V315" s="761"/>
      <c r="W315" s="760"/>
      <c r="X315" s="775"/>
      <c r="Y315" s="775"/>
      <c r="Z315" s="775"/>
      <c r="AA315" s="775"/>
      <c r="AB315" s="775"/>
      <c r="AC315" s="775"/>
      <c r="AD315" s="775"/>
      <c r="AE315" s="775"/>
      <c r="AF315" s="775"/>
      <c r="AG315" s="775"/>
      <c r="AH315" s="775"/>
      <c r="AI315" s="775"/>
    </row>
    <row r="316" spans="1:35" ht="8.85" customHeight="1">
      <c r="A316" s="199"/>
      <c r="B316" s="199"/>
      <c r="C316" s="199"/>
      <c r="D316" s="199"/>
      <c r="E316" s="199"/>
      <c r="F316" s="199"/>
      <c r="G316" s="199"/>
      <c r="H316" s="199"/>
      <c r="I316" s="199"/>
      <c r="U316" s="762"/>
      <c r="V316" s="761"/>
      <c r="W316" s="760"/>
      <c r="X316" s="775"/>
      <c r="Y316" s="775"/>
      <c r="Z316" s="775"/>
      <c r="AA316" s="775"/>
      <c r="AB316" s="775"/>
      <c r="AC316" s="775"/>
      <c r="AD316" s="775"/>
      <c r="AE316" s="775"/>
      <c r="AF316" s="775"/>
      <c r="AG316" s="775"/>
      <c r="AH316" s="775"/>
      <c r="AI316" s="775"/>
    </row>
    <row r="317" spans="1:35" ht="8.85" customHeight="1">
      <c r="A317" s="199"/>
      <c r="B317" s="199"/>
      <c r="C317" s="199"/>
      <c r="D317" s="199"/>
      <c r="E317" s="199"/>
      <c r="F317" s="199"/>
      <c r="G317" s="199"/>
      <c r="H317" s="199"/>
      <c r="I317" s="199"/>
      <c r="U317" s="762"/>
      <c r="V317" s="761"/>
      <c r="W317" s="760"/>
      <c r="X317" s="775"/>
      <c r="Y317" s="775"/>
      <c r="Z317" s="775"/>
      <c r="AA317" s="775"/>
      <c r="AB317" s="775"/>
      <c r="AC317" s="775"/>
      <c r="AD317" s="775"/>
      <c r="AE317" s="775"/>
      <c r="AF317" s="775"/>
      <c r="AG317" s="775"/>
      <c r="AH317" s="775"/>
      <c r="AI317" s="775"/>
    </row>
    <row r="318" spans="1:35" ht="8.85" customHeight="1">
      <c r="U318" s="762"/>
      <c r="V318" s="761"/>
      <c r="W318" s="760"/>
      <c r="X318" s="775"/>
      <c r="Y318" s="775"/>
      <c r="Z318" s="775"/>
      <c r="AA318" s="775"/>
      <c r="AB318" s="775"/>
      <c r="AC318" s="775"/>
      <c r="AD318" s="775"/>
      <c r="AE318" s="775"/>
      <c r="AF318" s="775"/>
      <c r="AG318" s="775"/>
      <c r="AH318" s="775"/>
      <c r="AI318" s="775"/>
    </row>
    <row r="319" spans="1:35" ht="8.85" customHeight="1">
      <c r="U319" s="762"/>
      <c r="V319" s="761"/>
      <c r="W319" s="760"/>
      <c r="X319" s="775"/>
      <c r="Y319" s="775"/>
      <c r="Z319" s="775"/>
      <c r="AA319" s="775"/>
      <c r="AB319" s="775"/>
      <c r="AC319" s="775"/>
      <c r="AD319" s="775"/>
      <c r="AE319" s="775"/>
      <c r="AF319" s="775"/>
      <c r="AG319" s="775"/>
      <c r="AH319" s="775"/>
      <c r="AI319" s="775"/>
    </row>
    <row r="320" spans="1:35" ht="8.85" customHeight="1">
      <c r="U320" s="762"/>
      <c r="V320" s="761"/>
      <c r="W320" s="760"/>
      <c r="X320" s="775"/>
      <c r="Y320" s="775"/>
      <c r="Z320" s="775"/>
      <c r="AA320" s="775"/>
      <c r="AB320" s="775"/>
      <c r="AC320" s="775"/>
      <c r="AD320" s="775"/>
      <c r="AE320" s="775"/>
      <c r="AF320" s="775"/>
      <c r="AG320" s="775"/>
      <c r="AH320" s="775"/>
      <c r="AI320" s="775"/>
    </row>
    <row r="321" spans="21:35" ht="8.85" customHeight="1">
      <c r="U321" s="762"/>
      <c r="V321" s="761"/>
      <c r="W321" s="760"/>
      <c r="X321" s="775"/>
      <c r="Y321" s="775"/>
      <c r="Z321" s="775"/>
      <c r="AA321" s="775"/>
      <c r="AB321" s="775"/>
      <c r="AC321" s="775"/>
      <c r="AD321" s="775"/>
      <c r="AE321" s="775"/>
      <c r="AF321" s="775"/>
      <c r="AG321" s="775"/>
      <c r="AH321" s="775"/>
      <c r="AI321" s="775"/>
    </row>
    <row r="322" spans="21:35" ht="8.85" customHeight="1">
      <c r="U322" s="762"/>
      <c r="V322" s="761"/>
      <c r="W322" s="760"/>
      <c r="X322" s="775"/>
      <c r="Y322" s="775"/>
      <c r="Z322" s="775"/>
      <c r="AA322" s="775"/>
      <c r="AB322" s="775"/>
      <c r="AC322" s="775"/>
      <c r="AD322" s="775"/>
      <c r="AE322" s="775"/>
      <c r="AF322" s="775"/>
      <c r="AG322" s="775"/>
      <c r="AH322" s="775"/>
      <c r="AI322" s="775"/>
    </row>
    <row r="323" spans="21:35" ht="8.85" customHeight="1">
      <c r="U323" s="762"/>
      <c r="V323" s="761"/>
      <c r="W323" s="760"/>
      <c r="X323" s="775"/>
      <c r="Y323" s="775"/>
      <c r="Z323" s="775"/>
      <c r="AA323" s="775"/>
      <c r="AB323" s="775"/>
      <c r="AC323" s="775"/>
      <c r="AD323" s="775"/>
      <c r="AE323" s="775"/>
      <c r="AF323" s="775"/>
      <c r="AG323" s="775"/>
      <c r="AH323" s="775"/>
      <c r="AI323" s="775"/>
    </row>
    <row r="324" spans="21:35" ht="8.85" customHeight="1">
      <c r="U324" s="762"/>
      <c r="V324" s="761"/>
      <c r="W324" s="760"/>
      <c r="X324" s="775"/>
      <c r="Y324" s="775"/>
      <c r="Z324" s="775"/>
      <c r="AA324" s="775"/>
      <c r="AB324" s="775"/>
      <c r="AC324" s="775"/>
      <c r="AD324" s="775"/>
      <c r="AE324" s="775"/>
      <c r="AF324" s="775"/>
      <c r="AG324" s="775"/>
      <c r="AH324" s="775"/>
      <c r="AI324" s="775"/>
    </row>
    <row r="325" spans="21:35" ht="8.85" customHeight="1">
      <c r="U325" s="762"/>
      <c r="V325" s="761"/>
      <c r="W325" s="760"/>
      <c r="X325" s="775"/>
      <c r="Y325" s="775"/>
      <c r="Z325" s="775"/>
      <c r="AA325" s="775"/>
      <c r="AB325" s="775"/>
      <c r="AC325" s="775"/>
      <c r="AD325" s="775"/>
      <c r="AE325" s="775"/>
      <c r="AF325" s="775"/>
      <c r="AG325" s="775"/>
      <c r="AH325" s="775"/>
      <c r="AI325" s="775"/>
    </row>
    <row r="326" spans="21:35" ht="8.85" customHeight="1">
      <c r="U326" s="762"/>
      <c r="V326" s="761"/>
      <c r="W326" s="760"/>
      <c r="X326" s="775"/>
      <c r="Y326" s="775"/>
      <c r="Z326" s="775"/>
      <c r="AA326" s="775"/>
      <c r="AB326" s="775"/>
      <c r="AC326" s="775"/>
      <c r="AD326" s="775"/>
      <c r="AE326" s="775"/>
      <c r="AF326" s="775"/>
      <c r="AG326" s="775"/>
      <c r="AH326" s="775"/>
      <c r="AI326" s="775"/>
    </row>
    <row r="327" spans="21:35" ht="8.85" customHeight="1">
      <c r="U327" s="762"/>
      <c r="V327" s="761"/>
      <c r="W327" s="760"/>
      <c r="X327" s="775"/>
      <c r="Y327" s="775"/>
      <c r="Z327" s="775"/>
      <c r="AA327" s="775"/>
      <c r="AB327" s="775"/>
      <c r="AC327" s="775"/>
      <c r="AD327" s="775"/>
      <c r="AE327" s="775"/>
      <c r="AF327" s="775"/>
      <c r="AG327" s="775"/>
      <c r="AH327" s="775"/>
      <c r="AI327" s="775"/>
    </row>
    <row r="328" spans="21:35" ht="8.85" customHeight="1">
      <c r="U328" s="762"/>
      <c r="V328" s="761"/>
      <c r="W328" s="760"/>
      <c r="X328" s="775"/>
      <c r="Y328" s="775"/>
      <c r="Z328" s="775"/>
      <c r="AA328" s="775"/>
      <c r="AB328" s="775"/>
      <c r="AC328" s="775"/>
      <c r="AD328" s="775"/>
      <c r="AE328" s="775"/>
      <c r="AF328" s="775"/>
      <c r="AG328" s="775"/>
      <c r="AH328" s="775"/>
      <c r="AI328" s="775"/>
    </row>
    <row r="329" spans="21:35" ht="8.85" customHeight="1">
      <c r="U329" s="762"/>
      <c r="V329" s="761"/>
      <c r="W329" s="760"/>
      <c r="X329" s="775"/>
      <c r="Y329" s="775"/>
      <c r="Z329" s="775"/>
      <c r="AA329" s="775"/>
      <c r="AB329" s="775"/>
      <c r="AC329" s="775"/>
      <c r="AD329" s="775"/>
      <c r="AE329" s="775"/>
      <c r="AF329" s="775"/>
      <c r="AG329" s="775"/>
      <c r="AH329" s="775"/>
      <c r="AI329" s="775"/>
    </row>
    <row r="330" spans="21:35" ht="8.85" customHeight="1">
      <c r="U330" s="762"/>
      <c r="V330" s="761"/>
      <c r="W330" s="760"/>
      <c r="X330" s="775"/>
      <c r="Y330" s="775"/>
      <c r="Z330" s="775"/>
      <c r="AA330" s="775"/>
      <c r="AB330" s="775"/>
      <c r="AC330" s="775"/>
      <c r="AD330" s="775"/>
      <c r="AE330" s="775"/>
      <c r="AF330" s="775"/>
      <c r="AG330" s="775"/>
      <c r="AH330" s="775"/>
      <c r="AI330" s="775"/>
    </row>
    <row r="331" spans="21:35" ht="8.85" customHeight="1">
      <c r="U331" s="762"/>
      <c r="V331" s="761"/>
      <c r="W331" s="760"/>
      <c r="X331" s="775"/>
      <c r="Y331" s="775"/>
      <c r="Z331" s="775"/>
      <c r="AA331" s="775"/>
      <c r="AB331" s="775"/>
      <c r="AC331" s="775"/>
      <c r="AD331" s="775"/>
      <c r="AE331" s="775"/>
      <c r="AF331" s="775"/>
      <c r="AG331" s="775"/>
      <c r="AH331" s="775"/>
      <c r="AI331" s="775"/>
    </row>
    <row r="332" spans="21:35" ht="8.85" customHeight="1">
      <c r="U332" s="762"/>
      <c r="V332" s="761"/>
      <c r="W332" s="760"/>
      <c r="X332" s="775"/>
      <c r="Y332" s="775"/>
      <c r="Z332" s="775"/>
      <c r="AA332" s="775"/>
      <c r="AB332" s="775"/>
      <c r="AC332" s="775"/>
      <c r="AD332" s="775"/>
      <c r="AE332" s="775"/>
      <c r="AF332" s="775"/>
      <c r="AG332" s="775"/>
      <c r="AH332" s="775"/>
      <c r="AI332" s="775"/>
    </row>
    <row r="333" spans="21:35" ht="8.85" customHeight="1">
      <c r="U333" s="762"/>
      <c r="V333" s="761"/>
      <c r="W333" s="760"/>
      <c r="X333" s="775"/>
      <c r="Y333" s="775"/>
      <c r="Z333" s="775"/>
      <c r="AA333" s="775"/>
      <c r="AB333" s="775"/>
      <c r="AC333" s="775"/>
      <c r="AD333" s="775"/>
      <c r="AE333" s="775"/>
      <c r="AF333" s="775"/>
      <c r="AG333" s="775"/>
      <c r="AH333" s="775"/>
      <c r="AI333" s="775"/>
    </row>
    <row r="334" spans="21:35" ht="8.85" customHeight="1">
      <c r="U334" s="762"/>
      <c r="V334" s="761"/>
      <c r="W334" s="760"/>
      <c r="X334" s="775"/>
      <c r="Y334" s="775"/>
      <c r="Z334" s="775"/>
      <c r="AA334" s="775"/>
      <c r="AB334" s="775"/>
      <c r="AC334" s="775"/>
      <c r="AD334" s="775"/>
      <c r="AE334" s="775"/>
      <c r="AF334" s="775"/>
      <c r="AG334" s="775"/>
      <c r="AH334" s="775"/>
      <c r="AI334" s="775"/>
    </row>
    <row r="335" spans="21:35" ht="8.85" customHeight="1">
      <c r="U335" s="762"/>
      <c r="V335" s="761"/>
      <c r="W335" s="760"/>
      <c r="X335" s="775"/>
      <c r="Y335" s="775"/>
      <c r="Z335" s="775"/>
      <c r="AA335" s="775"/>
      <c r="AB335" s="775"/>
      <c r="AC335" s="775"/>
      <c r="AD335" s="775"/>
      <c r="AE335" s="775"/>
      <c r="AF335" s="775"/>
      <c r="AG335" s="775"/>
      <c r="AH335" s="775"/>
      <c r="AI335" s="775"/>
    </row>
    <row r="336" spans="21:35" ht="8.85" customHeight="1">
      <c r="U336" s="762"/>
      <c r="V336" s="761"/>
      <c r="W336" s="760"/>
      <c r="X336" s="775"/>
      <c r="Y336" s="775"/>
      <c r="Z336" s="775"/>
      <c r="AA336" s="775"/>
      <c r="AB336" s="775"/>
      <c r="AC336" s="775"/>
      <c r="AD336" s="775"/>
      <c r="AE336" s="775"/>
      <c r="AF336" s="775"/>
      <c r="AG336" s="775"/>
      <c r="AH336" s="775"/>
      <c r="AI336" s="775"/>
    </row>
    <row r="337" spans="21:35" ht="8.85" customHeight="1">
      <c r="U337" s="762"/>
      <c r="V337" s="761"/>
      <c r="W337" s="760"/>
      <c r="X337" s="775"/>
      <c r="Y337" s="775"/>
      <c r="Z337" s="775"/>
      <c r="AA337" s="775"/>
      <c r="AB337" s="775"/>
      <c r="AC337" s="775"/>
      <c r="AD337" s="775"/>
      <c r="AE337" s="775"/>
      <c r="AF337" s="775"/>
      <c r="AG337" s="775"/>
      <c r="AH337" s="775"/>
      <c r="AI337" s="775"/>
    </row>
    <row r="338" spans="21:35" ht="8.85" customHeight="1">
      <c r="U338" s="762"/>
      <c r="V338" s="761"/>
      <c r="W338" s="760"/>
      <c r="X338" s="775"/>
      <c r="Y338" s="775"/>
      <c r="Z338" s="775"/>
      <c r="AA338" s="775"/>
      <c r="AB338" s="775"/>
      <c r="AC338" s="775"/>
      <c r="AD338" s="775"/>
      <c r="AE338" s="775"/>
      <c r="AF338" s="775"/>
      <c r="AG338" s="775"/>
      <c r="AH338" s="775"/>
      <c r="AI338" s="775"/>
    </row>
    <row r="339" spans="21:35" ht="8.85" customHeight="1">
      <c r="U339" s="762"/>
      <c r="V339" s="761"/>
      <c r="W339" s="760"/>
      <c r="X339" s="775"/>
      <c r="Y339" s="775"/>
      <c r="Z339" s="775"/>
      <c r="AA339" s="775"/>
      <c r="AB339" s="775"/>
      <c r="AC339" s="775"/>
      <c r="AD339" s="775"/>
      <c r="AE339" s="775"/>
      <c r="AF339" s="775"/>
      <c r="AG339" s="775"/>
      <c r="AH339" s="775"/>
      <c r="AI339" s="775"/>
    </row>
    <row r="340" spans="21:35" ht="8.85" customHeight="1">
      <c r="U340" s="762"/>
      <c r="V340" s="761"/>
      <c r="W340" s="760"/>
      <c r="X340" s="775"/>
      <c r="Y340" s="775"/>
      <c r="Z340" s="775"/>
      <c r="AA340" s="775"/>
      <c r="AB340" s="775"/>
      <c r="AC340" s="775"/>
      <c r="AD340" s="775"/>
      <c r="AE340" s="775"/>
      <c r="AF340" s="775"/>
      <c r="AG340" s="775"/>
      <c r="AH340" s="775"/>
      <c r="AI340" s="775"/>
    </row>
    <row r="341" spans="21:35" ht="8.85" customHeight="1">
      <c r="U341" s="762"/>
      <c r="V341" s="761"/>
      <c r="W341" s="760"/>
      <c r="X341" s="775"/>
      <c r="Y341" s="775"/>
      <c r="Z341" s="775"/>
      <c r="AA341" s="775"/>
      <c r="AB341" s="775"/>
      <c r="AC341" s="775"/>
      <c r="AD341" s="775"/>
      <c r="AE341" s="775"/>
      <c r="AF341" s="775"/>
      <c r="AG341" s="775"/>
      <c r="AH341" s="775"/>
      <c r="AI341" s="775"/>
    </row>
    <row r="342" spans="21:35" ht="8.85" customHeight="1">
      <c r="U342" s="762"/>
      <c r="V342" s="761"/>
      <c r="W342" s="760"/>
      <c r="X342" s="775"/>
      <c r="Y342" s="775"/>
      <c r="Z342" s="775"/>
      <c r="AA342" s="775"/>
      <c r="AB342" s="775"/>
      <c r="AC342" s="775"/>
      <c r="AD342" s="775"/>
      <c r="AE342" s="775"/>
      <c r="AF342" s="775"/>
      <c r="AG342" s="775"/>
      <c r="AH342" s="775"/>
      <c r="AI342" s="775"/>
    </row>
    <row r="343" spans="21:35" ht="8.85" customHeight="1">
      <c r="U343" s="762"/>
      <c r="V343" s="761"/>
      <c r="W343" s="760"/>
      <c r="X343" s="775"/>
      <c r="Y343" s="775"/>
      <c r="Z343" s="775"/>
      <c r="AA343" s="775"/>
      <c r="AB343" s="775"/>
      <c r="AC343" s="775"/>
      <c r="AD343" s="775"/>
      <c r="AE343" s="775"/>
      <c r="AF343" s="775"/>
      <c r="AG343" s="775"/>
      <c r="AH343" s="775"/>
      <c r="AI343" s="775"/>
    </row>
    <row r="344" spans="21:35" ht="8.85" customHeight="1">
      <c r="U344" s="762"/>
      <c r="V344" s="761"/>
      <c r="W344" s="760"/>
      <c r="X344" s="775"/>
      <c r="Y344" s="775"/>
      <c r="Z344" s="775"/>
      <c r="AA344" s="775"/>
      <c r="AB344" s="775"/>
      <c r="AC344" s="775"/>
      <c r="AD344" s="775"/>
      <c r="AE344" s="775"/>
      <c r="AF344" s="775"/>
      <c r="AG344" s="775"/>
      <c r="AH344" s="775"/>
      <c r="AI344" s="775"/>
    </row>
    <row r="345" spans="21:35" ht="8.85" customHeight="1">
      <c r="U345" s="762"/>
      <c r="V345" s="761"/>
      <c r="W345" s="760"/>
      <c r="X345" s="775"/>
      <c r="Y345" s="775"/>
      <c r="Z345" s="775"/>
      <c r="AA345" s="775"/>
      <c r="AB345" s="775"/>
      <c r="AC345" s="775"/>
      <c r="AD345" s="775"/>
      <c r="AE345" s="775"/>
      <c r="AF345" s="775"/>
      <c r="AG345" s="775"/>
      <c r="AH345" s="775"/>
      <c r="AI345" s="775"/>
    </row>
    <row r="346" spans="21:35" ht="8.85" customHeight="1">
      <c r="U346" s="762"/>
      <c r="V346" s="761"/>
      <c r="W346" s="760"/>
      <c r="X346" s="775"/>
      <c r="Y346" s="775"/>
      <c r="Z346" s="775"/>
      <c r="AA346" s="775"/>
      <c r="AB346" s="775"/>
      <c r="AC346" s="775"/>
      <c r="AD346" s="775"/>
      <c r="AE346" s="775"/>
      <c r="AF346" s="775"/>
      <c r="AG346" s="775"/>
      <c r="AH346" s="775"/>
      <c r="AI346" s="775"/>
    </row>
    <row r="347" spans="21:35" ht="8.85" customHeight="1">
      <c r="U347" s="762"/>
      <c r="V347" s="761"/>
      <c r="W347" s="760"/>
      <c r="X347" s="775"/>
      <c r="Y347" s="775"/>
      <c r="Z347" s="775"/>
      <c r="AA347" s="775"/>
      <c r="AB347" s="775"/>
      <c r="AC347" s="775"/>
      <c r="AD347" s="775"/>
      <c r="AE347" s="775"/>
      <c r="AF347" s="775"/>
      <c r="AG347" s="775"/>
      <c r="AH347" s="775"/>
      <c r="AI347" s="775"/>
    </row>
    <row r="348" spans="21:35" ht="8.85" customHeight="1">
      <c r="U348" s="762"/>
      <c r="V348" s="761"/>
      <c r="W348" s="760"/>
      <c r="X348" s="775"/>
      <c r="Y348" s="775"/>
      <c r="Z348" s="775"/>
      <c r="AA348" s="775"/>
      <c r="AB348" s="775"/>
      <c r="AC348" s="775"/>
      <c r="AD348" s="775"/>
      <c r="AE348" s="775"/>
      <c r="AF348" s="775"/>
      <c r="AG348" s="775"/>
      <c r="AH348" s="775"/>
      <c r="AI348" s="775"/>
    </row>
    <row r="349" spans="21:35" ht="8.85" customHeight="1">
      <c r="U349" s="762"/>
      <c r="V349" s="761"/>
      <c r="W349" s="760"/>
      <c r="X349" s="775"/>
      <c r="Y349" s="775"/>
      <c r="Z349" s="775"/>
      <c r="AA349" s="775"/>
      <c r="AB349" s="775"/>
      <c r="AC349" s="775"/>
      <c r="AD349" s="775"/>
      <c r="AE349" s="775"/>
      <c r="AF349" s="775"/>
      <c r="AG349" s="775"/>
      <c r="AH349" s="775"/>
      <c r="AI349" s="775"/>
    </row>
    <row r="350" spans="21:35" ht="8.85" customHeight="1">
      <c r="U350" s="762"/>
      <c r="V350" s="761"/>
      <c r="W350" s="760"/>
      <c r="X350" s="775"/>
      <c r="Y350" s="775"/>
      <c r="Z350" s="775"/>
      <c r="AA350" s="775"/>
      <c r="AB350" s="775"/>
      <c r="AC350" s="775"/>
      <c r="AD350" s="775"/>
      <c r="AE350" s="775"/>
      <c r="AF350" s="775"/>
      <c r="AG350" s="775"/>
      <c r="AH350" s="775"/>
      <c r="AI350" s="775"/>
    </row>
    <row r="351" spans="21:35" ht="8.85" customHeight="1">
      <c r="U351" s="762"/>
      <c r="V351" s="761"/>
      <c r="W351" s="760"/>
      <c r="X351" s="775"/>
      <c r="Y351" s="775"/>
      <c r="Z351" s="775"/>
      <c r="AA351" s="775"/>
      <c r="AB351" s="775"/>
      <c r="AC351" s="775"/>
      <c r="AD351" s="775"/>
      <c r="AE351" s="775"/>
      <c r="AF351" s="775"/>
      <c r="AG351" s="775"/>
      <c r="AH351" s="775"/>
      <c r="AI351" s="775"/>
    </row>
    <row r="352" spans="21:35" ht="8.85" customHeight="1">
      <c r="U352" s="762"/>
      <c r="V352" s="761"/>
      <c r="W352" s="760"/>
      <c r="X352" s="776"/>
      <c r="Y352" s="776"/>
      <c r="Z352" s="776"/>
      <c r="AA352" s="776"/>
      <c r="AB352" s="776"/>
      <c r="AC352" s="776"/>
      <c r="AD352" s="776"/>
      <c r="AE352" s="776"/>
      <c r="AF352" s="776"/>
      <c r="AG352" s="776"/>
      <c r="AH352" s="776"/>
      <c r="AI352" s="776"/>
    </row>
    <row r="353" spans="21:35" ht="8.85" customHeight="1">
      <c r="U353" s="762"/>
      <c r="V353" s="761"/>
      <c r="W353" s="760"/>
      <c r="X353" s="776"/>
      <c r="Y353" s="776"/>
      <c r="Z353" s="776"/>
      <c r="AA353" s="776"/>
      <c r="AB353" s="776"/>
      <c r="AC353" s="776"/>
      <c r="AD353" s="776"/>
      <c r="AE353" s="776"/>
      <c r="AF353" s="776"/>
      <c r="AG353" s="776"/>
      <c r="AH353" s="776"/>
      <c r="AI353" s="776"/>
    </row>
    <row r="354" spans="21:35" ht="8.85" customHeight="1">
      <c r="U354" s="762"/>
      <c r="V354" s="761"/>
      <c r="W354" s="760"/>
      <c r="X354" s="776"/>
      <c r="Y354" s="776"/>
      <c r="Z354" s="776"/>
      <c r="AA354" s="776"/>
      <c r="AB354" s="776"/>
      <c r="AC354" s="776"/>
      <c r="AD354" s="776"/>
      <c r="AE354" s="776"/>
      <c r="AF354" s="776"/>
      <c r="AG354" s="776"/>
      <c r="AH354" s="776"/>
      <c r="AI354" s="776"/>
    </row>
    <row r="355" spans="21:35" ht="8.85" customHeight="1">
      <c r="U355" s="762"/>
      <c r="V355" s="761"/>
      <c r="W355" s="760"/>
      <c r="X355" s="776"/>
      <c r="Y355" s="776"/>
      <c r="Z355" s="776"/>
      <c r="AA355" s="776"/>
      <c r="AB355" s="776"/>
      <c r="AC355" s="776"/>
      <c r="AD355" s="776"/>
      <c r="AE355" s="776"/>
      <c r="AF355" s="776"/>
      <c r="AG355" s="776"/>
      <c r="AH355" s="776"/>
      <c r="AI355" s="776"/>
    </row>
    <row r="356" spans="21:35" ht="8.85" customHeight="1">
      <c r="U356" s="762"/>
      <c r="V356" s="761"/>
      <c r="W356" s="760"/>
      <c r="X356" s="776"/>
      <c r="Y356" s="776"/>
      <c r="Z356" s="776"/>
      <c r="AA356" s="776"/>
      <c r="AB356" s="776"/>
      <c r="AC356" s="776"/>
      <c r="AD356" s="776"/>
      <c r="AE356" s="776"/>
      <c r="AF356" s="776"/>
      <c r="AG356" s="776"/>
      <c r="AH356" s="776"/>
      <c r="AI356" s="776"/>
    </row>
    <row r="357" spans="21:35" ht="8.85" customHeight="1">
      <c r="U357" s="762"/>
      <c r="V357" s="761"/>
      <c r="W357" s="760"/>
      <c r="X357" s="776"/>
      <c r="Y357" s="776"/>
      <c r="Z357" s="776"/>
      <c r="AA357" s="776"/>
      <c r="AB357" s="776"/>
      <c r="AC357" s="776"/>
      <c r="AD357" s="776"/>
      <c r="AE357" s="776"/>
      <c r="AF357" s="776"/>
      <c r="AG357" s="776"/>
      <c r="AH357" s="776"/>
      <c r="AI357" s="776"/>
    </row>
    <row r="358" spans="21:35" ht="8.85" customHeight="1">
      <c r="U358" s="762"/>
      <c r="V358" s="761"/>
      <c r="W358" s="760"/>
      <c r="X358" s="776"/>
      <c r="Y358" s="776"/>
      <c r="Z358" s="776"/>
      <c r="AA358" s="776"/>
      <c r="AB358" s="776"/>
      <c r="AC358" s="776"/>
      <c r="AD358" s="776"/>
      <c r="AE358" s="776"/>
      <c r="AF358" s="776"/>
      <c r="AG358" s="776"/>
      <c r="AH358" s="776"/>
      <c r="AI358" s="776"/>
    </row>
    <row r="359" spans="21:35" ht="8.85" customHeight="1">
      <c r="U359" s="762"/>
      <c r="V359" s="761"/>
      <c r="W359" s="760"/>
      <c r="X359" s="776"/>
      <c r="Y359" s="776"/>
      <c r="Z359" s="776"/>
      <c r="AA359" s="776"/>
      <c r="AB359" s="776"/>
      <c r="AC359" s="776"/>
      <c r="AD359" s="776"/>
      <c r="AE359" s="776"/>
      <c r="AF359" s="776"/>
      <c r="AG359" s="776"/>
      <c r="AH359" s="776"/>
      <c r="AI359" s="776"/>
    </row>
    <row r="360" spans="21:35" ht="8.85" customHeight="1">
      <c r="U360" s="762"/>
      <c r="V360" s="761"/>
      <c r="W360" s="760"/>
      <c r="X360" s="776"/>
      <c r="Y360" s="776"/>
      <c r="Z360" s="776"/>
      <c r="AA360" s="776"/>
      <c r="AB360" s="776"/>
      <c r="AC360" s="776"/>
      <c r="AD360" s="776"/>
      <c r="AE360" s="776"/>
      <c r="AF360" s="776"/>
      <c r="AG360" s="776"/>
      <c r="AH360" s="776"/>
      <c r="AI360" s="776"/>
    </row>
    <row r="361" spans="21:35" ht="8.85" customHeight="1">
      <c r="U361" s="762"/>
      <c r="V361" s="761"/>
      <c r="W361" s="760"/>
      <c r="X361" s="776"/>
      <c r="Y361" s="776"/>
      <c r="Z361" s="776"/>
      <c r="AA361" s="776"/>
      <c r="AB361" s="776"/>
      <c r="AC361" s="776"/>
      <c r="AD361" s="776"/>
      <c r="AE361" s="776"/>
      <c r="AF361" s="776"/>
      <c r="AG361" s="776"/>
      <c r="AH361" s="776"/>
      <c r="AI361" s="776"/>
    </row>
    <row r="362" spans="21:35" ht="8.85" customHeight="1">
      <c r="U362" s="762"/>
      <c r="V362" s="761"/>
      <c r="W362" s="760"/>
      <c r="X362" s="776"/>
      <c r="Y362" s="776"/>
      <c r="Z362" s="776"/>
      <c r="AA362" s="776"/>
      <c r="AB362" s="776"/>
      <c r="AC362" s="776"/>
      <c r="AD362" s="776"/>
      <c r="AE362" s="776"/>
      <c r="AF362" s="776"/>
      <c r="AG362" s="776"/>
      <c r="AH362" s="776"/>
      <c r="AI362" s="776"/>
    </row>
    <row r="363" spans="21:35" ht="8.85" customHeight="1">
      <c r="U363" s="762"/>
      <c r="V363" s="761"/>
      <c r="W363" s="760"/>
      <c r="X363" s="776"/>
      <c r="Y363" s="776"/>
      <c r="Z363" s="776"/>
      <c r="AA363" s="776"/>
      <c r="AB363" s="776"/>
      <c r="AC363" s="776"/>
      <c r="AD363" s="776"/>
      <c r="AE363" s="776"/>
      <c r="AF363" s="776"/>
      <c r="AG363" s="776"/>
      <c r="AH363" s="776"/>
      <c r="AI363" s="776"/>
    </row>
    <row r="364" spans="21:35" ht="12.75">
      <c r="U364" s="762"/>
      <c r="V364" s="761"/>
      <c r="W364" s="760"/>
      <c r="X364" s="776"/>
      <c r="Y364" s="776"/>
      <c r="Z364" s="776"/>
      <c r="AA364" s="776"/>
      <c r="AB364" s="776"/>
      <c r="AC364" s="776"/>
      <c r="AD364" s="776"/>
      <c r="AE364" s="776"/>
      <c r="AF364" s="776"/>
      <c r="AG364" s="776"/>
      <c r="AH364" s="776"/>
      <c r="AI364" s="776"/>
    </row>
    <row r="365" spans="21:35" ht="12.75">
      <c r="U365" s="762"/>
      <c r="V365" s="761"/>
      <c r="W365" s="760"/>
      <c r="X365" s="776"/>
      <c r="Y365" s="776"/>
      <c r="Z365" s="776"/>
      <c r="AA365" s="776"/>
      <c r="AB365" s="776"/>
      <c r="AC365" s="776"/>
      <c r="AD365" s="776"/>
      <c r="AE365" s="776"/>
      <c r="AF365" s="776"/>
      <c r="AG365" s="776"/>
      <c r="AH365" s="776"/>
      <c r="AI365" s="776"/>
    </row>
    <row r="366" spans="21:35" ht="12.75">
      <c r="U366" s="762"/>
      <c r="V366" s="761"/>
      <c r="W366" s="760"/>
      <c r="X366" s="776"/>
      <c r="Y366" s="776"/>
      <c r="Z366" s="776"/>
      <c r="AA366" s="776"/>
      <c r="AB366" s="776"/>
      <c r="AC366" s="776"/>
      <c r="AD366" s="776"/>
      <c r="AE366" s="776"/>
      <c r="AF366" s="776"/>
      <c r="AG366" s="776"/>
      <c r="AH366" s="776"/>
      <c r="AI366" s="776"/>
    </row>
    <row r="367" spans="21:35" ht="12.75">
      <c r="U367" s="762"/>
      <c r="V367" s="761"/>
      <c r="W367" s="760"/>
      <c r="X367" s="776"/>
      <c r="Y367" s="776"/>
      <c r="Z367" s="776"/>
      <c r="AA367" s="776"/>
      <c r="AB367" s="776"/>
      <c r="AC367" s="776"/>
      <c r="AD367" s="776"/>
      <c r="AE367" s="776"/>
      <c r="AF367" s="776"/>
      <c r="AG367" s="776"/>
      <c r="AH367" s="776"/>
      <c r="AI367" s="776"/>
    </row>
    <row r="368" spans="21:35" ht="12.75">
      <c r="U368" s="762"/>
      <c r="V368" s="761"/>
      <c r="W368" s="760"/>
      <c r="X368" s="776"/>
      <c r="Y368" s="776"/>
      <c r="Z368" s="776"/>
      <c r="AA368" s="776"/>
      <c r="AB368" s="776"/>
      <c r="AC368" s="776"/>
      <c r="AD368" s="776"/>
      <c r="AE368" s="776"/>
      <c r="AF368" s="776"/>
      <c r="AG368" s="776"/>
      <c r="AH368" s="776"/>
      <c r="AI368" s="776"/>
    </row>
    <row r="369" spans="21:35" ht="12.75">
      <c r="U369" s="762"/>
      <c r="V369" s="761"/>
      <c r="W369" s="760"/>
      <c r="X369" s="776"/>
      <c r="Y369" s="776"/>
      <c r="Z369" s="776"/>
      <c r="AA369" s="776"/>
      <c r="AB369" s="776"/>
      <c r="AC369" s="776"/>
      <c r="AD369" s="776"/>
      <c r="AE369" s="776"/>
      <c r="AF369" s="776"/>
      <c r="AG369" s="776"/>
      <c r="AH369" s="776"/>
      <c r="AI369" s="776"/>
    </row>
    <row r="370" spans="21:35" ht="12.75">
      <c r="U370" s="762"/>
      <c r="V370" s="761"/>
      <c r="W370" s="760"/>
      <c r="X370" s="776"/>
      <c r="Y370" s="776"/>
      <c r="Z370" s="776"/>
      <c r="AA370" s="776"/>
      <c r="AB370" s="776"/>
      <c r="AC370" s="776"/>
      <c r="AD370" s="776"/>
      <c r="AE370" s="776"/>
      <c r="AF370" s="776"/>
      <c r="AG370" s="776"/>
      <c r="AH370" s="776"/>
      <c r="AI370" s="776"/>
    </row>
    <row r="371" spans="21:35" ht="12.75">
      <c r="U371" s="762"/>
      <c r="V371" s="761"/>
      <c r="W371" s="760"/>
      <c r="X371" s="776"/>
      <c r="Y371" s="776"/>
      <c r="Z371" s="776"/>
      <c r="AA371" s="776"/>
      <c r="AB371" s="776"/>
      <c r="AC371" s="776"/>
      <c r="AD371" s="776"/>
      <c r="AE371" s="776"/>
      <c r="AF371" s="776"/>
      <c r="AG371" s="776"/>
      <c r="AH371" s="776"/>
      <c r="AI371" s="776"/>
    </row>
    <row r="372" spans="21:35" ht="12.75">
      <c r="U372" s="762"/>
      <c r="V372" s="761"/>
      <c r="W372" s="760"/>
      <c r="X372" s="776"/>
      <c r="Y372" s="776"/>
      <c r="Z372" s="776"/>
      <c r="AA372" s="776"/>
      <c r="AB372" s="776"/>
      <c r="AC372" s="776"/>
      <c r="AD372" s="776"/>
      <c r="AE372" s="776"/>
      <c r="AF372" s="776"/>
      <c r="AG372" s="776"/>
      <c r="AH372" s="776"/>
      <c r="AI372" s="776"/>
    </row>
    <row r="373" spans="21:35" ht="12.75">
      <c r="U373" s="762"/>
      <c r="V373" s="761"/>
      <c r="W373" s="760"/>
      <c r="X373" s="776"/>
      <c r="Y373" s="776"/>
      <c r="Z373" s="776"/>
      <c r="AA373" s="776"/>
      <c r="AB373" s="776"/>
      <c r="AC373" s="776"/>
      <c r="AD373" s="776"/>
      <c r="AE373" s="776"/>
      <c r="AF373" s="776"/>
      <c r="AG373" s="776"/>
      <c r="AH373" s="776"/>
      <c r="AI373" s="776"/>
    </row>
    <row r="374" spans="21:35" ht="12.75">
      <c r="U374" s="762"/>
      <c r="V374" s="761"/>
      <c r="W374" s="760"/>
      <c r="X374" s="776"/>
      <c r="Y374" s="776"/>
      <c r="Z374" s="776"/>
      <c r="AA374" s="776"/>
      <c r="AB374" s="776"/>
      <c r="AC374" s="776"/>
      <c r="AD374" s="776"/>
      <c r="AE374" s="776"/>
      <c r="AF374" s="776"/>
      <c r="AG374" s="776"/>
      <c r="AH374" s="776"/>
      <c r="AI374" s="776"/>
    </row>
    <row r="375" spans="21:35" ht="12.75">
      <c r="U375" s="762"/>
      <c r="V375" s="761"/>
      <c r="W375" s="760"/>
      <c r="X375" s="776"/>
      <c r="Y375" s="776"/>
      <c r="Z375" s="776"/>
      <c r="AA375" s="776"/>
      <c r="AB375" s="776"/>
      <c r="AC375" s="776"/>
      <c r="AD375" s="776"/>
      <c r="AE375" s="776"/>
      <c r="AF375" s="776"/>
      <c r="AG375" s="776"/>
      <c r="AH375" s="776"/>
      <c r="AI375" s="776"/>
    </row>
    <row r="376" spans="21:35" ht="12.75">
      <c r="U376" s="762"/>
      <c r="V376" s="761"/>
      <c r="W376" s="760"/>
      <c r="X376" s="776"/>
      <c r="Y376" s="776"/>
      <c r="Z376" s="776"/>
      <c r="AA376" s="776"/>
      <c r="AB376" s="776"/>
      <c r="AC376" s="776"/>
      <c r="AD376" s="776"/>
      <c r="AE376" s="776"/>
      <c r="AF376" s="776"/>
      <c r="AG376" s="776"/>
      <c r="AH376" s="776"/>
      <c r="AI376" s="776"/>
    </row>
    <row r="377" spans="21:35" ht="12.75">
      <c r="U377" s="762"/>
      <c r="V377" s="761"/>
      <c r="W377" s="760"/>
      <c r="X377" s="776"/>
      <c r="Y377" s="776"/>
      <c r="Z377" s="776"/>
      <c r="AA377" s="776"/>
      <c r="AB377" s="776"/>
      <c r="AC377" s="776"/>
      <c r="AD377" s="776"/>
      <c r="AE377" s="776"/>
      <c r="AF377" s="776"/>
      <c r="AG377" s="776"/>
      <c r="AH377" s="776"/>
      <c r="AI377" s="776"/>
    </row>
    <row r="378" spans="21:35" ht="12.75">
      <c r="U378" s="762"/>
      <c r="V378" s="761"/>
      <c r="W378" s="760"/>
      <c r="X378" s="777"/>
      <c r="Y378" s="777"/>
      <c r="Z378" s="777"/>
      <c r="AA378" s="777"/>
      <c r="AB378" s="777"/>
      <c r="AC378" s="777"/>
      <c r="AD378" s="777"/>
      <c r="AE378" s="777"/>
      <c r="AF378" s="777"/>
      <c r="AG378" s="777"/>
      <c r="AH378" s="777"/>
      <c r="AI378" s="777"/>
    </row>
    <row r="379" spans="21:35" ht="12.75">
      <c r="U379" s="762"/>
      <c r="V379" s="761"/>
      <c r="W379" s="760"/>
      <c r="X379" s="777"/>
      <c r="Y379" s="777"/>
      <c r="Z379" s="777"/>
      <c r="AA379" s="777"/>
      <c r="AB379" s="777"/>
      <c r="AC379" s="777"/>
      <c r="AD379" s="777"/>
      <c r="AE379" s="777"/>
      <c r="AF379" s="777"/>
      <c r="AG379" s="777"/>
      <c r="AH379" s="777"/>
      <c r="AI379" s="777"/>
    </row>
    <row r="380" spans="21:35" ht="12.75">
      <c r="U380" s="762"/>
      <c r="V380" s="761"/>
      <c r="W380" s="760"/>
      <c r="X380" s="777"/>
      <c r="Y380" s="777"/>
      <c r="Z380" s="777"/>
      <c r="AA380" s="777"/>
      <c r="AB380" s="777"/>
      <c r="AC380" s="777"/>
      <c r="AD380" s="777"/>
      <c r="AE380" s="777"/>
      <c r="AF380" s="777"/>
      <c r="AG380" s="777"/>
      <c r="AH380" s="777"/>
      <c r="AI380" s="777"/>
    </row>
    <row r="381" spans="21:35" ht="12.75">
      <c r="U381" s="762"/>
      <c r="V381" s="761"/>
      <c r="W381" s="760"/>
      <c r="X381" s="777"/>
      <c r="Y381" s="777"/>
      <c r="Z381" s="777"/>
      <c r="AA381" s="777"/>
      <c r="AB381" s="777"/>
      <c r="AC381" s="777"/>
      <c r="AD381" s="777"/>
      <c r="AE381" s="777"/>
      <c r="AF381" s="777"/>
      <c r="AG381" s="777"/>
      <c r="AH381" s="777"/>
      <c r="AI381" s="777"/>
    </row>
    <row r="382" spans="21:35" ht="12.75">
      <c r="U382" s="762"/>
      <c r="V382" s="761"/>
      <c r="W382" s="760"/>
      <c r="X382" s="777"/>
      <c r="Y382" s="777"/>
      <c r="Z382" s="777"/>
      <c r="AA382" s="777"/>
      <c r="AB382" s="777"/>
      <c r="AC382" s="777"/>
      <c r="AD382" s="777"/>
      <c r="AE382" s="777"/>
      <c r="AF382" s="777"/>
      <c r="AG382" s="777"/>
      <c r="AH382" s="777"/>
      <c r="AI382" s="777"/>
    </row>
    <row r="383" spans="21:35" ht="12.75">
      <c r="U383" s="762"/>
      <c r="V383" s="761"/>
      <c r="W383" s="760"/>
      <c r="X383" s="777"/>
      <c r="Y383" s="777"/>
      <c r="Z383" s="777"/>
      <c r="AA383" s="777"/>
      <c r="AB383" s="777"/>
      <c r="AC383" s="777"/>
      <c r="AD383" s="777"/>
      <c r="AE383" s="777"/>
      <c r="AF383" s="777"/>
      <c r="AG383" s="777"/>
      <c r="AH383" s="777"/>
      <c r="AI383" s="777"/>
    </row>
    <row r="384" spans="21:35" ht="12.75">
      <c r="U384" s="762"/>
      <c r="V384" s="761"/>
      <c r="W384" s="760"/>
      <c r="X384" s="777"/>
      <c r="Y384" s="777"/>
      <c r="Z384" s="777"/>
      <c r="AA384" s="777"/>
      <c r="AB384" s="777"/>
      <c r="AC384" s="777"/>
      <c r="AD384" s="777"/>
      <c r="AE384" s="777"/>
      <c r="AF384" s="777"/>
      <c r="AG384" s="777"/>
      <c r="AH384" s="777"/>
      <c r="AI384" s="777"/>
    </row>
    <row r="385" spans="21:35" ht="12.75">
      <c r="U385" s="762"/>
      <c r="V385" s="761"/>
      <c r="W385" s="760"/>
      <c r="X385" s="777"/>
      <c r="Y385" s="777"/>
      <c r="Z385" s="777"/>
      <c r="AA385" s="777"/>
      <c r="AB385" s="777"/>
      <c r="AC385" s="777"/>
      <c r="AD385" s="777"/>
      <c r="AE385" s="777"/>
      <c r="AF385" s="777"/>
      <c r="AG385" s="777"/>
      <c r="AH385" s="777"/>
      <c r="AI385" s="777"/>
    </row>
    <row r="386" spans="21:35" ht="12.75">
      <c r="U386" s="762"/>
      <c r="V386" s="761"/>
      <c r="W386" s="760"/>
      <c r="X386" s="777"/>
      <c r="Y386" s="777"/>
      <c r="Z386" s="777"/>
      <c r="AA386" s="777"/>
      <c r="AB386" s="777"/>
      <c r="AC386" s="777"/>
      <c r="AD386" s="777"/>
      <c r="AE386" s="777"/>
      <c r="AF386" s="777"/>
      <c r="AG386" s="777"/>
      <c r="AH386" s="777"/>
      <c r="AI386" s="777"/>
    </row>
    <row r="387" spans="21:35" ht="12.75">
      <c r="U387" s="762"/>
      <c r="V387" s="761"/>
      <c r="W387" s="760"/>
      <c r="X387" s="777"/>
      <c r="Y387" s="777"/>
      <c r="Z387" s="777"/>
      <c r="AA387" s="777"/>
      <c r="AB387" s="777"/>
      <c r="AC387" s="777"/>
      <c r="AD387" s="777"/>
      <c r="AE387" s="777"/>
      <c r="AF387" s="777"/>
      <c r="AG387" s="777"/>
      <c r="AH387" s="777"/>
      <c r="AI387" s="777"/>
    </row>
    <row r="388" spans="21:35" ht="12.75">
      <c r="U388" s="762"/>
      <c r="V388" s="761"/>
      <c r="W388" s="760"/>
      <c r="X388" s="777"/>
      <c r="Y388" s="777"/>
      <c r="Z388" s="777"/>
      <c r="AA388" s="777"/>
      <c r="AB388" s="777"/>
      <c r="AC388" s="777"/>
      <c r="AD388" s="777"/>
      <c r="AE388" s="777"/>
      <c r="AF388" s="777"/>
      <c r="AG388" s="777"/>
      <c r="AH388" s="777"/>
      <c r="AI388" s="777"/>
    </row>
    <row r="389" spans="21:35" ht="12.75">
      <c r="U389" s="762"/>
      <c r="V389" s="761"/>
      <c r="W389" s="760"/>
      <c r="X389" s="777"/>
      <c r="Y389" s="777"/>
      <c r="Z389" s="777"/>
      <c r="AA389" s="777"/>
      <c r="AB389" s="777"/>
      <c r="AC389" s="777"/>
      <c r="AD389" s="777"/>
      <c r="AE389" s="777"/>
      <c r="AF389" s="777"/>
      <c r="AG389" s="777"/>
      <c r="AH389" s="777"/>
      <c r="AI389" s="777"/>
    </row>
    <row r="390" spans="21:35" ht="12.75">
      <c r="U390" s="762"/>
      <c r="V390" s="761"/>
      <c r="W390" s="760"/>
      <c r="X390" s="777"/>
      <c r="Y390" s="777"/>
      <c r="Z390" s="777"/>
      <c r="AA390" s="777"/>
      <c r="AB390" s="777"/>
      <c r="AC390" s="777"/>
      <c r="AD390" s="777"/>
      <c r="AE390" s="777"/>
      <c r="AF390" s="777"/>
      <c r="AG390" s="777"/>
      <c r="AH390" s="777"/>
      <c r="AI390" s="777"/>
    </row>
    <row r="391" spans="21:35" ht="12.75">
      <c r="U391" s="762"/>
      <c r="V391" s="761"/>
      <c r="W391" s="760"/>
      <c r="X391" s="777"/>
      <c r="Y391" s="777"/>
      <c r="Z391" s="777"/>
      <c r="AA391" s="777"/>
      <c r="AB391" s="777"/>
      <c r="AC391" s="777"/>
      <c r="AD391" s="777"/>
      <c r="AE391" s="777"/>
      <c r="AF391" s="777"/>
      <c r="AG391" s="777"/>
      <c r="AH391" s="777"/>
      <c r="AI391" s="777"/>
    </row>
    <row r="392" spans="21:35" ht="12.75">
      <c r="U392" s="762"/>
      <c r="V392" s="761"/>
      <c r="W392" s="760"/>
      <c r="X392" s="777"/>
      <c r="Y392" s="777"/>
      <c r="Z392" s="777"/>
      <c r="AA392" s="777"/>
      <c r="AB392" s="777"/>
      <c r="AC392" s="777"/>
      <c r="AD392" s="777"/>
      <c r="AE392" s="777"/>
      <c r="AF392" s="777"/>
      <c r="AG392" s="777"/>
      <c r="AH392" s="777"/>
      <c r="AI392" s="777"/>
    </row>
    <row r="393" spans="21:35" ht="12.75">
      <c r="U393" s="762"/>
      <c r="V393" s="761"/>
      <c r="W393" s="760"/>
      <c r="X393" s="777"/>
      <c r="Y393" s="777"/>
      <c r="Z393" s="777"/>
      <c r="AA393" s="777"/>
      <c r="AB393" s="777"/>
      <c r="AC393" s="777"/>
      <c r="AD393" s="777"/>
      <c r="AE393" s="777"/>
      <c r="AF393" s="777"/>
      <c r="AG393" s="777"/>
      <c r="AH393" s="777"/>
      <c r="AI393" s="777"/>
    </row>
    <row r="394" spans="21:35" ht="12.75">
      <c r="U394" s="762"/>
      <c r="V394" s="761"/>
      <c r="W394" s="760"/>
      <c r="X394" s="777"/>
      <c r="Y394" s="777"/>
      <c r="Z394" s="777"/>
      <c r="AA394" s="777"/>
      <c r="AB394" s="777"/>
      <c r="AC394" s="777"/>
      <c r="AD394" s="777"/>
      <c r="AE394" s="777"/>
      <c r="AF394" s="777"/>
      <c r="AG394" s="777"/>
      <c r="AH394" s="777"/>
      <c r="AI394" s="777"/>
    </row>
    <row r="395" spans="21:35" ht="12.75">
      <c r="U395" s="762"/>
      <c r="V395" s="761"/>
      <c r="W395" s="760"/>
      <c r="X395" s="777"/>
      <c r="Y395" s="777"/>
      <c r="Z395" s="777"/>
      <c r="AA395" s="777"/>
      <c r="AB395" s="777"/>
      <c r="AC395" s="777"/>
      <c r="AD395" s="777"/>
      <c r="AE395" s="777"/>
      <c r="AF395" s="777"/>
      <c r="AG395" s="777"/>
      <c r="AH395" s="777"/>
      <c r="AI395" s="777"/>
    </row>
    <row r="396" spans="21:35" ht="12.75">
      <c r="U396" s="762"/>
      <c r="V396" s="761"/>
      <c r="W396" s="760"/>
      <c r="X396" s="777"/>
      <c r="Y396" s="777"/>
      <c r="Z396" s="777"/>
      <c r="AA396" s="777"/>
      <c r="AB396" s="777"/>
      <c r="AC396" s="777"/>
      <c r="AD396" s="777"/>
      <c r="AE396" s="777"/>
      <c r="AF396" s="777"/>
      <c r="AG396" s="777"/>
      <c r="AH396" s="777"/>
      <c r="AI396" s="777"/>
    </row>
    <row r="397" spans="21:35" ht="12.75">
      <c r="U397" s="762"/>
      <c r="V397" s="761"/>
      <c r="W397" s="760"/>
      <c r="X397" s="777"/>
      <c r="Y397" s="777"/>
      <c r="Z397" s="777"/>
      <c r="AA397" s="777"/>
      <c r="AB397" s="777"/>
      <c r="AC397" s="777"/>
      <c r="AD397" s="777"/>
      <c r="AE397" s="777"/>
      <c r="AF397" s="777"/>
      <c r="AG397" s="777"/>
      <c r="AH397" s="777"/>
      <c r="AI397" s="777"/>
    </row>
    <row r="398" spans="21:35" ht="12.75">
      <c r="U398" s="762"/>
      <c r="V398" s="761"/>
      <c r="W398" s="760"/>
      <c r="X398" s="777"/>
      <c r="Y398" s="777"/>
      <c r="Z398" s="777"/>
      <c r="AA398" s="777"/>
      <c r="AB398" s="777"/>
      <c r="AC398" s="777"/>
      <c r="AD398" s="777"/>
      <c r="AE398" s="777"/>
      <c r="AF398" s="777"/>
      <c r="AG398" s="777"/>
      <c r="AH398" s="777"/>
      <c r="AI398" s="777"/>
    </row>
    <row r="399" spans="21:35" ht="12.75">
      <c r="U399" s="762"/>
      <c r="V399" s="761"/>
      <c r="W399" s="760"/>
      <c r="X399" s="777"/>
      <c r="Y399" s="777"/>
      <c r="Z399" s="777"/>
      <c r="AA399" s="777"/>
      <c r="AB399" s="777"/>
      <c r="AC399" s="777"/>
      <c r="AD399" s="777"/>
      <c r="AE399" s="777"/>
      <c r="AF399" s="777"/>
      <c r="AG399" s="777"/>
      <c r="AH399" s="777"/>
      <c r="AI399" s="777"/>
    </row>
    <row r="400" spans="21:35" ht="12.75">
      <c r="U400" s="762"/>
      <c r="V400" s="761"/>
      <c r="W400" s="760"/>
      <c r="X400" s="777"/>
      <c r="Y400" s="777"/>
      <c r="Z400" s="777"/>
      <c r="AA400" s="777"/>
      <c r="AB400" s="777"/>
      <c r="AC400" s="777"/>
      <c r="AD400" s="777"/>
      <c r="AE400" s="777"/>
      <c r="AF400" s="777"/>
      <c r="AG400" s="777"/>
      <c r="AH400" s="777"/>
      <c r="AI400" s="777"/>
    </row>
    <row r="401" spans="21:35" ht="12.75">
      <c r="U401" s="762"/>
      <c r="V401" s="761"/>
      <c r="W401" s="760"/>
      <c r="X401" s="777"/>
      <c r="Y401" s="777"/>
      <c r="Z401" s="777"/>
      <c r="AA401" s="777"/>
      <c r="AB401" s="777"/>
      <c r="AC401" s="777"/>
      <c r="AD401" s="777"/>
      <c r="AE401" s="777"/>
      <c r="AF401" s="777"/>
      <c r="AG401" s="777"/>
      <c r="AH401" s="777"/>
      <c r="AI401" s="777"/>
    </row>
    <row r="402" spans="21:35" ht="12.75">
      <c r="U402" s="762"/>
      <c r="V402" s="761"/>
      <c r="W402" s="760"/>
      <c r="X402" s="777"/>
      <c r="Y402" s="777"/>
      <c r="Z402" s="777"/>
      <c r="AA402" s="777"/>
      <c r="AB402" s="777"/>
      <c r="AC402" s="777"/>
      <c r="AD402" s="777"/>
      <c r="AE402" s="777"/>
      <c r="AF402" s="777"/>
      <c r="AG402" s="777"/>
      <c r="AH402" s="777"/>
      <c r="AI402" s="777"/>
    </row>
    <row r="403" spans="21:35" ht="12.75">
      <c r="U403" s="762"/>
      <c r="V403" s="761"/>
      <c r="W403" s="760"/>
      <c r="X403" s="777"/>
      <c r="Y403" s="777"/>
      <c r="Z403" s="777"/>
      <c r="AA403" s="777"/>
      <c r="AB403" s="777"/>
      <c r="AC403" s="777"/>
      <c r="AD403" s="777"/>
      <c r="AE403" s="777"/>
      <c r="AF403" s="777"/>
      <c r="AG403" s="777"/>
      <c r="AH403" s="777"/>
      <c r="AI403" s="777"/>
    </row>
    <row r="404" spans="21:35" ht="12.75">
      <c r="U404" s="762"/>
      <c r="V404" s="761"/>
      <c r="W404" s="760"/>
      <c r="X404" s="777"/>
      <c r="Y404" s="777"/>
      <c r="Z404" s="777"/>
      <c r="AA404" s="777"/>
      <c r="AB404" s="777"/>
      <c r="AC404" s="777"/>
      <c r="AD404" s="777"/>
      <c r="AE404" s="777"/>
      <c r="AF404" s="777"/>
      <c r="AG404" s="777"/>
      <c r="AH404" s="777"/>
      <c r="AI404" s="777"/>
    </row>
    <row r="405" spans="21:35" ht="12.75">
      <c r="U405" s="762"/>
      <c r="V405" s="761"/>
      <c r="W405" s="760"/>
      <c r="X405" s="777"/>
      <c r="Y405" s="777"/>
      <c r="Z405" s="777"/>
      <c r="AA405" s="777"/>
      <c r="AB405" s="777"/>
      <c r="AC405" s="777"/>
      <c r="AD405" s="777"/>
      <c r="AE405" s="777"/>
      <c r="AF405" s="777"/>
      <c r="AG405" s="777"/>
      <c r="AH405" s="777"/>
      <c r="AI405" s="777"/>
    </row>
    <row r="406" spans="21:35" ht="12.75">
      <c r="U406" s="762"/>
      <c r="V406" s="761"/>
      <c r="W406" s="760"/>
      <c r="X406" s="777"/>
      <c r="Y406" s="777"/>
      <c r="Z406" s="777"/>
      <c r="AA406" s="777"/>
      <c r="AB406" s="777"/>
      <c r="AC406" s="777"/>
      <c r="AD406" s="777"/>
      <c r="AE406" s="777"/>
      <c r="AF406" s="777"/>
      <c r="AG406" s="777"/>
      <c r="AH406" s="777"/>
      <c r="AI406" s="777"/>
    </row>
    <row r="407" spans="21:35" ht="12.75">
      <c r="U407" s="762"/>
      <c r="V407" s="761"/>
      <c r="W407" s="760"/>
      <c r="X407" s="777"/>
      <c r="Y407" s="777"/>
      <c r="Z407" s="777"/>
      <c r="AA407" s="777"/>
      <c r="AB407" s="777"/>
      <c r="AC407" s="777"/>
      <c r="AD407" s="777"/>
      <c r="AE407" s="777"/>
      <c r="AF407" s="777"/>
      <c r="AG407" s="777"/>
      <c r="AH407" s="777"/>
      <c r="AI407" s="777"/>
    </row>
    <row r="408" spans="21:35" ht="12.75">
      <c r="U408" s="762"/>
      <c r="V408" s="761"/>
      <c r="W408" s="760"/>
      <c r="X408" s="777"/>
      <c r="Y408" s="777"/>
      <c r="Z408" s="777"/>
      <c r="AA408" s="777"/>
      <c r="AB408" s="777"/>
      <c r="AC408" s="777"/>
      <c r="AD408" s="777"/>
      <c r="AE408" s="777"/>
      <c r="AF408" s="777"/>
      <c r="AG408" s="777"/>
      <c r="AH408" s="777"/>
      <c r="AI408" s="777"/>
    </row>
    <row r="409" spans="21:35" ht="12.75">
      <c r="U409" s="762"/>
      <c r="V409" s="761"/>
      <c r="W409" s="760"/>
      <c r="X409" s="777"/>
      <c r="Y409" s="777"/>
      <c r="Z409" s="777"/>
      <c r="AA409" s="777"/>
      <c r="AB409" s="777"/>
      <c r="AC409" s="777"/>
      <c r="AD409" s="777"/>
      <c r="AE409" s="777"/>
      <c r="AF409" s="777"/>
      <c r="AG409" s="777"/>
      <c r="AH409" s="777"/>
      <c r="AI409" s="777"/>
    </row>
    <row r="410" spans="21:35" ht="12.75">
      <c r="U410" s="762"/>
      <c r="V410" s="761"/>
      <c r="W410" s="760"/>
      <c r="X410" s="777"/>
      <c r="Y410" s="777"/>
      <c r="Z410" s="777"/>
      <c r="AA410" s="777"/>
      <c r="AB410" s="777"/>
      <c r="AC410" s="777"/>
      <c r="AD410" s="777"/>
      <c r="AE410" s="777"/>
      <c r="AF410" s="777"/>
      <c r="AG410" s="777"/>
      <c r="AH410" s="777"/>
      <c r="AI410" s="777"/>
    </row>
    <row r="411" spans="21:35" ht="12.75">
      <c r="U411" s="762"/>
      <c r="V411" s="761"/>
      <c r="W411" s="760"/>
      <c r="X411" s="777"/>
      <c r="Y411" s="777"/>
      <c r="Z411" s="777"/>
      <c r="AA411" s="777"/>
      <c r="AB411" s="777"/>
      <c r="AC411" s="777"/>
      <c r="AD411" s="777"/>
      <c r="AE411" s="777"/>
      <c r="AF411" s="777"/>
      <c r="AG411" s="777"/>
      <c r="AH411" s="777"/>
      <c r="AI411" s="777"/>
    </row>
    <row r="412" spans="21:35" ht="12.75">
      <c r="U412" s="762"/>
      <c r="V412" s="761"/>
      <c r="W412" s="760"/>
      <c r="X412" s="777"/>
      <c r="Y412" s="777"/>
      <c r="Z412" s="777"/>
      <c r="AA412" s="777"/>
      <c r="AB412" s="777"/>
      <c r="AC412" s="777"/>
      <c r="AD412" s="777"/>
      <c r="AE412" s="777"/>
      <c r="AF412" s="777"/>
      <c r="AG412" s="777"/>
      <c r="AH412" s="777"/>
      <c r="AI412" s="777"/>
    </row>
    <row r="413" spans="21:35" ht="12.75">
      <c r="U413" s="762"/>
      <c r="V413" s="761"/>
      <c r="W413" s="760"/>
      <c r="X413" s="777"/>
      <c r="Y413" s="777"/>
      <c r="Z413" s="777"/>
      <c r="AA413" s="777"/>
      <c r="AB413" s="777"/>
      <c r="AC413" s="777"/>
      <c r="AD413" s="777"/>
      <c r="AE413" s="777"/>
      <c r="AF413" s="777"/>
      <c r="AG413" s="777"/>
      <c r="AH413" s="777"/>
      <c r="AI413" s="777"/>
    </row>
    <row r="414" spans="21:35" ht="12.75">
      <c r="U414" s="762"/>
      <c r="V414" s="761"/>
      <c r="W414" s="760"/>
      <c r="X414" s="777"/>
      <c r="Y414" s="777"/>
      <c r="Z414" s="777"/>
      <c r="AA414" s="777"/>
      <c r="AB414" s="777"/>
      <c r="AC414" s="777"/>
      <c r="AD414" s="777"/>
      <c r="AE414" s="777"/>
      <c r="AF414" s="777"/>
      <c r="AG414" s="777"/>
      <c r="AH414" s="777"/>
      <c r="AI414" s="777"/>
    </row>
    <row r="415" spans="21:35" ht="12.75">
      <c r="U415" s="762"/>
      <c r="V415" s="761"/>
      <c r="W415" s="760"/>
      <c r="X415" s="777"/>
      <c r="Y415" s="777"/>
      <c r="Z415" s="777"/>
      <c r="AA415" s="777"/>
      <c r="AB415" s="777"/>
      <c r="AC415" s="777"/>
      <c r="AD415" s="777"/>
      <c r="AE415" s="777"/>
      <c r="AF415" s="777"/>
      <c r="AG415" s="777"/>
      <c r="AH415" s="777"/>
      <c r="AI415" s="777"/>
    </row>
    <row r="416" spans="21:35" ht="12.75">
      <c r="U416" s="762"/>
      <c r="V416" s="761"/>
      <c r="W416" s="760"/>
      <c r="X416" s="777"/>
      <c r="Y416" s="777"/>
      <c r="Z416" s="777"/>
      <c r="AA416" s="777"/>
      <c r="AB416" s="777"/>
      <c r="AC416" s="777"/>
      <c r="AD416" s="777"/>
      <c r="AE416" s="777"/>
      <c r="AF416" s="777"/>
      <c r="AG416" s="777"/>
      <c r="AH416" s="777"/>
      <c r="AI416" s="777"/>
    </row>
    <row r="417" spans="21:35" ht="12.75">
      <c r="U417" s="762"/>
      <c r="V417" s="761"/>
      <c r="W417" s="760"/>
      <c r="X417" s="777"/>
      <c r="Y417" s="777"/>
      <c r="Z417" s="777"/>
      <c r="AA417" s="777"/>
      <c r="AB417" s="777"/>
      <c r="AC417" s="777"/>
      <c r="AD417" s="777"/>
      <c r="AE417" s="777"/>
      <c r="AF417" s="777"/>
      <c r="AG417" s="777"/>
      <c r="AH417" s="777"/>
      <c r="AI417" s="777"/>
    </row>
    <row r="418" spans="21:35" ht="12.75">
      <c r="U418" s="762"/>
      <c r="V418" s="761"/>
      <c r="W418" s="760"/>
      <c r="X418" s="777"/>
      <c r="Y418" s="777"/>
      <c r="Z418" s="777"/>
      <c r="AA418" s="777"/>
      <c r="AB418" s="777"/>
      <c r="AC418" s="777"/>
      <c r="AD418" s="777"/>
      <c r="AE418" s="777"/>
      <c r="AF418" s="777"/>
      <c r="AG418" s="777"/>
      <c r="AH418" s="777"/>
      <c r="AI418" s="777"/>
    </row>
    <row r="419" spans="21:35" ht="12.75">
      <c r="U419" s="762"/>
      <c r="V419" s="761"/>
      <c r="W419" s="760"/>
      <c r="X419" s="777"/>
      <c r="Y419" s="777"/>
      <c r="Z419" s="777"/>
      <c r="AA419" s="777"/>
      <c r="AB419" s="777"/>
      <c r="AC419" s="777"/>
      <c r="AD419" s="777"/>
      <c r="AE419" s="777"/>
      <c r="AF419" s="777"/>
      <c r="AG419" s="777"/>
      <c r="AH419" s="777"/>
      <c r="AI419" s="777"/>
    </row>
    <row r="420" spans="21:35" ht="12.75">
      <c r="U420" s="762"/>
      <c r="V420" s="761"/>
      <c r="W420" s="760"/>
      <c r="X420" s="777"/>
      <c r="Y420" s="777"/>
      <c r="Z420" s="777"/>
      <c r="AA420" s="777"/>
      <c r="AB420" s="777"/>
      <c r="AC420" s="777"/>
      <c r="AD420" s="777"/>
      <c r="AE420" s="777"/>
      <c r="AF420" s="777"/>
      <c r="AG420" s="777"/>
      <c r="AH420" s="777"/>
      <c r="AI420" s="777"/>
    </row>
    <row r="421" spans="21:35" ht="12.75">
      <c r="U421" s="762"/>
      <c r="V421" s="761"/>
      <c r="W421" s="760"/>
      <c r="X421" s="777"/>
      <c r="Y421" s="777"/>
      <c r="Z421" s="777"/>
      <c r="AA421" s="777"/>
      <c r="AB421" s="777"/>
      <c r="AC421" s="777"/>
      <c r="AD421" s="777"/>
      <c r="AE421" s="777"/>
      <c r="AF421" s="777"/>
      <c r="AG421" s="777"/>
      <c r="AH421" s="777"/>
      <c r="AI421" s="777"/>
    </row>
    <row r="422" spans="21:35" ht="12.75">
      <c r="U422" s="762"/>
      <c r="V422" s="761"/>
      <c r="W422" s="760"/>
      <c r="X422" s="777"/>
      <c r="Y422" s="777"/>
      <c r="Z422" s="777"/>
      <c r="AA422" s="777"/>
      <c r="AB422" s="777"/>
      <c r="AC422" s="777"/>
      <c r="AD422" s="777"/>
      <c r="AE422" s="777"/>
      <c r="AF422" s="777"/>
      <c r="AG422" s="777"/>
      <c r="AH422" s="777"/>
      <c r="AI422" s="777"/>
    </row>
    <row r="423" spans="21:35" ht="12.75">
      <c r="U423" s="762"/>
      <c r="V423" s="761"/>
      <c r="W423" s="760"/>
      <c r="X423" s="777"/>
      <c r="Y423" s="777"/>
      <c r="Z423" s="777"/>
      <c r="AA423" s="777"/>
      <c r="AB423" s="777"/>
      <c r="AC423" s="777"/>
      <c r="AD423" s="777"/>
      <c r="AE423" s="777"/>
      <c r="AF423" s="777"/>
      <c r="AG423" s="777"/>
      <c r="AH423" s="777"/>
      <c r="AI423" s="777"/>
    </row>
    <row r="424" spans="21:35" ht="12.75">
      <c r="U424" s="762"/>
      <c r="V424" s="761"/>
      <c r="W424" s="760"/>
      <c r="X424" s="777"/>
      <c r="Y424" s="777"/>
      <c r="Z424" s="777"/>
      <c r="AA424" s="777"/>
      <c r="AB424" s="777"/>
      <c r="AC424" s="777"/>
      <c r="AD424" s="777"/>
      <c r="AE424" s="777"/>
      <c r="AF424" s="777"/>
      <c r="AG424" s="777"/>
      <c r="AH424" s="777"/>
      <c r="AI424" s="777"/>
    </row>
    <row r="425" spans="21:35" ht="12.75">
      <c r="U425" s="762"/>
      <c r="V425" s="761"/>
      <c r="W425" s="760"/>
      <c r="X425" s="777"/>
      <c r="Y425" s="777"/>
      <c r="Z425" s="777"/>
      <c r="AA425" s="777"/>
      <c r="AB425" s="777"/>
      <c r="AC425" s="777"/>
      <c r="AD425" s="777"/>
      <c r="AE425" s="777"/>
      <c r="AF425" s="777"/>
      <c r="AG425" s="777"/>
      <c r="AH425" s="777"/>
      <c r="AI425" s="777"/>
    </row>
    <row r="426" spans="21:35" ht="12.75">
      <c r="U426" s="762"/>
      <c r="V426" s="761"/>
      <c r="W426" s="760"/>
      <c r="X426" s="777"/>
      <c r="Y426" s="777"/>
      <c r="Z426" s="777"/>
      <c r="AA426" s="777"/>
      <c r="AB426" s="777"/>
      <c r="AC426" s="777"/>
      <c r="AD426" s="777"/>
      <c r="AE426" s="777"/>
      <c r="AF426" s="777"/>
      <c r="AG426" s="777"/>
      <c r="AH426" s="777"/>
      <c r="AI426" s="777"/>
    </row>
    <row r="427" spans="21:35" ht="12.75">
      <c r="U427" s="762"/>
      <c r="V427" s="761"/>
      <c r="W427" s="760"/>
      <c r="X427" s="777"/>
      <c r="Y427" s="777"/>
      <c r="Z427" s="777"/>
      <c r="AA427" s="777"/>
      <c r="AB427" s="777"/>
      <c r="AC427" s="777"/>
      <c r="AD427" s="777"/>
      <c r="AE427" s="777"/>
      <c r="AF427" s="777"/>
      <c r="AG427" s="777"/>
      <c r="AH427" s="777"/>
      <c r="AI427" s="777"/>
    </row>
    <row r="428" spans="21:35" ht="12.75">
      <c r="U428" s="762"/>
      <c r="V428" s="761"/>
      <c r="W428" s="760"/>
      <c r="X428" s="777"/>
      <c r="Y428" s="777"/>
      <c r="Z428" s="777"/>
      <c r="AA428" s="777"/>
      <c r="AB428" s="777"/>
      <c r="AC428" s="777"/>
      <c r="AD428" s="777"/>
      <c r="AE428" s="777"/>
      <c r="AF428" s="777"/>
      <c r="AG428" s="777"/>
      <c r="AH428" s="777"/>
      <c r="AI428" s="777"/>
    </row>
    <row r="429" spans="21:35" ht="13.5" thickBot="1">
      <c r="U429" s="762"/>
      <c r="V429" s="761"/>
      <c r="W429" s="760"/>
      <c r="X429" s="777"/>
      <c r="Y429" s="777"/>
      <c r="Z429" s="777"/>
      <c r="AA429" s="777"/>
      <c r="AB429" s="777"/>
      <c r="AC429" s="777"/>
      <c r="AD429" s="777"/>
      <c r="AE429" s="777"/>
      <c r="AF429" s="777"/>
      <c r="AG429" s="777"/>
      <c r="AH429" s="777"/>
      <c r="AI429" s="777"/>
    </row>
    <row r="430" spans="21:35" ht="12.75">
      <c r="U430" s="761"/>
      <c r="V430" s="768"/>
      <c r="W430" s="760"/>
      <c r="X430" s="778"/>
      <c r="Y430" s="778"/>
      <c r="Z430" s="778"/>
      <c r="AA430" s="778"/>
      <c r="AB430" s="778"/>
      <c r="AC430" s="778"/>
      <c r="AD430" s="778"/>
      <c r="AE430" s="778"/>
      <c r="AF430" s="778"/>
      <c r="AG430" s="778"/>
      <c r="AH430" s="778"/>
      <c r="AI430" s="778"/>
    </row>
    <row r="431" spans="21:35" ht="12.75">
      <c r="U431" s="762"/>
      <c r="V431" s="761"/>
      <c r="W431" s="760"/>
      <c r="X431" s="778"/>
      <c r="Y431" s="778"/>
      <c r="Z431" s="778"/>
      <c r="AA431" s="778"/>
      <c r="AB431" s="778"/>
      <c r="AC431" s="778"/>
      <c r="AD431" s="778"/>
      <c r="AE431" s="778"/>
      <c r="AF431" s="778"/>
      <c r="AG431" s="778"/>
      <c r="AH431" s="778"/>
      <c r="AI431" s="778"/>
    </row>
    <row r="432" spans="21:35" ht="12.75">
      <c r="U432" s="762"/>
      <c r="V432" s="761"/>
      <c r="W432" s="760"/>
      <c r="X432" s="778"/>
      <c r="Y432" s="778"/>
      <c r="Z432" s="778"/>
      <c r="AA432" s="778"/>
      <c r="AB432" s="778"/>
      <c r="AC432" s="778"/>
      <c r="AD432" s="778"/>
      <c r="AE432" s="778"/>
      <c r="AF432" s="778"/>
      <c r="AG432" s="778"/>
      <c r="AH432" s="778"/>
      <c r="AI432" s="778"/>
    </row>
    <row r="433" spans="21:35" ht="12.75">
      <c r="U433" s="762"/>
      <c r="V433" s="761"/>
      <c r="W433" s="760"/>
      <c r="X433" s="778"/>
      <c r="Y433" s="778"/>
      <c r="Z433" s="778"/>
      <c r="AA433" s="778"/>
      <c r="AB433" s="778"/>
      <c r="AC433" s="778"/>
      <c r="AD433" s="778"/>
      <c r="AE433" s="778"/>
      <c r="AF433" s="778"/>
      <c r="AG433" s="778"/>
      <c r="AH433" s="778"/>
      <c r="AI433" s="778"/>
    </row>
    <row r="434" spans="21:35" ht="12.75">
      <c r="U434" s="762"/>
      <c r="V434" s="761"/>
      <c r="W434" s="760"/>
      <c r="X434" s="778"/>
      <c r="Y434" s="778"/>
      <c r="Z434" s="778"/>
      <c r="AA434" s="778"/>
      <c r="AB434" s="778"/>
      <c r="AC434" s="778"/>
      <c r="AD434" s="778"/>
      <c r="AE434" s="778"/>
      <c r="AF434" s="778"/>
      <c r="AG434" s="778"/>
      <c r="AH434" s="778"/>
      <c r="AI434" s="778"/>
    </row>
    <row r="435" spans="21:35" ht="12.75">
      <c r="U435" s="762"/>
      <c r="V435" s="761"/>
      <c r="W435" s="760"/>
      <c r="X435" s="778"/>
      <c r="Y435" s="778"/>
      <c r="Z435" s="778"/>
      <c r="AA435" s="778"/>
      <c r="AB435" s="778"/>
      <c r="AC435" s="778"/>
      <c r="AD435" s="778"/>
      <c r="AE435" s="778"/>
      <c r="AF435" s="778"/>
      <c r="AG435" s="778"/>
      <c r="AH435" s="778"/>
      <c r="AI435" s="778"/>
    </row>
    <row r="436" spans="21:35" ht="12.75">
      <c r="U436" s="762"/>
      <c r="V436" s="761"/>
      <c r="W436" s="760"/>
      <c r="X436" s="778"/>
      <c r="Y436" s="778"/>
      <c r="Z436" s="778"/>
      <c r="AA436" s="778"/>
      <c r="AB436" s="778"/>
      <c r="AC436" s="778"/>
      <c r="AD436" s="778"/>
      <c r="AE436" s="778"/>
      <c r="AF436" s="778"/>
      <c r="AG436" s="778"/>
      <c r="AH436" s="778"/>
      <c r="AI436" s="778"/>
    </row>
    <row r="437" spans="21:35" ht="12.75">
      <c r="U437" s="762"/>
      <c r="V437" s="761"/>
      <c r="W437" s="760"/>
      <c r="X437" s="778"/>
      <c r="Y437" s="778"/>
      <c r="Z437" s="778"/>
      <c r="AA437" s="778"/>
      <c r="AB437" s="778"/>
      <c r="AC437" s="778"/>
      <c r="AD437" s="778"/>
      <c r="AE437" s="778"/>
      <c r="AF437" s="778"/>
      <c r="AG437" s="778"/>
      <c r="AH437" s="778"/>
      <c r="AI437" s="778"/>
    </row>
    <row r="438" spans="21:35" ht="12.75">
      <c r="U438" s="762"/>
      <c r="V438" s="761"/>
      <c r="W438" s="760"/>
      <c r="X438" s="778"/>
      <c r="Y438" s="778"/>
      <c r="Z438" s="778"/>
      <c r="AA438" s="778"/>
      <c r="AB438" s="778"/>
      <c r="AC438" s="778"/>
      <c r="AD438" s="778"/>
      <c r="AE438" s="778"/>
      <c r="AF438" s="778"/>
      <c r="AG438" s="778"/>
      <c r="AH438" s="778"/>
      <c r="AI438" s="778"/>
    </row>
    <row r="439" spans="21:35" ht="12.75">
      <c r="U439" s="762"/>
      <c r="V439" s="761"/>
      <c r="W439" s="760"/>
      <c r="X439" s="778"/>
      <c r="Y439" s="778"/>
      <c r="Z439" s="778"/>
      <c r="AA439" s="778"/>
      <c r="AB439" s="778"/>
      <c r="AC439" s="778"/>
      <c r="AD439" s="778"/>
      <c r="AE439" s="778"/>
      <c r="AF439" s="778"/>
      <c r="AG439" s="778"/>
      <c r="AH439" s="778"/>
      <c r="AI439" s="778"/>
    </row>
    <row r="440" spans="21:35" ht="12.75">
      <c r="U440" s="762"/>
      <c r="V440" s="761"/>
      <c r="W440" s="760"/>
      <c r="X440" s="778"/>
      <c r="Y440" s="778"/>
      <c r="Z440" s="778"/>
      <c r="AA440" s="778"/>
      <c r="AB440" s="778"/>
      <c r="AC440" s="778"/>
      <c r="AD440" s="778"/>
      <c r="AE440" s="778"/>
      <c r="AF440" s="778"/>
      <c r="AG440" s="778"/>
      <c r="AH440" s="778"/>
      <c r="AI440" s="778"/>
    </row>
    <row r="441" spans="21:35" ht="12.75">
      <c r="U441" s="762"/>
      <c r="V441" s="761"/>
      <c r="W441" s="760"/>
      <c r="X441" s="778"/>
      <c r="Y441" s="778"/>
      <c r="Z441" s="778"/>
      <c r="AA441" s="778"/>
      <c r="AB441" s="778"/>
      <c r="AC441" s="778"/>
      <c r="AD441" s="778"/>
      <c r="AE441" s="778"/>
      <c r="AF441" s="778"/>
      <c r="AG441" s="778"/>
      <c r="AH441" s="778"/>
      <c r="AI441" s="778"/>
    </row>
    <row r="442" spans="21:35" ht="12.75">
      <c r="U442" s="762"/>
      <c r="V442" s="761"/>
      <c r="W442" s="760"/>
      <c r="X442" s="778"/>
      <c r="Y442" s="778"/>
      <c r="Z442" s="778"/>
      <c r="AA442" s="778"/>
      <c r="AB442" s="778"/>
      <c r="AC442" s="778"/>
      <c r="AD442" s="778"/>
      <c r="AE442" s="778"/>
      <c r="AF442" s="778"/>
      <c r="AG442" s="778"/>
      <c r="AH442" s="778"/>
      <c r="AI442" s="778"/>
    </row>
    <row r="443" spans="21:35" ht="12.75">
      <c r="U443" s="762"/>
      <c r="V443" s="761"/>
      <c r="W443" s="760"/>
      <c r="X443" s="778"/>
      <c r="Y443" s="778"/>
      <c r="Z443" s="778"/>
      <c r="AA443" s="778"/>
      <c r="AB443" s="778"/>
      <c r="AC443" s="778"/>
      <c r="AD443" s="778"/>
      <c r="AE443" s="778"/>
      <c r="AF443" s="778"/>
      <c r="AG443" s="778"/>
      <c r="AH443" s="778"/>
      <c r="AI443" s="778"/>
    </row>
    <row r="444" spans="21:35" ht="12.75">
      <c r="U444" s="762"/>
      <c r="V444" s="761"/>
      <c r="W444" s="760"/>
      <c r="X444" s="778"/>
      <c r="Y444" s="778"/>
      <c r="Z444" s="778"/>
      <c r="AA444" s="778"/>
      <c r="AB444" s="778"/>
      <c r="AC444" s="778"/>
      <c r="AD444" s="778"/>
      <c r="AE444" s="778"/>
      <c r="AF444" s="779"/>
      <c r="AG444" s="778"/>
      <c r="AH444" s="778"/>
      <c r="AI444" s="778"/>
    </row>
    <row r="445" spans="21:35" ht="12.75">
      <c r="U445" s="762"/>
      <c r="V445" s="761"/>
      <c r="W445" s="760"/>
      <c r="X445" s="778"/>
      <c r="Y445" s="778"/>
      <c r="Z445" s="778"/>
      <c r="AA445" s="778"/>
      <c r="AB445" s="778"/>
      <c r="AC445" s="778"/>
      <c r="AD445" s="778"/>
      <c r="AE445" s="778"/>
      <c r="AF445" s="778"/>
      <c r="AG445" s="778"/>
      <c r="AH445" s="778"/>
      <c r="AI445" s="778"/>
    </row>
    <row r="446" spans="21:35" ht="12.75">
      <c r="U446" s="762"/>
      <c r="V446" s="761"/>
      <c r="W446" s="760"/>
      <c r="X446" s="778"/>
      <c r="Y446" s="778"/>
      <c r="Z446" s="778"/>
      <c r="AA446" s="778"/>
      <c r="AB446" s="778"/>
      <c r="AC446" s="778"/>
      <c r="AD446" s="778"/>
      <c r="AE446" s="778"/>
      <c r="AF446" s="778"/>
      <c r="AG446" s="778"/>
      <c r="AH446" s="778"/>
      <c r="AI446" s="778"/>
    </row>
    <row r="447" spans="21:35" ht="12.75">
      <c r="U447" s="762"/>
      <c r="V447" s="761"/>
      <c r="W447" s="760"/>
      <c r="X447" s="778"/>
      <c r="Y447" s="778"/>
      <c r="Z447" s="778"/>
      <c r="AA447" s="778"/>
      <c r="AB447" s="778"/>
      <c r="AC447" s="778"/>
      <c r="AD447" s="778"/>
      <c r="AE447" s="778"/>
      <c r="AF447" s="778"/>
      <c r="AG447" s="778"/>
      <c r="AH447" s="778"/>
      <c r="AI447" s="778"/>
    </row>
    <row r="448" spans="21:35" ht="12.75">
      <c r="U448" s="762"/>
      <c r="V448" s="761"/>
      <c r="W448" s="760"/>
      <c r="X448" s="778"/>
      <c r="Y448" s="778"/>
      <c r="Z448" s="778"/>
      <c r="AA448" s="778"/>
      <c r="AB448" s="778"/>
      <c r="AC448" s="778"/>
      <c r="AD448" s="778"/>
      <c r="AE448" s="778"/>
      <c r="AF448" s="778"/>
      <c r="AG448" s="778"/>
      <c r="AH448" s="778"/>
      <c r="AI448" s="778"/>
    </row>
    <row r="449" spans="21:35" ht="12.75">
      <c r="U449" s="762"/>
      <c r="V449" s="761"/>
      <c r="W449" s="760"/>
      <c r="X449" s="778"/>
      <c r="Y449" s="778"/>
      <c r="Z449" s="778"/>
      <c r="AA449" s="778"/>
      <c r="AB449" s="778"/>
      <c r="AC449" s="778"/>
      <c r="AD449" s="778"/>
      <c r="AE449" s="778"/>
      <c r="AF449" s="778"/>
      <c r="AG449" s="778"/>
      <c r="AH449" s="778"/>
      <c r="AI449" s="778"/>
    </row>
    <row r="450" spans="21:35" ht="12.75">
      <c r="U450" s="762"/>
      <c r="V450" s="761"/>
      <c r="W450" s="760"/>
      <c r="X450" s="778"/>
      <c r="Y450" s="778"/>
      <c r="Z450" s="778"/>
      <c r="AA450" s="778"/>
      <c r="AB450" s="778"/>
      <c r="AC450" s="778"/>
      <c r="AD450" s="778"/>
      <c r="AE450" s="778"/>
      <c r="AF450" s="778"/>
      <c r="AG450" s="778"/>
      <c r="AH450" s="778"/>
      <c r="AI450" s="778"/>
    </row>
    <row r="451" spans="21:35" ht="12.75">
      <c r="U451" s="762"/>
      <c r="V451" s="761"/>
      <c r="W451" s="760"/>
      <c r="X451" s="778"/>
      <c r="Y451" s="778"/>
      <c r="Z451" s="778"/>
      <c r="AA451" s="778"/>
      <c r="AB451" s="778"/>
      <c r="AC451" s="778"/>
      <c r="AD451" s="778"/>
      <c r="AE451" s="778"/>
      <c r="AF451" s="778"/>
      <c r="AG451" s="778"/>
      <c r="AH451" s="778"/>
      <c r="AI451" s="778"/>
    </row>
    <row r="452" spans="21:35" ht="12.75">
      <c r="U452" s="762"/>
      <c r="V452" s="761"/>
      <c r="W452" s="760"/>
      <c r="X452" s="778"/>
      <c r="Y452" s="778"/>
      <c r="Z452" s="778"/>
      <c r="AA452" s="778"/>
      <c r="AB452" s="778"/>
      <c r="AC452" s="778"/>
      <c r="AD452" s="778"/>
      <c r="AE452" s="778"/>
      <c r="AF452" s="778"/>
      <c r="AG452" s="778"/>
      <c r="AH452" s="778"/>
      <c r="AI452" s="778"/>
    </row>
    <row r="453" spans="21:35" ht="12.75">
      <c r="U453" s="762"/>
      <c r="V453" s="761"/>
      <c r="W453" s="760"/>
      <c r="X453" s="778"/>
      <c r="Y453" s="778"/>
      <c r="Z453" s="778"/>
      <c r="AA453" s="778"/>
      <c r="AB453" s="778"/>
      <c r="AC453" s="778"/>
      <c r="AD453" s="778"/>
      <c r="AE453" s="778"/>
      <c r="AF453" s="778"/>
      <c r="AG453" s="778"/>
      <c r="AH453" s="778"/>
      <c r="AI453" s="778"/>
    </row>
    <row r="454" spans="21:35" ht="12.75">
      <c r="U454" s="762"/>
      <c r="V454" s="761"/>
      <c r="W454" s="760"/>
      <c r="X454" s="778"/>
      <c r="Y454" s="778"/>
      <c r="Z454" s="778"/>
      <c r="AA454" s="778"/>
      <c r="AB454" s="778"/>
      <c r="AC454" s="778"/>
      <c r="AD454" s="778"/>
      <c r="AE454" s="778"/>
      <c r="AF454" s="778"/>
      <c r="AG454" s="778"/>
      <c r="AH454" s="778"/>
      <c r="AI454" s="778"/>
    </row>
    <row r="455" spans="21:35" ht="12.75">
      <c r="U455" s="762"/>
      <c r="V455" s="761"/>
      <c r="W455" s="760"/>
      <c r="X455" s="778"/>
      <c r="Y455" s="778"/>
      <c r="Z455" s="778"/>
      <c r="AA455" s="778"/>
      <c r="AB455" s="778"/>
      <c r="AC455" s="778"/>
      <c r="AD455" s="778"/>
      <c r="AE455" s="778"/>
      <c r="AF455" s="778"/>
      <c r="AG455" s="778"/>
      <c r="AH455" s="778"/>
      <c r="AI455" s="778"/>
    </row>
    <row r="456" spans="21:35" ht="12.75">
      <c r="U456" s="762"/>
      <c r="V456" s="761"/>
      <c r="W456" s="760"/>
      <c r="X456" s="778"/>
      <c r="Y456" s="778"/>
      <c r="Z456" s="778"/>
      <c r="AA456" s="778"/>
      <c r="AB456" s="778"/>
      <c r="AC456" s="778"/>
      <c r="AD456" s="778"/>
      <c r="AE456" s="778"/>
      <c r="AF456" s="778"/>
      <c r="AG456" s="778"/>
      <c r="AH456" s="778"/>
      <c r="AI456" s="778"/>
    </row>
    <row r="457" spans="21:35" ht="12.75">
      <c r="U457" s="762"/>
      <c r="V457" s="761"/>
      <c r="W457" s="760"/>
      <c r="X457" s="778"/>
      <c r="Y457" s="778"/>
      <c r="Z457" s="778"/>
      <c r="AA457" s="778"/>
      <c r="AB457" s="778"/>
      <c r="AC457" s="778"/>
      <c r="AD457" s="778"/>
      <c r="AE457" s="778"/>
      <c r="AF457" s="778"/>
      <c r="AG457" s="778"/>
      <c r="AH457" s="778"/>
      <c r="AI457" s="778"/>
    </row>
    <row r="458" spans="21:35" ht="12.75">
      <c r="U458" s="762"/>
      <c r="V458" s="761"/>
      <c r="W458" s="760"/>
      <c r="X458" s="778"/>
      <c r="Y458" s="778"/>
      <c r="Z458" s="778"/>
      <c r="AA458" s="778"/>
      <c r="AB458" s="778"/>
      <c r="AC458" s="778"/>
      <c r="AD458" s="778"/>
      <c r="AE458" s="778"/>
      <c r="AF458" s="778"/>
      <c r="AG458" s="778"/>
      <c r="AH458" s="778"/>
      <c r="AI458" s="778"/>
    </row>
    <row r="459" spans="21:35" ht="12.75">
      <c r="U459" s="762"/>
      <c r="V459" s="761"/>
      <c r="W459" s="760"/>
      <c r="X459" s="778"/>
      <c r="Y459" s="778"/>
      <c r="Z459" s="778"/>
      <c r="AA459" s="778"/>
      <c r="AB459" s="778"/>
      <c r="AC459" s="778"/>
      <c r="AD459" s="778"/>
      <c r="AE459" s="778"/>
      <c r="AF459" s="778"/>
      <c r="AG459" s="778"/>
      <c r="AH459" s="778"/>
      <c r="AI459" s="778"/>
    </row>
    <row r="460" spans="21:35" ht="12.75">
      <c r="U460" s="762"/>
      <c r="V460" s="761"/>
      <c r="W460" s="760"/>
      <c r="X460" s="778"/>
      <c r="Y460" s="778"/>
      <c r="Z460" s="778"/>
      <c r="AA460" s="778"/>
      <c r="AB460" s="778"/>
      <c r="AC460" s="778"/>
      <c r="AD460" s="778"/>
      <c r="AE460" s="778"/>
      <c r="AF460" s="778"/>
      <c r="AG460" s="778"/>
      <c r="AH460" s="778"/>
      <c r="AI460" s="778"/>
    </row>
    <row r="461" spans="21:35" ht="12.75">
      <c r="U461" s="762"/>
      <c r="V461" s="761"/>
      <c r="W461" s="760"/>
      <c r="X461" s="778"/>
      <c r="Y461" s="778"/>
      <c r="Z461" s="778"/>
      <c r="AA461" s="778"/>
      <c r="AB461" s="778"/>
      <c r="AC461" s="778"/>
      <c r="AD461" s="778"/>
      <c r="AE461" s="778"/>
      <c r="AF461" s="778"/>
      <c r="AG461" s="778"/>
      <c r="AH461" s="778"/>
      <c r="AI461" s="778"/>
    </row>
    <row r="462" spans="21:35" ht="12.75">
      <c r="U462" s="762"/>
      <c r="V462" s="761"/>
      <c r="W462" s="760"/>
      <c r="X462" s="778"/>
      <c r="Y462" s="778"/>
      <c r="Z462" s="778"/>
      <c r="AA462" s="778"/>
      <c r="AB462" s="778"/>
      <c r="AC462" s="778"/>
      <c r="AD462" s="778"/>
      <c r="AE462" s="778"/>
      <c r="AF462" s="778"/>
      <c r="AG462" s="778"/>
      <c r="AH462" s="778"/>
      <c r="AI462" s="778"/>
    </row>
    <row r="463" spans="21:35" ht="12.75">
      <c r="U463" s="762"/>
      <c r="V463" s="761"/>
      <c r="W463" s="760"/>
      <c r="X463" s="778"/>
      <c r="Y463" s="778"/>
      <c r="Z463" s="778"/>
      <c r="AA463" s="778"/>
      <c r="AB463" s="778"/>
      <c r="AC463" s="778"/>
      <c r="AD463" s="778"/>
      <c r="AE463" s="778"/>
      <c r="AF463" s="778"/>
      <c r="AG463" s="778"/>
      <c r="AH463" s="778"/>
      <c r="AI463" s="778"/>
    </row>
    <row r="464" spans="21:35" ht="12.75">
      <c r="U464" s="762"/>
      <c r="V464" s="761"/>
      <c r="W464" s="760"/>
      <c r="X464" s="778"/>
      <c r="Y464" s="778"/>
      <c r="Z464" s="778"/>
      <c r="AA464" s="778"/>
      <c r="AB464" s="778"/>
      <c r="AC464" s="778"/>
      <c r="AD464" s="778"/>
      <c r="AE464" s="778"/>
      <c r="AF464" s="778"/>
      <c r="AG464" s="778"/>
      <c r="AH464" s="778"/>
      <c r="AI464" s="778"/>
    </row>
    <row r="465" spans="21:35" ht="12.75">
      <c r="U465" s="762"/>
      <c r="V465" s="761"/>
      <c r="W465" s="760"/>
      <c r="X465" s="778"/>
      <c r="Y465" s="778"/>
      <c r="Z465" s="778"/>
      <c r="AA465" s="778"/>
      <c r="AB465" s="778"/>
      <c r="AC465" s="778"/>
      <c r="AD465" s="778"/>
      <c r="AE465" s="778"/>
      <c r="AF465" s="778"/>
      <c r="AG465" s="778"/>
      <c r="AH465" s="778"/>
      <c r="AI465" s="778"/>
    </row>
    <row r="466" spans="21:35" ht="12.75">
      <c r="U466" s="762"/>
      <c r="V466" s="761"/>
      <c r="W466" s="760"/>
      <c r="X466" s="778"/>
      <c r="Y466" s="778"/>
      <c r="Z466" s="778"/>
      <c r="AA466" s="778"/>
      <c r="AB466" s="778"/>
      <c r="AC466" s="778"/>
      <c r="AD466" s="778"/>
      <c r="AE466" s="778"/>
      <c r="AF466" s="778"/>
      <c r="AG466" s="778"/>
      <c r="AH466" s="778"/>
      <c r="AI466" s="778"/>
    </row>
    <row r="467" spans="21:35" ht="12.75">
      <c r="U467" s="762"/>
      <c r="V467" s="761"/>
      <c r="W467" s="760"/>
      <c r="X467" s="778"/>
      <c r="Y467" s="778"/>
      <c r="Z467" s="778"/>
      <c r="AA467" s="778"/>
      <c r="AB467" s="778"/>
      <c r="AC467" s="778"/>
      <c r="AD467" s="778"/>
      <c r="AE467" s="778"/>
      <c r="AF467" s="778"/>
      <c r="AG467" s="778"/>
      <c r="AH467" s="778"/>
      <c r="AI467" s="778"/>
    </row>
    <row r="468" spans="21:35" ht="12.75">
      <c r="U468" s="762"/>
      <c r="V468" s="761"/>
      <c r="W468" s="760"/>
      <c r="X468" s="778"/>
      <c r="Y468" s="778"/>
      <c r="Z468" s="778"/>
      <c r="AA468" s="778"/>
      <c r="AB468" s="778"/>
      <c r="AC468" s="778"/>
      <c r="AD468" s="778"/>
      <c r="AE468" s="778"/>
      <c r="AF468" s="778"/>
      <c r="AG468" s="778"/>
      <c r="AH468" s="778"/>
      <c r="AI468" s="778"/>
    </row>
    <row r="469" spans="21:35" ht="12.75">
      <c r="U469" s="762"/>
      <c r="V469" s="761"/>
      <c r="W469" s="760"/>
      <c r="X469" s="778"/>
      <c r="Y469" s="778"/>
      <c r="Z469" s="778"/>
      <c r="AA469" s="778"/>
      <c r="AB469" s="778"/>
      <c r="AC469" s="778"/>
      <c r="AD469" s="778"/>
      <c r="AE469" s="778"/>
      <c r="AF469" s="778"/>
      <c r="AG469" s="778"/>
      <c r="AH469" s="778"/>
      <c r="AI469" s="778"/>
    </row>
    <row r="470" spans="21:35" ht="12.75">
      <c r="U470" s="762"/>
      <c r="V470" s="761"/>
      <c r="W470" s="760"/>
      <c r="X470" s="778"/>
      <c r="Y470" s="778"/>
      <c r="Z470" s="778"/>
      <c r="AA470" s="778"/>
      <c r="AB470" s="778"/>
      <c r="AC470" s="778"/>
      <c r="AD470" s="778"/>
      <c r="AE470" s="778"/>
      <c r="AF470" s="778"/>
      <c r="AG470" s="778"/>
      <c r="AH470" s="778"/>
      <c r="AI470" s="778"/>
    </row>
    <row r="471" spans="21:35" ht="12.75">
      <c r="U471" s="762"/>
      <c r="V471" s="761"/>
      <c r="W471" s="760"/>
      <c r="X471" s="778"/>
      <c r="Y471" s="778"/>
      <c r="Z471" s="778"/>
      <c r="AA471" s="778"/>
      <c r="AB471" s="778"/>
      <c r="AC471" s="778"/>
      <c r="AD471" s="778"/>
      <c r="AE471" s="778"/>
      <c r="AF471" s="778"/>
      <c r="AG471" s="778"/>
      <c r="AH471" s="778"/>
      <c r="AI471" s="778"/>
    </row>
    <row r="472" spans="21:35" ht="12.75">
      <c r="U472" s="762"/>
      <c r="V472" s="761"/>
      <c r="W472" s="760"/>
      <c r="X472" s="778"/>
      <c r="Y472" s="778"/>
      <c r="Z472" s="778"/>
      <c r="AA472" s="778"/>
      <c r="AB472" s="778"/>
      <c r="AC472" s="778"/>
      <c r="AD472" s="778"/>
      <c r="AE472" s="778"/>
      <c r="AF472" s="778"/>
      <c r="AG472" s="778"/>
      <c r="AH472" s="778"/>
      <c r="AI472" s="778"/>
    </row>
    <row r="473" spans="21:35" ht="12.75">
      <c r="U473" s="762"/>
      <c r="V473" s="761"/>
      <c r="W473" s="760"/>
      <c r="X473" s="778"/>
      <c r="Y473" s="778"/>
      <c r="Z473" s="778"/>
      <c r="AA473" s="778"/>
      <c r="AB473" s="778"/>
      <c r="AC473" s="778"/>
      <c r="AD473" s="778"/>
      <c r="AE473" s="778"/>
      <c r="AF473" s="778"/>
      <c r="AG473" s="778"/>
      <c r="AH473" s="778"/>
      <c r="AI473" s="778"/>
    </row>
    <row r="474" spans="21:35" ht="12.75">
      <c r="U474" s="762"/>
      <c r="V474" s="761"/>
      <c r="W474" s="760"/>
      <c r="X474" s="778"/>
      <c r="Y474" s="778"/>
      <c r="Z474" s="778"/>
      <c r="AA474" s="778"/>
      <c r="AB474" s="778"/>
      <c r="AC474" s="778"/>
      <c r="AD474" s="778"/>
      <c r="AE474" s="778"/>
      <c r="AF474" s="778"/>
      <c r="AG474" s="778"/>
      <c r="AH474" s="778"/>
      <c r="AI474" s="778"/>
    </row>
    <row r="475" spans="21:35" ht="12.75">
      <c r="U475" s="762"/>
      <c r="V475" s="761"/>
      <c r="W475" s="760"/>
      <c r="X475" s="778"/>
      <c r="Y475" s="778"/>
      <c r="Z475" s="778"/>
      <c r="AA475" s="778"/>
      <c r="AB475" s="778"/>
      <c r="AC475" s="778"/>
      <c r="AD475" s="778"/>
      <c r="AE475" s="778"/>
      <c r="AF475" s="778"/>
      <c r="AG475" s="778"/>
      <c r="AH475" s="778"/>
      <c r="AI475" s="778"/>
    </row>
    <row r="476" spans="21:35" ht="12.75">
      <c r="U476" s="762"/>
      <c r="V476" s="761"/>
      <c r="W476" s="760"/>
      <c r="X476" s="778"/>
      <c r="Y476" s="778"/>
      <c r="Z476" s="778"/>
      <c r="AA476" s="778"/>
      <c r="AB476" s="778"/>
      <c r="AC476" s="778"/>
      <c r="AD476" s="778"/>
      <c r="AE476" s="778"/>
      <c r="AF476" s="778"/>
      <c r="AG476" s="778"/>
      <c r="AH476" s="778"/>
      <c r="AI476" s="778"/>
    </row>
    <row r="477" spans="21:35" ht="12.75">
      <c r="U477" s="762"/>
      <c r="V477" s="761"/>
      <c r="W477" s="760"/>
      <c r="X477" s="778"/>
      <c r="Y477" s="778"/>
      <c r="Z477" s="778"/>
      <c r="AA477" s="778"/>
      <c r="AB477" s="778"/>
      <c r="AC477" s="778"/>
      <c r="AD477" s="778"/>
      <c r="AE477" s="778"/>
      <c r="AF477" s="778"/>
      <c r="AG477" s="778"/>
      <c r="AH477" s="778"/>
      <c r="AI477" s="778"/>
    </row>
    <row r="478" spans="21:35" ht="12.75">
      <c r="U478" s="762"/>
      <c r="V478" s="761"/>
      <c r="W478" s="760"/>
      <c r="X478" s="778"/>
      <c r="Y478" s="778"/>
      <c r="Z478" s="778"/>
      <c r="AA478" s="778"/>
      <c r="AB478" s="778"/>
      <c r="AC478" s="778"/>
      <c r="AD478" s="778"/>
      <c r="AE478" s="778"/>
      <c r="AF478" s="778"/>
      <c r="AG478" s="778"/>
      <c r="AH478" s="778"/>
      <c r="AI478" s="778"/>
    </row>
    <row r="479" spans="21:35" ht="12.75">
      <c r="U479" s="762"/>
      <c r="V479" s="761"/>
      <c r="W479" s="760"/>
      <c r="X479" s="778"/>
      <c r="Y479" s="778"/>
      <c r="Z479" s="778"/>
      <c r="AA479" s="778"/>
      <c r="AB479" s="778"/>
      <c r="AC479" s="778"/>
      <c r="AD479" s="778"/>
      <c r="AE479" s="778"/>
      <c r="AF479" s="778"/>
      <c r="AG479" s="778"/>
      <c r="AH479" s="778"/>
      <c r="AI479" s="778"/>
    </row>
    <row r="480" spans="21:35" ht="12.75">
      <c r="U480" s="762"/>
      <c r="V480" s="761"/>
      <c r="W480" s="760"/>
      <c r="X480" s="778"/>
      <c r="Y480" s="778"/>
      <c r="Z480" s="778"/>
      <c r="AA480" s="778"/>
      <c r="AB480" s="778"/>
      <c r="AC480" s="778"/>
      <c r="AD480" s="778"/>
      <c r="AE480" s="778"/>
      <c r="AF480" s="778"/>
      <c r="AG480" s="778"/>
      <c r="AH480" s="778"/>
      <c r="AI480" s="778"/>
    </row>
    <row r="481" spans="21:35" ht="13.5" thickBot="1">
      <c r="U481" s="762"/>
      <c r="V481" s="761"/>
      <c r="W481" s="760"/>
      <c r="X481" s="778"/>
      <c r="Y481" s="778"/>
      <c r="Z481" s="778"/>
      <c r="AA481" s="778"/>
      <c r="AB481" s="778"/>
      <c r="AC481" s="778"/>
      <c r="AD481" s="778"/>
      <c r="AE481" s="778"/>
      <c r="AF481" s="778"/>
      <c r="AG481" s="778"/>
      <c r="AH481" s="778"/>
      <c r="AI481" s="778"/>
    </row>
    <row r="482" spans="21:35" ht="12.75">
      <c r="U482" s="761"/>
      <c r="V482" s="768"/>
      <c r="W482" s="760"/>
      <c r="X482" s="780"/>
      <c r="Y482" s="780"/>
      <c r="Z482" s="780"/>
      <c r="AA482" s="780"/>
      <c r="AB482" s="780"/>
      <c r="AC482" s="780"/>
      <c r="AD482" s="780"/>
      <c r="AE482" s="780"/>
      <c r="AF482" s="781"/>
      <c r="AG482" s="780"/>
      <c r="AH482" s="780"/>
      <c r="AI482" s="780"/>
    </row>
    <row r="483" spans="21:35" ht="12.75">
      <c r="U483" s="762"/>
      <c r="V483" s="761"/>
      <c r="W483" s="760"/>
      <c r="X483" s="780"/>
      <c r="Y483" s="780"/>
      <c r="Z483" s="780"/>
      <c r="AA483" s="780"/>
      <c r="AB483" s="780"/>
      <c r="AC483" s="780"/>
      <c r="AD483" s="780"/>
      <c r="AE483" s="780"/>
      <c r="AF483" s="781"/>
      <c r="AG483" s="780"/>
      <c r="AH483" s="780"/>
      <c r="AI483" s="780"/>
    </row>
    <row r="484" spans="21:35" ht="12.75">
      <c r="U484" s="762"/>
      <c r="V484" s="761"/>
      <c r="W484" s="760"/>
      <c r="X484" s="780"/>
      <c r="Y484" s="780"/>
      <c r="Z484" s="780"/>
      <c r="AA484" s="780"/>
      <c r="AB484" s="780"/>
      <c r="AC484" s="780"/>
      <c r="AD484" s="780"/>
      <c r="AE484" s="780"/>
      <c r="AF484" s="781"/>
      <c r="AG484" s="780"/>
      <c r="AH484" s="780"/>
      <c r="AI484" s="780"/>
    </row>
    <row r="485" spans="21:35" ht="12.75">
      <c r="U485" s="762"/>
      <c r="V485" s="761"/>
      <c r="W485" s="760"/>
      <c r="X485" s="780"/>
      <c r="Y485" s="780"/>
      <c r="Z485" s="780"/>
      <c r="AA485" s="780"/>
      <c r="AB485" s="780"/>
      <c r="AC485" s="780"/>
      <c r="AD485" s="780"/>
      <c r="AE485" s="780"/>
      <c r="AF485" s="781"/>
      <c r="AG485" s="780"/>
      <c r="AH485" s="780"/>
      <c r="AI485" s="780"/>
    </row>
    <row r="486" spans="21:35" ht="12.75">
      <c r="U486" s="762"/>
      <c r="V486" s="761"/>
      <c r="W486" s="760"/>
      <c r="X486" s="780"/>
      <c r="Y486" s="780"/>
      <c r="Z486" s="780"/>
      <c r="AA486" s="780"/>
      <c r="AB486" s="780"/>
      <c r="AC486" s="780"/>
      <c r="AD486" s="780"/>
      <c r="AE486" s="780"/>
      <c r="AF486" s="781"/>
      <c r="AG486" s="780"/>
      <c r="AH486" s="780"/>
      <c r="AI486" s="780"/>
    </row>
    <row r="487" spans="21:35" ht="12.75">
      <c r="U487" s="762"/>
      <c r="V487" s="761"/>
      <c r="W487" s="760"/>
      <c r="X487" s="780"/>
      <c r="Y487" s="780"/>
      <c r="Z487" s="780"/>
      <c r="AA487" s="780"/>
      <c r="AB487" s="780"/>
      <c r="AC487" s="780"/>
      <c r="AD487" s="780"/>
      <c r="AE487" s="780"/>
      <c r="AF487" s="781"/>
      <c r="AG487" s="780"/>
      <c r="AH487" s="780"/>
      <c r="AI487" s="780"/>
    </row>
    <row r="488" spans="21:35" ht="12.75">
      <c r="U488" s="762"/>
      <c r="V488" s="761"/>
      <c r="W488" s="760"/>
      <c r="X488" s="780"/>
      <c r="Y488" s="780"/>
      <c r="Z488" s="780"/>
      <c r="AA488" s="780"/>
      <c r="AB488" s="780"/>
      <c r="AC488" s="780"/>
      <c r="AD488" s="780"/>
      <c r="AE488" s="780"/>
      <c r="AF488" s="781"/>
      <c r="AG488" s="780"/>
      <c r="AH488" s="780"/>
      <c r="AI488" s="780"/>
    </row>
    <row r="489" spans="21:35" ht="12.75">
      <c r="U489" s="762"/>
      <c r="V489" s="761"/>
      <c r="W489" s="760"/>
      <c r="X489" s="780"/>
      <c r="Y489" s="780"/>
      <c r="Z489" s="780"/>
      <c r="AA489" s="780"/>
      <c r="AB489" s="780"/>
      <c r="AC489" s="780"/>
      <c r="AD489" s="780"/>
      <c r="AE489" s="780"/>
      <c r="AF489" s="781"/>
      <c r="AG489" s="780"/>
      <c r="AH489" s="780"/>
      <c r="AI489" s="780"/>
    </row>
    <row r="490" spans="21:35" ht="12.75">
      <c r="U490" s="762"/>
      <c r="V490" s="761"/>
      <c r="W490" s="760"/>
      <c r="X490" s="780"/>
      <c r="Y490" s="780"/>
      <c r="Z490" s="780"/>
      <c r="AA490" s="780"/>
      <c r="AB490" s="780"/>
      <c r="AC490" s="780"/>
      <c r="AD490" s="780"/>
      <c r="AE490" s="780"/>
      <c r="AF490" s="781"/>
      <c r="AG490" s="780"/>
      <c r="AH490" s="780"/>
      <c r="AI490" s="780"/>
    </row>
    <row r="491" spans="21:35" ht="12.75">
      <c r="U491" s="762"/>
      <c r="V491" s="761"/>
      <c r="W491" s="760"/>
      <c r="X491" s="780"/>
      <c r="Y491" s="780"/>
      <c r="Z491" s="780"/>
      <c r="AA491" s="780"/>
      <c r="AB491" s="780"/>
      <c r="AC491" s="780"/>
      <c r="AD491" s="780"/>
      <c r="AE491" s="780"/>
      <c r="AF491" s="781"/>
      <c r="AG491" s="780"/>
      <c r="AH491" s="780"/>
      <c r="AI491" s="780"/>
    </row>
    <row r="492" spans="21:35" ht="12.75">
      <c r="U492" s="762"/>
      <c r="V492" s="761"/>
      <c r="W492" s="760"/>
      <c r="X492" s="780"/>
      <c r="Y492" s="780"/>
      <c r="Z492" s="780"/>
      <c r="AA492" s="780"/>
      <c r="AB492" s="780"/>
      <c r="AC492" s="780"/>
      <c r="AD492" s="780"/>
      <c r="AE492" s="780"/>
      <c r="AF492" s="781"/>
      <c r="AG492" s="780"/>
      <c r="AH492" s="780"/>
      <c r="AI492" s="780"/>
    </row>
    <row r="493" spans="21:35" ht="12.75">
      <c r="U493" s="762"/>
      <c r="V493" s="761"/>
      <c r="W493" s="760"/>
      <c r="X493" s="780"/>
      <c r="Y493" s="780"/>
      <c r="Z493" s="780"/>
      <c r="AA493" s="780"/>
      <c r="AB493" s="780"/>
      <c r="AC493" s="780"/>
      <c r="AD493" s="780"/>
      <c r="AE493" s="780"/>
      <c r="AF493" s="781"/>
      <c r="AG493" s="780"/>
      <c r="AH493" s="780"/>
      <c r="AI493" s="780"/>
    </row>
    <row r="494" spans="21:35" ht="12.75">
      <c r="U494" s="762"/>
      <c r="V494" s="761"/>
      <c r="W494" s="760"/>
      <c r="X494" s="780"/>
      <c r="Y494" s="780"/>
      <c r="Z494" s="780"/>
      <c r="AA494" s="780"/>
      <c r="AB494" s="780"/>
      <c r="AC494" s="780"/>
      <c r="AD494" s="780"/>
      <c r="AE494" s="780"/>
      <c r="AF494" s="780"/>
      <c r="AG494" s="780"/>
      <c r="AH494" s="780"/>
      <c r="AI494" s="780"/>
    </row>
    <row r="495" spans="21:35" ht="12.75">
      <c r="U495" s="762"/>
      <c r="V495" s="761"/>
      <c r="W495" s="760"/>
      <c r="X495" s="780"/>
      <c r="Y495" s="780"/>
      <c r="Z495" s="780"/>
      <c r="AA495" s="780"/>
      <c r="AB495" s="780"/>
      <c r="AC495" s="780"/>
      <c r="AD495" s="780"/>
      <c r="AE495" s="780"/>
      <c r="AF495" s="780"/>
      <c r="AG495" s="780"/>
      <c r="AH495" s="780"/>
      <c r="AI495" s="780"/>
    </row>
    <row r="496" spans="21:35" ht="12.75">
      <c r="U496" s="762"/>
      <c r="V496" s="761"/>
      <c r="W496" s="760"/>
      <c r="X496" s="780"/>
      <c r="Y496" s="780"/>
      <c r="Z496" s="780"/>
      <c r="AA496" s="780"/>
      <c r="AB496" s="780"/>
      <c r="AC496" s="780"/>
      <c r="AD496" s="780"/>
      <c r="AE496" s="780"/>
      <c r="AF496" s="780"/>
      <c r="AG496" s="780"/>
      <c r="AH496" s="780"/>
      <c r="AI496" s="780"/>
    </row>
    <row r="497" spans="21:35" ht="12.75">
      <c r="U497" s="762"/>
      <c r="V497" s="761"/>
      <c r="W497" s="760"/>
      <c r="X497" s="780"/>
      <c r="Y497" s="780"/>
      <c r="Z497" s="780"/>
      <c r="AA497" s="780"/>
      <c r="AB497" s="780"/>
      <c r="AC497" s="780"/>
      <c r="AD497" s="780"/>
      <c r="AE497" s="780"/>
      <c r="AF497" s="780"/>
      <c r="AG497" s="780"/>
      <c r="AH497" s="780"/>
      <c r="AI497" s="780"/>
    </row>
    <row r="498" spans="21:35" ht="12.75">
      <c r="U498" s="762"/>
      <c r="V498" s="761"/>
      <c r="W498" s="760"/>
      <c r="X498" s="780"/>
      <c r="Y498" s="780"/>
      <c r="Z498" s="780"/>
      <c r="AA498" s="780"/>
      <c r="AB498" s="780"/>
      <c r="AC498" s="780"/>
      <c r="AD498" s="780"/>
      <c r="AE498" s="780"/>
      <c r="AF498" s="780"/>
      <c r="AG498" s="780"/>
      <c r="AH498" s="780"/>
      <c r="AI498" s="780"/>
    </row>
    <row r="499" spans="21:35" ht="12.75">
      <c r="U499" s="762"/>
      <c r="V499" s="761"/>
      <c r="W499" s="760"/>
      <c r="X499" s="780"/>
      <c r="Y499" s="780"/>
      <c r="Z499" s="780"/>
      <c r="AA499" s="780"/>
      <c r="AB499" s="780"/>
      <c r="AC499" s="780"/>
      <c r="AD499" s="780"/>
      <c r="AE499" s="780"/>
      <c r="AF499" s="780"/>
      <c r="AG499" s="780"/>
      <c r="AH499" s="780"/>
      <c r="AI499" s="780"/>
    </row>
    <row r="500" spans="21:35" ht="12.75">
      <c r="U500" s="762"/>
      <c r="V500" s="761"/>
      <c r="W500" s="760"/>
      <c r="X500" s="780"/>
      <c r="Y500" s="780"/>
      <c r="Z500" s="780"/>
      <c r="AA500" s="780"/>
      <c r="AB500" s="780"/>
      <c r="AC500" s="780"/>
      <c r="AD500" s="780"/>
      <c r="AE500" s="780"/>
      <c r="AF500" s="780"/>
      <c r="AG500" s="780"/>
      <c r="AH500" s="780"/>
      <c r="AI500" s="780"/>
    </row>
    <row r="501" spans="21:35" ht="12.75">
      <c r="U501" s="762"/>
      <c r="V501" s="761"/>
      <c r="W501" s="760"/>
      <c r="X501" s="780"/>
      <c r="Y501" s="780"/>
      <c r="Z501" s="780"/>
      <c r="AA501" s="780"/>
      <c r="AB501" s="780"/>
      <c r="AC501" s="780"/>
      <c r="AD501" s="780"/>
      <c r="AE501" s="780"/>
      <c r="AF501" s="780"/>
      <c r="AG501" s="780"/>
      <c r="AH501" s="780"/>
      <c r="AI501" s="780"/>
    </row>
    <row r="502" spans="21:35" ht="12.75">
      <c r="U502" s="762"/>
      <c r="V502" s="761"/>
      <c r="W502" s="760"/>
      <c r="X502" s="780"/>
      <c r="Y502" s="780"/>
      <c r="Z502" s="780"/>
      <c r="AA502" s="780"/>
      <c r="AB502" s="780"/>
      <c r="AC502" s="780"/>
      <c r="AD502" s="780"/>
      <c r="AE502" s="780"/>
      <c r="AF502" s="780"/>
      <c r="AG502" s="780"/>
      <c r="AH502" s="780"/>
      <c r="AI502" s="780"/>
    </row>
    <row r="503" spans="21:35" ht="12.75">
      <c r="U503" s="762"/>
      <c r="V503" s="761"/>
      <c r="W503" s="760"/>
      <c r="X503" s="780"/>
      <c r="Y503" s="780"/>
      <c r="Z503" s="780"/>
      <c r="AA503" s="780"/>
      <c r="AB503" s="780"/>
      <c r="AC503" s="780"/>
      <c r="AD503" s="780"/>
      <c r="AE503" s="780"/>
      <c r="AF503" s="780"/>
      <c r="AG503" s="780"/>
      <c r="AH503" s="780"/>
      <c r="AI503" s="780"/>
    </row>
    <row r="504" spans="21:35" ht="12.75">
      <c r="U504" s="762"/>
      <c r="V504" s="761"/>
      <c r="W504" s="760"/>
      <c r="X504" s="780"/>
      <c r="Y504" s="780"/>
      <c r="Z504" s="780"/>
      <c r="AA504" s="780"/>
      <c r="AB504" s="780"/>
      <c r="AC504" s="780"/>
      <c r="AD504" s="780"/>
      <c r="AE504" s="780"/>
      <c r="AF504" s="780"/>
      <c r="AG504" s="780"/>
      <c r="AH504" s="780"/>
      <c r="AI504" s="780"/>
    </row>
    <row r="505" spans="21:35" ht="12.75">
      <c r="U505" s="762"/>
      <c r="V505" s="761"/>
      <c r="W505" s="760"/>
      <c r="X505" s="780"/>
      <c r="Y505" s="780"/>
      <c r="Z505" s="780"/>
      <c r="AA505" s="780"/>
      <c r="AB505" s="780"/>
      <c r="AC505" s="780"/>
      <c r="AD505" s="780"/>
      <c r="AE505" s="780"/>
      <c r="AF505" s="780"/>
      <c r="AG505" s="780"/>
      <c r="AH505" s="780"/>
      <c r="AI505" s="780"/>
    </row>
    <row r="506" spans="21:35" ht="12.75">
      <c r="U506" s="762"/>
      <c r="V506" s="761"/>
      <c r="W506" s="760"/>
      <c r="X506" s="780"/>
      <c r="Y506" s="780"/>
      <c r="Z506" s="780"/>
      <c r="AA506" s="780"/>
      <c r="AB506" s="780"/>
      <c r="AC506" s="780"/>
      <c r="AD506" s="780"/>
      <c r="AE506" s="780"/>
      <c r="AF506" s="780"/>
      <c r="AG506" s="780"/>
      <c r="AH506" s="780"/>
      <c r="AI506" s="780"/>
    </row>
    <row r="507" spans="21:35" ht="12.75">
      <c r="U507" s="762"/>
      <c r="V507" s="761"/>
      <c r="W507" s="760"/>
      <c r="X507" s="780"/>
      <c r="Y507" s="780"/>
      <c r="Z507" s="780"/>
      <c r="AA507" s="780"/>
      <c r="AB507" s="780"/>
      <c r="AC507" s="780"/>
      <c r="AD507" s="780"/>
      <c r="AE507" s="780"/>
      <c r="AF507" s="780"/>
      <c r="AG507" s="780"/>
      <c r="AH507" s="780"/>
      <c r="AI507" s="780"/>
    </row>
    <row r="508" spans="21:35" ht="12.75">
      <c r="U508" s="762"/>
      <c r="V508" s="761"/>
      <c r="W508" s="760"/>
      <c r="X508" s="780"/>
      <c r="Y508" s="780"/>
      <c r="Z508" s="780"/>
      <c r="AA508" s="780"/>
      <c r="AB508" s="780"/>
      <c r="AC508" s="780"/>
      <c r="AD508" s="780"/>
      <c r="AE508" s="780"/>
      <c r="AF508" s="780"/>
      <c r="AG508" s="780"/>
      <c r="AH508" s="780"/>
      <c r="AI508" s="780"/>
    </row>
    <row r="509" spans="21:35" ht="12.75">
      <c r="U509" s="762"/>
      <c r="V509" s="761"/>
      <c r="W509" s="760"/>
      <c r="X509" s="780"/>
      <c r="Y509" s="780"/>
      <c r="Z509" s="780"/>
      <c r="AA509" s="780"/>
      <c r="AB509" s="780"/>
      <c r="AC509" s="780"/>
      <c r="AD509" s="780"/>
      <c r="AE509" s="780"/>
      <c r="AF509" s="780"/>
      <c r="AG509" s="780"/>
      <c r="AH509" s="780"/>
      <c r="AI509" s="780"/>
    </row>
    <row r="510" spans="21:35" ht="12.75">
      <c r="U510" s="762"/>
      <c r="V510" s="761"/>
      <c r="W510" s="760"/>
      <c r="X510" s="780"/>
      <c r="Y510" s="780"/>
      <c r="Z510" s="780"/>
      <c r="AA510" s="780"/>
      <c r="AB510" s="780"/>
      <c r="AC510" s="780"/>
      <c r="AD510" s="780"/>
      <c r="AE510" s="780"/>
      <c r="AF510" s="780"/>
      <c r="AG510" s="780"/>
      <c r="AH510" s="780"/>
      <c r="AI510" s="780"/>
    </row>
    <row r="511" spans="21:35" ht="12.75">
      <c r="U511" s="762"/>
      <c r="V511" s="761"/>
      <c r="W511" s="760"/>
      <c r="X511" s="780"/>
      <c r="Y511" s="780"/>
      <c r="Z511" s="780"/>
      <c r="AA511" s="780"/>
      <c r="AB511" s="780"/>
      <c r="AC511" s="780"/>
      <c r="AD511" s="780"/>
      <c r="AE511" s="780"/>
      <c r="AF511" s="780"/>
      <c r="AG511" s="780"/>
      <c r="AH511" s="780"/>
      <c r="AI511" s="780"/>
    </row>
    <row r="512" spans="21:35" ht="12.75">
      <c r="U512" s="762"/>
      <c r="V512" s="761"/>
      <c r="W512" s="760"/>
      <c r="X512" s="780"/>
      <c r="Y512" s="780"/>
      <c r="Z512" s="780"/>
      <c r="AA512" s="780"/>
      <c r="AB512" s="780"/>
      <c r="AC512" s="780"/>
      <c r="AD512" s="780"/>
      <c r="AE512" s="780"/>
      <c r="AF512" s="780"/>
      <c r="AG512" s="780"/>
      <c r="AH512" s="780"/>
      <c r="AI512" s="780"/>
    </row>
    <row r="513" spans="21:35" ht="12.75">
      <c r="U513" s="762"/>
      <c r="V513" s="761"/>
      <c r="W513" s="760"/>
      <c r="X513" s="780"/>
      <c r="Y513" s="780"/>
      <c r="Z513" s="780"/>
      <c r="AA513" s="780"/>
      <c r="AB513" s="780"/>
      <c r="AC513" s="780"/>
      <c r="AD513" s="780"/>
      <c r="AE513" s="780"/>
      <c r="AF513" s="780"/>
      <c r="AG513" s="780"/>
      <c r="AH513" s="780"/>
      <c r="AI513" s="780"/>
    </row>
    <row r="514" spans="21:35" ht="12.75">
      <c r="U514" s="762"/>
      <c r="V514" s="761"/>
      <c r="W514" s="760"/>
      <c r="X514" s="780"/>
      <c r="Y514" s="780"/>
      <c r="Z514" s="780"/>
      <c r="AA514" s="780"/>
      <c r="AB514" s="780"/>
      <c r="AC514" s="780"/>
      <c r="AD514" s="780"/>
      <c r="AE514" s="780"/>
      <c r="AF514" s="780"/>
      <c r="AG514" s="780"/>
      <c r="AH514" s="780"/>
      <c r="AI514" s="780"/>
    </row>
    <row r="515" spans="21:35" ht="12.75">
      <c r="U515" s="762"/>
      <c r="V515" s="761"/>
      <c r="W515" s="760"/>
      <c r="X515" s="780"/>
      <c r="Y515" s="780"/>
      <c r="Z515" s="780"/>
      <c r="AA515" s="780"/>
      <c r="AB515" s="780"/>
      <c r="AC515" s="780"/>
      <c r="AD515" s="780"/>
      <c r="AE515" s="780"/>
      <c r="AF515" s="780"/>
      <c r="AG515" s="780"/>
      <c r="AH515" s="780"/>
      <c r="AI515" s="780"/>
    </row>
    <row r="516" spans="21:35" ht="12.75">
      <c r="U516" s="762"/>
      <c r="V516" s="761"/>
      <c r="W516" s="760"/>
      <c r="X516" s="780"/>
      <c r="Y516" s="780"/>
      <c r="Z516" s="780"/>
      <c r="AA516" s="780"/>
      <c r="AB516" s="780"/>
      <c r="AC516" s="780"/>
      <c r="AD516" s="780"/>
      <c r="AE516" s="780"/>
      <c r="AF516" s="780"/>
      <c r="AG516" s="780"/>
      <c r="AH516" s="780"/>
      <c r="AI516" s="780"/>
    </row>
    <row r="517" spans="21:35" ht="12.75">
      <c r="U517" s="762"/>
      <c r="V517" s="761"/>
      <c r="W517" s="760"/>
      <c r="X517" s="780"/>
      <c r="Y517" s="780"/>
      <c r="Z517" s="780"/>
      <c r="AA517" s="780"/>
      <c r="AB517" s="780"/>
      <c r="AC517" s="780"/>
      <c r="AD517" s="780"/>
      <c r="AE517" s="780"/>
      <c r="AF517" s="780"/>
      <c r="AG517" s="780"/>
      <c r="AH517" s="780"/>
      <c r="AI517" s="780"/>
    </row>
    <row r="518" spans="21:35" ht="12.75">
      <c r="U518" s="762"/>
      <c r="V518" s="761"/>
      <c r="W518" s="760"/>
      <c r="X518" s="780"/>
      <c r="Y518" s="780"/>
      <c r="Z518" s="780"/>
      <c r="AA518" s="780"/>
      <c r="AB518" s="780"/>
      <c r="AC518" s="780"/>
      <c r="AD518" s="780"/>
      <c r="AE518" s="780"/>
      <c r="AF518" s="780"/>
      <c r="AG518" s="780"/>
      <c r="AH518" s="780"/>
      <c r="AI518" s="780"/>
    </row>
    <row r="519" spans="21:35" ht="12.75">
      <c r="U519" s="762"/>
      <c r="V519" s="761"/>
      <c r="W519" s="760"/>
      <c r="X519" s="780"/>
      <c r="Y519" s="780"/>
      <c r="Z519" s="780"/>
      <c r="AA519" s="780"/>
      <c r="AB519" s="780"/>
      <c r="AC519" s="780"/>
      <c r="AD519" s="780"/>
      <c r="AE519" s="780"/>
      <c r="AF519" s="780"/>
      <c r="AG519" s="780"/>
      <c r="AH519" s="780"/>
      <c r="AI519" s="780"/>
    </row>
    <row r="520" spans="21:35" ht="12.75">
      <c r="U520" s="762"/>
      <c r="V520" s="761"/>
      <c r="W520" s="760"/>
      <c r="X520" s="780"/>
      <c r="Y520" s="780"/>
      <c r="Z520" s="780"/>
      <c r="AA520" s="780"/>
      <c r="AB520" s="780"/>
      <c r="AC520" s="780"/>
      <c r="AD520" s="780"/>
      <c r="AE520" s="780"/>
      <c r="AF520" s="780"/>
      <c r="AG520" s="780"/>
      <c r="AH520" s="780"/>
      <c r="AI520" s="780"/>
    </row>
    <row r="521" spans="21:35" ht="12.75">
      <c r="U521" s="762"/>
      <c r="V521" s="761"/>
      <c r="W521" s="760"/>
      <c r="X521" s="780"/>
      <c r="Y521" s="780"/>
      <c r="Z521" s="780"/>
      <c r="AA521" s="780"/>
      <c r="AB521" s="780"/>
      <c r="AC521" s="780"/>
      <c r="AD521" s="780"/>
      <c r="AE521" s="780"/>
      <c r="AF521" s="780"/>
      <c r="AG521" s="780"/>
      <c r="AH521" s="780"/>
      <c r="AI521" s="780"/>
    </row>
    <row r="522" spans="21:35" ht="12.75">
      <c r="U522" s="762"/>
      <c r="V522" s="761"/>
      <c r="W522" s="760"/>
      <c r="X522" s="780"/>
      <c r="Y522" s="780"/>
      <c r="Z522" s="780"/>
      <c r="AA522" s="780"/>
      <c r="AB522" s="780"/>
      <c r="AC522" s="780"/>
      <c r="AD522" s="780"/>
      <c r="AE522" s="780"/>
      <c r="AF522" s="780"/>
      <c r="AG522" s="780"/>
      <c r="AH522" s="780"/>
      <c r="AI522" s="780"/>
    </row>
    <row r="523" spans="21:35" ht="12.75">
      <c r="U523" s="762"/>
      <c r="V523" s="761"/>
      <c r="W523" s="760"/>
      <c r="X523" s="780"/>
      <c r="Y523" s="780"/>
      <c r="Z523" s="780"/>
      <c r="AA523" s="780"/>
      <c r="AB523" s="780"/>
      <c r="AC523" s="780"/>
      <c r="AD523" s="780"/>
      <c r="AE523" s="780"/>
      <c r="AF523" s="780"/>
      <c r="AG523" s="780"/>
      <c r="AH523" s="780"/>
      <c r="AI523" s="780"/>
    </row>
    <row r="524" spans="21:35" ht="12.75">
      <c r="U524" s="762"/>
      <c r="V524" s="761"/>
      <c r="W524" s="760"/>
      <c r="X524" s="780"/>
      <c r="Y524" s="780"/>
      <c r="Z524" s="780"/>
      <c r="AA524" s="780"/>
      <c r="AB524" s="780"/>
      <c r="AC524" s="780"/>
      <c r="AD524" s="780"/>
      <c r="AE524" s="780"/>
      <c r="AF524" s="780"/>
      <c r="AG524" s="780"/>
      <c r="AH524" s="780"/>
      <c r="AI524" s="780"/>
    </row>
    <row r="525" spans="21:35" ht="12.75">
      <c r="U525" s="762"/>
      <c r="V525" s="761"/>
      <c r="W525" s="760"/>
      <c r="X525" s="780"/>
      <c r="Y525" s="780"/>
      <c r="Z525" s="780"/>
      <c r="AA525" s="780"/>
      <c r="AB525" s="780"/>
      <c r="AC525" s="780"/>
      <c r="AD525" s="780"/>
      <c r="AE525" s="780"/>
      <c r="AF525" s="780"/>
      <c r="AG525" s="780"/>
      <c r="AH525" s="780"/>
      <c r="AI525" s="780"/>
    </row>
    <row r="526" spans="21:35" ht="12.75">
      <c r="U526" s="762"/>
      <c r="V526" s="761"/>
      <c r="W526" s="760"/>
      <c r="X526" s="780"/>
      <c r="Y526" s="780"/>
      <c r="Z526" s="780"/>
      <c r="AA526" s="780"/>
      <c r="AB526" s="780"/>
      <c r="AC526" s="780"/>
      <c r="AD526" s="780"/>
      <c r="AE526" s="780"/>
      <c r="AF526" s="780"/>
      <c r="AG526" s="780"/>
      <c r="AH526" s="780"/>
      <c r="AI526" s="780"/>
    </row>
    <row r="527" spans="21:35" ht="12.75">
      <c r="U527" s="762"/>
      <c r="V527" s="761"/>
      <c r="W527" s="760"/>
      <c r="X527" s="780"/>
      <c r="Y527" s="780"/>
      <c r="Z527" s="780"/>
      <c r="AA527" s="780"/>
      <c r="AB527" s="780"/>
      <c r="AC527" s="780"/>
      <c r="AD527" s="780"/>
      <c r="AE527" s="780"/>
      <c r="AF527" s="780"/>
      <c r="AG527" s="780"/>
      <c r="AH527" s="780"/>
      <c r="AI527" s="780"/>
    </row>
    <row r="528" spans="21:35" ht="12.75">
      <c r="U528" s="762"/>
      <c r="V528" s="761"/>
      <c r="W528" s="760"/>
      <c r="X528" s="780"/>
      <c r="Y528" s="780"/>
      <c r="Z528" s="780"/>
      <c r="AA528" s="780"/>
      <c r="AB528" s="780"/>
      <c r="AC528" s="780"/>
      <c r="AD528" s="780"/>
      <c r="AE528" s="780"/>
      <c r="AF528" s="780"/>
      <c r="AG528" s="780"/>
      <c r="AH528" s="780"/>
      <c r="AI528" s="780"/>
    </row>
    <row r="529" spans="21:35" ht="12.75">
      <c r="U529" s="762"/>
      <c r="V529" s="761"/>
      <c r="W529" s="760"/>
      <c r="X529" s="780"/>
      <c r="Y529" s="780"/>
      <c r="Z529" s="780"/>
      <c r="AA529" s="780"/>
      <c r="AB529" s="780"/>
      <c r="AC529" s="780"/>
      <c r="AD529" s="780"/>
      <c r="AE529" s="780"/>
      <c r="AF529" s="780"/>
      <c r="AG529" s="780"/>
      <c r="AH529" s="780"/>
      <c r="AI529" s="780"/>
    </row>
    <row r="530" spans="21:35" ht="12.75">
      <c r="U530" s="762"/>
      <c r="V530" s="761"/>
      <c r="W530" s="760"/>
      <c r="X530" s="780"/>
      <c r="Y530" s="780"/>
      <c r="Z530" s="780"/>
      <c r="AA530" s="780"/>
      <c r="AB530" s="780"/>
      <c r="AC530" s="780"/>
      <c r="AD530" s="780"/>
      <c r="AE530" s="780"/>
      <c r="AF530" s="780"/>
      <c r="AG530" s="780"/>
      <c r="AH530" s="780"/>
      <c r="AI530" s="780"/>
    </row>
    <row r="531" spans="21:35" ht="12.75">
      <c r="U531" s="762"/>
      <c r="V531" s="761"/>
      <c r="W531" s="760"/>
      <c r="X531" s="780"/>
      <c r="Y531" s="780"/>
      <c r="Z531" s="780"/>
      <c r="AA531" s="780"/>
      <c r="AB531" s="780"/>
      <c r="AC531" s="780"/>
      <c r="AD531" s="780"/>
      <c r="AE531" s="780"/>
      <c r="AF531" s="780"/>
      <c r="AG531" s="780"/>
      <c r="AH531" s="780"/>
      <c r="AI531" s="780"/>
    </row>
    <row r="532" spans="21:35" ht="12.75">
      <c r="U532" s="762"/>
      <c r="V532" s="761"/>
      <c r="W532" s="760"/>
      <c r="X532" s="780"/>
      <c r="Y532" s="780"/>
      <c r="Z532" s="780"/>
      <c r="AA532" s="780"/>
      <c r="AB532" s="780"/>
      <c r="AC532" s="780"/>
      <c r="AD532" s="780"/>
      <c r="AE532" s="780"/>
      <c r="AF532" s="780"/>
      <c r="AG532" s="780"/>
      <c r="AH532" s="780"/>
      <c r="AI532" s="780"/>
    </row>
    <row r="533" spans="21:35" ht="13.5" thickBot="1">
      <c r="U533" s="761"/>
      <c r="V533" s="761"/>
      <c r="W533" s="760"/>
      <c r="X533" s="780"/>
      <c r="Y533" s="780"/>
      <c r="Z533" s="780"/>
      <c r="AA533" s="780"/>
      <c r="AB533" s="780"/>
      <c r="AC533" s="780"/>
      <c r="AD533" s="780"/>
      <c r="AE533" s="780"/>
      <c r="AF533" s="780"/>
      <c r="AG533" s="780"/>
      <c r="AH533" s="780"/>
      <c r="AI533" s="780"/>
    </row>
    <row r="534" spans="21:35" ht="12.75">
      <c r="U534" s="761"/>
      <c r="V534" s="768"/>
      <c r="W534" s="760"/>
      <c r="X534" s="782"/>
      <c r="Y534" s="782"/>
      <c r="Z534" s="782"/>
      <c r="AA534" s="782"/>
      <c r="AB534" s="782"/>
      <c r="AC534" s="782"/>
      <c r="AD534" s="782"/>
      <c r="AE534" s="782"/>
      <c r="AF534" s="782"/>
      <c r="AG534" s="782"/>
      <c r="AH534" s="782"/>
      <c r="AI534" s="782"/>
    </row>
    <row r="535" spans="21:35" ht="12.75">
      <c r="U535" s="762"/>
      <c r="V535" s="761"/>
      <c r="W535" s="760"/>
      <c r="X535" s="782"/>
      <c r="Y535" s="782"/>
      <c r="Z535" s="782"/>
      <c r="AA535" s="782"/>
      <c r="AB535" s="782"/>
      <c r="AC535" s="782"/>
      <c r="AD535" s="782"/>
      <c r="AE535" s="782"/>
      <c r="AF535" s="782"/>
      <c r="AG535" s="782"/>
      <c r="AH535" s="782"/>
      <c r="AI535" s="782"/>
    </row>
    <row r="536" spans="21:35" ht="12.75">
      <c r="U536" s="762"/>
      <c r="V536" s="761"/>
      <c r="W536" s="760"/>
      <c r="X536" s="782"/>
      <c r="Y536" s="782"/>
      <c r="Z536" s="782"/>
      <c r="AA536" s="782"/>
      <c r="AB536" s="782"/>
      <c r="AC536" s="782"/>
      <c r="AD536" s="782"/>
      <c r="AE536" s="782"/>
      <c r="AF536" s="782"/>
      <c r="AG536" s="782"/>
      <c r="AH536" s="782"/>
      <c r="AI536" s="782"/>
    </row>
    <row r="537" spans="21:35" ht="12.75">
      <c r="U537" s="762"/>
      <c r="V537" s="761"/>
      <c r="W537" s="760"/>
      <c r="X537" s="782"/>
      <c r="Y537" s="782"/>
      <c r="Z537" s="782"/>
      <c r="AA537" s="782"/>
      <c r="AB537" s="782"/>
      <c r="AC537" s="782"/>
      <c r="AD537" s="782"/>
      <c r="AE537" s="782"/>
      <c r="AF537" s="782"/>
      <c r="AG537" s="782"/>
      <c r="AH537" s="782"/>
      <c r="AI537" s="782"/>
    </row>
    <row r="538" spans="21:35" ht="12.75">
      <c r="U538" s="762"/>
      <c r="V538" s="761"/>
      <c r="W538" s="760"/>
      <c r="X538" s="782"/>
      <c r="Y538" s="782"/>
      <c r="Z538" s="782"/>
      <c r="AA538" s="782"/>
      <c r="AB538" s="782"/>
      <c r="AC538" s="782"/>
      <c r="AD538" s="782"/>
      <c r="AE538" s="782"/>
      <c r="AF538" s="782"/>
      <c r="AG538" s="782"/>
      <c r="AH538" s="782"/>
      <c r="AI538" s="782"/>
    </row>
    <row r="539" spans="21:35" ht="12.75">
      <c r="U539" s="762"/>
      <c r="V539" s="761"/>
      <c r="W539" s="760"/>
      <c r="X539" s="782"/>
      <c r="Y539" s="782"/>
      <c r="Z539" s="782"/>
      <c r="AA539" s="782"/>
      <c r="AB539" s="782"/>
      <c r="AC539" s="782"/>
      <c r="AD539" s="782"/>
      <c r="AE539" s="782"/>
      <c r="AF539" s="782"/>
      <c r="AG539" s="782"/>
      <c r="AH539" s="782"/>
      <c r="AI539" s="782"/>
    </row>
    <row r="540" spans="21:35" ht="12.75">
      <c r="U540" s="762"/>
      <c r="V540" s="761"/>
      <c r="W540" s="760"/>
      <c r="X540" s="782"/>
      <c r="Y540" s="782"/>
      <c r="Z540" s="782"/>
      <c r="AA540" s="782"/>
      <c r="AB540" s="782"/>
      <c r="AC540" s="782"/>
      <c r="AD540" s="782"/>
      <c r="AE540" s="782"/>
      <c r="AF540" s="782"/>
      <c r="AG540" s="782"/>
      <c r="AH540" s="782"/>
      <c r="AI540" s="782"/>
    </row>
    <row r="541" spans="21:35" ht="12.75">
      <c r="U541" s="762"/>
      <c r="V541" s="761"/>
      <c r="W541" s="760"/>
      <c r="X541" s="782"/>
      <c r="Y541" s="782"/>
      <c r="Z541" s="782"/>
      <c r="AA541" s="782"/>
      <c r="AB541" s="782"/>
      <c r="AC541" s="782"/>
      <c r="AD541" s="782"/>
      <c r="AE541" s="782"/>
      <c r="AF541" s="782"/>
      <c r="AG541" s="782"/>
      <c r="AH541" s="782"/>
      <c r="AI541" s="782"/>
    </row>
    <row r="542" spans="21:35" ht="12.75">
      <c r="U542" s="762"/>
      <c r="V542" s="761"/>
      <c r="W542" s="760"/>
      <c r="X542" s="782"/>
      <c r="Y542" s="782"/>
      <c r="Z542" s="782"/>
      <c r="AA542" s="782"/>
      <c r="AB542" s="782"/>
      <c r="AC542" s="782"/>
      <c r="AD542" s="782"/>
      <c r="AE542" s="782"/>
      <c r="AF542" s="782"/>
      <c r="AG542" s="782"/>
      <c r="AH542" s="782"/>
      <c r="AI542" s="782"/>
    </row>
    <row r="543" spans="21:35" ht="12.75">
      <c r="U543" s="762"/>
      <c r="V543" s="761"/>
      <c r="W543" s="760"/>
      <c r="X543" s="782"/>
      <c r="Y543" s="782"/>
      <c r="Z543" s="782"/>
      <c r="AA543" s="782"/>
      <c r="AB543" s="782"/>
      <c r="AC543" s="782"/>
      <c r="AD543" s="782"/>
      <c r="AE543" s="782"/>
      <c r="AF543" s="782"/>
      <c r="AG543" s="782"/>
      <c r="AH543" s="782"/>
      <c r="AI543" s="782"/>
    </row>
    <row r="544" spans="21:35" ht="12.75">
      <c r="U544" s="762"/>
      <c r="V544" s="761"/>
      <c r="W544" s="760"/>
      <c r="X544" s="782"/>
      <c r="Y544" s="782"/>
      <c r="Z544" s="782"/>
      <c r="AA544" s="782"/>
      <c r="AB544" s="782"/>
      <c r="AC544" s="782"/>
      <c r="AD544" s="782"/>
      <c r="AE544" s="782"/>
      <c r="AF544" s="782"/>
      <c r="AG544" s="782"/>
      <c r="AH544" s="782"/>
      <c r="AI544" s="782"/>
    </row>
    <row r="545" spans="21:35" ht="12.75">
      <c r="U545" s="762"/>
      <c r="V545" s="761"/>
      <c r="W545" s="760"/>
      <c r="X545" s="782"/>
      <c r="Y545" s="782"/>
      <c r="Z545" s="782"/>
      <c r="AA545" s="782"/>
      <c r="AB545" s="782"/>
      <c r="AC545" s="782"/>
      <c r="AD545" s="782"/>
      <c r="AE545" s="782"/>
      <c r="AF545" s="782"/>
      <c r="AG545" s="782"/>
      <c r="AH545" s="782"/>
      <c r="AI545" s="782"/>
    </row>
    <row r="546" spans="21:35" ht="12.75">
      <c r="U546" s="762"/>
      <c r="V546" s="761"/>
      <c r="W546" s="760"/>
      <c r="X546" s="782"/>
      <c r="Y546" s="782"/>
      <c r="Z546" s="782"/>
      <c r="AA546" s="782"/>
      <c r="AB546" s="782"/>
      <c r="AC546" s="782"/>
      <c r="AD546" s="782"/>
      <c r="AE546" s="782"/>
      <c r="AF546" s="782"/>
      <c r="AG546" s="782"/>
      <c r="AH546" s="782"/>
      <c r="AI546" s="782"/>
    </row>
    <row r="547" spans="21:35" ht="12.75">
      <c r="U547" s="762"/>
      <c r="V547" s="761"/>
      <c r="W547" s="760"/>
      <c r="X547" s="782"/>
      <c r="Y547" s="782"/>
      <c r="Z547" s="782"/>
      <c r="AA547" s="782"/>
      <c r="AB547" s="782"/>
      <c r="AC547" s="782"/>
      <c r="AD547" s="782"/>
      <c r="AE547" s="782"/>
      <c r="AF547" s="782"/>
      <c r="AG547" s="782"/>
      <c r="AH547" s="782"/>
      <c r="AI547" s="782"/>
    </row>
    <row r="548" spans="21:35" ht="12.75">
      <c r="U548" s="762"/>
      <c r="V548" s="761"/>
      <c r="W548" s="760"/>
      <c r="X548" s="782"/>
      <c r="Y548" s="782"/>
      <c r="Z548" s="782"/>
      <c r="AA548" s="782"/>
      <c r="AB548" s="782"/>
      <c r="AC548" s="782"/>
      <c r="AD548" s="782"/>
      <c r="AE548" s="782"/>
      <c r="AF548" s="782"/>
      <c r="AG548" s="782"/>
      <c r="AH548" s="782"/>
      <c r="AI548" s="782"/>
    </row>
    <row r="549" spans="21:35" ht="12.75">
      <c r="U549" s="762"/>
      <c r="V549" s="761"/>
      <c r="W549" s="760"/>
      <c r="X549" s="782"/>
      <c r="Y549" s="782"/>
      <c r="Z549" s="782"/>
      <c r="AA549" s="782"/>
      <c r="AB549" s="782"/>
      <c r="AC549" s="782"/>
      <c r="AD549" s="782"/>
      <c r="AE549" s="782"/>
      <c r="AF549" s="782"/>
      <c r="AG549" s="782"/>
      <c r="AH549" s="782"/>
      <c r="AI549" s="782"/>
    </row>
    <row r="550" spans="21:35" ht="12.75">
      <c r="U550" s="762"/>
      <c r="V550" s="761"/>
      <c r="W550" s="760"/>
      <c r="X550" s="782"/>
      <c r="Y550" s="782"/>
      <c r="Z550" s="782"/>
      <c r="AA550" s="782"/>
      <c r="AB550" s="782"/>
      <c r="AC550" s="782"/>
      <c r="AD550" s="782"/>
      <c r="AE550" s="782"/>
      <c r="AF550" s="782"/>
      <c r="AG550" s="782"/>
      <c r="AH550" s="782"/>
      <c r="AI550" s="782"/>
    </row>
    <row r="551" spans="21:35" ht="12.75">
      <c r="U551" s="762"/>
      <c r="V551" s="761"/>
      <c r="W551" s="760"/>
      <c r="X551" s="782"/>
      <c r="Y551" s="782"/>
      <c r="Z551" s="782"/>
      <c r="AA551" s="782"/>
      <c r="AB551" s="782"/>
      <c r="AC551" s="782"/>
      <c r="AD551" s="782"/>
      <c r="AE551" s="782"/>
      <c r="AF551" s="782"/>
      <c r="AG551" s="782"/>
      <c r="AH551" s="782"/>
      <c r="AI551" s="782"/>
    </row>
    <row r="552" spans="21:35" ht="12.75">
      <c r="U552" s="762"/>
      <c r="V552" s="761"/>
      <c r="W552" s="760"/>
      <c r="X552" s="782"/>
      <c r="Y552" s="782"/>
      <c r="Z552" s="782"/>
      <c r="AA552" s="782"/>
      <c r="AB552" s="782"/>
      <c r="AC552" s="782"/>
      <c r="AD552" s="782"/>
      <c r="AE552" s="782"/>
      <c r="AF552" s="782"/>
      <c r="AG552" s="782"/>
      <c r="AH552" s="782"/>
      <c r="AI552" s="782"/>
    </row>
    <row r="553" spans="21:35" ht="12.75">
      <c r="U553" s="762"/>
      <c r="V553" s="761"/>
      <c r="W553" s="760"/>
      <c r="X553" s="782"/>
      <c r="Y553" s="782"/>
      <c r="Z553" s="782"/>
      <c r="AA553" s="782"/>
      <c r="AB553" s="782"/>
      <c r="AC553" s="782"/>
      <c r="AD553" s="782"/>
      <c r="AE553" s="782"/>
      <c r="AF553" s="782"/>
      <c r="AG553" s="782"/>
      <c r="AH553" s="782"/>
      <c r="AI553" s="782"/>
    </row>
    <row r="554" spans="21:35" ht="12.75">
      <c r="U554" s="762"/>
      <c r="V554" s="761"/>
      <c r="W554" s="760"/>
      <c r="X554" s="782"/>
      <c r="Y554" s="782"/>
      <c r="Z554" s="782"/>
      <c r="AA554" s="782"/>
      <c r="AB554" s="782"/>
      <c r="AC554" s="782"/>
      <c r="AD554" s="782"/>
      <c r="AE554" s="782"/>
      <c r="AF554" s="782"/>
      <c r="AG554" s="782"/>
      <c r="AH554" s="782"/>
      <c r="AI554" s="782"/>
    </row>
    <row r="555" spans="21:35" ht="12.75">
      <c r="U555" s="762"/>
      <c r="V555" s="761"/>
      <c r="W555" s="760"/>
      <c r="X555" s="782"/>
      <c r="Y555" s="782"/>
      <c r="Z555" s="782"/>
      <c r="AA555" s="782"/>
      <c r="AB555" s="782"/>
      <c r="AC555" s="782"/>
      <c r="AD555" s="782"/>
      <c r="AE555" s="782"/>
      <c r="AF555" s="782"/>
      <c r="AG555" s="782"/>
      <c r="AH555" s="782"/>
      <c r="AI555" s="782"/>
    </row>
    <row r="556" spans="21:35" ht="12.75">
      <c r="U556" s="762"/>
      <c r="V556" s="761"/>
      <c r="W556" s="760"/>
      <c r="X556" s="782"/>
      <c r="Y556" s="782"/>
      <c r="Z556" s="782"/>
      <c r="AA556" s="782"/>
      <c r="AB556" s="782"/>
      <c r="AC556" s="782"/>
      <c r="AD556" s="782"/>
      <c r="AE556" s="782"/>
      <c r="AF556" s="782"/>
      <c r="AG556" s="782"/>
      <c r="AH556" s="782"/>
      <c r="AI556" s="782"/>
    </row>
    <row r="557" spans="21:35" ht="12.75">
      <c r="U557" s="762"/>
      <c r="V557" s="761"/>
      <c r="W557" s="760"/>
      <c r="X557" s="782"/>
      <c r="Y557" s="782"/>
      <c r="Z557" s="782"/>
      <c r="AA557" s="782"/>
      <c r="AB557" s="782"/>
      <c r="AC557" s="782"/>
      <c r="AD557" s="782"/>
      <c r="AE557" s="782"/>
      <c r="AF557" s="782"/>
      <c r="AG557" s="782"/>
      <c r="AH557" s="782"/>
      <c r="AI557" s="782"/>
    </row>
    <row r="558" spans="21:35" ht="12.75">
      <c r="U558" s="762"/>
      <c r="V558" s="761"/>
      <c r="W558" s="760"/>
      <c r="X558" s="782"/>
      <c r="Y558" s="782"/>
      <c r="Z558" s="782"/>
      <c r="AA558" s="782"/>
      <c r="AB558" s="782"/>
      <c r="AC558" s="782"/>
      <c r="AD558" s="782"/>
      <c r="AE558" s="782"/>
      <c r="AF558" s="782"/>
      <c r="AG558" s="782"/>
      <c r="AH558" s="782"/>
      <c r="AI558" s="782"/>
    </row>
    <row r="559" spans="21:35" ht="12.75">
      <c r="U559" s="762"/>
      <c r="V559" s="761"/>
      <c r="W559" s="760"/>
      <c r="X559" s="782"/>
      <c r="Y559" s="782"/>
      <c r="Z559" s="782"/>
      <c r="AA559" s="782"/>
      <c r="AB559" s="782"/>
      <c r="AC559" s="782"/>
      <c r="AD559" s="782"/>
      <c r="AE559" s="782"/>
      <c r="AF559" s="782"/>
      <c r="AG559" s="782"/>
      <c r="AH559" s="782"/>
      <c r="AI559" s="782"/>
    </row>
    <row r="560" spans="21:35" ht="12.75">
      <c r="U560" s="762"/>
      <c r="V560" s="761"/>
      <c r="W560" s="760"/>
      <c r="X560" s="782"/>
      <c r="Y560" s="782"/>
      <c r="Z560" s="782"/>
      <c r="AA560" s="782"/>
      <c r="AB560" s="782"/>
      <c r="AC560" s="772"/>
      <c r="AD560" s="782"/>
      <c r="AE560" s="782"/>
      <c r="AF560" s="782"/>
      <c r="AG560" s="782"/>
      <c r="AH560" s="782"/>
      <c r="AI560" s="782"/>
    </row>
    <row r="561" spans="21:35" ht="12.75">
      <c r="U561" s="762"/>
      <c r="V561" s="761"/>
      <c r="W561" s="760"/>
      <c r="X561" s="783"/>
      <c r="Y561" s="784"/>
      <c r="Z561" s="784"/>
      <c r="AA561" s="784"/>
      <c r="AB561" s="784"/>
      <c r="AC561" s="772"/>
      <c r="AD561" s="784"/>
      <c r="AE561" s="784"/>
      <c r="AF561" s="785"/>
      <c r="AG561" s="784"/>
      <c r="AH561" s="784"/>
      <c r="AI561" s="786"/>
    </row>
    <row r="562" spans="21:35" ht="12.75">
      <c r="U562" s="762"/>
      <c r="V562" s="761"/>
      <c r="W562" s="760"/>
      <c r="X562" s="783"/>
      <c r="Y562" s="784"/>
      <c r="Z562" s="784"/>
      <c r="AA562" s="784"/>
      <c r="AB562" s="784"/>
      <c r="AC562" s="772"/>
      <c r="AD562" s="784"/>
      <c r="AE562" s="784"/>
      <c r="AF562" s="785"/>
      <c r="AG562" s="784"/>
      <c r="AH562" s="784"/>
      <c r="AI562" s="786"/>
    </row>
    <row r="563" spans="21:35" ht="12.75">
      <c r="U563" s="762"/>
      <c r="V563" s="761"/>
      <c r="W563" s="760"/>
      <c r="X563" s="783"/>
      <c r="Y563" s="784"/>
      <c r="Z563" s="784"/>
      <c r="AA563" s="784"/>
      <c r="AB563" s="784"/>
      <c r="AC563" s="772"/>
      <c r="AD563" s="784"/>
      <c r="AE563" s="784"/>
      <c r="AF563" s="785"/>
      <c r="AG563" s="784"/>
      <c r="AH563" s="784"/>
      <c r="AI563" s="786"/>
    </row>
    <row r="564" spans="21:35" ht="12.75">
      <c r="U564" s="762"/>
      <c r="V564" s="761"/>
      <c r="W564" s="760"/>
      <c r="X564" s="783"/>
      <c r="Y564" s="784"/>
      <c r="Z564" s="784"/>
      <c r="AA564" s="784"/>
      <c r="AB564" s="784"/>
      <c r="AC564" s="772"/>
      <c r="AD564" s="784"/>
      <c r="AE564" s="784"/>
      <c r="AF564" s="785"/>
      <c r="AG564" s="784"/>
      <c r="AH564" s="784"/>
      <c r="AI564" s="786"/>
    </row>
    <row r="565" spans="21:35" ht="12.75">
      <c r="U565" s="762"/>
      <c r="V565" s="761"/>
      <c r="W565" s="760"/>
      <c r="X565" s="783"/>
      <c r="Y565" s="784"/>
      <c r="Z565" s="784"/>
      <c r="AA565" s="784"/>
      <c r="AB565" s="784"/>
      <c r="AC565" s="772"/>
      <c r="AD565" s="784"/>
      <c r="AE565" s="784"/>
      <c r="AF565" s="785"/>
      <c r="AG565" s="784"/>
      <c r="AH565" s="784"/>
      <c r="AI565" s="786"/>
    </row>
    <row r="566" spans="21:35" ht="12.75">
      <c r="U566" s="762"/>
      <c r="V566" s="761"/>
      <c r="W566" s="760"/>
      <c r="X566" s="783"/>
      <c r="Y566" s="784"/>
      <c r="Z566" s="784"/>
      <c r="AA566" s="784"/>
      <c r="AB566" s="784"/>
      <c r="AC566" s="772"/>
      <c r="AD566" s="784"/>
      <c r="AE566" s="784"/>
      <c r="AF566" s="785"/>
      <c r="AG566" s="784"/>
      <c r="AH566" s="784"/>
      <c r="AI566" s="786"/>
    </row>
    <row r="567" spans="21:35" ht="12.75">
      <c r="U567" s="762"/>
      <c r="V567" s="761"/>
      <c r="W567" s="760"/>
      <c r="X567" s="783"/>
      <c r="Y567" s="784"/>
      <c r="Z567" s="784"/>
      <c r="AA567" s="784"/>
      <c r="AB567" s="784"/>
      <c r="AC567" s="772"/>
      <c r="AD567" s="784"/>
      <c r="AE567" s="784"/>
      <c r="AF567" s="785"/>
      <c r="AG567" s="784"/>
      <c r="AH567" s="784"/>
      <c r="AI567" s="786"/>
    </row>
    <row r="568" spans="21:35" ht="12.75">
      <c r="U568" s="762"/>
      <c r="V568" s="761"/>
      <c r="W568" s="760"/>
      <c r="X568" s="783"/>
      <c r="Y568" s="784"/>
      <c r="Z568" s="784"/>
      <c r="AA568" s="784"/>
      <c r="AB568" s="784"/>
      <c r="AC568" s="772"/>
      <c r="AD568" s="784"/>
      <c r="AE568" s="784"/>
      <c r="AF568" s="785"/>
      <c r="AG568" s="784"/>
      <c r="AH568" s="784"/>
      <c r="AI568" s="786"/>
    </row>
    <row r="569" spans="21:35" ht="12.75">
      <c r="U569" s="762"/>
      <c r="V569" s="761"/>
      <c r="W569" s="760"/>
      <c r="X569" s="783"/>
      <c r="Y569" s="783"/>
      <c r="Z569" s="783"/>
      <c r="AA569" s="783"/>
      <c r="AB569" s="783"/>
      <c r="AC569" s="772"/>
      <c r="AD569" s="783"/>
      <c r="AE569" s="783"/>
      <c r="AF569" s="783"/>
      <c r="AG569" s="783"/>
      <c r="AH569" s="783"/>
      <c r="AI569" s="783"/>
    </row>
    <row r="570" spans="21:35" ht="12.75">
      <c r="U570" s="762"/>
      <c r="V570" s="761"/>
      <c r="W570" s="760"/>
      <c r="X570" s="783"/>
      <c r="Y570" s="783"/>
      <c r="Z570" s="783"/>
      <c r="AA570" s="783"/>
      <c r="AB570" s="783"/>
      <c r="AC570" s="772"/>
      <c r="AD570" s="783"/>
      <c r="AE570" s="783"/>
      <c r="AF570" s="783"/>
      <c r="AG570" s="783"/>
      <c r="AH570" s="783"/>
      <c r="AI570" s="783"/>
    </row>
    <row r="571" spans="21:35" ht="12.75">
      <c r="U571" s="762"/>
      <c r="V571" s="761"/>
      <c r="W571" s="760"/>
      <c r="X571" s="783"/>
      <c r="Y571" s="783"/>
      <c r="Z571" s="783"/>
      <c r="AA571" s="783"/>
      <c r="AB571" s="783"/>
      <c r="AC571" s="772"/>
      <c r="AD571" s="783"/>
      <c r="AE571" s="783"/>
      <c r="AF571" s="783"/>
      <c r="AG571" s="783"/>
      <c r="AH571" s="783"/>
      <c r="AI571" s="783"/>
    </row>
    <row r="572" spans="21:35" ht="12.75">
      <c r="U572" s="762"/>
      <c r="V572" s="761"/>
      <c r="W572" s="760"/>
      <c r="X572" s="783"/>
      <c r="Y572" s="783"/>
      <c r="Z572" s="783"/>
      <c r="AA572" s="783"/>
      <c r="AB572" s="783"/>
      <c r="AC572" s="772"/>
      <c r="AD572" s="783"/>
      <c r="AE572" s="783"/>
      <c r="AF572" s="783"/>
      <c r="AG572" s="783"/>
      <c r="AH572" s="783"/>
      <c r="AI572" s="783"/>
    </row>
    <row r="573" spans="21:35" ht="12.75">
      <c r="U573" s="762"/>
      <c r="V573" s="761"/>
      <c r="W573" s="760"/>
      <c r="X573" s="783"/>
      <c r="Y573" s="783"/>
      <c r="Z573" s="783"/>
      <c r="AA573" s="783"/>
      <c r="AB573" s="783"/>
      <c r="AC573" s="772"/>
      <c r="AD573" s="783"/>
      <c r="AE573" s="783"/>
      <c r="AF573" s="783"/>
      <c r="AG573" s="783"/>
      <c r="AH573" s="783"/>
      <c r="AI573" s="783"/>
    </row>
    <row r="574" spans="21:35" ht="12.75">
      <c r="U574" s="762"/>
      <c r="V574" s="761"/>
      <c r="W574" s="760"/>
      <c r="X574" s="783"/>
      <c r="Y574" s="783"/>
      <c r="Z574" s="783"/>
      <c r="AA574" s="783"/>
      <c r="AB574" s="783"/>
      <c r="AC574" s="772"/>
      <c r="AD574" s="783"/>
      <c r="AE574" s="783"/>
      <c r="AF574" s="783"/>
      <c r="AG574" s="783"/>
      <c r="AH574" s="783"/>
      <c r="AI574" s="783"/>
    </row>
    <row r="575" spans="21:35" ht="12.75">
      <c r="U575" s="762"/>
      <c r="V575" s="761"/>
      <c r="W575" s="760"/>
      <c r="X575" s="783"/>
      <c r="Y575" s="783"/>
      <c r="Z575" s="783"/>
      <c r="AA575" s="783"/>
      <c r="AB575" s="783"/>
      <c r="AC575" s="772"/>
      <c r="AD575" s="783"/>
      <c r="AE575" s="783"/>
      <c r="AF575" s="783"/>
      <c r="AG575" s="783"/>
      <c r="AH575" s="783"/>
      <c r="AI575" s="783"/>
    </row>
    <row r="576" spans="21:35" ht="12.75">
      <c r="U576" s="762"/>
      <c r="V576" s="761"/>
      <c r="W576" s="760"/>
      <c r="X576" s="783"/>
      <c r="Y576" s="783"/>
      <c r="Z576" s="783"/>
      <c r="AA576" s="783"/>
      <c r="AB576" s="783"/>
      <c r="AC576" s="772"/>
      <c r="AD576" s="783"/>
      <c r="AE576" s="783"/>
      <c r="AF576" s="783"/>
      <c r="AG576" s="783"/>
      <c r="AH576" s="783"/>
      <c r="AI576" s="783"/>
    </row>
    <row r="577" spans="21:35" ht="12.75">
      <c r="U577" s="762"/>
      <c r="V577" s="761"/>
      <c r="W577" s="760"/>
      <c r="X577" s="783"/>
      <c r="Y577" s="783"/>
      <c r="Z577" s="783"/>
      <c r="AA577" s="783"/>
      <c r="AB577" s="783"/>
      <c r="AC577" s="772"/>
      <c r="AD577" s="783"/>
      <c r="AE577" s="783"/>
      <c r="AF577" s="783"/>
      <c r="AG577" s="783"/>
      <c r="AH577" s="783"/>
      <c r="AI577" s="783"/>
    </row>
    <row r="578" spans="21:35" ht="12.75">
      <c r="U578" s="762"/>
      <c r="V578" s="761"/>
      <c r="W578" s="760"/>
      <c r="X578" s="783"/>
      <c r="Y578" s="783"/>
      <c r="Z578" s="783"/>
      <c r="AA578" s="783"/>
      <c r="AB578" s="783"/>
      <c r="AC578" s="772"/>
      <c r="AD578" s="783"/>
      <c r="AE578" s="783"/>
      <c r="AF578" s="783"/>
      <c r="AG578" s="783"/>
      <c r="AH578" s="783"/>
      <c r="AI578" s="783"/>
    </row>
    <row r="579" spans="21:35" ht="12.75">
      <c r="U579" s="762"/>
      <c r="V579" s="761"/>
      <c r="W579" s="760"/>
      <c r="X579" s="783"/>
      <c r="Y579" s="783"/>
      <c r="Z579" s="783"/>
      <c r="AA579" s="783"/>
      <c r="AB579" s="783"/>
      <c r="AC579" s="772"/>
      <c r="AD579" s="783"/>
      <c r="AE579" s="783"/>
      <c r="AF579" s="783"/>
      <c r="AG579" s="783"/>
      <c r="AH579" s="783"/>
      <c r="AI579" s="783"/>
    </row>
    <row r="580" spans="21:35" ht="12.75">
      <c r="U580" s="762"/>
      <c r="V580" s="761"/>
      <c r="W580" s="760"/>
      <c r="X580" s="783"/>
      <c r="Y580" s="783"/>
      <c r="Z580" s="783"/>
      <c r="AA580" s="783"/>
      <c r="AB580" s="783"/>
      <c r="AC580" s="772"/>
      <c r="AD580" s="783"/>
      <c r="AE580" s="783"/>
      <c r="AF580" s="783"/>
      <c r="AG580" s="783"/>
      <c r="AH580" s="783"/>
      <c r="AI580" s="783"/>
    </row>
    <row r="581" spans="21:35" ht="12.75">
      <c r="U581" s="762"/>
      <c r="V581" s="761"/>
      <c r="W581" s="760"/>
      <c r="X581" s="783"/>
      <c r="Y581" s="783"/>
      <c r="Z581" s="783"/>
      <c r="AA581" s="783"/>
      <c r="AB581" s="783"/>
      <c r="AC581" s="772"/>
      <c r="AD581" s="783"/>
      <c r="AE581" s="783"/>
      <c r="AF581" s="783"/>
      <c r="AG581" s="783"/>
      <c r="AH581" s="783"/>
      <c r="AI581" s="783"/>
    </row>
    <row r="582" spans="21:35" ht="12.75">
      <c r="U582" s="762"/>
      <c r="V582" s="761"/>
      <c r="W582" s="760"/>
      <c r="X582" s="783"/>
      <c r="Y582" s="783"/>
      <c r="Z582" s="783"/>
      <c r="AA582" s="783"/>
      <c r="AB582" s="783"/>
      <c r="AC582" s="772"/>
      <c r="AD582" s="783"/>
      <c r="AE582" s="783"/>
      <c r="AF582" s="783"/>
      <c r="AG582" s="783"/>
      <c r="AH582" s="783"/>
      <c r="AI582" s="783"/>
    </row>
    <row r="583" spans="21:35" ht="12.75">
      <c r="U583" s="762"/>
      <c r="V583" s="761"/>
      <c r="W583" s="760"/>
      <c r="X583" s="783"/>
      <c r="Y583" s="783"/>
      <c r="Z583" s="783"/>
      <c r="AA583" s="783"/>
      <c r="AB583" s="783"/>
      <c r="AC583" s="772"/>
      <c r="AD583" s="783"/>
      <c r="AE583" s="783"/>
      <c r="AF583" s="783"/>
      <c r="AG583" s="783"/>
      <c r="AH583" s="783"/>
      <c r="AI583" s="783"/>
    </row>
    <row r="584" spans="21:35" ht="12.75">
      <c r="U584" s="762"/>
      <c r="V584" s="761"/>
      <c r="W584" s="760"/>
      <c r="X584" s="783"/>
      <c r="Y584" s="783"/>
      <c r="Z584" s="783"/>
      <c r="AA584" s="783"/>
      <c r="AB584" s="783"/>
      <c r="AC584" s="772"/>
      <c r="AD584" s="783"/>
      <c r="AE584" s="783"/>
      <c r="AF584" s="783"/>
      <c r="AG584" s="783"/>
      <c r="AH584" s="783"/>
      <c r="AI584" s="783"/>
    </row>
    <row r="585" spans="21:35" ht="12.75">
      <c r="U585" s="762"/>
      <c r="V585" s="761"/>
      <c r="W585" s="760"/>
      <c r="X585" s="783"/>
      <c r="Y585" s="783"/>
      <c r="Z585" s="783"/>
      <c r="AA585" s="783"/>
      <c r="AB585" s="783"/>
      <c r="AC585" s="772"/>
      <c r="AD585" s="783"/>
      <c r="AE585" s="783"/>
      <c r="AF585" s="783"/>
      <c r="AG585" s="783"/>
      <c r="AH585" s="783"/>
      <c r="AI585" s="783"/>
    </row>
    <row r="586" spans="21:35" ht="13.5" thickBot="1">
      <c r="U586" s="761"/>
      <c r="V586" s="761"/>
      <c r="W586" s="760"/>
      <c r="X586" s="783"/>
      <c r="Y586" s="783"/>
      <c r="Z586" s="783"/>
      <c r="AA586" s="783"/>
      <c r="AB586" s="783"/>
      <c r="AC586" s="772"/>
      <c r="AD586" s="783"/>
      <c r="AE586" s="783"/>
      <c r="AF586" s="783"/>
      <c r="AG586" s="783"/>
      <c r="AH586" s="783"/>
      <c r="AI586" s="783"/>
    </row>
    <row r="587" spans="21:35" ht="12.75">
      <c r="U587" s="761"/>
      <c r="V587" s="768"/>
      <c r="W587" s="760"/>
      <c r="X587" s="783"/>
      <c r="Y587" s="783"/>
      <c r="Z587" s="783"/>
      <c r="AA587" s="783"/>
      <c r="AB587" s="783"/>
      <c r="AC587" s="772"/>
      <c r="AD587" s="783"/>
      <c r="AE587" s="783"/>
      <c r="AF587" s="783"/>
      <c r="AG587" s="783"/>
      <c r="AH587" s="783"/>
      <c r="AI587" s="783"/>
    </row>
    <row r="588" spans="21:35" ht="12.75">
      <c r="U588" s="762"/>
      <c r="V588" s="761"/>
      <c r="W588" s="760"/>
      <c r="X588" s="783"/>
      <c r="Y588" s="783"/>
      <c r="Z588" s="783"/>
      <c r="AA588" s="783"/>
      <c r="AB588" s="783"/>
      <c r="AC588" s="772"/>
      <c r="AD588" s="783"/>
      <c r="AE588" s="783"/>
      <c r="AF588" s="783"/>
      <c r="AG588" s="783"/>
      <c r="AH588" s="783"/>
      <c r="AI588" s="783"/>
    </row>
    <row r="589" spans="21:35" ht="12.75">
      <c r="U589" s="762"/>
      <c r="V589" s="761"/>
      <c r="W589" s="760"/>
      <c r="X589" s="783"/>
      <c r="Y589" s="783"/>
      <c r="Z589" s="783"/>
      <c r="AA589" s="783"/>
      <c r="AB589" s="783"/>
      <c r="AC589" s="772"/>
      <c r="AD589" s="783"/>
      <c r="AE589" s="783"/>
      <c r="AF589" s="783"/>
      <c r="AG589" s="783"/>
      <c r="AH589" s="783"/>
      <c r="AI589" s="783"/>
    </row>
    <row r="590" spans="21:35" ht="12.75">
      <c r="U590" s="762"/>
      <c r="V590" s="761"/>
      <c r="W590" s="760"/>
      <c r="X590" s="783"/>
      <c r="Y590" s="783"/>
      <c r="Z590" s="783"/>
      <c r="AA590" s="783"/>
      <c r="AB590" s="783"/>
      <c r="AC590" s="772"/>
      <c r="AD590" s="783"/>
      <c r="AE590" s="783"/>
      <c r="AF590" s="783"/>
      <c r="AG590" s="783"/>
      <c r="AH590" s="783"/>
      <c r="AI590" s="783"/>
    </row>
    <row r="591" spans="21:35" ht="12.75">
      <c r="U591" s="762"/>
      <c r="V591" s="761"/>
      <c r="W591" s="760"/>
      <c r="X591" s="783"/>
      <c r="Y591" s="783"/>
      <c r="Z591" s="783"/>
      <c r="AA591" s="783"/>
      <c r="AB591" s="783"/>
      <c r="AC591" s="772"/>
      <c r="AD591" s="783"/>
      <c r="AE591" s="783"/>
      <c r="AF591" s="783"/>
      <c r="AG591" s="783"/>
      <c r="AH591" s="783"/>
      <c r="AI591" s="783"/>
    </row>
    <row r="592" spans="21:35" ht="12.75">
      <c r="U592" s="762"/>
      <c r="V592" s="761"/>
      <c r="W592" s="760"/>
      <c r="X592" s="783"/>
      <c r="Y592" s="783"/>
      <c r="Z592" s="783"/>
      <c r="AA592" s="783"/>
      <c r="AB592" s="783"/>
      <c r="AC592" s="772"/>
      <c r="AD592" s="783"/>
      <c r="AE592" s="783"/>
      <c r="AF592" s="783"/>
      <c r="AG592" s="783"/>
      <c r="AH592" s="783"/>
      <c r="AI592" s="783"/>
    </row>
    <row r="593" spans="21:35" ht="12.75">
      <c r="U593" s="762"/>
      <c r="V593" s="761"/>
      <c r="W593" s="760"/>
      <c r="X593" s="783"/>
      <c r="Y593" s="783"/>
      <c r="Z593" s="783"/>
      <c r="AA593" s="783"/>
      <c r="AB593" s="783"/>
      <c r="AC593" s="772"/>
      <c r="AD593" s="783"/>
      <c r="AE593" s="783"/>
      <c r="AF593" s="783"/>
      <c r="AG593" s="783"/>
      <c r="AH593" s="783"/>
      <c r="AI593" s="783"/>
    </row>
    <row r="594" spans="21:35" ht="12.75">
      <c r="U594" s="762"/>
      <c r="V594" s="761"/>
      <c r="W594" s="760"/>
      <c r="X594" s="783"/>
      <c r="Y594" s="783"/>
      <c r="Z594" s="783"/>
      <c r="AA594" s="783"/>
      <c r="AB594" s="783"/>
      <c r="AC594" s="772"/>
      <c r="AD594" s="783"/>
      <c r="AE594" s="783"/>
      <c r="AF594" s="783"/>
      <c r="AG594" s="783"/>
      <c r="AH594" s="783"/>
      <c r="AI594" s="783"/>
    </row>
    <row r="595" spans="21:35" ht="12.75">
      <c r="U595" s="762"/>
      <c r="V595" s="761"/>
      <c r="W595" s="760"/>
      <c r="X595" s="783"/>
      <c r="Y595" s="783"/>
      <c r="Z595" s="783"/>
      <c r="AA595" s="783"/>
      <c r="AB595" s="783"/>
      <c r="AC595" s="772"/>
      <c r="AD595" s="783"/>
      <c r="AE595" s="783"/>
      <c r="AF595" s="783"/>
      <c r="AG595" s="783"/>
      <c r="AH595" s="783"/>
      <c r="AI595" s="783"/>
    </row>
    <row r="596" spans="21:35" ht="12.75">
      <c r="U596" s="762"/>
      <c r="V596" s="761"/>
      <c r="W596" s="760"/>
      <c r="X596" s="783"/>
      <c r="Y596" s="783"/>
      <c r="Z596" s="783"/>
      <c r="AA596" s="783"/>
      <c r="AB596" s="783"/>
      <c r="AC596" s="772"/>
      <c r="AD596" s="783"/>
      <c r="AE596" s="783"/>
      <c r="AF596" s="783"/>
      <c r="AG596" s="783"/>
      <c r="AH596" s="783"/>
      <c r="AI596" s="783"/>
    </row>
    <row r="597" spans="21:35" ht="12.75">
      <c r="U597" s="762"/>
      <c r="V597" s="761"/>
      <c r="W597" s="760"/>
      <c r="X597" s="783"/>
      <c r="Y597" s="783"/>
      <c r="Z597" s="783"/>
      <c r="AA597" s="783"/>
      <c r="AB597" s="783"/>
      <c r="AC597" s="772"/>
      <c r="AD597" s="783"/>
      <c r="AE597" s="783"/>
      <c r="AF597" s="783"/>
      <c r="AG597" s="783"/>
      <c r="AH597" s="783"/>
      <c r="AI597" s="783"/>
    </row>
    <row r="598" spans="21:35" ht="12.75">
      <c r="U598" s="762"/>
      <c r="V598" s="761"/>
      <c r="W598" s="760"/>
      <c r="X598" s="783"/>
      <c r="Y598" s="783"/>
      <c r="Z598" s="783"/>
      <c r="AA598" s="783"/>
      <c r="AB598" s="783"/>
      <c r="AC598" s="772"/>
      <c r="AD598" s="783"/>
      <c r="AE598" s="783"/>
      <c r="AF598" s="783"/>
      <c r="AG598" s="783"/>
      <c r="AH598" s="783"/>
      <c r="AI598" s="783"/>
    </row>
    <row r="599" spans="21:35" ht="12.75">
      <c r="U599" s="762"/>
      <c r="V599" s="761"/>
      <c r="W599" s="760"/>
      <c r="X599" s="783"/>
      <c r="Y599" s="783"/>
      <c r="Z599" s="783"/>
      <c r="AA599" s="783"/>
      <c r="AB599" s="783"/>
      <c r="AC599" s="772"/>
      <c r="AD599" s="783"/>
      <c r="AE599" s="783"/>
      <c r="AF599" s="783"/>
      <c r="AG599" s="783"/>
      <c r="AH599" s="783"/>
      <c r="AI599" s="783"/>
    </row>
    <row r="600" spans="21:35" ht="12.75">
      <c r="U600" s="762"/>
      <c r="V600" s="761"/>
      <c r="W600" s="760"/>
      <c r="X600" s="783"/>
      <c r="Y600" s="783"/>
      <c r="Z600" s="783"/>
      <c r="AA600" s="783"/>
      <c r="AB600" s="783"/>
      <c r="AC600" s="772"/>
      <c r="AD600" s="783"/>
      <c r="AE600" s="783"/>
      <c r="AF600" s="783"/>
      <c r="AG600" s="783"/>
      <c r="AH600" s="783"/>
      <c r="AI600" s="783"/>
    </row>
    <row r="601" spans="21:35" ht="12.75">
      <c r="U601" s="762"/>
      <c r="V601" s="761"/>
      <c r="W601" s="760"/>
      <c r="X601" s="783"/>
      <c r="Y601" s="783"/>
      <c r="Z601" s="783"/>
      <c r="AA601" s="783"/>
      <c r="AB601" s="783"/>
      <c r="AC601" s="772"/>
      <c r="AD601" s="783"/>
      <c r="AE601" s="783"/>
      <c r="AF601" s="783"/>
      <c r="AG601" s="783"/>
      <c r="AH601" s="783"/>
      <c r="AI601" s="783"/>
    </row>
    <row r="602" spans="21:35" ht="12.75">
      <c r="U602" s="762"/>
      <c r="V602" s="761"/>
      <c r="W602" s="760"/>
      <c r="X602" s="783"/>
      <c r="Y602" s="783"/>
      <c r="Z602" s="783"/>
      <c r="AA602" s="783"/>
      <c r="AB602" s="783"/>
      <c r="AC602" s="772"/>
      <c r="AD602" s="783"/>
      <c r="AE602" s="783"/>
      <c r="AF602" s="783"/>
      <c r="AG602" s="783"/>
      <c r="AH602" s="783"/>
      <c r="AI602" s="783"/>
    </row>
    <row r="603" spans="21:35" ht="12.75">
      <c r="U603" s="762"/>
      <c r="V603" s="761"/>
      <c r="W603" s="760"/>
      <c r="X603" s="783"/>
      <c r="Y603" s="783"/>
      <c r="Z603" s="783"/>
      <c r="AA603" s="783"/>
      <c r="AB603" s="783"/>
      <c r="AC603" s="772"/>
      <c r="AD603" s="783"/>
      <c r="AE603" s="783"/>
      <c r="AF603" s="783"/>
      <c r="AG603" s="783"/>
      <c r="AH603" s="783"/>
      <c r="AI603" s="783"/>
    </row>
    <row r="604" spans="21:35" ht="12.75">
      <c r="U604" s="762"/>
      <c r="V604" s="761"/>
      <c r="W604" s="760"/>
      <c r="X604" s="783"/>
      <c r="Y604" s="783"/>
      <c r="Z604" s="783"/>
      <c r="AA604" s="783"/>
      <c r="AB604" s="783"/>
      <c r="AC604" s="772"/>
      <c r="AD604" s="783"/>
      <c r="AE604" s="783"/>
      <c r="AF604" s="783"/>
      <c r="AG604" s="783"/>
      <c r="AH604" s="783"/>
      <c r="AI604" s="783"/>
    </row>
    <row r="605" spans="21:35" ht="12.75">
      <c r="U605" s="762"/>
      <c r="V605" s="761"/>
      <c r="W605" s="760"/>
      <c r="X605" s="783"/>
      <c r="Y605" s="783"/>
      <c r="Z605" s="783"/>
      <c r="AA605" s="783"/>
      <c r="AB605" s="783"/>
      <c r="AC605" s="772"/>
      <c r="AD605" s="783"/>
      <c r="AE605" s="783"/>
      <c r="AF605" s="783"/>
      <c r="AG605" s="783"/>
      <c r="AH605" s="783"/>
      <c r="AI605" s="783"/>
    </row>
    <row r="606" spans="21:35" ht="12.75">
      <c r="U606" s="762"/>
      <c r="V606" s="761"/>
      <c r="W606" s="760"/>
      <c r="X606" s="783"/>
      <c r="Y606" s="783"/>
      <c r="Z606" s="783"/>
      <c r="AA606" s="783"/>
      <c r="AB606" s="783"/>
      <c r="AC606" s="772"/>
      <c r="AD606" s="783"/>
      <c r="AE606" s="783"/>
      <c r="AF606" s="783"/>
      <c r="AG606" s="783"/>
      <c r="AH606" s="783"/>
      <c r="AI606" s="783"/>
    </row>
    <row r="607" spans="21:35" ht="12.75">
      <c r="U607" s="762"/>
      <c r="V607" s="761"/>
      <c r="W607" s="760"/>
      <c r="X607" s="783"/>
      <c r="Y607" s="783"/>
      <c r="Z607" s="783"/>
      <c r="AA607" s="783"/>
      <c r="AB607" s="783"/>
      <c r="AC607" s="772"/>
      <c r="AD607" s="783"/>
      <c r="AE607" s="783"/>
      <c r="AF607" s="783"/>
      <c r="AG607" s="783"/>
      <c r="AH607" s="783"/>
      <c r="AI607" s="783"/>
    </row>
    <row r="608" spans="21:35" ht="12.75">
      <c r="U608" s="762"/>
      <c r="V608" s="761"/>
      <c r="W608" s="760"/>
      <c r="X608" s="783"/>
      <c r="Y608" s="783"/>
      <c r="Z608" s="783"/>
      <c r="AA608" s="783"/>
      <c r="AB608" s="783"/>
      <c r="AC608" s="772"/>
      <c r="AD608" s="783"/>
      <c r="AE608" s="783"/>
      <c r="AF608" s="783"/>
      <c r="AG608" s="783"/>
      <c r="AH608" s="783"/>
      <c r="AI608" s="783"/>
    </row>
    <row r="609" spans="21:35" ht="12.75">
      <c r="U609" s="762"/>
      <c r="V609" s="761"/>
      <c r="W609" s="760"/>
      <c r="X609" s="783"/>
      <c r="Y609" s="783"/>
      <c r="Z609" s="783"/>
      <c r="AA609" s="783"/>
      <c r="AB609" s="783"/>
      <c r="AC609" s="772"/>
      <c r="AD609" s="783"/>
      <c r="AE609" s="783"/>
      <c r="AF609" s="783"/>
      <c r="AG609" s="783"/>
      <c r="AH609" s="783"/>
      <c r="AI609" s="783"/>
    </row>
    <row r="610" spans="21:35" ht="12.75">
      <c r="U610" s="762"/>
      <c r="V610" s="761"/>
      <c r="W610" s="760"/>
      <c r="X610" s="783"/>
      <c r="Y610" s="783"/>
      <c r="Z610" s="783"/>
      <c r="AA610" s="783"/>
      <c r="AB610" s="783"/>
      <c r="AC610" s="772"/>
      <c r="AD610" s="783"/>
      <c r="AE610" s="783"/>
      <c r="AF610" s="783"/>
      <c r="AG610" s="783"/>
      <c r="AH610" s="783"/>
      <c r="AI610" s="783"/>
    </row>
    <row r="611" spans="21:35" ht="12.75">
      <c r="U611" s="762"/>
      <c r="V611" s="761"/>
      <c r="W611" s="760"/>
      <c r="X611" s="783"/>
      <c r="Y611" s="783"/>
      <c r="Z611" s="783"/>
      <c r="AA611" s="783"/>
      <c r="AB611" s="783"/>
      <c r="AC611" s="772"/>
      <c r="AD611" s="783"/>
      <c r="AE611" s="783"/>
      <c r="AF611" s="783"/>
      <c r="AG611" s="783"/>
      <c r="AH611" s="783"/>
      <c r="AI611" s="783"/>
    </row>
    <row r="612" spans="21:35" ht="12.75">
      <c r="U612" s="762"/>
      <c r="V612" s="761"/>
      <c r="W612" s="760"/>
      <c r="X612" s="783"/>
      <c r="Y612" s="783"/>
      <c r="Z612" s="783"/>
      <c r="AA612" s="783"/>
      <c r="AB612" s="783"/>
      <c r="AC612" s="772"/>
      <c r="AD612" s="783"/>
      <c r="AE612" s="783"/>
      <c r="AF612" s="783"/>
      <c r="AG612" s="783"/>
      <c r="AH612" s="783"/>
      <c r="AI612" s="783"/>
    </row>
    <row r="613" spans="21:35" ht="12.75">
      <c r="U613" s="762"/>
      <c r="V613" s="761"/>
      <c r="W613" s="760"/>
      <c r="X613" s="783"/>
      <c r="Y613" s="783"/>
      <c r="Z613" s="783"/>
      <c r="AA613" s="783"/>
      <c r="AB613" s="783"/>
      <c r="AC613" s="772"/>
      <c r="AD613" s="783"/>
      <c r="AE613" s="783"/>
      <c r="AF613" s="783"/>
      <c r="AG613" s="783"/>
      <c r="AH613" s="783"/>
      <c r="AI613" s="783"/>
    </row>
    <row r="614" spans="21:35" ht="12.75">
      <c r="U614" s="762"/>
      <c r="V614" s="761"/>
      <c r="W614" s="760"/>
      <c r="X614" s="783"/>
      <c r="Y614" s="783"/>
      <c r="Z614" s="783"/>
      <c r="AA614" s="783"/>
      <c r="AB614" s="783"/>
      <c r="AC614" s="772"/>
      <c r="AD614" s="783"/>
      <c r="AE614" s="783"/>
      <c r="AF614" s="783"/>
      <c r="AG614" s="783"/>
      <c r="AH614" s="783"/>
      <c r="AI614" s="783"/>
    </row>
    <row r="615" spans="21:35" ht="12.75">
      <c r="U615" s="762"/>
      <c r="V615" s="761"/>
      <c r="W615" s="760"/>
      <c r="X615" s="783"/>
      <c r="Y615" s="783"/>
      <c r="Z615" s="783"/>
      <c r="AA615" s="783"/>
      <c r="AB615" s="783"/>
      <c r="AC615" s="772"/>
      <c r="AD615" s="783"/>
      <c r="AE615" s="783"/>
      <c r="AF615" s="783"/>
      <c r="AG615" s="783"/>
      <c r="AH615" s="783"/>
      <c r="AI615" s="783"/>
    </row>
    <row r="616" spans="21:35" ht="12.75">
      <c r="U616" s="762"/>
      <c r="V616" s="761"/>
      <c r="W616" s="760"/>
      <c r="X616" s="783"/>
      <c r="Y616" s="783"/>
      <c r="Z616" s="783"/>
      <c r="AA616" s="783"/>
      <c r="AB616" s="783"/>
      <c r="AC616" s="772"/>
      <c r="AD616" s="783"/>
      <c r="AE616" s="783"/>
      <c r="AF616" s="783"/>
      <c r="AG616" s="783"/>
      <c r="AH616" s="783"/>
      <c r="AI616" s="783"/>
    </row>
    <row r="617" spans="21:35" ht="12.75">
      <c r="U617" s="762"/>
      <c r="V617" s="761"/>
      <c r="W617" s="760"/>
      <c r="X617" s="783"/>
      <c r="Y617" s="783"/>
      <c r="Z617" s="783"/>
      <c r="AA617" s="783"/>
      <c r="AB617" s="783"/>
      <c r="AC617" s="772"/>
      <c r="AD617" s="783"/>
      <c r="AE617" s="783"/>
      <c r="AF617" s="783"/>
      <c r="AG617" s="783"/>
      <c r="AH617" s="783"/>
      <c r="AI617" s="783"/>
    </row>
    <row r="618" spans="21:35" ht="12.75">
      <c r="U618" s="762"/>
      <c r="V618" s="761"/>
      <c r="W618" s="760"/>
      <c r="X618" s="783"/>
      <c r="Y618" s="783"/>
      <c r="Z618" s="783"/>
      <c r="AA618" s="783"/>
      <c r="AB618" s="783"/>
      <c r="AC618" s="772"/>
      <c r="AD618" s="783"/>
      <c r="AE618" s="783"/>
      <c r="AF618" s="783"/>
      <c r="AG618" s="783"/>
      <c r="AH618" s="783"/>
      <c r="AI618" s="783"/>
    </row>
    <row r="619" spans="21:35" ht="12.75">
      <c r="U619" s="762"/>
      <c r="V619" s="761"/>
      <c r="W619" s="760"/>
      <c r="X619" s="783"/>
      <c r="Y619" s="783"/>
      <c r="Z619" s="783"/>
      <c r="AA619" s="783"/>
      <c r="AB619" s="783"/>
      <c r="AC619" s="772"/>
      <c r="AD619" s="783"/>
      <c r="AE619" s="783"/>
      <c r="AF619" s="783"/>
      <c r="AG619" s="783"/>
      <c r="AH619" s="783"/>
      <c r="AI619" s="783"/>
    </row>
    <row r="620" spans="21:35" ht="12.75">
      <c r="U620" s="762"/>
      <c r="V620" s="761"/>
      <c r="W620" s="760"/>
      <c r="X620" s="783"/>
      <c r="Y620" s="783"/>
      <c r="Z620" s="783"/>
      <c r="AA620" s="783"/>
      <c r="AB620" s="783"/>
      <c r="AC620" s="772"/>
      <c r="AD620" s="783"/>
      <c r="AE620" s="783"/>
      <c r="AF620" s="783"/>
      <c r="AG620" s="783"/>
      <c r="AH620" s="783"/>
      <c r="AI620" s="783"/>
    </row>
    <row r="621" spans="21:35" ht="12.75">
      <c r="U621" s="762"/>
      <c r="V621" s="761"/>
      <c r="W621" s="760"/>
      <c r="X621" s="783"/>
      <c r="Y621" s="783"/>
      <c r="Z621" s="783"/>
      <c r="AA621" s="783"/>
      <c r="AB621" s="783"/>
      <c r="AC621" s="772"/>
      <c r="AD621" s="783"/>
      <c r="AE621" s="783"/>
      <c r="AF621" s="783"/>
      <c r="AG621" s="783"/>
      <c r="AH621" s="783"/>
      <c r="AI621" s="783"/>
    </row>
    <row r="622" spans="21:35" ht="12.75">
      <c r="U622" s="762"/>
      <c r="V622" s="761"/>
      <c r="W622" s="760"/>
      <c r="X622" s="787"/>
      <c r="Y622" s="787"/>
      <c r="Z622" s="787"/>
      <c r="AA622" s="787"/>
      <c r="AB622" s="787"/>
      <c r="AC622" s="788"/>
      <c r="AD622" s="787"/>
      <c r="AE622" s="787"/>
      <c r="AF622" s="783"/>
      <c r="AG622" s="787"/>
      <c r="AH622" s="787"/>
      <c r="AI622" s="789"/>
    </row>
    <row r="623" spans="21:35" ht="12.75">
      <c r="U623" s="762"/>
      <c r="V623" s="761"/>
      <c r="W623" s="760"/>
      <c r="X623" s="787"/>
      <c r="Y623" s="787"/>
      <c r="Z623" s="787"/>
      <c r="AA623" s="787"/>
      <c r="AB623" s="787"/>
      <c r="AC623" s="788"/>
      <c r="AD623" s="787"/>
      <c r="AE623" s="787"/>
      <c r="AF623" s="783"/>
      <c r="AG623" s="787"/>
      <c r="AH623" s="787"/>
      <c r="AI623" s="789"/>
    </row>
    <row r="624" spans="21:35" ht="12.75">
      <c r="U624" s="762"/>
      <c r="V624" s="761"/>
      <c r="W624" s="760"/>
      <c r="X624" s="787"/>
      <c r="Y624" s="787"/>
      <c r="Z624" s="787"/>
      <c r="AA624" s="787"/>
      <c r="AB624" s="787"/>
      <c r="AC624" s="788"/>
      <c r="AD624" s="787"/>
      <c r="AE624" s="787"/>
      <c r="AF624" s="783"/>
      <c r="AG624" s="787"/>
      <c r="AH624" s="787"/>
      <c r="AI624" s="789"/>
    </row>
    <row r="625" spans="21:35" ht="12.75">
      <c r="U625" s="762"/>
      <c r="V625" s="761"/>
      <c r="W625" s="760"/>
      <c r="X625" s="787"/>
      <c r="Y625" s="787"/>
      <c r="Z625" s="787"/>
      <c r="AA625" s="787"/>
      <c r="AB625" s="787"/>
      <c r="AC625" s="788"/>
      <c r="AD625" s="787"/>
      <c r="AE625" s="787"/>
      <c r="AF625" s="783"/>
      <c r="AG625" s="787"/>
      <c r="AH625" s="787"/>
      <c r="AI625" s="789"/>
    </row>
    <row r="626" spans="21:35" ht="12.75">
      <c r="U626" s="762"/>
      <c r="V626" s="761"/>
      <c r="W626" s="760"/>
      <c r="X626" s="787"/>
      <c r="Y626" s="787"/>
      <c r="Z626" s="787"/>
      <c r="AA626" s="787"/>
      <c r="AB626" s="787"/>
      <c r="AC626" s="790"/>
      <c r="AD626" s="787"/>
      <c r="AE626" s="787"/>
      <c r="AF626" s="787"/>
      <c r="AG626" s="787"/>
      <c r="AH626" s="787"/>
      <c r="AI626" s="789"/>
    </row>
    <row r="627" spans="21:35" ht="12.75">
      <c r="U627" s="762"/>
      <c r="V627" s="761"/>
      <c r="W627" s="760"/>
      <c r="X627" s="787"/>
      <c r="Y627" s="787"/>
      <c r="Z627" s="787"/>
      <c r="AA627" s="787"/>
      <c r="AB627" s="787"/>
      <c r="AC627" s="790"/>
      <c r="AD627" s="787"/>
      <c r="AE627" s="787"/>
      <c r="AF627" s="787"/>
      <c r="AG627" s="787"/>
      <c r="AH627" s="787"/>
      <c r="AI627" s="789"/>
    </row>
    <row r="628" spans="21:35" ht="12.75">
      <c r="U628" s="762"/>
      <c r="V628" s="761"/>
      <c r="W628" s="760"/>
      <c r="X628" s="787"/>
      <c r="Y628" s="787"/>
      <c r="Z628" s="787"/>
      <c r="AA628" s="787"/>
      <c r="AB628" s="787"/>
      <c r="AC628" s="790"/>
      <c r="AD628" s="787"/>
      <c r="AE628" s="787"/>
      <c r="AF628" s="787"/>
      <c r="AG628" s="787"/>
      <c r="AH628" s="787"/>
      <c r="AI628" s="789"/>
    </row>
    <row r="629" spans="21:35" ht="12.75">
      <c r="U629" s="762"/>
      <c r="V629" s="761"/>
      <c r="W629" s="760"/>
      <c r="X629" s="787"/>
      <c r="Y629" s="787"/>
      <c r="Z629" s="787"/>
      <c r="AA629" s="787"/>
      <c r="AB629" s="787"/>
      <c r="AC629" s="790"/>
      <c r="AD629" s="787"/>
      <c r="AE629" s="787"/>
      <c r="AF629" s="787"/>
      <c r="AG629" s="787"/>
      <c r="AH629" s="787"/>
      <c r="AI629" s="789"/>
    </row>
    <row r="630" spans="21:35" ht="12.75">
      <c r="U630" s="762"/>
      <c r="V630" s="761"/>
      <c r="W630" s="760"/>
      <c r="X630" s="787"/>
      <c r="Y630" s="787"/>
      <c r="Z630" s="787"/>
      <c r="AA630" s="787"/>
      <c r="AB630" s="787"/>
      <c r="AC630" s="790"/>
      <c r="AD630" s="791"/>
      <c r="AE630" s="791"/>
      <c r="AF630" s="787"/>
      <c r="AG630" s="787"/>
      <c r="AH630" s="787"/>
      <c r="AI630" s="789"/>
    </row>
    <row r="631" spans="21:35" ht="12.75">
      <c r="U631" s="762"/>
      <c r="V631" s="761"/>
      <c r="W631" s="760"/>
      <c r="X631" s="787"/>
      <c r="Y631" s="787"/>
      <c r="Z631" s="787"/>
      <c r="AA631" s="787"/>
      <c r="AB631" s="787"/>
      <c r="AC631" s="790"/>
      <c r="AD631" s="791"/>
      <c r="AE631" s="791"/>
      <c r="AF631" s="787"/>
      <c r="AG631" s="787"/>
      <c r="AH631" s="787"/>
      <c r="AI631" s="789"/>
    </row>
    <row r="632" spans="21:35" ht="12.75">
      <c r="U632" s="762"/>
      <c r="V632" s="761"/>
      <c r="W632" s="760"/>
      <c r="X632" s="787"/>
      <c r="Y632" s="787"/>
      <c r="Z632" s="787"/>
      <c r="AA632" s="791"/>
      <c r="AB632" s="791"/>
      <c r="AC632" s="790"/>
      <c r="AD632" s="791"/>
      <c r="AE632" s="791"/>
      <c r="AF632" s="791"/>
      <c r="AG632" s="787"/>
      <c r="AH632" s="787"/>
      <c r="AI632" s="789"/>
    </row>
    <row r="633" spans="21:35" ht="12.75">
      <c r="U633" s="762"/>
      <c r="V633" s="761"/>
      <c r="W633" s="760"/>
      <c r="X633" s="787"/>
      <c r="Y633" s="787"/>
      <c r="Z633" s="787"/>
      <c r="AA633" s="787"/>
      <c r="AB633" s="787"/>
      <c r="AC633" s="790"/>
      <c r="AD633" s="791"/>
      <c r="AE633" s="791"/>
      <c r="AF633" s="787"/>
      <c r="AG633" s="787"/>
      <c r="AH633" s="787"/>
      <c r="AI633" s="789"/>
    </row>
    <row r="634" spans="21:35" ht="12.75">
      <c r="U634" s="762"/>
      <c r="V634" s="761"/>
      <c r="W634" s="760"/>
      <c r="X634" s="787"/>
      <c r="Y634" s="787"/>
      <c r="Z634" s="787"/>
      <c r="AA634" s="787"/>
      <c r="AB634" s="787"/>
      <c r="AC634" s="790"/>
      <c r="AD634" s="791"/>
      <c r="AE634" s="791"/>
      <c r="AF634" s="787"/>
      <c r="AG634" s="787"/>
      <c r="AH634" s="787"/>
      <c r="AI634" s="789"/>
    </row>
    <row r="635" spans="21:35" ht="12.75">
      <c r="U635" s="762"/>
      <c r="V635" s="761"/>
      <c r="W635" s="760"/>
      <c r="X635" s="783"/>
      <c r="Y635" s="783"/>
      <c r="Z635" s="783"/>
      <c r="AA635" s="783"/>
      <c r="AB635" s="783"/>
      <c r="AC635" s="772"/>
      <c r="AD635" s="783"/>
      <c r="AE635" s="783"/>
      <c r="AF635" s="783"/>
      <c r="AG635" s="783"/>
      <c r="AH635" s="783"/>
      <c r="AI635" s="783"/>
    </row>
    <row r="636" spans="21:35" ht="12.75">
      <c r="U636" s="762"/>
      <c r="V636" s="761"/>
      <c r="W636" s="760"/>
      <c r="X636" s="783"/>
      <c r="Y636" s="783"/>
      <c r="Z636" s="783"/>
      <c r="AA636" s="783"/>
      <c r="AB636" s="783"/>
      <c r="AC636" s="772"/>
      <c r="AD636" s="783"/>
      <c r="AE636" s="783"/>
      <c r="AF636" s="783"/>
      <c r="AG636" s="783"/>
      <c r="AH636" s="783"/>
      <c r="AI636" s="783"/>
    </row>
    <row r="637" spans="21:35" ht="12.75">
      <c r="U637" s="762"/>
      <c r="V637" s="761"/>
      <c r="W637" s="760"/>
      <c r="X637" s="783"/>
      <c r="Y637" s="783"/>
      <c r="Z637" s="783"/>
      <c r="AA637" s="783"/>
      <c r="AB637" s="783"/>
      <c r="AC637" s="772"/>
      <c r="AD637" s="783"/>
      <c r="AE637" s="783"/>
      <c r="AF637" s="783"/>
      <c r="AG637" s="783"/>
      <c r="AH637" s="783"/>
      <c r="AI637" s="783"/>
    </row>
    <row r="638" spans="21:35" ht="12.75">
      <c r="U638" s="767"/>
      <c r="V638" s="761"/>
      <c r="W638" s="760"/>
      <c r="X638" s="783"/>
      <c r="Y638" s="783"/>
      <c r="Z638" s="783"/>
      <c r="AA638" s="783"/>
      <c r="AB638" s="783"/>
      <c r="AC638" s="772"/>
      <c r="AD638" s="783"/>
      <c r="AE638" s="783"/>
      <c r="AF638" s="783"/>
      <c r="AG638" s="783"/>
      <c r="AH638" s="783"/>
      <c r="AI638" s="783"/>
    </row>
  </sheetData>
  <mergeCells count="4">
    <mergeCell ref="A4:I4"/>
    <mergeCell ref="B6:C6"/>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11&amp;R&amp;"Calibri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sheetPr>
  <dimension ref="A1:BI638"/>
  <sheetViews>
    <sheetView view="pageBreakPreview" zoomScaleNormal="100" zoomScaleSheetLayoutView="100" zoomScalePageLayoutView="55" workbookViewId="0">
      <selection activeCell="L23" sqref="L23"/>
    </sheetView>
  </sheetViews>
  <sheetFormatPr defaultRowHeight="11.25"/>
  <cols>
    <col min="1" max="1" width="36" style="139" customWidth="1"/>
    <col min="2" max="2" width="16.5" style="139" customWidth="1"/>
    <col min="3" max="3" width="16.1640625" style="139" customWidth="1"/>
    <col min="4" max="4" width="16.5" style="139" customWidth="1"/>
    <col min="5" max="5" width="16.33203125" style="139" customWidth="1"/>
    <col min="6" max="6" width="14" style="139" customWidth="1"/>
    <col min="7" max="7" width="11.1640625" style="139" customWidth="1"/>
    <col min="8" max="8" width="12.1640625" style="139" customWidth="1"/>
    <col min="9" max="9" width="9.83203125" style="139" customWidth="1"/>
    <col min="10" max="10" width="12.83203125" style="199" customWidth="1"/>
    <col min="11" max="11" width="1.5" style="139" customWidth="1"/>
    <col min="12" max="14" width="9.33203125" style="139"/>
    <col min="15" max="15" width="10.6640625" style="139" bestFit="1" customWidth="1"/>
    <col min="16" max="16" width="9.33203125" style="139"/>
    <col min="17" max="17" width="14.33203125" style="139" customWidth="1"/>
    <col min="18" max="18" width="12" style="428" customWidth="1"/>
    <col min="19" max="35" width="9.33203125" style="428"/>
    <col min="36" max="36" width="9.33203125" style="760"/>
    <col min="37" max="61" width="9.33203125" style="428"/>
    <col min="62" max="16384" width="9.33203125" style="139"/>
  </cols>
  <sheetData>
    <row r="1" spans="1:58" ht="14.1" customHeight="1">
      <c r="A1" s="192"/>
      <c r="B1" s="193"/>
      <c r="C1" s="193"/>
      <c r="D1" s="193"/>
      <c r="E1" s="193"/>
      <c r="F1" s="193"/>
      <c r="G1" s="194"/>
      <c r="H1" s="194"/>
      <c r="I1" s="195"/>
      <c r="J1" s="195"/>
      <c r="K1" s="138"/>
    </row>
    <row r="2" spans="1:58" ht="14.1" customHeight="1">
      <c r="A2" s="196"/>
      <c r="B2" s="197"/>
      <c r="C2" s="197"/>
      <c r="D2" s="197"/>
      <c r="E2" s="197"/>
      <c r="F2" s="197"/>
      <c r="G2" s="198"/>
      <c r="H2" s="198"/>
      <c r="I2" s="198"/>
      <c r="J2" s="198"/>
      <c r="K2" s="141"/>
    </row>
    <row r="3" spans="1:58" ht="23.25" customHeight="1">
      <c r="A3" s="1205" t="s">
        <v>921</v>
      </c>
      <c r="B3" s="1205"/>
      <c r="C3" s="1205"/>
      <c r="D3" s="1205"/>
      <c r="E3" s="1205"/>
      <c r="F3" s="1205"/>
      <c r="G3" s="1205"/>
      <c r="H3" s="1205"/>
      <c r="I3" s="1205"/>
      <c r="J3" s="198"/>
      <c r="K3" s="141"/>
    </row>
    <row r="4" spans="1:58" ht="24" customHeight="1">
      <c r="A4" s="207"/>
      <c r="B4" s="220"/>
      <c r="C4" s="220"/>
      <c r="D4" s="220"/>
      <c r="E4" s="220"/>
      <c r="F4" s="220"/>
      <c r="G4" s="220"/>
      <c r="H4" s="220"/>
      <c r="I4" s="220"/>
      <c r="J4" s="201"/>
      <c r="K4" s="142"/>
    </row>
    <row r="5" spans="1:58" ht="15.95" customHeight="1">
      <c r="A5" s="207"/>
      <c r="B5" s="220"/>
      <c r="C5" s="220"/>
      <c r="D5" s="220"/>
      <c r="E5" s="220"/>
      <c r="F5" s="220"/>
      <c r="G5" s="220"/>
      <c r="H5" s="220"/>
      <c r="I5" s="220"/>
      <c r="J5" s="201"/>
      <c r="K5" s="142"/>
      <c r="V5" s="761"/>
      <c r="W5" s="760"/>
      <c r="X5" s="762"/>
      <c r="Y5" s="762"/>
      <c r="Z5" s="762"/>
      <c r="AA5" s="762"/>
      <c r="AB5" s="762"/>
      <c r="AC5" s="762"/>
      <c r="AD5" s="762"/>
      <c r="AE5" s="762"/>
      <c r="AF5" s="762"/>
      <c r="AG5" s="762"/>
      <c r="AH5" s="762"/>
      <c r="AI5" s="762"/>
    </row>
    <row r="6" spans="1:58" ht="45.75" customHeight="1">
      <c r="A6" s="207"/>
      <c r="B6" s="1281" t="s">
        <v>165</v>
      </c>
      <c r="C6" s="1282"/>
      <c r="D6" s="647" t="s">
        <v>540</v>
      </c>
      <c r="E6" s="648" t="s">
        <v>541</v>
      </c>
      <c r="F6" s="534" t="s">
        <v>889</v>
      </c>
      <c r="G6" s="220"/>
      <c r="H6" s="220"/>
      <c r="I6" s="220"/>
      <c r="J6" s="201"/>
      <c r="K6" s="143"/>
      <c r="V6" s="761" t="s">
        <v>99</v>
      </c>
      <c r="W6" s="760"/>
      <c r="X6" s="762"/>
      <c r="Y6" s="762"/>
      <c r="Z6" s="762"/>
      <c r="AA6" s="762"/>
      <c r="AB6" s="762"/>
      <c r="AC6" s="762" t="s">
        <v>100</v>
      </c>
      <c r="AD6" s="762"/>
      <c r="AE6" s="762"/>
      <c r="AF6" s="762"/>
      <c r="AG6" s="762"/>
      <c r="AH6" s="762"/>
      <c r="AI6" s="762"/>
    </row>
    <row r="7" spans="1:58" ht="14.25" customHeight="1">
      <c r="A7" s="207"/>
      <c r="B7" s="333" t="s">
        <v>141</v>
      </c>
      <c r="C7" s="334"/>
      <c r="D7" s="1151">
        <v>14.560516140000001</v>
      </c>
      <c r="E7" s="1151">
        <v>10.17</v>
      </c>
      <c r="F7" s="342">
        <f>IF(E7=0,"",(D7-E7)/E7)</f>
        <v>0.43171250147492635</v>
      </c>
      <c r="G7" s="220"/>
      <c r="H7" s="220"/>
      <c r="I7" s="220"/>
      <c r="J7" s="201"/>
      <c r="K7" s="144"/>
      <c r="V7" s="761"/>
      <c r="W7" s="760"/>
      <c r="X7" s="763"/>
      <c r="Y7" s="763"/>
      <c r="Z7" s="763"/>
      <c r="AA7" s="763"/>
      <c r="AB7" s="763"/>
      <c r="AC7" s="763"/>
      <c r="AD7" s="763"/>
      <c r="AE7" s="763"/>
      <c r="AF7" s="763"/>
      <c r="AG7" s="763"/>
      <c r="AH7" s="763"/>
      <c r="AI7" s="763"/>
    </row>
    <row r="8" spans="1:58" ht="14.25" customHeight="1" thickBot="1">
      <c r="A8" s="207"/>
      <c r="B8" s="339" t="s">
        <v>142</v>
      </c>
      <c r="C8" s="340"/>
      <c r="D8" s="1152">
        <v>0.95412902700000002</v>
      </c>
      <c r="E8" s="1152">
        <v>1.49</v>
      </c>
      <c r="F8" s="343">
        <f t="shared" ref="F8:F30" si="0">IF(E8=0,"",(D8-E8)/E8)</f>
        <v>-0.35964494832214766</v>
      </c>
      <c r="G8" s="220"/>
      <c r="H8" s="220"/>
      <c r="I8" s="220"/>
      <c r="J8" s="201"/>
      <c r="K8" s="145"/>
      <c r="V8" s="764" t="s">
        <v>101</v>
      </c>
      <c r="W8" s="765"/>
      <c r="X8" s="766" t="s">
        <v>102</v>
      </c>
      <c r="Y8" s="766" t="s">
        <v>103</v>
      </c>
      <c r="Z8" s="766" t="s">
        <v>104</v>
      </c>
      <c r="AA8" s="766" t="s">
        <v>105</v>
      </c>
      <c r="AB8" s="766" t="s">
        <v>106</v>
      </c>
      <c r="AC8" s="766" t="s">
        <v>107</v>
      </c>
      <c r="AD8" s="766" t="s">
        <v>108</v>
      </c>
      <c r="AE8" s="766" t="s">
        <v>109</v>
      </c>
      <c r="AF8" s="766" t="s">
        <v>110</v>
      </c>
      <c r="AG8" s="766" t="s">
        <v>111</v>
      </c>
      <c r="AH8" s="766" t="s">
        <v>112</v>
      </c>
      <c r="AI8" s="766" t="s">
        <v>88</v>
      </c>
      <c r="AO8" s="796" t="s">
        <v>114</v>
      </c>
    </row>
    <row r="9" spans="1:58" ht="14.25" customHeight="1">
      <c r="A9" s="207"/>
      <c r="B9" s="333" t="s">
        <v>143</v>
      </c>
      <c r="C9" s="334"/>
      <c r="D9" s="1151">
        <v>267.28919489999998</v>
      </c>
      <c r="E9" s="1151">
        <v>211.26</v>
      </c>
      <c r="F9" s="342">
        <f t="shared" si="0"/>
        <v>0.26521440357852882</v>
      </c>
      <c r="G9" s="220"/>
      <c r="H9" s="220"/>
      <c r="I9" s="220"/>
      <c r="J9" s="201"/>
      <c r="K9" s="145"/>
      <c r="U9" s="767">
        <v>2014</v>
      </c>
      <c r="V9" s="768">
        <v>1</v>
      </c>
      <c r="W9" s="760"/>
      <c r="X9" s="769">
        <v>45.814286095755399</v>
      </c>
      <c r="Y9" s="769">
        <v>104.61314283098464</v>
      </c>
      <c r="Z9" s="769">
        <v>31.571999686104871</v>
      </c>
      <c r="AA9" s="769">
        <v>17.96414253</v>
      </c>
      <c r="AB9" s="769">
        <v>11.870428698403462</v>
      </c>
      <c r="AC9" s="770">
        <v>299.47557503836458</v>
      </c>
      <c r="AD9" s="769">
        <v>98.19285714285715</v>
      </c>
      <c r="AE9" s="769">
        <v>24.754285948617071</v>
      </c>
      <c r="AF9" s="769">
        <v>14.002857208251942</v>
      </c>
      <c r="AG9" s="769">
        <v>4.2468571322304829</v>
      </c>
      <c r="AH9" s="769">
        <v>341.09000069754433</v>
      </c>
      <c r="AI9" s="769">
        <v>107.01071384974837</v>
      </c>
      <c r="AO9" s="796" t="s">
        <v>115</v>
      </c>
      <c r="AW9" s="796" t="s">
        <v>116</v>
      </c>
      <c r="BC9" s="797" t="s">
        <v>117</v>
      </c>
    </row>
    <row r="10" spans="1:58" ht="14.25" customHeight="1">
      <c r="A10" s="207"/>
      <c r="B10" s="339" t="s">
        <v>144</v>
      </c>
      <c r="C10" s="340"/>
      <c r="D10" s="1152">
        <v>69.409580969999993</v>
      </c>
      <c r="E10" s="1152">
        <v>38.93</v>
      </c>
      <c r="F10" s="343">
        <f t="shared" si="0"/>
        <v>0.78293298150526569</v>
      </c>
      <c r="G10" s="220"/>
      <c r="H10" s="220"/>
      <c r="I10" s="220"/>
      <c r="J10" s="201"/>
      <c r="K10" s="146"/>
      <c r="U10" s="762"/>
      <c r="V10" s="761"/>
      <c r="W10" s="760"/>
      <c r="X10" s="771">
        <v>57.100000108991324</v>
      </c>
      <c r="Y10" s="771">
        <v>101.16556985037651</v>
      </c>
      <c r="Z10" s="771">
        <v>18.800000054495627</v>
      </c>
      <c r="AA10" s="771">
        <v>18.098571368626171</v>
      </c>
      <c r="AB10" s="771">
        <v>13.948571205139114</v>
      </c>
      <c r="AC10" s="772">
        <v>381.51428222656199</v>
      </c>
      <c r="AD10" s="771">
        <v>193.07428414480972</v>
      </c>
      <c r="AE10" s="771">
        <v>29.882857186453634</v>
      </c>
      <c r="AF10" s="771">
        <v>14.230000087193057</v>
      </c>
      <c r="AG10" s="771">
        <v>2.1289999825613801</v>
      </c>
      <c r="AH10" s="771">
        <v>258.36142839704183</v>
      </c>
      <c r="AI10" s="771">
        <v>87.34771401541569</v>
      </c>
      <c r="AP10" s="798">
        <v>2014</v>
      </c>
      <c r="AQ10" s="798">
        <v>2015</v>
      </c>
      <c r="AR10" s="798">
        <v>2016</v>
      </c>
      <c r="AS10" s="798">
        <v>2017</v>
      </c>
      <c r="AX10" s="798">
        <v>2014</v>
      </c>
      <c r="AY10" s="798">
        <v>2015</v>
      </c>
      <c r="AZ10" s="798">
        <v>2016</v>
      </c>
      <c r="BA10" s="798">
        <v>2017</v>
      </c>
      <c r="BC10" s="798">
        <v>2014</v>
      </c>
      <c r="BD10" s="798">
        <v>2015</v>
      </c>
      <c r="BE10" s="798">
        <v>2016</v>
      </c>
      <c r="BF10" s="798">
        <v>2017</v>
      </c>
    </row>
    <row r="11" spans="1:58" ht="14.25" customHeight="1">
      <c r="A11" s="207"/>
      <c r="B11" s="333" t="s">
        <v>145</v>
      </c>
      <c r="C11" s="334"/>
      <c r="D11" s="1151">
        <v>0</v>
      </c>
      <c r="E11" s="1151">
        <v>0.36</v>
      </c>
      <c r="F11" s="342">
        <f t="shared" si="0"/>
        <v>-1</v>
      </c>
      <c r="G11" s="220"/>
      <c r="H11" s="220"/>
      <c r="I11" s="220"/>
      <c r="J11" s="201"/>
      <c r="K11" s="149"/>
      <c r="N11" s="325"/>
      <c r="O11" s="325"/>
      <c r="P11" s="325"/>
      <c r="Q11" s="326"/>
      <c r="R11" s="795"/>
      <c r="U11" s="762"/>
      <c r="V11" s="761"/>
      <c r="W11" s="760"/>
      <c r="X11" s="771">
        <v>82.4</v>
      </c>
      <c r="Y11" s="771">
        <v>111.64</v>
      </c>
      <c r="Z11" s="771">
        <v>24.53</v>
      </c>
      <c r="AA11" s="771">
        <v>25.12</v>
      </c>
      <c r="AB11" s="771">
        <v>21.56</v>
      </c>
      <c r="AC11" s="772">
        <v>431.35</v>
      </c>
      <c r="AD11" s="771">
        <v>173.3</v>
      </c>
      <c r="AE11" s="771">
        <v>37.090000000000003</v>
      </c>
      <c r="AF11" s="771">
        <v>19.02</v>
      </c>
      <c r="AG11" s="771">
        <v>5.39</v>
      </c>
      <c r="AH11" s="771">
        <v>372.98</v>
      </c>
      <c r="AI11" s="771">
        <v>113.44</v>
      </c>
      <c r="AO11" s="799">
        <v>1</v>
      </c>
      <c r="AP11" s="783">
        <v>133.74</v>
      </c>
      <c r="AQ11" s="783">
        <v>120.986000061035</v>
      </c>
      <c r="AR11" s="800">
        <v>138.54</v>
      </c>
      <c r="AS11" s="428">
        <v>93.1</v>
      </c>
      <c r="AW11" s="799">
        <v>1</v>
      </c>
      <c r="AX11" s="783">
        <v>111.015998840332</v>
      </c>
      <c r="AY11" s="783">
        <v>98.037002563476506</v>
      </c>
      <c r="AZ11" s="800">
        <v>119.86</v>
      </c>
      <c r="BA11" s="428">
        <v>27.56</v>
      </c>
      <c r="BB11" s="799">
        <v>1</v>
      </c>
      <c r="BC11" s="786">
        <v>176.68799662590013</v>
      </c>
      <c r="BD11" s="784">
        <v>77.525999411940418</v>
      </c>
      <c r="BE11" s="801">
        <v>150.22999999999999</v>
      </c>
      <c r="BF11" s="428">
        <v>122.2</v>
      </c>
    </row>
    <row r="12" spans="1:58" ht="14.25" customHeight="1">
      <c r="A12" s="207"/>
      <c r="B12" s="339" t="s">
        <v>146</v>
      </c>
      <c r="C12" s="340"/>
      <c r="D12" s="1152">
        <v>60.668870820000002</v>
      </c>
      <c r="E12" s="1152">
        <v>11.21</v>
      </c>
      <c r="F12" s="343">
        <f t="shared" si="0"/>
        <v>4.4120312952720786</v>
      </c>
      <c r="G12" s="220"/>
      <c r="H12" s="220"/>
      <c r="I12" s="220"/>
      <c r="J12" s="201"/>
      <c r="K12" s="149"/>
      <c r="N12" s="325"/>
      <c r="O12" s="325"/>
      <c r="P12" s="325"/>
      <c r="Q12" s="326"/>
      <c r="R12" s="795"/>
      <c r="U12" s="762"/>
      <c r="V12" s="761">
        <v>4</v>
      </c>
      <c r="W12" s="760"/>
      <c r="X12" s="771">
        <v>61.07</v>
      </c>
      <c r="Y12" s="771">
        <v>95.39</v>
      </c>
      <c r="Z12" s="771">
        <v>19.45</v>
      </c>
      <c r="AA12" s="771">
        <v>17.23</v>
      </c>
      <c r="AB12" s="771">
        <v>15.99</v>
      </c>
      <c r="AC12" s="772">
        <v>273.22000000000003</v>
      </c>
      <c r="AD12" s="771">
        <v>127.94</v>
      </c>
      <c r="AE12" s="771">
        <v>28.03</v>
      </c>
      <c r="AF12" s="771">
        <v>19.78</v>
      </c>
      <c r="AG12" s="771">
        <v>2.48</v>
      </c>
      <c r="AH12" s="771">
        <v>269.07</v>
      </c>
      <c r="AI12" s="771">
        <v>134.16999999999999</v>
      </c>
      <c r="AO12" s="799">
        <v>2</v>
      </c>
      <c r="AP12" s="783">
        <v>140.50399780000001</v>
      </c>
      <c r="AQ12" s="783">
        <v>137.12399291992099</v>
      </c>
      <c r="AR12" s="800">
        <v>140.53</v>
      </c>
      <c r="AS12" s="428">
        <v>93.1</v>
      </c>
      <c r="AW12" s="799">
        <v>2</v>
      </c>
      <c r="AX12" s="783">
        <v>111.015998840332</v>
      </c>
      <c r="AY12" s="783">
        <v>126.60299682617099</v>
      </c>
      <c r="AZ12" s="800">
        <v>113.21</v>
      </c>
      <c r="BA12" s="428">
        <v>36.590000000000003</v>
      </c>
      <c r="BB12" s="799">
        <v>2</v>
      </c>
      <c r="BC12" s="786">
        <v>192.07700252532933</v>
      </c>
      <c r="BD12" s="784">
        <v>78.785000398754988</v>
      </c>
      <c r="BE12" s="801">
        <v>145.21</v>
      </c>
      <c r="BF12" s="428">
        <v>136.54</v>
      </c>
    </row>
    <row r="13" spans="1:58" ht="14.25" customHeight="1">
      <c r="A13" s="207"/>
      <c r="B13" s="333" t="s">
        <v>147</v>
      </c>
      <c r="C13" s="334"/>
      <c r="D13" s="1151">
        <v>481.54180810000003</v>
      </c>
      <c r="E13" s="1151">
        <v>254.62</v>
      </c>
      <c r="F13" s="342">
        <f t="shared" si="0"/>
        <v>0.89121753240122548</v>
      </c>
      <c r="G13" s="220"/>
      <c r="H13" s="220"/>
      <c r="I13" s="220"/>
      <c r="J13" s="201"/>
      <c r="K13" s="149"/>
      <c r="N13" s="325"/>
      <c r="O13" s="325"/>
      <c r="P13" s="325"/>
      <c r="Q13" s="326"/>
      <c r="R13" s="795"/>
      <c r="U13" s="761"/>
      <c r="V13" s="761"/>
      <c r="W13" s="760"/>
      <c r="X13" s="771">
        <v>62.75</v>
      </c>
      <c r="Y13" s="771">
        <v>103.58</v>
      </c>
      <c r="Z13" s="771">
        <v>14.62</v>
      </c>
      <c r="AA13" s="771">
        <v>17.52</v>
      </c>
      <c r="AB13" s="771">
        <v>15.91</v>
      </c>
      <c r="AC13" s="772">
        <v>360.15</v>
      </c>
      <c r="AD13" s="771">
        <v>172</v>
      </c>
      <c r="AE13" s="771">
        <v>34.06</v>
      </c>
      <c r="AF13" s="771">
        <v>16.795000000000002</v>
      </c>
      <c r="AG13" s="771">
        <v>1.3140000000000001</v>
      </c>
      <c r="AH13" s="771">
        <v>373.63</v>
      </c>
      <c r="AI13" s="771">
        <v>134.30000000000001</v>
      </c>
      <c r="AO13" s="799">
        <v>3</v>
      </c>
      <c r="AP13" s="783">
        <v>140.5</v>
      </c>
      <c r="AQ13" s="783">
        <v>137.12399291992099</v>
      </c>
      <c r="AR13" s="800">
        <v>140.53</v>
      </c>
      <c r="AS13" s="428">
        <v>98.74</v>
      </c>
      <c r="AW13" s="799">
        <v>3</v>
      </c>
      <c r="AX13" s="783">
        <v>152.07</v>
      </c>
      <c r="AY13" s="783">
        <v>147.34800720214801</v>
      </c>
      <c r="AZ13" s="800">
        <v>117.64</v>
      </c>
      <c r="BA13" s="428">
        <v>63.18</v>
      </c>
      <c r="BB13" s="799">
        <v>3</v>
      </c>
      <c r="BC13" s="786">
        <v>234.58800000000002</v>
      </c>
      <c r="BD13" s="784">
        <v>76.62799982726554</v>
      </c>
      <c r="BE13" s="801">
        <v>143.88</v>
      </c>
      <c r="BF13" s="428">
        <v>170.81</v>
      </c>
    </row>
    <row r="14" spans="1:58" ht="14.25" customHeight="1">
      <c r="A14" s="207"/>
      <c r="B14" s="339" t="s">
        <v>148</v>
      </c>
      <c r="C14" s="340"/>
      <c r="D14" s="1152">
        <v>17.026</v>
      </c>
      <c r="E14" s="1152">
        <v>10.25</v>
      </c>
      <c r="F14" s="343">
        <f t="shared" si="0"/>
        <v>0.66107317073170735</v>
      </c>
      <c r="G14" s="220"/>
      <c r="H14" s="220"/>
      <c r="I14" s="220"/>
      <c r="J14" s="201"/>
      <c r="K14" s="149"/>
      <c r="N14" s="325"/>
      <c r="O14" s="325"/>
      <c r="P14" s="325"/>
      <c r="Q14" s="326"/>
      <c r="R14" s="795"/>
      <c r="U14" s="761"/>
      <c r="V14" s="761"/>
      <c r="W14" s="760"/>
      <c r="X14" s="771">
        <v>71.03</v>
      </c>
      <c r="Y14" s="771">
        <v>145.91</v>
      </c>
      <c r="Z14" s="771">
        <v>15.904999999999999</v>
      </c>
      <c r="AA14" s="771">
        <v>18.044</v>
      </c>
      <c r="AB14" s="771">
        <v>14.96</v>
      </c>
      <c r="AC14" s="772">
        <v>369.98</v>
      </c>
      <c r="AD14" s="771">
        <v>175.17</v>
      </c>
      <c r="AE14" s="771">
        <v>43.62</v>
      </c>
      <c r="AF14" s="771">
        <v>14.701000000000001</v>
      </c>
      <c r="AG14" s="771">
        <v>1.1140000000000001</v>
      </c>
      <c r="AH14" s="771">
        <v>404.34</v>
      </c>
      <c r="AI14" s="771">
        <v>129.29</v>
      </c>
      <c r="AO14" s="799">
        <v>4</v>
      </c>
      <c r="AP14" s="783">
        <v>163.19800000000001</v>
      </c>
      <c r="AQ14" s="783">
        <v>150.91200256347599</v>
      </c>
      <c r="AR14" s="800">
        <v>137.44</v>
      </c>
      <c r="AS14" s="428">
        <v>98.74</v>
      </c>
      <c r="AW14" s="799">
        <v>4</v>
      </c>
      <c r="AX14" s="783">
        <v>203.96</v>
      </c>
      <c r="AY14" s="783">
        <v>161.61799619999999</v>
      </c>
      <c r="AZ14" s="800">
        <v>117.64</v>
      </c>
      <c r="BA14" s="428">
        <v>113.21</v>
      </c>
      <c r="BB14" s="799">
        <v>4</v>
      </c>
      <c r="BC14" s="786">
        <v>232.04400016784652</v>
      </c>
      <c r="BD14" s="784">
        <v>82.207001742533564</v>
      </c>
      <c r="BE14" s="801">
        <v>139.38200000000001</v>
      </c>
      <c r="BF14" s="428">
        <v>186.39</v>
      </c>
    </row>
    <row r="15" spans="1:58" ht="14.25" customHeight="1">
      <c r="A15" s="207"/>
      <c r="B15" s="333" t="s">
        <v>149</v>
      </c>
      <c r="C15" s="334"/>
      <c r="D15" s="1151">
        <v>206.65199999999999</v>
      </c>
      <c r="E15" s="1151">
        <v>85.56</v>
      </c>
      <c r="F15" s="342">
        <f t="shared" si="0"/>
        <v>1.4152875175315567</v>
      </c>
      <c r="G15" s="220"/>
      <c r="H15" s="220"/>
      <c r="I15" s="220"/>
      <c r="J15" s="201"/>
      <c r="K15" s="149"/>
      <c r="N15" s="325"/>
      <c r="O15" s="327"/>
      <c r="P15" s="325"/>
      <c r="Q15" s="326"/>
      <c r="R15" s="795"/>
      <c r="U15" s="761"/>
      <c r="V15" s="761"/>
      <c r="W15" s="760"/>
      <c r="X15" s="771">
        <v>79.42857142857136</v>
      </c>
      <c r="Y15" s="771">
        <v>146.2477155412943</v>
      </c>
      <c r="Z15" s="771">
        <v>34.528000150408026</v>
      </c>
      <c r="AA15" s="771">
        <v>19.531571524483784</v>
      </c>
      <c r="AB15" s="771">
        <v>16.602428981235999</v>
      </c>
      <c r="AC15" s="772">
        <v>362.92442975725425</v>
      </c>
      <c r="AD15" s="771">
        <v>172.78000313895041</v>
      </c>
      <c r="AE15" s="771">
        <v>37.718571254185221</v>
      </c>
      <c r="AF15" s="771">
        <v>12.252857208251928</v>
      </c>
      <c r="AG15" s="771">
        <v>1.0977142708642085</v>
      </c>
      <c r="AH15" s="771">
        <v>396.4942801339281</v>
      </c>
      <c r="AI15" s="771">
        <v>108.11000061035121</v>
      </c>
      <c r="AO15" s="799">
        <v>5</v>
      </c>
      <c r="AP15" s="783">
        <v>163.19800000000001</v>
      </c>
      <c r="AQ15" s="783">
        <v>150.91200256347599</v>
      </c>
      <c r="AR15" s="800">
        <v>137.44</v>
      </c>
      <c r="AS15" s="428">
        <v>125.15</v>
      </c>
      <c r="AW15" s="799">
        <v>5</v>
      </c>
      <c r="AX15" s="783">
        <v>235.55</v>
      </c>
      <c r="AY15" s="783">
        <v>191.21299743652301</v>
      </c>
      <c r="AZ15" s="800">
        <v>133.43</v>
      </c>
      <c r="BA15" s="428">
        <v>156.82</v>
      </c>
      <c r="BB15" s="799">
        <v>5</v>
      </c>
      <c r="BC15" s="786">
        <v>229.71699501037588</v>
      </c>
      <c r="BD15" s="784">
        <v>99.395001649856425</v>
      </c>
      <c r="BE15" s="801">
        <v>135.79099489999999</v>
      </c>
      <c r="BF15" s="428">
        <v>204.81</v>
      </c>
    </row>
    <row r="16" spans="1:58" ht="14.25" customHeight="1">
      <c r="A16" s="207"/>
      <c r="B16" s="339" t="s">
        <v>150</v>
      </c>
      <c r="C16" s="340"/>
      <c r="D16" s="1152">
        <v>36.517000000000003</v>
      </c>
      <c r="E16" s="1152">
        <v>37.93</v>
      </c>
      <c r="F16" s="343">
        <f t="shared" si="0"/>
        <v>-3.7252834168204498E-2</v>
      </c>
      <c r="G16" s="220"/>
      <c r="H16" s="220"/>
      <c r="I16" s="220"/>
      <c r="J16" s="201"/>
      <c r="K16" s="149"/>
      <c r="U16" s="761"/>
      <c r="V16" s="761">
        <v>8</v>
      </c>
      <c r="W16" s="760"/>
      <c r="X16" s="771">
        <v>95.671427045549564</v>
      </c>
      <c r="Y16" s="771">
        <v>310.30528479999998</v>
      </c>
      <c r="Z16" s="771">
        <v>123.4721418</v>
      </c>
      <c r="AA16" s="771">
        <v>21.873999999999999</v>
      </c>
      <c r="AB16" s="771">
        <v>19.75271429</v>
      </c>
      <c r="AC16" s="772">
        <v>428.29571529999998</v>
      </c>
      <c r="AD16" s="771">
        <v>191.44571139999999</v>
      </c>
      <c r="AE16" s="771">
        <v>49.187142510000001</v>
      </c>
      <c r="AF16" s="771">
        <v>12.017142979999999</v>
      </c>
      <c r="AG16" s="771">
        <v>1.644428577</v>
      </c>
      <c r="AH16" s="771">
        <v>277.80142869999997</v>
      </c>
      <c r="AI16" s="771">
        <v>81.150284900000003</v>
      </c>
      <c r="AO16" s="799">
        <v>6</v>
      </c>
      <c r="AP16" s="783">
        <v>163.19800000000001</v>
      </c>
      <c r="AQ16" s="783">
        <v>170.628005981445</v>
      </c>
      <c r="AR16" s="800">
        <v>137.44</v>
      </c>
      <c r="AS16" s="428">
        <v>125.15</v>
      </c>
      <c r="AW16" s="799">
        <v>6</v>
      </c>
      <c r="AX16" s="783">
        <v>257.39999999999998</v>
      </c>
      <c r="AY16" s="783">
        <v>216.95199584960901</v>
      </c>
      <c r="AZ16" s="800">
        <v>159.21</v>
      </c>
      <c r="BA16" s="428">
        <v>168.88</v>
      </c>
      <c r="BB16" s="799">
        <v>6</v>
      </c>
      <c r="BC16" s="786">
        <v>228.29300178527819</v>
      </c>
      <c r="BD16" s="784">
        <v>122.14100027084339</v>
      </c>
      <c r="BE16" s="801">
        <v>150.04800030000001</v>
      </c>
      <c r="BF16" s="428">
        <v>201.83</v>
      </c>
    </row>
    <row r="17" spans="1:61" ht="14.25" customHeight="1">
      <c r="A17" s="207"/>
      <c r="B17" s="333" t="s">
        <v>151</v>
      </c>
      <c r="C17" s="334"/>
      <c r="D17" s="1151">
        <v>43.352709249999997</v>
      </c>
      <c r="E17" s="1151">
        <v>23.84</v>
      </c>
      <c r="F17" s="342">
        <f t="shared" si="0"/>
        <v>0.81848612625838912</v>
      </c>
      <c r="G17" s="220"/>
      <c r="H17" s="220"/>
      <c r="I17" s="220"/>
      <c r="J17" s="201"/>
      <c r="K17" s="149"/>
      <c r="U17" s="761"/>
      <c r="V17" s="761"/>
      <c r="W17" s="760"/>
      <c r="X17" s="771">
        <v>101.84</v>
      </c>
      <c r="Y17" s="771">
        <v>232.7</v>
      </c>
      <c r="Z17" s="771">
        <v>127.05</v>
      </c>
      <c r="AA17" s="771">
        <v>25.35</v>
      </c>
      <c r="AB17" s="771">
        <v>21.95</v>
      </c>
      <c r="AC17" s="772">
        <v>383.16</v>
      </c>
      <c r="AD17" s="771">
        <v>140.93</v>
      </c>
      <c r="AE17" s="771">
        <v>38.619999999999997</v>
      </c>
      <c r="AF17" s="771">
        <v>12</v>
      </c>
      <c r="AG17" s="771">
        <v>1.43</v>
      </c>
      <c r="AH17" s="771">
        <v>179.2</v>
      </c>
      <c r="AI17" s="771">
        <v>58.33</v>
      </c>
      <c r="AO17" s="799">
        <v>7</v>
      </c>
      <c r="AP17" s="783">
        <v>180.73800659179599</v>
      </c>
      <c r="AQ17" s="783">
        <v>170.628005981445</v>
      </c>
      <c r="AR17" s="800">
        <v>151.05000000000001</v>
      </c>
      <c r="AS17" s="428">
        <v>142.99</v>
      </c>
      <c r="AW17" s="799">
        <v>7</v>
      </c>
      <c r="AX17" s="783">
        <v>300.037994384765</v>
      </c>
      <c r="AY17" s="783">
        <v>240.95399475097599</v>
      </c>
      <c r="AZ17" s="800">
        <v>186.18</v>
      </c>
      <c r="BA17" s="428">
        <v>196.28</v>
      </c>
      <c r="BB17" s="799">
        <v>7</v>
      </c>
      <c r="BC17" s="786">
        <v>224.18200111389126</v>
      </c>
      <c r="BD17" s="784">
        <v>164.75300073623634</v>
      </c>
      <c r="BE17" s="801">
        <v>174.31999970000001</v>
      </c>
      <c r="BF17" s="428">
        <v>199.6</v>
      </c>
    </row>
    <row r="18" spans="1:61" ht="14.25" customHeight="1">
      <c r="A18" s="207"/>
      <c r="B18" s="339" t="s">
        <v>152</v>
      </c>
      <c r="C18" s="340"/>
      <c r="D18" s="1152">
        <v>168.1172914</v>
      </c>
      <c r="E18" s="1152">
        <v>135.9</v>
      </c>
      <c r="F18" s="343">
        <f t="shared" si="0"/>
        <v>0.237066161883738</v>
      </c>
      <c r="G18" s="220"/>
      <c r="H18" s="220"/>
      <c r="I18" s="220"/>
      <c r="J18" s="201"/>
      <c r="K18" s="159"/>
      <c r="U18" s="761"/>
      <c r="V18" s="761"/>
      <c r="W18" s="760"/>
      <c r="X18" s="771">
        <v>111.7285712</v>
      </c>
      <c r="Y18" s="771">
        <v>313.02366640000002</v>
      </c>
      <c r="Z18" s="771">
        <v>102.4850019</v>
      </c>
      <c r="AA18" s="771">
        <v>32.583857129999998</v>
      </c>
      <c r="AB18" s="771">
        <v>16.16099998</v>
      </c>
      <c r="AC18" s="772">
        <v>557.40757099999996</v>
      </c>
      <c r="AD18" s="771">
        <v>175.57571630000001</v>
      </c>
      <c r="AE18" s="771">
        <v>47.68142864</v>
      </c>
      <c r="AF18" s="771">
        <v>12.001428600000001</v>
      </c>
      <c r="AG18" s="771">
        <v>1.4118571280000001</v>
      </c>
      <c r="AH18" s="771">
        <v>158.30857409999999</v>
      </c>
      <c r="AI18" s="771">
        <v>48.130142759999998</v>
      </c>
      <c r="AO18" s="799">
        <v>8</v>
      </c>
      <c r="AP18" s="783">
        <v>199.62100219999999</v>
      </c>
      <c r="AQ18" s="783">
        <v>170.628005981445</v>
      </c>
      <c r="AR18" s="800">
        <v>151.05000000000001</v>
      </c>
      <c r="AS18" s="428">
        <v>142.99</v>
      </c>
      <c r="AW18" s="799">
        <v>8</v>
      </c>
      <c r="AX18" s="783">
        <v>326.67999270000001</v>
      </c>
      <c r="AY18" s="783">
        <v>240.95399475097599</v>
      </c>
      <c r="AZ18" s="800">
        <v>206.54</v>
      </c>
      <c r="BA18" s="428">
        <v>230.19</v>
      </c>
      <c r="BB18" s="799">
        <v>8</v>
      </c>
      <c r="BC18" s="786">
        <v>220.41400382999998</v>
      </c>
      <c r="BD18" s="784">
        <v>173.15699958801241</v>
      </c>
      <c r="BE18" s="801">
        <v>262.93500039999998</v>
      </c>
      <c r="BF18" s="428">
        <v>214.34</v>
      </c>
    </row>
    <row r="19" spans="1:61" ht="14.25" customHeight="1">
      <c r="A19" s="207"/>
      <c r="B19" s="333" t="s">
        <v>153</v>
      </c>
      <c r="C19" s="334"/>
      <c r="D19" s="1151">
        <v>76.566326759999995</v>
      </c>
      <c r="E19" s="1151">
        <v>47.38</v>
      </c>
      <c r="F19" s="342">
        <f t="shared" si="0"/>
        <v>0.61600520810468529</v>
      </c>
      <c r="G19" s="220"/>
      <c r="H19" s="220"/>
      <c r="I19" s="220"/>
      <c r="J19" s="201"/>
      <c r="K19" s="159"/>
      <c r="U19" s="761"/>
      <c r="V19" s="761"/>
      <c r="W19" s="760"/>
      <c r="X19" s="771">
        <v>107.21428571428528</v>
      </c>
      <c r="Y19" s="771">
        <v>264.70640258789024</v>
      </c>
      <c r="Z19" s="771">
        <v>100.62920074462855</v>
      </c>
      <c r="AA19" s="771">
        <v>35.707000187465077</v>
      </c>
      <c r="AB19" s="771">
        <v>20.230571338108572</v>
      </c>
      <c r="AC19" s="772">
        <v>738.35199846540127</v>
      </c>
      <c r="AD19" s="771">
        <v>222.98999895368257</v>
      </c>
      <c r="AE19" s="771">
        <v>58.7428567068917</v>
      </c>
      <c r="AF19" s="771">
        <v>11.715714318411687</v>
      </c>
      <c r="AG19" s="771">
        <v>1.4087142603737945</v>
      </c>
      <c r="AH19" s="771">
        <v>187.32428414480987</v>
      </c>
      <c r="AI19" s="771">
        <v>66.01142992292128</v>
      </c>
      <c r="AO19" s="799">
        <v>9</v>
      </c>
      <c r="AP19" s="783">
        <v>199.62100219999999</v>
      </c>
      <c r="AQ19" s="783">
        <v>185.25</v>
      </c>
      <c r="AR19" s="800">
        <v>165.01</v>
      </c>
      <c r="AS19" s="428">
        <v>159.53</v>
      </c>
      <c r="AW19" s="799">
        <v>9</v>
      </c>
      <c r="AX19" s="783">
        <v>332.71</v>
      </c>
      <c r="AY19" s="783">
        <v>274.18798828125</v>
      </c>
      <c r="AZ19" s="800">
        <v>240.95</v>
      </c>
      <c r="BA19" s="428">
        <v>249.13</v>
      </c>
      <c r="BB19" s="799">
        <v>9</v>
      </c>
      <c r="BC19" s="786">
        <v>218.33100054931617</v>
      </c>
      <c r="BD19" s="784">
        <v>186.28200244903536</v>
      </c>
      <c r="BE19" s="801">
        <v>279.08800120000001</v>
      </c>
      <c r="BF19" s="428">
        <v>250.89</v>
      </c>
    </row>
    <row r="20" spans="1:61" ht="14.25" customHeight="1">
      <c r="A20" s="207"/>
      <c r="B20" s="339" t="s">
        <v>154</v>
      </c>
      <c r="C20" s="340"/>
      <c r="D20" s="1152">
        <v>0</v>
      </c>
      <c r="E20" s="1152">
        <v>1.01</v>
      </c>
      <c r="F20" s="343">
        <f t="shared" si="0"/>
        <v>-1</v>
      </c>
      <c r="G20" s="220"/>
      <c r="H20" s="220"/>
      <c r="I20" s="220"/>
      <c r="J20" s="201"/>
      <c r="K20" s="163"/>
      <c r="U20" s="761"/>
      <c r="V20" s="761">
        <v>12</v>
      </c>
      <c r="W20" s="760"/>
      <c r="X20" s="771">
        <v>105.2142846</v>
      </c>
      <c r="Y20" s="771">
        <v>260.1815709</v>
      </c>
      <c r="Z20" s="771">
        <v>165.7174268</v>
      </c>
      <c r="AA20" s="771">
        <v>31.82685661</v>
      </c>
      <c r="AB20" s="771">
        <v>9.8735712600000003</v>
      </c>
      <c r="AC20" s="772">
        <v>531.9642857</v>
      </c>
      <c r="AD20" s="771">
        <v>193.36714169999999</v>
      </c>
      <c r="AE20" s="771">
        <v>60.019999910000003</v>
      </c>
      <c r="AF20" s="771">
        <v>11.001428600000001</v>
      </c>
      <c r="AG20" s="771">
        <v>1.3644285709999999</v>
      </c>
      <c r="AH20" s="771">
        <v>215.06571310000001</v>
      </c>
      <c r="AI20" s="771">
        <v>62.787142070000002</v>
      </c>
      <c r="AO20" s="799">
        <v>10</v>
      </c>
      <c r="AP20" s="783">
        <v>199.62100219999999</v>
      </c>
      <c r="AQ20" s="783">
        <v>185.25</v>
      </c>
      <c r="AR20" s="800">
        <v>165.01</v>
      </c>
      <c r="AS20" s="428">
        <v>159.53</v>
      </c>
      <c r="AW20" s="799">
        <v>10</v>
      </c>
      <c r="AX20" s="783">
        <v>332.70800780000002</v>
      </c>
      <c r="AY20" s="783">
        <v>288.45</v>
      </c>
      <c r="AZ20" s="800">
        <v>279.86</v>
      </c>
      <c r="BA20" s="428">
        <v>311.77999999999997</v>
      </c>
      <c r="BB20" s="799">
        <v>10</v>
      </c>
      <c r="BC20" s="786">
        <v>215.62899492000003</v>
      </c>
      <c r="BD20" s="784">
        <v>223.25000000000003</v>
      </c>
      <c r="BE20" s="801">
        <v>283.7940006</v>
      </c>
      <c r="BF20" s="428">
        <v>299</v>
      </c>
    </row>
    <row r="21" spans="1:61" s="164" customFormat="1" ht="14.25" customHeight="1">
      <c r="A21" s="207"/>
      <c r="B21" s="333" t="s">
        <v>155</v>
      </c>
      <c r="C21" s="334"/>
      <c r="D21" s="1151">
        <v>1.61535483</v>
      </c>
      <c r="E21" s="1151">
        <v>1.22</v>
      </c>
      <c r="F21" s="342">
        <f t="shared" si="0"/>
        <v>0.3240613360655738</v>
      </c>
      <c r="G21" s="220"/>
      <c r="H21" s="220"/>
      <c r="I21" s="220"/>
      <c r="J21" s="201"/>
      <c r="K21" s="159"/>
      <c r="R21" s="423"/>
      <c r="S21" s="423"/>
      <c r="T21" s="423"/>
      <c r="U21" s="761"/>
      <c r="V21" s="761"/>
      <c r="W21" s="760"/>
      <c r="X21" s="771">
        <v>85.84</v>
      </c>
      <c r="Y21" s="771">
        <v>163.47999999999999</v>
      </c>
      <c r="Z21" s="771">
        <v>81.83</v>
      </c>
      <c r="AA21" s="771">
        <v>24.225000000000001</v>
      </c>
      <c r="AB21" s="771">
        <v>10.32</v>
      </c>
      <c r="AC21" s="772">
        <v>277.75099999999998</v>
      </c>
      <c r="AD21" s="771">
        <v>132.26300000000001</v>
      </c>
      <c r="AE21" s="771">
        <v>35.963999999999999</v>
      </c>
      <c r="AF21" s="771">
        <v>10.43</v>
      </c>
      <c r="AG21" s="771">
        <v>1.35</v>
      </c>
      <c r="AH21" s="771">
        <v>145.36000000000001</v>
      </c>
      <c r="AI21" s="771">
        <v>49.43</v>
      </c>
      <c r="AJ21" s="423"/>
      <c r="AK21" s="423"/>
      <c r="AL21" s="423"/>
      <c r="AM21" s="423"/>
      <c r="AN21" s="423"/>
      <c r="AO21" s="799">
        <v>11</v>
      </c>
      <c r="AP21" s="783">
        <v>218.65400695800699</v>
      </c>
      <c r="AQ21" s="783">
        <v>203.9</v>
      </c>
      <c r="AR21" s="800">
        <v>186.45</v>
      </c>
      <c r="AS21" s="423">
        <v>184.94</v>
      </c>
      <c r="AT21" s="423"/>
      <c r="AU21" s="423"/>
      <c r="AV21" s="423"/>
      <c r="AW21" s="799">
        <v>11</v>
      </c>
      <c r="AX21" s="783">
        <v>363.43499755859301</v>
      </c>
      <c r="AY21" s="783">
        <v>311.77999999999997</v>
      </c>
      <c r="AZ21" s="800">
        <v>308.83</v>
      </c>
      <c r="BA21" s="423">
        <v>332.71</v>
      </c>
      <c r="BB21" s="799">
        <v>11</v>
      </c>
      <c r="BC21" s="786">
        <v>222.04299736022926</v>
      </c>
      <c r="BD21" s="784">
        <v>237.42999999999998</v>
      </c>
      <c r="BE21" s="801">
        <v>286.24</v>
      </c>
      <c r="BF21" s="423">
        <v>321.02999999999997</v>
      </c>
      <c r="BG21" s="423"/>
      <c r="BH21" s="423"/>
      <c r="BI21" s="423"/>
    </row>
    <row r="22" spans="1:61" s="164" customFormat="1" ht="14.25" customHeight="1">
      <c r="A22" s="207"/>
      <c r="B22" s="339" t="s">
        <v>156</v>
      </c>
      <c r="C22" s="340"/>
      <c r="D22" s="1152">
        <v>6.2193548000000001E-2</v>
      </c>
      <c r="E22" s="1152">
        <v>0.06</v>
      </c>
      <c r="F22" s="343">
        <f t="shared" si="0"/>
        <v>3.6559133333333396E-2</v>
      </c>
      <c r="G22" s="220"/>
      <c r="H22" s="220"/>
      <c r="I22" s="220"/>
      <c r="J22" s="201"/>
      <c r="K22" s="159"/>
      <c r="R22" s="423"/>
      <c r="S22" s="423"/>
      <c r="T22" s="423"/>
      <c r="U22" s="761"/>
      <c r="V22" s="761"/>
      <c r="W22" s="760"/>
      <c r="X22" s="771">
        <v>60.343000000000004</v>
      </c>
      <c r="Y22" s="771">
        <v>101.372</v>
      </c>
      <c r="Z22" s="771">
        <v>38.957999999999998</v>
      </c>
      <c r="AA22" s="771">
        <v>17.963999999999999</v>
      </c>
      <c r="AB22" s="771">
        <v>11.87</v>
      </c>
      <c r="AC22" s="772">
        <v>251.89099999999999</v>
      </c>
      <c r="AD22" s="771">
        <v>209.01</v>
      </c>
      <c r="AE22" s="771">
        <v>24.754000000000001</v>
      </c>
      <c r="AF22" s="771">
        <v>9.0090000000000003</v>
      </c>
      <c r="AG22" s="771">
        <v>1.3260000000000001</v>
      </c>
      <c r="AH22" s="771">
        <v>124.146</v>
      </c>
      <c r="AI22" s="771">
        <v>54.344000000000001</v>
      </c>
      <c r="AJ22" s="423"/>
      <c r="AK22" s="423"/>
      <c r="AL22" s="423"/>
      <c r="AM22" s="423"/>
      <c r="AN22" s="423"/>
      <c r="AO22" s="799">
        <v>12</v>
      </c>
      <c r="AP22" s="783">
        <v>218.65400695800699</v>
      </c>
      <c r="AQ22" s="783">
        <v>203.9</v>
      </c>
      <c r="AR22" s="800">
        <v>186.45</v>
      </c>
      <c r="AS22" s="423">
        <v>184.94</v>
      </c>
      <c r="AT22" s="423"/>
      <c r="AU22" s="423"/>
      <c r="AV22" s="423"/>
      <c r="AW22" s="799">
        <v>12</v>
      </c>
      <c r="AX22" s="783">
        <v>404.84201050000001</v>
      </c>
      <c r="AY22" s="783">
        <v>314.74099731445301</v>
      </c>
      <c r="AZ22" s="800">
        <v>308.83</v>
      </c>
      <c r="BA22" s="423">
        <v>344.88</v>
      </c>
      <c r="BB22" s="799">
        <v>12</v>
      </c>
      <c r="BC22" s="786">
        <v>222.46699903000001</v>
      </c>
      <c r="BD22" s="784">
        <v>259.42500019073447</v>
      </c>
      <c r="BE22" s="801">
        <v>285.0129948</v>
      </c>
      <c r="BF22" s="423">
        <v>332.35</v>
      </c>
      <c r="BG22" s="423"/>
      <c r="BH22" s="423"/>
      <c r="BI22" s="423"/>
    </row>
    <row r="23" spans="1:61" s="164" customFormat="1" ht="14.25" customHeight="1">
      <c r="A23" s="207"/>
      <c r="B23" s="333" t="s">
        <v>157</v>
      </c>
      <c r="C23" s="334"/>
      <c r="D23" s="1151">
        <v>0</v>
      </c>
      <c r="E23" s="1151">
        <v>0</v>
      </c>
      <c r="F23" s="342" t="str">
        <f t="shared" si="0"/>
        <v/>
      </c>
      <c r="G23" s="220"/>
      <c r="H23" s="220"/>
      <c r="I23" s="220"/>
      <c r="J23" s="201"/>
      <c r="K23" s="159"/>
      <c r="R23" s="423"/>
      <c r="S23" s="423"/>
      <c r="T23" s="423"/>
      <c r="U23" s="761"/>
      <c r="V23" s="761"/>
      <c r="W23" s="760"/>
      <c r="X23" s="771">
        <v>45.5</v>
      </c>
      <c r="Y23" s="771">
        <v>86.66</v>
      </c>
      <c r="Z23" s="771">
        <v>30.167999999999999</v>
      </c>
      <c r="AA23" s="771">
        <v>15.83</v>
      </c>
      <c r="AB23" s="771">
        <v>10.039999999999999</v>
      </c>
      <c r="AC23" s="772">
        <v>183.58199999999999</v>
      </c>
      <c r="AD23" s="771">
        <v>95.99</v>
      </c>
      <c r="AE23" s="771">
        <v>26.423999999999999</v>
      </c>
      <c r="AF23" s="771">
        <v>9</v>
      </c>
      <c r="AG23" s="771">
        <v>1.319</v>
      </c>
      <c r="AH23" s="771">
        <v>97.190700000000007</v>
      </c>
      <c r="AI23" s="771">
        <v>41.814</v>
      </c>
      <c r="AJ23" s="423"/>
      <c r="AK23" s="423"/>
      <c r="AL23" s="423"/>
      <c r="AM23" s="423"/>
      <c r="AN23" s="423"/>
      <c r="AO23" s="799">
        <v>13</v>
      </c>
      <c r="AP23" s="783">
        <v>220.94</v>
      </c>
      <c r="AQ23" s="783">
        <v>221.62</v>
      </c>
      <c r="AR23" s="800">
        <v>195.65</v>
      </c>
      <c r="AS23" s="423">
        <v>203.73</v>
      </c>
      <c r="AT23" s="423"/>
      <c r="AU23" s="423"/>
      <c r="AV23" s="423"/>
      <c r="AW23" s="799">
        <v>13</v>
      </c>
      <c r="AX23" s="783">
        <v>395.14</v>
      </c>
      <c r="AY23" s="783">
        <v>323.68</v>
      </c>
      <c r="AZ23" s="800">
        <v>308.83</v>
      </c>
      <c r="BA23" s="423">
        <v>338.77</v>
      </c>
      <c r="BB23" s="799">
        <v>13</v>
      </c>
      <c r="BC23" s="786">
        <v>220.64399999999998</v>
      </c>
      <c r="BD23" s="784">
        <v>263.17400000000004</v>
      </c>
      <c r="BE23" s="801">
        <v>279.9690008</v>
      </c>
      <c r="BF23" s="423">
        <v>366.03</v>
      </c>
      <c r="BG23" s="423"/>
      <c r="BH23" s="423"/>
      <c r="BI23" s="423"/>
    </row>
    <row r="24" spans="1:61" s="164" customFormat="1" ht="14.25" customHeight="1">
      <c r="A24" s="207"/>
      <c r="B24" s="339" t="s">
        <v>158</v>
      </c>
      <c r="C24" s="340"/>
      <c r="D24" s="1152">
        <v>108.2857422</v>
      </c>
      <c r="E24" s="1152">
        <v>62.24</v>
      </c>
      <c r="F24" s="343">
        <f t="shared" si="0"/>
        <v>0.73980948264781488</v>
      </c>
      <c r="G24" s="220"/>
      <c r="H24" s="220"/>
      <c r="I24" s="220"/>
      <c r="J24" s="201"/>
      <c r="K24" s="159"/>
      <c r="R24" s="423"/>
      <c r="S24" s="423"/>
      <c r="T24" s="423"/>
      <c r="U24" s="761"/>
      <c r="V24" s="761">
        <v>16</v>
      </c>
      <c r="W24" s="760"/>
      <c r="X24" s="771">
        <v>43.256999999999998</v>
      </c>
      <c r="Y24" s="771">
        <v>82.16</v>
      </c>
      <c r="Z24" s="771">
        <v>40.76</v>
      </c>
      <c r="AA24" s="771">
        <v>15.3</v>
      </c>
      <c r="AB24" s="771">
        <v>9.1</v>
      </c>
      <c r="AC24" s="772">
        <v>155.88999999999999</v>
      </c>
      <c r="AD24" s="771">
        <v>89.72</v>
      </c>
      <c r="AE24" s="771">
        <v>20.83</v>
      </c>
      <c r="AF24" s="771">
        <v>9</v>
      </c>
      <c r="AG24" s="771">
        <v>1.3069999999999999</v>
      </c>
      <c r="AH24" s="771">
        <v>89.46</v>
      </c>
      <c r="AI24" s="771">
        <v>33.630000000000003</v>
      </c>
      <c r="AJ24" s="423"/>
      <c r="AK24" s="423"/>
      <c r="AL24" s="423"/>
      <c r="AM24" s="423"/>
      <c r="AN24" s="423"/>
      <c r="AO24" s="799">
        <v>14</v>
      </c>
      <c r="AP24" s="783">
        <v>220.94</v>
      </c>
      <c r="AQ24" s="783">
        <v>221.62</v>
      </c>
      <c r="AR24" s="800">
        <v>195.65</v>
      </c>
      <c r="AS24" s="423"/>
      <c r="AT24" s="423"/>
      <c r="AU24" s="423"/>
      <c r="AV24" s="423"/>
      <c r="AW24" s="799">
        <v>14</v>
      </c>
      <c r="AX24" s="783">
        <v>376</v>
      </c>
      <c r="AY24" s="783">
        <v>323.68</v>
      </c>
      <c r="AZ24" s="800">
        <v>302.95999999999998</v>
      </c>
      <c r="BA24" s="423"/>
      <c r="BB24" s="799">
        <v>14</v>
      </c>
      <c r="BC24" s="786">
        <v>223.27600000000001</v>
      </c>
      <c r="BD24" s="784">
        <v>268.62</v>
      </c>
      <c r="BE24" s="801">
        <v>286.5410023</v>
      </c>
      <c r="BF24" s="423"/>
      <c r="BG24" s="423"/>
      <c r="BH24" s="423"/>
      <c r="BI24" s="423"/>
    </row>
    <row r="25" spans="1:61" s="164" customFormat="1" ht="14.25" customHeight="1">
      <c r="A25" s="132"/>
      <c r="B25" s="333" t="s">
        <v>159</v>
      </c>
      <c r="C25" s="334"/>
      <c r="D25" s="1151">
        <v>3.472451602</v>
      </c>
      <c r="E25" s="1151">
        <v>0.32</v>
      </c>
      <c r="F25" s="342">
        <f t="shared" si="0"/>
        <v>9.8514112562499996</v>
      </c>
      <c r="G25" s="240"/>
      <c r="H25" s="220"/>
      <c r="I25" s="225"/>
      <c r="J25" s="201"/>
      <c r="K25" s="159"/>
      <c r="R25" s="423"/>
      <c r="S25" s="423"/>
      <c r="T25" s="423"/>
      <c r="U25" s="761"/>
      <c r="V25" s="761"/>
      <c r="W25" s="760"/>
      <c r="X25" s="771">
        <v>50.91</v>
      </c>
      <c r="Y25" s="771">
        <v>97.92</v>
      </c>
      <c r="Z25" s="771">
        <v>50.25</v>
      </c>
      <c r="AA25" s="771">
        <v>15.52</v>
      </c>
      <c r="AB25" s="771">
        <v>9.36</v>
      </c>
      <c r="AC25" s="772">
        <v>166.41</v>
      </c>
      <c r="AD25" s="771">
        <v>101.72</v>
      </c>
      <c r="AE25" s="771">
        <v>23.6</v>
      </c>
      <c r="AF25" s="771">
        <v>9.0057144165039045</v>
      </c>
      <c r="AG25" s="771">
        <v>1.42</v>
      </c>
      <c r="AH25" s="771">
        <v>99.16</v>
      </c>
      <c r="AI25" s="771">
        <v>32.46</v>
      </c>
      <c r="AJ25" s="423"/>
      <c r="AK25" s="423"/>
      <c r="AL25" s="423"/>
      <c r="AM25" s="423"/>
      <c r="AN25" s="423"/>
      <c r="AO25" s="799">
        <v>15</v>
      </c>
      <c r="AP25" s="783">
        <v>221.99</v>
      </c>
      <c r="AQ25" s="783">
        <v>226.28</v>
      </c>
      <c r="AR25" s="800">
        <v>201.94</v>
      </c>
      <c r="AS25" s="423"/>
      <c r="AT25" s="423"/>
      <c r="AU25" s="423"/>
      <c r="AV25" s="423"/>
      <c r="AW25" s="799">
        <v>15</v>
      </c>
      <c r="AX25" s="783">
        <v>363.43</v>
      </c>
      <c r="AY25" s="783">
        <v>335.74</v>
      </c>
      <c r="AZ25" s="800">
        <v>311.77999999999997</v>
      </c>
      <c r="BA25" s="423"/>
      <c r="BB25" s="799">
        <v>15</v>
      </c>
      <c r="BC25" s="786">
        <v>222.00500000000002</v>
      </c>
      <c r="BD25" s="784">
        <v>278.94</v>
      </c>
      <c r="BE25" s="801">
        <v>288.78499979999998</v>
      </c>
      <c r="BF25" s="423"/>
      <c r="BG25" s="423"/>
      <c r="BH25" s="423"/>
      <c r="BI25" s="423"/>
    </row>
    <row r="26" spans="1:61" s="164" customFormat="1" ht="14.25" customHeight="1">
      <c r="A26" s="241"/>
      <c r="B26" s="339" t="s">
        <v>160</v>
      </c>
      <c r="C26" s="340"/>
      <c r="D26" s="1152">
        <v>334.30648359999998</v>
      </c>
      <c r="E26" s="1152">
        <v>171.77</v>
      </c>
      <c r="F26" s="343">
        <f t="shared" si="0"/>
        <v>0.94624488327414547</v>
      </c>
      <c r="G26" s="197"/>
      <c r="H26" s="220"/>
      <c r="I26" s="243"/>
      <c r="J26" s="243"/>
      <c r="K26" s="159"/>
      <c r="R26" s="423"/>
      <c r="S26" s="423"/>
      <c r="T26" s="423"/>
      <c r="U26" s="761"/>
      <c r="V26" s="761"/>
      <c r="W26" s="760"/>
      <c r="X26" s="771">
        <v>60.1</v>
      </c>
      <c r="Y26" s="771">
        <v>118.21</v>
      </c>
      <c r="Z26" s="771">
        <v>88.1</v>
      </c>
      <c r="AA26" s="771">
        <v>15.59</v>
      </c>
      <c r="AB26" s="771">
        <v>8.8000000000000007</v>
      </c>
      <c r="AC26" s="772">
        <v>178.05</v>
      </c>
      <c r="AD26" s="771">
        <v>95.81</v>
      </c>
      <c r="AE26" s="771">
        <v>22.27</v>
      </c>
      <c r="AF26" s="771">
        <v>9.0057144165039045</v>
      </c>
      <c r="AG26" s="771">
        <v>1.2150000000000001</v>
      </c>
      <c r="AH26" s="771">
        <v>71.319999999999993</v>
      </c>
      <c r="AI26" s="771">
        <v>32.46</v>
      </c>
      <c r="AJ26" s="423"/>
      <c r="AK26" s="423"/>
      <c r="AL26" s="423"/>
      <c r="AM26" s="423"/>
      <c r="AN26" s="423"/>
      <c r="AO26" s="799">
        <v>16</v>
      </c>
      <c r="AP26" s="783">
        <v>221.99</v>
      </c>
      <c r="AQ26" s="783">
        <v>226.28</v>
      </c>
      <c r="AR26" s="800">
        <v>201.94</v>
      </c>
      <c r="AS26" s="423"/>
      <c r="AT26" s="423"/>
      <c r="AU26" s="423"/>
      <c r="AV26" s="423"/>
      <c r="AW26" s="799">
        <v>16</v>
      </c>
      <c r="AX26" s="783">
        <v>347.95</v>
      </c>
      <c r="AY26" s="783">
        <v>329.68899540000001</v>
      </c>
      <c r="AZ26" s="800">
        <v>320.69</v>
      </c>
      <c r="BA26" s="423"/>
      <c r="BB26" s="799">
        <v>16</v>
      </c>
      <c r="BC26" s="786">
        <v>223.80200000000002</v>
      </c>
      <c r="BD26" s="784">
        <v>283.35699175000002</v>
      </c>
      <c r="BE26" s="801">
        <v>293.26400000000001</v>
      </c>
      <c r="BF26" s="423"/>
      <c r="BG26" s="423"/>
      <c r="BH26" s="423"/>
      <c r="BI26" s="423"/>
    </row>
    <row r="27" spans="1:61" s="164" customFormat="1" ht="14.25" customHeight="1">
      <c r="A27" s="197"/>
      <c r="B27" s="333" t="s">
        <v>161</v>
      </c>
      <c r="C27" s="334"/>
      <c r="D27" s="1151">
        <v>146.53677440000001</v>
      </c>
      <c r="E27" s="1151">
        <v>99.29</v>
      </c>
      <c r="F27" s="342">
        <f t="shared" si="0"/>
        <v>0.47584625239198314</v>
      </c>
      <c r="G27" s="242"/>
      <c r="H27" s="220"/>
      <c r="I27" s="243"/>
      <c r="J27" s="243"/>
      <c r="K27" s="159"/>
      <c r="R27" s="423"/>
      <c r="S27" s="423"/>
      <c r="T27" s="423"/>
      <c r="U27" s="761"/>
      <c r="V27" s="761"/>
      <c r="W27" s="760"/>
      <c r="X27" s="771">
        <v>51.714286260000002</v>
      </c>
      <c r="Y27" s="771">
        <v>91.569599909999994</v>
      </c>
      <c r="Z27" s="771">
        <v>109.7940002</v>
      </c>
      <c r="AA27" s="771">
        <v>14.470856939999999</v>
      </c>
      <c r="AB27" s="771">
        <v>7.7015714649999998</v>
      </c>
      <c r="AC27" s="772">
        <v>158.61442779999999</v>
      </c>
      <c r="AD27" s="771">
        <v>86.274285449999994</v>
      </c>
      <c r="AE27" s="771">
        <v>20.1857139</v>
      </c>
      <c r="AF27" s="771">
        <v>9</v>
      </c>
      <c r="AG27" s="771">
        <v>1.3400000160000001</v>
      </c>
      <c r="AH27" s="771">
        <v>61.869286670000001</v>
      </c>
      <c r="AI27" s="771">
        <v>18.350000380000001</v>
      </c>
      <c r="AJ27" s="423"/>
      <c r="AK27" s="423"/>
      <c r="AL27" s="423"/>
      <c r="AM27" s="423"/>
      <c r="AN27" s="423"/>
      <c r="AO27" s="799">
        <v>17</v>
      </c>
      <c r="AP27" s="783">
        <v>225.06</v>
      </c>
      <c r="AQ27" s="783">
        <v>228.07400000000001</v>
      </c>
      <c r="AR27" s="800">
        <v>201.94</v>
      </c>
      <c r="AS27" s="423"/>
      <c r="AT27" s="423"/>
      <c r="AU27" s="423"/>
      <c r="AV27" s="423"/>
      <c r="AW27" s="799">
        <v>17</v>
      </c>
      <c r="AX27" s="783">
        <v>338.77</v>
      </c>
      <c r="AY27" s="783">
        <v>326.68</v>
      </c>
      <c r="AZ27" s="800">
        <v>326.68</v>
      </c>
      <c r="BA27" s="423"/>
      <c r="BB27" s="799">
        <v>17</v>
      </c>
      <c r="BC27" s="786">
        <v>217.49399757385231</v>
      </c>
      <c r="BD27" s="784">
        <v>293.363</v>
      </c>
      <c r="BE27" s="801">
        <v>292.87300069999998</v>
      </c>
      <c r="BF27" s="423"/>
      <c r="BG27" s="423"/>
      <c r="BH27" s="423"/>
      <c r="BI27" s="423"/>
    </row>
    <row r="28" spans="1:61" s="164" customFormat="1" ht="14.25" customHeight="1">
      <c r="A28" s="197"/>
      <c r="B28" s="339" t="s">
        <v>162</v>
      </c>
      <c r="C28" s="340"/>
      <c r="D28" s="1152">
        <v>36.880387280000001</v>
      </c>
      <c r="E28" s="1152">
        <v>20.29</v>
      </c>
      <c r="F28" s="343">
        <f t="shared" si="0"/>
        <v>0.81766324691966497</v>
      </c>
      <c r="G28" s="197"/>
      <c r="H28" s="220"/>
      <c r="I28" s="243"/>
      <c r="J28" s="243"/>
      <c r="K28" s="159"/>
      <c r="R28" s="423"/>
      <c r="S28" s="423"/>
      <c r="T28" s="423"/>
      <c r="U28" s="761"/>
      <c r="V28" s="761">
        <v>20</v>
      </c>
      <c r="W28" s="760"/>
      <c r="X28" s="771">
        <v>37.44</v>
      </c>
      <c r="Y28" s="771">
        <v>67.650000000000006</v>
      </c>
      <c r="Z28" s="771">
        <v>77.853999999999999</v>
      </c>
      <c r="AA28" s="771">
        <v>12.94</v>
      </c>
      <c r="AB28" s="771">
        <v>5.64</v>
      </c>
      <c r="AC28" s="772">
        <v>121.72</v>
      </c>
      <c r="AD28" s="771">
        <v>79.86</v>
      </c>
      <c r="AE28" s="771">
        <v>19.373000000000001</v>
      </c>
      <c r="AF28" s="771">
        <v>9</v>
      </c>
      <c r="AG28" s="771">
        <v>1.355</v>
      </c>
      <c r="AH28" s="771">
        <v>62.061</v>
      </c>
      <c r="AI28" s="771">
        <v>16.739999999999998</v>
      </c>
      <c r="AJ28" s="423"/>
      <c r="AK28" s="423"/>
      <c r="AL28" s="423"/>
      <c r="AM28" s="423"/>
      <c r="AN28" s="423"/>
      <c r="AO28" s="799">
        <v>18</v>
      </c>
      <c r="AP28" s="783">
        <v>225.06</v>
      </c>
      <c r="AQ28" s="783">
        <v>228.07400000000001</v>
      </c>
      <c r="AR28" s="800">
        <v>207.59</v>
      </c>
      <c r="AS28" s="423"/>
      <c r="AT28" s="423"/>
      <c r="AU28" s="423"/>
      <c r="AV28" s="423"/>
      <c r="AW28" s="799">
        <v>18</v>
      </c>
      <c r="AX28" s="783">
        <v>326.67999267578102</v>
      </c>
      <c r="AY28" s="783">
        <v>323.68</v>
      </c>
      <c r="AZ28" s="800">
        <v>314.74</v>
      </c>
      <c r="BA28" s="423"/>
      <c r="BB28" s="799">
        <v>18</v>
      </c>
      <c r="BC28" s="786">
        <v>213.5109978485107</v>
      </c>
      <c r="BD28" s="784">
        <v>295.185</v>
      </c>
      <c r="BE28" s="801">
        <v>289.06400009999999</v>
      </c>
      <c r="BF28" s="423"/>
      <c r="BG28" s="423"/>
      <c r="BH28" s="423"/>
      <c r="BI28" s="423"/>
    </row>
    <row r="29" spans="1:61" s="164" customFormat="1" ht="12.75">
      <c r="A29" s="244"/>
      <c r="B29" s="333" t="s">
        <v>163</v>
      </c>
      <c r="C29" s="334"/>
      <c r="D29" s="1151">
        <v>310.91467970000002</v>
      </c>
      <c r="E29" s="1151">
        <v>69.08</v>
      </c>
      <c r="F29" s="342">
        <f t="shared" si="0"/>
        <v>3.500791541690794</v>
      </c>
      <c r="G29" s="244"/>
      <c r="H29" s="220"/>
      <c r="I29" s="244"/>
      <c r="J29" s="243"/>
      <c r="K29" s="159"/>
      <c r="R29" s="423"/>
      <c r="S29" s="423"/>
      <c r="T29" s="423"/>
      <c r="U29" s="761"/>
      <c r="V29" s="761"/>
      <c r="W29" s="760"/>
      <c r="X29" s="771">
        <v>27.871428353445829</v>
      </c>
      <c r="Y29" s="771">
        <v>56.340142386300158</v>
      </c>
      <c r="Z29" s="771">
        <v>46.279857635497997</v>
      </c>
      <c r="AA29" s="771">
        <v>12.185285568237273</v>
      </c>
      <c r="AB29" s="771">
        <v>4.946999958583282</v>
      </c>
      <c r="AC29" s="772">
        <v>97.352142333984176</v>
      </c>
      <c r="AD29" s="771">
        <v>59.180000305175732</v>
      </c>
      <c r="AE29" s="771">
        <v>15.218571390424414</v>
      </c>
      <c r="AF29" s="771">
        <v>9.0042858123779261</v>
      </c>
      <c r="AG29" s="771">
        <v>1.5431428466524355</v>
      </c>
      <c r="AH29" s="771">
        <v>58.464999607631093</v>
      </c>
      <c r="AI29" s="771">
        <v>15.350000108991299</v>
      </c>
      <c r="AJ29" s="423"/>
      <c r="AK29" s="423"/>
      <c r="AL29" s="423"/>
      <c r="AM29" s="423"/>
      <c r="AN29" s="423"/>
      <c r="AO29" s="799">
        <v>19</v>
      </c>
      <c r="AP29" s="783">
        <v>225.9400024</v>
      </c>
      <c r="AQ29" s="783">
        <v>229.173</v>
      </c>
      <c r="AR29" s="800">
        <v>207.59</v>
      </c>
      <c r="AS29" s="423"/>
      <c r="AT29" s="423"/>
      <c r="AU29" s="423"/>
      <c r="AV29" s="423"/>
      <c r="AW29" s="799">
        <v>19</v>
      </c>
      <c r="AX29" s="783">
        <v>326.67999270000001</v>
      </c>
      <c r="AY29" s="783">
        <v>317.71099853515602</v>
      </c>
      <c r="AZ29" s="800">
        <v>308.83</v>
      </c>
      <c r="BA29" s="423"/>
      <c r="BB29" s="799">
        <v>19</v>
      </c>
      <c r="BC29" s="786">
        <v>210.8809986</v>
      </c>
      <c r="BD29" s="784">
        <v>294.39800000000002</v>
      </c>
      <c r="BE29" s="801">
        <v>283.7310013</v>
      </c>
      <c r="BF29" s="423"/>
      <c r="BG29" s="423"/>
      <c r="BH29" s="423"/>
      <c r="BI29" s="423"/>
    </row>
    <row r="30" spans="1:61" s="164" customFormat="1" ht="12.75">
      <c r="A30" s="245"/>
      <c r="B30" s="339" t="s">
        <v>164</v>
      </c>
      <c r="C30" s="340"/>
      <c r="D30" s="1152">
        <v>31.503709669999999</v>
      </c>
      <c r="E30" s="1152">
        <v>30.37</v>
      </c>
      <c r="F30" s="343">
        <f t="shared" si="0"/>
        <v>3.7329919986829045E-2</v>
      </c>
      <c r="G30" s="197"/>
      <c r="H30" s="220"/>
      <c r="I30" s="243"/>
      <c r="J30" s="243"/>
      <c r="K30" s="159"/>
      <c r="R30" s="423"/>
      <c r="S30" s="423"/>
      <c r="T30" s="423"/>
      <c r="U30" s="761"/>
      <c r="V30" s="761"/>
      <c r="W30" s="760"/>
      <c r="X30" s="771">
        <v>22.73</v>
      </c>
      <c r="Y30" s="771">
        <v>42.3</v>
      </c>
      <c r="Z30" s="771">
        <v>27.998000000000001</v>
      </c>
      <c r="AA30" s="771">
        <v>11.54</v>
      </c>
      <c r="AB30" s="771">
        <v>4.165</v>
      </c>
      <c r="AC30" s="772">
        <v>85.36</v>
      </c>
      <c r="AD30" s="771">
        <v>45.05</v>
      </c>
      <c r="AE30" s="771">
        <v>12.23</v>
      </c>
      <c r="AF30" s="771">
        <v>9</v>
      </c>
      <c r="AG30" s="771">
        <v>1.57</v>
      </c>
      <c r="AH30" s="771">
        <v>45.284999999999997</v>
      </c>
      <c r="AI30" s="771">
        <v>15.35</v>
      </c>
      <c r="AJ30" s="423"/>
      <c r="AK30" s="423"/>
      <c r="AL30" s="423"/>
      <c r="AM30" s="423"/>
      <c r="AN30" s="423"/>
      <c r="AO30" s="799">
        <v>20</v>
      </c>
      <c r="AP30" s="783">
        <v>225.9400024</v>
      </c>
      <c r="AQ30" s="783">
        <v>229.173</v>
      </c>
      <c r="AR30" s="800">
        <v>205.7</v>
      </c>
      <c r="AS30" s="423"/>
      <c r="AT30" s="423"/>
      <c r="AU30" s="423"/>
      <c r="AV30" s="423"/>
      <c r="AW30" s="799">
        <v>20</v>
      </c>
      <c r="AX30" s="783">
        <v>323.7</v>
      </c>
      <c r="AY30" s="783">
        <v>320.69100950000001</v>
      </c>
      <c r="AZ30" s="800">
        <v>308.8</v>
      </c>
      <c r="BA30" s="423"/>
      <c r="BB30" s="799">
        <v>20</v>
      </c>
      <c r="BC30" s="786">
        <v>207.37700241088851</v>
      </c>
      <c r="BD30" s="784">
        <v>292.23500059000003</v>
      </c>
      <c r="BE30" s="801">
        <v>278.89999999999998</v>
      </c>
      <c r="BF30" s="423"/>
      <c r="BG30" s="423"/>
      <c r="BH30" s="423"/>
      <c r="BI30" s="423"/>
    </row>
    <row r="31" spans="1:61" s="164" customFormat="1" ht="51" customHeight="1">
      <c r="A31" s="1283" t="s">
        <v>929</v>
      </c>
      <c r="B31" s="1284"/>
      <c r="C31" s="1284"/>
      <c r="D31" s="1284"/>
      <c r="E31" s="1284"/>
      <c r="F31" s="1284"/>
      <c r="G31" s="1284"/>
      <c r="H31" s="1284"/>
      <c r="I31" s="1284"/>
      <c r="J31" s="243"/>
      <c r="K31" s="159"/>
      <c r="R31" s="423"/>
      <c r="S31" s="423"/>
      <c r="T31" s="423"/>
      <c r="U31" s="762"/>
      <c r="V31" s="761"/>
      <c r="W31" s="760"/>
      <c r="X31" s="771">
        <v>19.685714449999999</v>
      </c>
      <c r="Y31" s="771">
        <v>42.036570959999999</v>
      </c>
      <c r="Z31" s="771">
        <v>20.883000240000001</v>
      </c>
      <c r="AA31" s="771">
        <v>10.125571389999999</v>
      </c>
      <c r="AB31" s="771">
        <v>2.893857138</v>
      </c>
      <c r="AC31" s="772">
        <v>79.191714700000006</v>
      </c>
      <c r="AD31" s="771">
        <v>42.964286260000002</v>
      </c>
      <c r="AE31" s="771">
        <v>11.14142854</v>
      </c>
      <c r="AF31" s="771">
        <v>9.0013386860000004</v>
      </c>
      <c r="AG31" s="771">
        <v>1.7202857389999999</v>
      </c>
      <c r="AH31" s="771">
        <v>39.832142419999997</v>
      </c>
      <c r="AI31" s="771">
        <v>11.67585727</v>
      </c>
      <c r="AJ31" s="423"/>
      <c r="AK31" s="423"/>
      <c r="AL31" s="423"/>
      <c r="AM31" s="423"/>
      <c r="AN31" s="423"/>
      <c r="AO31" s="799">
        <v>21</v>
      </c>
      <c r="AP31" s="783">
        <v>225.9400024</v>
      </c>
      <c r="AQ31" s="783">
        <v>229.173</v>
      </c>
      <c r="AR31" s="800">
        <v>205.7</v>
      </c>
      <c r="AS31" s="423"/>
      <c r="AT31" s="423"/>
      <c r="AU31" s="423"/>
      <c r="AV31" s="423"/>
      <c r="AW31" s="799">
        <v>21</v>
      </c>
      <c r="AX31" s="783">
        <v>314.74099731445301</v>
      </c>
      <c r="AY31" s="783">
        <v>314.7409973</v>
      </c>
      <c r="AZ31" s="800">
        <v>311.77999999999997</v>
      </c>
      <c r="BA31" s="423"/>
      <c r="BB31" s="799">
        <v>21</v>
      </c>
      <c r="BC31" s="786">
        <v>203.7669992446898</v>
      </c>
      <c r="BD31" s="784">
        <v>289.28499365999994</v>
      </c>
      <c r="BE31" s="801">
        <v>274.65599980000002</v>
      </c>
      <c r="BF31" s="423"/>
      <c r="BG31" s="423"/>
      <c r="BH31" s="423"/>
      <c r="BI31" s="423"/>
    </row>
    <row r="32" spans="1:61" s="164" customFormat="1" ht="75.75" customHeight="1">
      <c r="A32" s="199"/>
      <c r="B32" s="199"/>
      <c r="C32" s="199"/>
      <c r="D32" s="199"/>
      <c r="E32" s="199"/>
      <c r="F32" s="199"/>
      <c r="G32" s="199"/>
      <c r="H32" s="199"/>
      <c r="I32" s="199"/>
      <c r="J32" s="243"/>
      <c r="K32" s="159"/>
      <c r="R32" s="423"/>
      <c r="S32" s="423"/>
      <c r="T32" s="423"/>
      <c r="U32" s="762"/>
      <c r="V32" s="761">
        <v>24</v>
      </c>
      <c r="W32" s="760"/>
      <c r="X32" s="771">
        <v>18.34285736</v>
      </c>
      <c r="Y32" s="771">
        <v>37.365667340000002</v>
      </c>
      <c r="Z32" s="771">
        <v>16.6200002</v>
      </c>
      <c r="AA32" s="771">
        <v>9.6549998689999992</v>
      </c>
      <c r="AB32" s="771">
        <v>4.0768571920000003</v>
      </c>
      <c r="AC32" s="772">
        <v>77.282856530000004</v>
      </c>
      <c r="AD32" s="771">
        <v>48.352857319999998</v>
      </c>
      <c r="AE32" s="771">
        <v>11.87857151</v>
      </c>
      <c r="AF32" s="771">
        <v>9</v>
      </c>
      <c r="AG32" s="771">
        <v>1.7888571529999999</v>
      </c>
      <c r="AH32" s="771">
        <v>37.416428699999997</v>
      </c>
      <c r="AI32" s="771">
        <v>11.18857152</v>
      </c>
      <c r="AJ32" s="423"/>
      <c r="AK32" s="423"/>
      <c r="AL32" s="423"/>
      <c r="AM32" s="423"/>
      <c r="AN32" s="423"/>
      <c r="AO32" s="799">
        <v>22</v>
      </c>
      <c r="AP32" s="783">
        <v>224.12</v>
      </c>
      <c r="AQ32" s="783">
        <v>227.72900390625</v>
      </c>
      <c r="AR32" s="800">
        <v>204.65</v>
      </c>
      <c r="AS32" s="423"/>
      <c r="AT32" s="423"/>
      <c r="AU32" s="423"/>
      <c r="AV32" s="423"/>
      <c r="AW32" s="799">
        <v>22</v>
      </c>
      <c r="AX32" s="783">
        <v>300.04000000000002</v>
      </c>
      <c r="AY32" s="783">
        <v>308.829986572265</v>
      </c>
      <c r="AZ32" s="800">
        <v>314.74</v>
      </c>
      <c r="BA32" s="423"/>
      <c r="BB32" s="799">
        <v>22</v>
      </c>
      <c r="BC32" s="786">
        <v>200.18000106811502</v>
      </c>
      <c r="BD32" s="784">
        <v>287.342002868652</v>
      </c>
      <c r="BE32" s="801">
        <v>269.74</v>
      </c>
      <c r="BF32" s="423"/>
      <c r="BG32" s="423"/>
      <c r="BH32" s="423"/>
      <c r="BI32" s="423"/>
    </row>
    <row r="33" spans="1:61" s="164" customFormat="1" ht="12.75">
      <c r="A33" s="207"/>
      <c r="B33" s="220"/>
      <c r="C33" s="220"/>
      <c r="D33" s="220"/>
      <c r="E33" s="220"/>
      <c r="F33" s="220"/>
      <c r="G33" s="220"/>
      <c r="H33" s="220"/>
      <c r="I33" s="220"/>
      <c r="J33" s="243"/>
      <c r="K33" s="159"/>
      <c r="R33" s="423"/>
      <c r="S33" s="423"/>
      <c r="T33" s="423"/>
      <c r="U33" s="762"/>
      <c r="V33" s="761"/>
      <c r="W33" s="760"/>
      <c r="X33" s="771">
        <v>18.350000000000001</v>
      </c>
      <c r="Y33" s="771">
        <v>33.43</v>
      </c>
      <c r="Z33" s="771">
        <v>13.565</v>
      </c>
      <c r="AA33" s="771">
        <v>9.0500000000000007</v>
      </c>
      <c r="AB33" s="771">
        <v>3.68</v>
      </c>
      <c r="AC33" s="772">
        <v>78.992999999999995</v>
      </c>
      <c r="AD33" s="771">
        <v>35.799999999999997</v>
      </c>
      <c r="AE33" s="771">
        <v>10.18</v>
      </c>
      <c r="AF33" s="771">
        <v>9</v>
      </c>
      <c r="AG33" s="771">
        <v>1.89</v>
      </c>
      <c r="AH33" s="771">
        <v>35.86</v>
      </c>
      <c r="AI33" s="771">
        <v>11.34</v>
      </c>
      <c r="AJ33" s="423"/>
      <c r="AK33" s="423"/>
      <c r="AL33" s="423"/>
      <c r="AM33" s="423"/>
      <c r="AN33" s="423"/>
      <c r="AO33" s="799">
        <v>23</v>
      </c>
      <c r="AP33" s="783">
        <v>224.12</v>
      </c>
      <c r="AQ33" s="783">
        <v>227.72900390625</v>
      </c>
      <c r="AR33" s="800">
        <v>204.65</v>
      </c>
      <c r="AS33" s="423"/>
      <c r="AT33" s="423"/>
      <c r="AU33" s="423"/>
      <c r="AV33" s="423"/>
      <c r="AW33" s="799">
        <v>23</v>
      </c>
      <c r="AX33" s="783">
        <v>297.12701420000002</v>
      </c>
      <c r="AY33" s="783">
        <v>311.78100000000001</v>
      </c>
      <c r="AZ33" s="800">
        <v>308.83</v>
      </c>
      <c r="BA33" s="423"/>
      <c r="BB33" s="799">
        <v>23</v>
      </c>
      <c r="BC33" s="786">
        <v>196.66499901</v>
      </c>
      <c r="BD33" s="784">
        <v>285.25799999999998</v>
      </c>
      <c r="BE33" s="801">
        <v>265.4609997</v>
      </c>
      <c r="BF33" s="423"/>
      <c r="BG33" s="423"/>
      <c r="BH33" s="423"/>
      <c r="BI33" s="423"/>
    </row>
    <row r="34" spans="1:61" s="164" customFormat="1" ht="12.75">
      <c r="A34" s="207"/>
      <c r="B34" s="220"/>
      <c r="C34" s="220"/>
      <c r="D34" s="220"/>
      <c r="E34" s="220"/>
      <c r="F34" s="220"/>
      <c r="G34" s="220"/>
      <c r="H34" s="220"/>
      <c r="I34" s="220"/>
      <c r="J34" s="243"/>
      <c r="K34" s="159"/>
      <c r="R34" s="423"/>
      <c r="S34" s="423"/>
      <c r="T34" s="423"/>
      <c r="U34" s="762"/>
      <c r="V34" s="761"/>
      <c r="W34" s="760"/>
      <c r="X34" s="771">
        <v>17.23</v>
      </c>
      <c r="Y34" s="771">
        <v>32.89</v>
      </c>
      <c r="Z34" s="771">
        <v>12.42</v>
      </c>
      <c r="AA34" s="771">
        <v>8.61</v>
      </c>
      <c r="AB34" s="771">
        <v>2.5219999999999998</v>
      </c>
      <c r="AC34" s="772">
        <v>93.44</v>
      </c>
      <c r="AD34" s="771">
        <v>34.47</v>
      </c>
      <c r="AE34" s="771">
        <v>9.86</v>
      </c>
      <c r="AF34" s="771">
        <v>8.9860000000000007</v>
      </c>
      <c r="AG34" s="771">
        <v>1.47</v>
      </c>
      <c r="AH34" s="771">
        <v>35.03</v>
      </c>
      <c r="AI34" s="771">
        <v>10.78</v>
      </c>
      <c r="AJ34" s="423"/>
      <c r="AK34" s="423"/>
      <c r="AL34" s="423"/>
      <c r="AM34" s="423"/>
      <c r="AN34" s="423"/>
      <c r="AO34" s="799">
        <v>24</v>
      </c>
      <c r="AP34" s="783">
        <v>217.49299619999999</v>
      </c>
      <c r="AQ34" s="783">
        <v>223.85</v>
      </c>
      <c r="AR34" s="800">
        <v>200.38</v>
      </c>
      <c r="AS34" s="423"/>
      <c r="AT34" s="423"/>
      <c r="AU34" s="423"/>
      <c r="AV34" s="423"/>
      <c r="AW34" s="799">
        <v>24</v>
      </c>
      <c r="AX34" s="783">
        <v>297.12701420000002</v>
      </c>
      <c r="AY34" s="783">
        <v>311.77999999999997</v>
      </c>
      <c r="AZ34" s="800">
        <v>300.04000000000002</v>
      </c>
      <c r="BA34" s="423"/>
      <c r="BB34" s="799">
        <v>24</v>
      </c>
      <c r="BC34" s="786">
        <v>194.99600025000001</v>
      </c>
      <c r="BD34" s="784">
        <v>281.64</v>
      </c>
      <c r="BE34" s="801">
        <v>261.10000000000002</v>
      </c>
      <c r="BF34" s="423"/>
      <c r="BG34" s="423"/>
      <c r="BH34" s="423"/>
      <c r="BI34" s="423"/>
    </row>
    <row r="35" spans="1:61" s="164" customFormat="1" ht="12.75">
      <c r="A35" s="207"/>
      <c r="B35" s="220"/>
      <c r="C35" s="220"/>
      <c r="D35" s="220"/>
      <c r="E35" s="220"/>
      <c r="F35" s="220"/>
      <c r="G35" s="220"/>
      <c r="H35" s="220"/>
      <c r="I35" s="220"/>
      <c r="J35" s="243"/>
      <c r="K35" s="159"/>
      <c r="R35" s="423"/>
      <c r="S35" s="423"/>
      <c r="T35" s="423"/>
      <c r="U35" s="762"/>
      <c r="V35" s="761"/>
      <c r="W35" s="760"/>
      <c r="X35" s="771">
        <v>15.81</v>
      </c>
      <c r="Y35" s="771">
        <v>29.11</v>
      </c>
      <c r="Z35" s="771">
        <v>10.92</v>
      </c>
      <c r="AA35" s="771">
        <v>8.08</v>
      </c>
      <c r="AB35" s="771">
        <v>2.29</v>
      </c>
      <c r="AC35" s="772">
        <v>75.959999999999994</v>
      </c>
      <c r="AD35" s="771">
        <v>32.409999999999997</v>
      </c>
      <c r="AE35" s="771">
        <v>9.5500000000000007</v>
      </c>
      <c r="AF35" s="771">
        <v>9.0100000930000004</v>
      </c>
      <c r="AG35" s="771">
        <v>1.6</v>
      </c>
      <c r="AH35" s="771">
        <v>34.11</v>
      </c>
      <c r="AI35" s="771">
        <v>9.3800000000000008</v>
      </c>
      <c r="AJ35" s="423"/>
      <c r="AK35" s="423"/>
      <c r="AL35" s="423"/>
      <c r="AM35" s="423"/>
      <c r="AN35" s="423"/>
      <c r="AO35" s="799">
        <v>25</v>
      </c>
      <c r="AP35" s="783">
        <v>217.49299619999999</v>
      </c>
      <c r="AQ35" s="783">
        <v>223.85</v>
      </c>
      <c r="AR35" s="800">
        <v>200.38</v>
      </c>
      <c r="AS35" s="423"/>
      <c r="AT35" s="423"/>
      <c r="AU35" s="423"/>
      <c r="AV35" s="423"/>
      <c r="AW35" s="799">
        <v>25</v>
      </c>
      <c r="AX35" s="783">
        <v>294.225006103515</v>
      </c>
      <c r="AY35" s="783">
        <v>308.83</v>
      </c>
      <c r="AZ35" s="800">
        <v>282.72000000000003</v>
      </c>
      <c r="BA35" s="423"/>
      <c r="BB35" s="799">
        <v>25</v>
      </c>
      <c r="BC35" s="786">
        <v>193.36700119018531</v>
      </c>
      <c r="BD35" s="784">
        <v>276.89499999999998</v>
      </c>
      <c r="BE35" s="801">
        <v>256.25999990000003</v>
      </c>
      <c r="BF35" s="423"/>
      <c r="BG35" s="423"/>
      <c r="BH35" s="423"/>
      <c r="BI35" s="423"/>
    </row>
    <row r="36" spans="1:61" s="164" customFormat="1" ht="12.75">
      <c r="A36" s="207"/>
      <c r="B36" s="220"/>
      <c r="C36" s="220"/>
      <c r="D36" s="220"/>
      <c r="E36" s="220"/>
      <c r="F36" s="220"/>
      <c r="G36" s="220"/>
      <c r="H36" s="220"/>
      <c r="I36" s="220"/>
      <c r="J36" s="243"/>
      <c r="K36" s="159"/>
      <c r="R36" s="423"/>
      <c r="S36" s="423"/>
      <c r="T36" s="423"/>
      <c r="U36" s="762"/>
      <c r="V36" s="761">
        <v>28</v>
      </c>
      <c r="W36" s="760"/>
      <c r="X36" s="771">
        <v>14.83</v>
      </c>
      <c r="Y36" s="771">
        <v>26.72</v>
      </c>
      <c r="Z36" s="771">
        <v>8.65</v>
      </c>
      <c r="AA36" s="771">
        <v>8.27</v>
      </c>
      <c r="AB36" s="771">
        <v>11.83</v>
      </c>
      <c r="AC36" s="772">
        <v>95.68</v>
      </c>
      <c r="AD36" s="771">
        <v>27.36</v>
      </c>
      <c r="AE36" s="771">
        <v>8.51</v>
      </c>
      <c r="AF36" s="771">
        <v>9.0014286040000009</v>
      </c>
      <c r="AG36" s="771">
        <v>0.97099999999999997</v>
      </c>
      <c r="AH36" s="771">
        <v>33.92</v>
      </c>
      <c r="AI36" s="771">
        <v>7.82</v>
      </c>
      <c r="AJ36" s="423"/>
      <c r="AK36" s="423"/>
      <c r="AL36" s="423"/>
      <c r="AM36" s="423"/>
      <c r="AN36" s="423"/>
      <c r="AO36" s="799">
        <v>26</v>
      </c>
      <c r="AP36" s="783">
        <v>210.53</v>
      </c>
      <c r="AQ36" s="783">
        <v>216.86000060000001</v>
      </c>
      <c r="AR36" s="800">
        <v>193.55</v>
      </c>
      <c r="AS36" s="423"/>
      <c r="AT36" s="423"/>
      <c r="AU36" s="423"/>
      <c r="AV36" s="423"/>
      <c r="AW36" s="799">
        <v>26</v>
      </c>
      <c r="AX36" s="783">
        <v>294.23</v>
      </c>
      <c r="AY36" s="783">
        <v>288.4509888</v>
      </c>
      <c r="AZ36" s="800">
        <v>262.95</v>
      </c>
      <c r="BA36" s="423"/>
      <c r="BB36" s="799">
        <v>26</v>
      </c>
      <c r="BC36" s="786">
        <v>190.59600123596181</v>
      </c>
      <c r="BD36" s="784">
        <v>272.34099963</v>
      </c>
      <c r="BE36" s="801">
        <v>252.54899979999999</v>
      </c>
      <c r="BF36" s="423"/>
      <c r="BG36" s="423"/>
      <c r="BH36" s="423"/>
      <c r="BI36" s="423"/>
    </row>
    <row r="37" spans="1:61" s="164" customFormat="1" ht="12.75">
      <c r="A37" s="207"/>
      <c r="B37" s="220"/>
      <c r="C37" s="220"/>
      <c r="D37" s="220"/>
      <c r="E37" s="220"/>
      <c r="F37" s="220"/>
      <c r="G37" s="220"/>
      <c r="H37" s="220"/>
      <c r="I37" s="220"/>
      <c r="J37" s="243"/>
      <c r="K37" s="159"/>
      <c r="R37" s="423"/>
      <c r="S37" s="423"/>
      <c r="T37" s="423"/>
      <c r="U37" s="762"/>
      <c r="V37" s="761"/>
      <c r="W37" s="760"/>
      <c r="X37" s="771">
        <v>14.57142844</v>
      </c>
      <c r="Y37" s="771">
        <v>25.072999639999999</v>
      </c>
      <c r="Z37" s="771">
        <v>6.3326666359999999</v>
      </c>
      <c r="AA37" s="771">
        <v>7.9144286429999999</v>
      </c>
      <c r="AB37" s="771">
        <v>3.6995714730000002</v>
      </c>
      <c r="AC37" s="772">
        <v>98.174714219999998</v>
      </c>
      <c r="AD37" s="771">
        <v>31.010000229999999</v>
      </c>
      <c r="AE37" s="771">
        <v>8.7557142799999994</v>
      </c>
      <c r="AF37" s="771">
        <v>8.9985715319999997</v>
      </c>
      <c r="AG37" s="771">
        <v>1.6887143</v>
      </c>
      <c r="AH37" s="771">
        <v>34.240000039999998</v>
      </c>
      <c r="AI37" s="771">
        <v>6.7918571060000001</v>
      </c>
      <c r="AJ37" s="423"/>
      <c r="AK37" s="423"/>
      <c r="AL37" s="423"/>
      <c r="AM37" s="423"/>
      <c r="AN37" s="423"/>
      <c r="AO37" s="799">
        <v>27</v>
      </c>
      <c r="AP37" s="783">
        <v>210.53</v>
      </c>
      <c r="AQ37" s="783">
        <v>216.86000060000001</v>
      </c>
      <c r="AR37" s="800">
        <v>193.55</v>
      </c>
      <c r="AS37" s="423"/>
      <c r="AT37" s="423"/>
      <c r="AU37" s="423"/>
      <c r="AV37" s="423"/>
      <c r="AW37" s="799">
        <v>27</v>
      </c>
      <c r="AX37" s="783">
        <v>285.58</v>
      </c>
      <c r="AY37" s="783">
        <v>265.74700000000001</v>
      </c>
      <c r="AZ37" s="800">
        <v>254.63</v>
      </c>
      <c r="BA37" s="423"/>
      <c r="BB37" s="799">
        <v>27</v>
      </c>
      <c r="BC37" s="786">
        <v>187.24</v>
      </c>
      <c r="BD37" s="784">
        <v>268.09899999999999</v>
      </c>
      <c r="BE37" s="801">
        <v>248.26700020000001</v>
      </c>
      <c r="BF37" s="423"/>
      <c r="BG37" s="423"/>
      <c r="BH37" s="423"/>
      <c r="BI37" s="423"/>
    </row>
    <row r="38" spans="1:61" s="164" customFormat="1" ht="12.75">
      <c r="A38" s="207"/>
      <c r="B38" s="220"/>
      <c r="C38" s="220"/>
      <c r="D38" s="220"/>
      <c r="E38" s="220"/>
      <c r="F38" s="220"/>
      <c r="G38" s="220"/>
      <c r="H38" s="220"/>
      <c r="I38" s="220"/>
      <c r="J38" s="243"/>
      <c r="K38" s="159"/>
      <c r="R38" s="423"/>
      <c r="S38" s="423"/>
      <c r="T38" s="423"/>
      <c r="U38" s="762"/>
      <c r="V38" s="761"/>
      <c r="W38" s="760"/>
      <c r="X38" s="771">
        <v>14.83</v>
      </c>
      <c r="Y38" s="771">
        <v>24.52</v>
      </c>
      <c r="Z38" s="771">
        <v>9.15</v>
      </c>
      <c r="AA38" s="771">
        <v>7.45</v>
      </c>
      <c r="AB38" s="771">
        <v>2.5</v>
      </c>
      <c r="AC38" s="772">
        <v>88.82</v>
      </c>
      <c r="AD38" s="771">
        <v>46.76</v>
      </c>
      <c r="AE38" s="771">
        <v>13.59</v>
      </c>
      <c r="AF38" s="771">
        <v>9.01</v>
      </c>
      <c r="AG38" s="771">
        <v>1.46</v>
      </c>
      <c r="AH38" s="771">
        <v>33.86</v>
      </c>
      <c r="AI38" s="771">
        <v>6.13</v>
      </c>
      <c r="AJ38" s="423"/>
      <c r="AK38" s="423"/>
      <c r="AL38" s="423"/>
      <c r="AM38" s="423"/>
      <c r="AN38" s="423"/>
      <c r="AO38" s="799">
        <v>28</v>
      </c>
      <c r="AP38" s="783">
        <v>201.54</v>
      </c>
      <c r="AQ38" s="802">
        <v>209.0310059</v>
      </c>
      <c r="AR38" s="800">
        <v>186.01</v>
      </c>
      <c r="AS38" s="423"/>
      <c r="AT38" s="423"/>
      <c r="AU38" s="423"/>
      <c r="AV38" s="423"/>
      <c r="AW38" s="799">
        <v>28</v>
      </c>
      <c r="AX38" s="783">
        <v>271.36</v>
      </c>
      <c r="AY38" s="802">
        <v>251.875</v>
      </c>
      <c r="AZ38" s="800">
        <v>240.95</v>
      </c>
      <c r="BA38" s="423"/>
      <c r="BB38" s="799">
        <v>28</v>
      </c>
      <c r="BC38" s="786">
        <v>183.3</v>
      </c>
      <c r="BD38" s="784">
        <v>262.15200039500002</v>
      </c>
      <c r="BE38" s="801">
        <v>243.86400219999999</v>
      </c>
      <c r="BF38" s="423"/>
      <c r="BG38" s="423"/>
      <c r="BH38" s="423"/>
      <c r="BI38" s="423"/>
    </row>
    <row r="39" spans="1:61" s="164" customFormat="1" ht="12.75">
      <c r="A39" s="207"/>
      <c r="B39" s="220"/>
      <c r="C39" s="220"/>
      <c r="D39" s="220"/>
      <c r="E39" s="220"/>
      <c r="F39" s="220"/>
      <c r="G39" s="220"/>
      <c r="H39" s="220"/>
      <c r="I39" s="220"/>
      <c r="J39" s="243"/>
      <c r="K39" s="159"/>
      <c r="R39" s="423"/>
      <c r="S39" s="423"/>
      <c r="T39" s="423"/>
      <c r="U39" s="762"/>
      <c r="V39" s="761"/>
      <c r="W39" s="760"/>
      <c r="X39" s="771">
        <v>14.21</v>
      </c>
      <c r="Y39" s="771">
        <v>24.25</v>
      </c>
      <c r="Z39" s="771">
        <v>6.6790000000000003</v>
      </c>
      <c r="AA39" s="771">
        <v>7.25</v>
      </c>
      <c r="AB39" s="771">
        <v>2.2799999999999998</v>
      </c>
      <c r="AC39" s="772">
        <v>74.238</v>
      </c>
      <c r="AD39" s="771">
        <v>28.186</v>
      </c>
      <c r="AE39" s="771">
        <v>8.69</v>
      </c>
      <c r="AF39" s="771">
        <v>9</v>
      </c>
      <c r="AG39" s="771">
        <v>1.657</v>
      </c>
      <c r="AH39" s="771">
        <v>34.549999999999997</v>
      </c>
      <c r="AI39" s="771">
        <v>6.1909999999999998</v>
      </c>
      <c r="AJ39" s="423"/>
      <c r="AK39" s="423"/>
      <c r="AL39" s="423"/>
      <c r="AM39" s="423"/>
      <c r="AN39" s="423"/>
      <c r="AO39" s="799">
        <v>29</v>
      </c>
      <c r="AP39" s="783">
        <v>201.54</v>
      </c>
      <c r="AQ39" s="783">
        <v>209.0310059</v>
      </c>
      <c r="AR39" s="800">
        <v>186.01</v>
      </c>
      <c r="AS39" s="423"/>
      <c r="AT39" s="423"/>
      <c r="AU39" s="423"/>
      <c r="AV39" s="423"/>
      <c r="AW39" s="799">
        <v>29</v>
      </c>
      <c r="AX39" s="783">
        <v>257.39498900000001</v>
      </c>
      <c r="AY39" s="783">
        <v>243.67</v>
      </c>
      <c r="AZ39" s="800">
        <v>227.52</v>
      </c>
      <c r="BA39" s="423"/>
      <c r="BB39" s="799">
        <v>29</v>
      </c>
      <c r="BC39" s="786">
        <v>179.71700196999998</v>
      </c>
      <c r="BD39" s="784">
        <v>257.23599999999999</v>
      </c>
      <c r="BE39" s="801">
        <v>239.07999989999999</v>
      </c>
      <c r="BF39" s="423"/>
      <c r="BG39" s="423"/>
      <c r="BH39" s="423"/>
      <c r="BI39" s="423"/>
    </row>
    <row r="40" spans="1:61" s="164" customFormat="1" ht="12.75">
      <c r="A40" s="207"/>
      <c r="B40" s="220"/>
      <c r="C40" s="220"/>
      <c r="D40" s="220"/>
      <c r="E40" s="220"/>
      <c r="F40" s="220"/>
      <c r="G40" s="220"/>
      <c r="H40" s="220"/>
      <c r="I40" s="220"/>
      <c r="J40" s="243"/>
      <c r="K40" s="159"/>
      <c r="R40" s="423"/>
      <c r="S40" s="423"/>
      <c r="T40" s="423"/>
      <c r="U40" s="762"/>
      <c r="V40" s="761">
        <v>32</v>
      </c>
      <c r="W40" s="760"/>
      <c r="X40" s="771">
        <v>13.75</v>
      </c>
      <c r="Y40" s="771">
        <v>23.87</v>
      </c>
      <c r="Z40" s="771">
        <v>7.0711000000000004</v>
      </c>
      <c r="AA40" s="771">
        <v>7.14</v>
      </c>
      <c r="AB40" s="771">
        <v>2.4049999999999998</v>
      </c>
      <c r="AC40" s="772">
        <v>74.95</v>
      </c>
      <c r="AD40" s="771">
        <v>37.49</v>
      </c>
      <c r="AE40" s="771">
        <v>9.43</v>
      </c>
      <c r="AF40" s="771">
        <v>9</v>
      </c>
      <c r="AG40" s="771">
        <v>1.96</v>
      </c>
      <c r="AH40" s="771">
        <v>35.44</v>
      </c>
      <c r="AI40" s="771">
        <v>7.2</v>
      </c>
      <c r="AJ40" s="423"/>
      <c r="AK40" s="423"/>
      <c r="AL40" s="423"/>
      <c r="AM40" s="423"/>
      <c r="AN40" s="423"/>
      <c r="AO40" s="799">
        <v>30</v>
      </c>
      <c r="AP40" s="783">
        <v>193.161</v>
      </c>
      <c r="AQ40" s="783">
        <v>200.79299926757801</v>
      </c>
      <c r="AR40" s="800">
        <v>186.01</v>
      </c>
      <c r="AS40" s="423"/>
      <c r="AT40" s="423"/>
      <c r="AU40" s="423"/>
      <c r="AV40" s="423"/>
      <c r="AW40" s="799">
        <v>30</v>
      </c>
      <c r="AX40" s="783">
        <v>243.67</v>
      </c>
      <c r="AY40" s="783">
        <v>235.552001953125</v>
      </c>
      <c r="AZ40" s="800">
        <v>216.95</v>
      </c>
      <c r="BA40" s="423"/>
      <c r="BB40" s="799">
        <v>30</v>
      </c>
      <c r="BC40" s="786">
        <v>174.89</v>
      </c>
      <c r="BD40" s="784">
        <v>252.71100044250457</v>
      </c>
      <c r="BE40" s="801">
        <v>234.25399680000001</v>
      </c>
      <c r="BF40" s="423"/>
      <c r="BG40" s="423"/>
      <c r="BH40" s="423"/>
      <c r="BI40" s="423"/>
    </row>
    <row r="41" spans="1:61" s="164" customFormat="1" ht="12.75">
      <c r="A41" s="207"/>
      <c r="B41" s="220"/>
      <c r="C41" s="220"/>
      <c r="D41" s="220"/>
      <c r="E41" s="220"/>
      <c r="F41" s="220"/>
      <c r="G41" s="220"/>
      <c r="H41" s="220"/>
      <c r="I41" s="220"/>
      <c r="J41" s="243"/>
      <c r="K41" s="159"/>
      <c r="R41" s="423"/>
      <c r="S41" s="423"/>
      <c r="T41" s="423"/>
      <c r="U41" s="762"/>
      <c r="V41" s="761"/>
      <c r="W41" s="760"/>
      <c r="X41" s="771">
        <v>11.95714269</v>
      </c>
      <c r="Y41" s="771">
        <v>25.065999600000001</v>
      </c>
      <c r="Z41" s="771">
        <v>5.4663999560000001</v>
      </c>
      <c r="AA41" s="771">
        <v>6.382142816</v>
      </c>
      <c r="AB41" s="771">
        <v>2.1164286140000002</v>
      </c>
      <c r="AC41" s="772">
        <v>73.207855219999999</v>
      </c>
      <c r="AD41" s="771">
        <v>25.639999929999998</v>
      </c>
      <c r="AE41" s="771">
        <v>7.5885714120000003</v>
      </c>
      <c r="AF41" s="771">
        <v>9.0014286040000009</v>
      </c>
      <c r="AG41" s="771">
        <v>1.7461428299999999</v>
      </c>
      <c r="AH41" s="771">
        <v>33.949999669999997</v>
      </c>
      <c r="AI41" s="771">
        <v>6.3285714559999997</v>
      </c>
      <c r="AJ41" s="423"/>
      <c r="AK41" s="423"/>
      <c r="AL41" s="423"/>
      <c r="AM41" s="423"/>
      <c r="AN41" s="423"/>
      <c r="AO41" s="799">
        <v>31</v>
      </c>
      <c r="AP41" s="783">
        <v>193.161</v>
      </c>
      <c r="AQ41" s="783">
        <v>200.79299926757801</v>
      </c>
      <c r="AR41" s="800">
        <v>178.58</v>
      </c>
      <c r="AS41" s="423"/>
      <c r="AT41" s="423"/>
      <c r="AU41" s="423"/>
      <c r="AV41" s="423"/>
      <c r="AW41" s="799">
        <v>31</v>
      </c>
      <c r="AX41" s="783">
        <v>230.18899999999999</v>
      </c>
      <c r="AY41" s="783">
        <v>224.8650055</v>
      </c>
      <c r="AZ41" s="800">
        <v>216.95</v>
      </c>
      <c r="BA41" s="423"/>
      <c r="BB41" s="799">
        <v>31</v>
      </c>
      <c r="BC41" s="786">
        <v>169.00100000000003</v>
      </c>
      <c r="BD41" s="784">
        <v>248.01899674799998</v>
      </c>
      <c r="BE41" s="801">
        <v>229.68000129999999</v>
      </c>
      <c r="BF41" s="423"/>
      <c r="BG41" s="423"/>
      <c r="BH41" s="423"/>
      <c r="BI41" s="423"/>
    </row>
    <row r="42" spans="1:61" s="164" customFormat="1" ht="12.75">
      <c r="A42" s="207"/>
      <c r="B42" s="220"/>
      <c r="C42" s="220"/>
      <c r="D42" s="220"/>
      <c r="E42" s="220"/>
      <c r="F42" s="220"/>
      <c r="G42" s="220"/>
      <c r="H42" s="220"/>
      <c r="I42" s="220"/>
      <c r="J42" s="243"/>
      <c r="K42" s="159"/>
      <c r="R42" s="423"/>
      <c r="S42" s="423"/>
      <c r="T42" s="423"/>
      <c r="U42" s="773"/>
      <c r="V42" s="761"/>
      <c r="W42" s="760"/>
      <c r="X42" s="771">
        <v>11.43</v>
      </c>
      <c r="Y42" s="771">
        <v>27.59</v>
      </c>
      <c r="Z42" s="771">
        <v>6.8719999999999999</v>
      </c>
      <c r="AA42" s="771">
        <v>6.18</v>
      </c>
      <c r="AB42" s="771">
        <v>1.52</v>
      </c>
      <c r="AC42" s="772">
        <v>84.45</v>
      </c>
      <c r="AD42" s="771">
        <v>22.95</v>
      </c>
      <c r="AE42" s="771">
        <v>7.36</v>
      </c>
      <c r="AF42" s="771">
        <v>9</v>
      </c>
      <c r="AG42" s="771">
        <v>1.405</v>
      </c>
      <c r="AH42" s="771">
        <v>32.43</v>
      </c>
      <c r="AI42" s="771">
        <v>5.54</v>
      </c>
      <c r="AJ42" s="423"/>
      <c r="AK42" s="423"/>
      <c r="AL42" s="423"/>
      <c r="AM42" s="423"/>
      <c r="AN42" s="423"/>
      <c r="AO42" s="799">
        <v>32</v>
      </c>
      <c r="AP42" s="783">
        <v>184.09</v>
      </c>
      <c r="AQ42" s="783">
        <v>200.79299926757801</v>
      </c>
      <c r="AR42" s="800">
        <v>178.58</v>
      </c>
      <c r="AS42" s="423"/>
      <c r="AT42" s="423"/>
      <c r="AU42" s="423"/>
      <c r="AV42" s="423"/>
      <c r="AW42" s="799">
        <v>32</v>
      </c>
      <c r="AX42" s="783">
        <v>211.73</v>
      </c>
      <c r="AY42" s="783">
        <v>219.58</v>
      </c>
      <c r="AZ42" s="800">
        <v>201.39</v>
      </c>
      <c r="BA42" s="423"/>
      <c r="BB42" s="799">
        <v>32</v>
      </c>
      <c r="BC42" s="786">
        <v>163.14900000000003</v>
      </c>
      <c r="BD42" s="784">
        <v>243.71</v>
      </c>
      <c r="BE42" s="801">
        <v>224.73799990000001</v>
      </c>
      <c r="BF42" s="423"/>
      <c r="BG42" s="423"/>
      <c r="BH42" s="423"/>
      <c r="BI42" s="423"/>
    </row>
    <row r="43" spans="1:61" s="164" customFormat="1" ht="12.75">
      <c r="A43" s="207"/>
      <c r="B43" s="220"/>
      <c r="C43" s="220"/>
      <c r="D43" s="220"/>
      <c r="E43" s="220"/>
      <c r="F43" s="220"/>
      <c r="G43" s="220"/>
      <c r="H43" s="220"/>
      <c r="I43" s="220"/>
      <c r="J43" s="243"/>
      <c r="K43" s="159"/>
      <c r="R43" s="423"/>
      <c r="S43" s="423"/>
      <c r="T43" s="423"/>
      <c r="U43" s="773"/>
      <c r="V43" s="761"/>
      <c r="W43" s="760"/>
      <c r="X43" s="771">
        <v>10.93</v>
      </c>
      <c r="Y43" s="771">
        <v>23.33</v>
      </c>
      <c r="Z43" s="771">
        <v>8.67</v>
      </c>
      <c r="AA43" s="771">
        <v>6.87</v>
      </c>
      <c r="AB43" s="771">
        <v>1.75</v>
      </c>
      <c r="AC43" s="772">
        <v>66.38</v>
      </c>
      <c r="AD43" s="771">
        <v>33.82</v>
      </c>
      <c r="AE43" s="771">
        <v>8.41</v>
      </c>
      <c r="AF43" s="771">
        <v>9.73</v>
      </c>
      <c r="AG43" s="771">
        <v>1.58</v>
      </c>
      <c r="AH43" s="771">
        <v>32.56</v>
      </c>
      <c r="AI43" s="771">
        <v>5.39</v>
      </c>
      <c r="AJ43" s="423"/>
      <c r="AK43" s="423"/>
      <c r="AL43" s="423"/>
      <c r="AM43" s="423"/>
      <c r="AN43" s="423"/>
      <c r="AO43" s="799">
        <v>33</v>
      </c>
      <c r="AP43" s="783">
        <v>184.09</v>
      </c>
      <c r="AQ43" s="783">
        <v>191.74600219999999</v>
      </c>
      <c r="AR43" s="800">
        <v>169.01</v>
      </c>
      <c r="AS43" s="423"/>
      <c r="AT43" s="423"/>
      <c r="AU43" s="423"/>
      <c r="AV43" s="423"/>
      <c r="AW43" s="799">
        <v>33</v>
      </c>
      <c r="AX43" s="783">
        <v>196.28300476074199</v>
      </c>
      <c r="AY43" s="783">
        <v>219.58000179999999</v>
      </c>
      <c r="AZ43" s="800">
        <v>193.74</v>
      </c>
      <c r="BA43" s="423"/>
      <c r="BB43" s="799">
        <v>33</v>
      </c>
      <c r="BC43" s="786">
        <v>157.27300170999999</v>
      </c>
      <c r="BD43" s="784">
        <v>239.4640045127899</v>
      </c>
      <c r="BE43" s="801">
        <v>219.0029984</v>
      </c>
      <c r="BF43" s="423"/>
      <c r="BG43" s="423"/>
      <c r="BH43" s="423"/>
      <c r="BI43" s="423"/>
    </row>
    <row r="44" spans="1:61" s="164" customFormat="1" ht="12.75">
      <c r="A44" s="207"/>
      <c r="B44" s="220"/>
      <c r="C44" s="220"/>
      <c r="D44" s="220"/>
      <c r="E44" s="220"/>
      <c r="F44" s="220"/>
      <c r="G44" s="220"/>
      <c r="H44" s="220"/>
      <c r="I44" s="220"/>
      <c r="J44" s="243"/>
      <c r="K44" s="159"/>
      <c r="R44" s="423"/>
      <c r="S44" s="423"/>
      <c r="T44" s="423"/>
      <c r="U44" s="773"/>
      <c r="V44" s="761">
        <v>36</v>
      </c>
      <c r="W44" s="760"/>
      <c r="X44" s="771">
        <v>12.042999999999999</v>
      </c>
      <c r="Y44" s="771">
        <v>23.27</v>
      </c>
      <c r="Z44" s="771">
        <v>4.5250000000000004</v>
      </c>
      <c r="AA44" s="771">
        <v>7.29</v>
      </c>
      <c r="AB44" s="771">
        <v>1.9330000000000001</v>
      </c>
      <c r="AC44" s="772">
        <v>68.36</v>
      </c>
      <c r="AD44" s="771">
        <v>34.42</v>
      </c>
      <c r="AE44" s="771">
        <v>8.1</v>
      </c>
      <c r="AF44" s="771">
        <v>10.001428604125973</v>
      </c>
      <c r="AG44" s="771">
        <v>1.65</v>
      </c>
      <c r="AH44" s="771">
        <v>34.997999999999998</v>
      </c>
      <c r="AI44" s="771">
        <v>7.78</v>
      </c>
      <c r="AJ44" s="423"/>
      <c r="AK44" s="423"/>
      <c r="AL44" s="423"/>
      <c r="AM44" s="423"/>
      <c r="AN44" s="423"/>
      <c r="AO44" s="799">
        <v>34</v>
      </c>
      <c r="AP44" s="783">
        <v>173.09</v>
      </c>
      <c r="AQ44" s="783">
        <v>191.74600219999999</v>
      </c>
      <c r="AR44" s="800">
        <v>169.01</v>
      </c>
      <c r="AS44" s="423"/>
      <c r="AT44" s="423"/>
      <c r="AU44" s="423"/>
      <c r="AV44" s="423"/>
      <c r="AW44" s="799">
        <v>34</v>
      </c>
      <c r="AX44" s="783">
        <v>183.68</v>
      </c>
      <c r="AY44" s="783">
        <v>201.39</v>
      </c>
      <c r="AZ44" s="800">
        <v>181.19</v>
      </c>
      <c r="BA44" s="423"/>
      <c r="BB44" s="799">
        <v>34</v>
      </c>
      <c r="BC44" s="786">
        <v>150.78400000000002</v>
      </c>
      <c r="BD44" s="784">
        <v>234.72000000000003</v>
      </c>
      <c r="BE44" s="801">
        <v>214.38699819999999</v>
      </c>
      <c r="BF44" s="423"/>
      <c r="BG44" s="423"/>
      <c r="BH44" s="423"/>
      <c r="BI44" s="423"/>
    </row>
    <row r="45" spans="1:61" s="164" customFormat="1" ht="12.75">
      <c r="A45" s="207"/>
      <c r="B45" s="220"/>
      <c r="C45" s="220"/>
      <c r="D45" s="220"/>
      <c r="E45" s="220"/>
      <c r="F45" s="220"/>
      <c r="G45" s="220"/>
      <c r="H45" s="220"/>
      <c r="I45" s="220"/>
      <c r="J45" s="243"/>
      <c r="K45" s="159"/>
      <c r="R45" s="423"/>
      <c r="S45" s="423"/>
      <c r="T45" s="423"/>
      <c r="U45" s="762"/>
      <c r="V45" s="761"/>
      <c r="W45" s="760"/>
      <c r="X45" s="771">
        <v>13.52857154</v>
      </c>
      <c r="Y45" s="771">
        <v>29.391285759999999</v>
      </c>
      <c r="Z45" s="771">
        <v>9.8840000969999995</v>
      </c>
      <c r="AA45" s="771">
        <v>6.6374286920000003</v>
      </c>
      <c r="AB45" s="771">
        <v>1.8661428689999999</v>
      </c>
      <c r="AC45" s="772">
        <v>78.939430239999993</v>
      </c>
      <c r="AD45" s="771">
        <v>46.51857158</v>
      </c>
      <c r="AE45" s="771">
        <v>10.15857145</v>
      </c>
      <c r="AF45" s="771">
        <v>10.002857208251942</v>
      </c>
      <c r="AG45" s="771">
        <v>1.9098571369999999</v>
      </c>
      <c r="AH45" s="771">
        <v>34.97357178</v>
      </c>
      <c r="AI45" s="771">
        <v>10.643142770000001</v>
      </c>
      <c r="AJ45" s="423"/>
      <c r="AK45" s="423"/>
      <c r="AL45" s="423"/>
      <c r="AM45" s="423"/>
      <c r="AN45" s="423"/>
      <c r="AO45" s="799">
        <v>35</v>
      </c>
      <c r="AP45" s="803">
        <v>173.09100341796801</v>
      </c>
      <c r="AQ45" s="783">
        <v>183.40100097656199</v>
      </c>
      <c r="AR45" s="800">
        <v>158.09</v>
      </c>
      <c r="AS45" s="423"/>
      <c r="AT45" s="423"/>
      <c r="AU45" s="423"/>
      <c r="AV45" s="423"/>
      <c r="AW45" s="799">
        <v>35</v>
      </c>
      <c r="AX45" s="783">
        <v>181.19</v>
      </c>
      <c r="AY45" s="803">
        <v>193.74299621582</v>
      </c>
      <c r="AZ45" s="800">
        <v>171.33</v>
      </c>
      <c r="BA45" s="423"/>
      <c r="BB45" s="799">
        <v>35</v>
      </c>
      <c r="BC45" s="786">
        <v>146.97999999999999</v>
      </c>
      <c r="BD45" s="784">
        <v>230.6710003662109</v>
      </c>
      <c r="BE45" s="801">
        <v>208.9500017</v>
      </c>
      <c r="BF45" s="423"/>
      <c r="BG45" s="423"/>
      <c r="BH45" s="423"/>
      <c r="BI45" s="423"/>
    </row>
    <row r="46" spans="1:61" s="164" customFormat="1" ht="12.75">
      <c r="A46" s="207"/>
      <c r="B46" s="220"/>
      <c r="C46" s="220"/>
      <c r="D46" s="220"/>
      <c r="E46" s="220"/>
      <c r="F46" s="220"/>
      <c r="G46" s="220"/>
      <c r="H46" s="220"/>
      <c r="I46" s="220"/>
      <c r="J46" s="243"/>
      <c r="K46" s="159"/>
      <c r="R46" s="423"/>
      <c r="S46" s="423"/>
      <c r="T46" s="423"/>
      <c r="U46" s="762"/>
      <c r="V46" s="761"/>
      <c r="W46" s="760"/>
      <c r="X46" s="771">
        <v>13.86</v>
      </c>
      <c r="Y46" s="771">
        <v>30.785</v>
      </c>
      <c r="Z46" s="771">
        <v>17.64</v>
      </c>
      <c r="AA46" s="771">
        <v>6.62</v>
      </c>
      <c r="AB46" s="771">
        <v>1.052</v>
      </c>
      <c r="AC46" s="772">
        <v>96.09</v>
      </c>
      <c r="AD46" s="771">
        <v>69.19</v>
      </c>
      <c r="AE46" s="771">
        <v>12.37</v>
      </c>
      <c r="AF46" s="771">
        <v>10.005714416503887</v>
      </c>
      <c r="AG46" s="771">
        <v>1.93</v>
      </c>
      <c r="AH46" s="771">
        <v>34.840000000000003</v>
      </c>
      <c r="AI46" s="771">
        <v>11.66</v>
      </c>
      <c r="AJ46" s="423"/>
      <c r="AK46" s="423"/>
      <c r="AL46" s="423"/>
      <c r="AM46" s="423"/>
      <c r="AN46" s="423"/>
      <c r="AO46" s="799">
        <v>36</v>
      </c>
      <c r="AP46" s="803">
        <v>173.09100341796801</v>
      </c>
      <c r="AQ46" s="783">
        <v>183.40100097656199</v>
      </c>
      <c r="AR46" s="800">
        <v>158.09</v>
      </c>
      <c r="AS46" s="423"/>
      <c r="AT46" s="423"/>
      <c r="AU46" s="423"/>
      <c r="AV46" s="423"/>
      <c r="AW46" s="799">
        <v>36</v>
      </c>
      <c r="AX46" s="783">
        <v>171.33</v>
      </c>
      <c r="AY46" s="803">
        <v>166.452</v>
      </c>
      <c r="AZ46" s="800">
        <v>164.03</v>
      </c>
      <c r="BA46" s="423"/>
      <c r="BB46" s="799">
        <v>36</v>
      </c>
      <c r="BC46" s="786">
        <v>143.34800000000001</v>
      </c>
      <c r="BD46" s="784">
        <v>225.39499950408924</v>
      </c>
      <c r="BE46" s="801">
        <v>202.97300150000001</v>
      </c>
      <c r="BF46" s="423"/>
      <c r="BG46" s="423"/>
      <c r="BH46" s="423"/>
      <c r="BI46" s="423"/>
    </row>
    <row r="47" spans="1:61" s="164" customFormat="1" ht="12.75">
      <c r="A47" s="207"/>
      <c r="B47" s="220"/>
      <c r="C47" s="220"/>
      <c r="D47" s="220"/>
      <c r="E47" s="220"/>
      <c r="F47" s="220"/>
      <c r="G47" s="220"/>
      <c r="H47" s="220"/>
      <c r="I47" s="220"/>
      <c r="J47" s="243"/>
      <c r="K47" s="159"/>
      <c r="R47" s="423"/>
      <c r="S47" s="423"/>
      <c r="T47" s="423"/>
      <c r="U47" s="762"/>
      <c r="V47" s="761"/>
      <c r="W47" s="760"/>
      <c r="X47" s="771">
        <v>14.18571418</v>
      </c>
      <c r="Y47" s="771">
        <v>30.662142620000001</v>
      </c>
      <c r="Z47" s="771">
        <v>13.24114282</v>
      </c>
      <c r="AA47" s="771">
        <v>6.9254285949999996</v>
      </c>
      <c r="AB47" s="771">
        <v>2.1361428839999999</v>
      </c>
      <c r="AC47" s="772">
        <v>84.515142170000004</v>
      </c>
      <c r="AD47" s="771">
        <v>56.14428547</v>
      </c>
      <c r="AE47" s="771">
        <v>11.487142970000001</v>
      </c>
      <c r="AF47" s="771">
        <v>10.430000032697402</v>
      </c>
      <c r="AG47" s="771">
        <v>1.7737142699999999</v>
      </c>
      <c r="AH47" s="771">
        <v>35.98928506</v>
      </c>
      <c r="AI47" s="771">
        <v>9.1042857850000001</v>
      </c>
      <c r="AJ47" s="423"/>
      <c r="AK47" s="423"/>
      <c r="AL47" s="423"/>
      <c r="AM47" s="423"/>
      <c r="AN47" s="423"/>
      <c r="AO47" s="799">
        <v>37</v>
      </c>
      <c r="AP47" s="783">
        <v>162.19599909999999</v>
      </c>
      <c r="AQ47" s="783">
        <v>172.60800169999999</v>
      </c>
      <c r="AR47" s="800">
        <v>147.07</v>
      </c>
      <c r="AS47" s="423"/>
      <c r="AT47" s="423"/>
      <c r="AU47" s="423"/>
      <c r="AV47" s="423"/>
      <c r="AW47" s="799">
        <v>37</v>
      </c>
      <c r="AX47" s="783">
        <v>164.02999879999999</v>
      </c>
      <c r="AY47" s="803">
        <v>149.70199579999999</v>
      </c>
      <c r="AZ47" s="800">
        <v>147.35</v>
      </c>
      <c r="BA47" s="423"/>
      <c r="BB47" s="799">
        <v>37</v>
      </c>
      <c r="BC47" s="786">
        <v>140.58200252899999</v>
      </c>
      <c r="BD47" s="784">
        <v>220.07399951934806</v>
      </c>
      <c r="BE47" s="801">
        <v>196.9500008</v>
      </c>
      <c r="BF47" s="423"/>
      <c r="BG47" s="423"/>
      <c r="BH47" s="423"/>
      <c r="BI47" s="423"/>
    </row>
    <row r="48" spans="1:61" s="164" customFormat="1" ht="12.75">
      <c r="A48" s="207"/>
      <c r="B48" s="220"/>
      <c r="C48" s="220"/>
      <c r="D48" s="220"/>
      <c r="E48" s="220"/>
      <c r="F48" s="220"/>
      <c r="G48" s="220"/>
      <c r="H48" s="220"/>
      <c r="I48" s="220"/>
      <c r="J48" s="243"/>
      <c r="K48" s="159"/>
      <c r="R48" s="423"/>
      <c r="S48" s="423"/>
      <c r="T48" s="423"/>
      <c r="U48" s="762"/>
      <c r="V48" s="761">
        <v>40</v>
      </c>
      <c r="W48" s="760"/>
      <c r="X48" s="771">
        <v>15.34</v>
      </c>
      <c r="Y48" s="771">
        <v>36.380000000000003</v>
      </c>
      <c r="Z48" s="771">
        <v>20.43</v>
      </c>
      <c r="AA48" s="771">
        <v>7.16</v>
      </c>
      <c r="AB48" s="771">
        <v>3.28</v>
      </c>
      <c r="AC48" s="772">
        <v>86.83</v>
      </c>
      <c r="AD48" s="771">
        <v>51.57</v>
      </c>
      <c r="AE48" s="771">
        <v>10.36</v>
      </c>
      <c r="AF48" s="771">
        <v>11</v>
      </c>
      <c r="AG48" s="771">
        <v>1.33</v>
      </c>
      <c r="AH48" s="771">
        <v>50.04</v>
      </c>
      <c r="AI48" s="771">
        <v>10.39</v>
      </c>
      <c r="AJ48" s="423"/>
      <c r="AK48" s="423"/>
      <c r="AL48" s="423"/>
      <c r="AM48" s="423"/>
      <c r="AN48" s="423"/>
      <c r="AO48" s="799">
        <v>38</v>
      </c>
      <c r="AP48" s="783">
        <v>162.19599909999999</v>
      </c>
      <c r="AQ48" s="783">
        <v>172.60800169999999</v>
      </c>
      <c r="AR48" s="800">
        <v>147.07</v>
      </c>
      <c r="AS48" s="423"/>
      <c r="AT48" s="423"/>
      <c r="AU48" s="423"/>
      <c r="AV48" s="423"/>
      <c r="AW48" s="799">
        <v>38</v>
      </c>
      <c r="AX48" s="783">
        <v>161.62</v>
      </c>
      <c r="AY48" s="803">
        <v>135.7250061</v>
      </c>
      <c r="AZ48" s="800">
        <v>131.15</v>
      </c>
      <c r="BA48" s="423"/>
      <c r="BB48" s="799">
        <v>38</v>
      </c>
      <c r="BC48" s="786">
        <v>134.738</v>
      </c>
      <c r="BD48" s="784">
        <v>215.42199704999999</v>
      </c>
      <c r="BE48" s="801">
        <v>190.7840042</v>
      </c>
      <c r="BF48" s="423"/>
      <c r="BG48" s="423"/>
      <c r="BH48" s="423"/>
      <c r="BI48" s="423"/>
    </row>
    <row r="49" spans="1:61" s="164" customFormat="1" ht="12.75">
      <c r="A49" s="207"/>
      <c r="B49" s="220"/>
      <c r="C49" s="220"/>
      <c r="D49" s="220"/>
      <c r="E49" s="220"/>
      <c r="F49" s="220"/>
      <c r="G49" s="220"/>
      <c r="H49" s="220"/>
      <c r="I49" s="220"/>
      <c r="J49" s="243"/>
      <c r="K49" s="159"/>
      <c r="R49" s="423"/>
      <c r="S49" s="423"/>
      <c r="T49" s="423"/>
      <c r="U49" s="761"/>
      <c r="V49" s="761"/>
      <c r="W49" s="760"/>
      <c r="X49" s="771">
        <v>18.08571448</v>
      </c>
      <c r="Y49" s="771">
        <v>34.163285940000002</v>
      </c>
      <c r="Z49" s="771">
        <v>19.903143069999999</v>
      </c>
      <c r="AA49" s="771">
        <v>7.0011427739999998</v>
      </c>
      <c r="AB49" s="771">
        <v>2.2765714610000001</v>
      </c>
      <c r="AC49" s="772">
        <v>81.298714770000004</v>
      </c>
      <c r="AD49" s="771">
        <v>48.17428589</v>
      </c>
      <c r="AE49" s="771">
        <v>15.737142560000001</v>
      </c>
      <c r="AF49" s="771">
        <v>11.00857162</v>
      </c>
      <c r="AG49" s="771">
        <v>1.9857142990000001</v>
      </c>
      <c r="AH49" s="771">
        <v>39.686428069999998</v>
      </c>
      <c r="AI49" s="771">
        <v>8.1814286369999998</v>
      </c>
      <c r="AJ49" s="423"/>
      <c r="AK49" s="423"/>
      <c r="AL49" s="423"/>
      <c r="AM49" s="423"/>
      <c r="AN49" s="423"/>
      <c r="AO49" s="799">
        <v>39</v>
      </c>
      <c r="AP49" s="783">
        <v>153.6340027</v>
      </c>
      <c r="AQ49" s="783">
        <v>172.60800170898401</v>
      </c>
      <c r="AR49" s="800">
        <v>139.11000000000001</v>
      </c>
      <c r="AS49" s="423"/>
      <c r="AT49" s="423"/>
      <c r="AU49" s="423"/>
      <c r="AV49" s="423"/>
      <c r="AW49" s="799">
        <v>39</v>
      </c>
      <c r="AX49" s="783">
        <v>145.00399780000001</v>
      </c>
      <c r="AY49" s="803">
        <v>126.6</v>
      </c>
      <c r="AZ49" s="800">
        <v>119.86</v>
      </c>
      <c r="BA49" s="423"/>
      <c r="BB49" s="799">
        <v>39</v>
      </c>
      <c r="BC49" s="786">
        <v>131.20699792900001</v>
      </c>
      <c r="BD49" s="784">
        <v>210.14099999999999</v>
      </c>
      <c r="BE49" s="801">
        <v>184.4409995</v>
      </c>
      <c r="BF49" s="423"/>
      <c r="BG49" s="423"/>
      <c r="BH49" s="423"/>
      <c r="BI49" s="423"/>
    </row>
    <row r="50" spans="1:61" s="164" customFormat="1" ht="12.75">
      <c r="A50" s="207"/>
      <c r="B50" s="220"/>
      <c r="C50" s="220"/>
      <c r="D50" s="220"/>
      <c r="E50" s="220"/>
      <c r="F50" s="220"/>
      <c r="G50" s="220"/>
      <c r="H50" s="220"/>
      <c r="I50" s="220"/>
      <c r="J50" s="243"/>
      <c r="K50" s="159"/>
      <c r="R50" s="423"/>
      <c r="S50" s="423"/>
      <c r="T50" s="423"/>
      <c r="U50" s="761"/>
      <c r="V50" s="761"/>
      <c r="W50" s="760"/>
      <c r="X50" s="771">
        <v>18.91</v>
      </c>
      <c r="Y50" s="771">
        <v>40.36</v>
      </c>
      <c r="Z50" s="771">
        <v>14.79</v>
      </c>
      <c r="AA50" s="771">
        <v>7.86</v>
      </c>
      <c r="AB50" s="771">
        <v>2.39</v>
      </c>
      <c r="AC50" s="772">
        <v>97.4</v>
      </c>
      <c r="AD50" s="771">
        <v>49.42</v>
      </c>
      <c r="AE50" s="771">
        <v>10.9</v>
      </c>
      <c r="AF50" s="771">
        <v>11</v>
      </c>
      <c r="AG50" s="771">
        <v>1.57</v>
      </c>
      <c r="AH50" s="771">
        <v>37.29</v>
      </c>
      <c r="AI50" s="771">
        <v>8.73</v>
      </c>
      <c r="AJ50" s="423"/>
      <c r="AK50" s="423"/>
      <c r="AL50" s="423"/>
      <c r="AM50" s="423"/>
      <c r="AN50" s="423"/>
      <c r="AO50" s="799">
        <v>40</v>
      </c>
      <c r="AP50" s="783">
        <v>153.6340027</v>
      </c>
      <c r="AQ50" s="783">
        <v>160.46600000000001</v>
      </c>
      <c r="AR50" s="800">
        <v>139.11000000000001</v>
      </c>
      <c r="AS50" s="423"/>
      <c r="AT50" s="423"/>
      <c r="AU50" s="423"/>
      <c r="AV50" s="423"/>
      <c r="AW50" s="799">
        <v>40</v>
      </c>
      <c r="AX50" s="783">
        <v>128.87</v>
      </c>
      <c r="AY50" s="783">
        <v>119.86</v>
      </c>
      <c r="AZ50" s="800">
        <v>119.86</v>
      </c>
      <c r="BA50" s="423"/>
      <c r="BB50" s="799">
        <v>40</v>
      </c>
      <c r="BC50" s="786">
        <v>128.13</v>
      </c>
      <c r="BD50" s="784">
        <v>206.839</v>
      </c>
      <c r="BE50" s="801">
        <v>177.93399909999999</v>
      </c>
      <c r="BF50" s="423"/>
      <c r="BG50" s="423"/>
      <c r="BH50" s="423"/>
      <c r="BI50" s="423"/>
    </row>
    <row r="51" spans="1:61" s="164" customFormat="1" ht="12.75">
      <c r="A51" s="207"/>
      <c r="B51" s="220"/>
      <c r="C51" s="220"/>
      <c r="D51" s="220"/>
      <c r="E51" s="220"/>
      <c r="F51" s="220"/>
      <c r="G51" s="220"/>
      <c r="H51" s="220"/>
      <c r="I51" s="220"/>
      <c r="J51" s="243"/>
      <c r="K51" s="159"/>
      <c r="R51" s="423"/>
      <c r="S51" s="423"/>
      <c r="T51" s="423"/>
      <c r="U51" s="761"/>
      <c r="V51" s="761"/>
      <c r="W51" s="760"/>
      <c r="X51" s="771">
        <v>18.942856924874402</v>
      </c>
      <c r="Y51" s="771">
        <v>45.664857046944704</v>
      </c>
      <c r="Z51" s="771">
        <v>13.250000136239143</v>
      </c>
      <c r="AA51" s="771">
        <v>7.7904285703386531</v>
      </c>
      <c r="AB51" s="771">
        <v>2.0807142598288357</v>
      </c>
      <c r="AC51" s="772">
        <v>89.837426321847062</v>
      </c>
      <c r="AD51" s="771">
        <v>52.804285866873556</v>
      </c>
      <c r="AE51" s="771">
        <v>9.0100000926426418</v>
      </c>
      <c r="AF51" s="771">
        <v>11</v>
      </c>
      <c r="AG51" s="771">
        <v>1.8558571338653529</v>
      </c>
      <c r="AH51" s="771">
        <v>38.216427939278695</v>
      </c>
      <c r="AI51" s="771">
        <v>10.265714509146521</v>
      </c>
      <c r="AJ51" s="423"/>
      <c r="AK51" s="423"/>
      <c r="AL51" s="423"/>
      <c r="AM51" s="423"/>
      <c r="AN51" s="423"/>
      <c r="AO51" s="799">
        <v>41</v>
      </c>
      <c r="AP51" s="783">
        <v>144.54400630000001</v>
      </c>
      <c r="AQ51" s="783">
        <v>148.89699999999999</v>
      </c>
      <c r="AR51" s="800">
        <v>139.11000000000001</v>
      </c>
      <c r="AS51" s="423"/>
      <c r="AT51" s="423"/>
      <c r="AU51" s="423"/>
      <c r="AV51" s="423"/>
      <c r="AW51" s="799">
        <v>41</v>
      </c>
      <c r="AX51" s="783">
        <v>113.2139969</v>
      </c>
      <c r="AY51" s="783">
        <v>108.82899999999999</v>
      </c>
      <c r="AZ51" s="800">
        <v>113.21</v>
      </c>
      <c r="BA51" s="423"/>
      <c r="BB51" s="799">
        <v>41</v>
      </c>
      <c r="BC51" s="786">
        <v>123.19800044700001</v>
      </c>
      <c r="BD51" s="784">
        <v>201.45299999999997</v>
      </c>
      <c r="BE51" s="801">
        <v>171.6890023</v>
      </c>
      <c r="BF51" s="423"/>
      <c r="BG51" s="423"/>
      <c r="BH51" s="423"/>
      <c r="BI51" s="423"/>
    </row>
    <row r="52" spans="1:61" s="164" customFormat="1" ht="12.75">
      <c r="A52" s="207"/>
      <c r="B52" s="220"/>
      <c r="C52" s="220"/>
      <c r="D52" s="220"/>
      <c r="E52" s="220"/>
      <c r="F52" s="220"/>
      <c r="G52" s="220"/>
      <c r="H52" s="220"/>
      <c r="I52" s="220"/>
      <c r="J52" s="243"/>
      <c r="K52" s="159"/>
      <c r="R52" s="423"/>
      <c r="S52" s="423"/>
      <c r="T52" s="423"/>
      <c r="U52" s="761"/>
      <c r="V52" s="761">
        <v>44</v>
      </c>
      <c r="W52" s="760"/>
      <c r="X52" s="771">
        <v>15.77</v>
      </c>
      <c r="Y52" s="771">
        <v>39.85</v>
      </c>
      <c r="Z52" s="771">
        <v>16.07</v>
      </c>
      <c r="AA52" s="771">
        <v>7.52</v>
      </c>
      <c r="AB52" s="771">
        <v>2.48</v>
      </c>
      <c r="AC52" s="772">
        <v>80.75</v>
      </c>
      <c r="AD52" s="771">
        <v>47.38</v>
      </c>
      <c r="AE52" s="771">
        <v>11.62</v>
      </c>
      <c r="AF52" s="771">
        <v>10</v>
      </c>
      <c r="AG52" s="771">
        <v>1.298</v>
      </c>
      <c r="AH52" s="771">
        <v>34.799999999999997</v>
      </c>
      <c r="AI52" s="771">
        <v>9.2100000000000009</v>
      </c>
      <c r="AJ52" s="423"/>
      <c r="AK52" s="423"/>
      <c r="AL52" s="423"/>
      <c r="AM52" s="423"/>
      <c r="AN52" s="423"/>
      <c r="AO52" s="799">
        <v>42</v>
      </c>
      <c r="AP52" s="783">
        <v>144.54400630000001</v>
      </c>
      <c r="AQ52" s="783">
        <v>148.89699999999999</v>
      </c>
      <c r="AR52" s="800">
        <v>128.35</v>
      </c>
      <c r="AS52" s="423"/>
      <c r="AT52" s="423"/>
      <c r="AU52" s="423"/>
      <c r="AV52" s="423"/>
      <c r="AW52" s="799">
        <v>42</v>
      </c>
      <c r="AX52" s="783">
        <v>117.64</v>
      </c>
      <c r="AY52" s="783">
        <v>98.04</v>
      </c>
      <c r="AZ52" s="800">
        <v>100.18</v>
      </c>
      <c r="BA52" s="423"/>
      <c r="BB52" s="799">
        <v>42</v>
      </c>
      <c r="BC52" s="786">
        <v>118.85000000000001</v>
      </c>
      <c r="BD52" s="784">
        <v>196.38000000000002</v>
      </c>
      <c r="BE52" s="801">
        <v>165.69499870000001</v>
      </c>
      <c r="BF52" s="423"/>
      <c r="BG52" s="423"/>
      <c r="BH52" s="423"/>
      <c r="BI52" s="423"/>
    </row>
    <row r="53" spans="1:61" s="164" customFormat="1" ht="12.75">
      <c r="A53" s="207"/>
      <c r="B53" s="220"/>
      <c r="C53" s="220"/>
      <c r="D53" s="220"/>
      <c r="E53" s="220"/>
      <c r="F53" s="220"/>
      <c r="G53" s="220"/>
      <c r="H53" s="220"/>
      <c r="I53" s="220"/>
      <c r="J53" s="243"/>
      <c r="K53" s="159"/>
      <c r="R53" s="423"/>
      <c r="S53" s="423"/>
      <c r="T53" s="423"/>
      <c r="U53" s="761"/>
      <c r="V53" s="761"/>
      <c r="W53" s="760"/>
      <c r="X53" s="771">
        <v>23.728571479999999</v>
      </c>
      <c r="Y53" s="771">
        <v>61.090667089999997</v>
      </c>
      <c r="Z53" s="771">
        <v>38.42033386</v>
      </c>
      <c r="AA53" s="771">
        <v>8.9832856999999997</v>
      </c>
      <c r="AB53" s="771">
        <v>4.4537142860000003</v>
      </c>
      <c r="AC53" s="772">
        <v>83.839285709999999</v>
      </c>
      <c r="AD53" s="771">
        <v>47.64285769</v>
      </c>
      <c r="AE53" s="771">
        <v>13.18000003</v>
      </c>
      <c r="AF53" s="771">
        <v>10.001428600000001</v>
      </c>
      <c r="AG53" s="771">
        <v>1.2431428769999999</v>
      </c>
      <c r="AH53" s="771">
        <v>37.059285850000002</v>
      </c>
      <c r="AI53" s="771">
        <v>9.9271429609999995</v>
      </c>
      <c r="AJ53" s="423"/>
      <c r="AK53" s="423"/>
      <c r="AL53" s="423"/>
      <c r="AM53" s="423"/>
      <c r="AN53" s="423"/>
      <c r="AO53" s="799">
        <v>43</v>
      </c>
      <c r="AP53" s="783">
        <v>133.50900268554599</v>
      </c>
      <c r="AQ53" s="783">
        <v>140.44499999999999</v>
      </c>
      <c r="AR53" s="800">
        <v>128.35</v>
      </c>
      <c r="AS53" s="423"/>
      <c r="AT53" s="423"/>
      <c r="AU53" s="423"/>
      <c r="AV53" s="423"/>
      <c r="AW53" s="799">
        <v>43</v>
      </c>
      <c r="AX53" s="783">
        <v>115.420997619628</v>
      </c>
      <c r="AY53" s="783">
        <v>102.325</v>
      </c>
      <c r="AZ53" s="800">
        <v>89.58</v>
      </c>
      <c r="BA53" s="423"/>
      <c r="BB53" s="799">
        <v>43</v>
      </c>
      <c r="BC53" s="786">
        <v>112.50799894332873</v>
      </c>
      <c r="BD53" s="784">
        <v>192.565</v>
      </c>
      <c r="BE53" s="801">
        <v>160.3979965</v>
      </c>
      <c r="BF53" s="423"/>
      <c r="BG53" s="423"/>
      <c r="BH53" s="423"/>
      <c r="BI53" s="423"/>
    </row>
    <row r="54" spans="1:61" s="164" customFormat="1" ht="12.75">
      <c r="A54" s="207"/>
      <c r="B54" s="220"/>
      <c r="C54" s="220"/>
      <c r="D54" s="220"/>
      <c r="E54" s="220"/>
      <c r="F54" s="220"/>
      <c r="G54" s="220"/>
      <c r="H54" s="220"/>
      <c r="I54" s="220"/>
      <c r="J54" s="243"/>
      <c r="K54" s="159"/>
      <c r="R54" s="423"/>
      <c r="S54" s="423"/>
      <c r="T54" s="423"/>
      <c r="U54" s="761"/>
      <c r="V54" s="761"/>
      <c r="W54" s="760"/>
      <c r="X54" s="771">
        <v>30.528571810041125</v>
      </c>
      <c r="Y54" s="771">
        <v>77.433666865030759</v>
      </c>
      <c r="Z54" s="771">
        <v>23.011333147684685</v>
      </c>
      <c r="AA54" s="771">
        <v>10.47</v>
      </c>
      <c r="AB54" s="771">
        <v>8.2200000000000006</v>
      </c>
      <c r="AC54" s="772">
        <v>80.249285016741013</v>
      </c>
      <c r="AD54" s="771">
        <v>64.83</v>
      </c>
      <c r="AE54" s="771">
        <v>12.43</v>
      </c>
      <c r="AF54" s="771">
        <v>10.001428604125973</v>
      </c>
      <c r="AG54" s="771">
        <v>1.5007142850330841</v>
      </c>
      <c r="AH54" s="771">
        <v>36.905714307512518</v>
      </c>
      <c r="AI54" s="771">
        <v>10.785714285714255</v>
      </c>
      <c r="AJ54" s="423"/>
      <c r="AK54" s="423"/>
      <c r="AL54" s="423"/>
      <c r="AM54" s="423"/>
      <c r="AN54" s="423"/>
      <c r="AO54" s="799">
        <v>44</v>
      </c>
      <c r="AP54" s="783">
        <v>133.50900268554599</v>
      </c>
      <c r="AQ54" s="783">
        <v>140.44499999999999</v>
      </c>
      <c r="AR54" s="423">
        <v>121.2</v>
      </c>
      <c r="AS54" s="423"/>
      <c r="AT54" s="423"/>
      <c r="AU54" s="423"/>
      <c r="AV54" s="423"/>
      <c r="AW54" s="799">
        <v>44</v>
      </c>
      <c r="AX54" s="783">
        <v>100.18</v>
      </c>
      <c r="AY54" s="783">
        <v>91.68</v>
      </c>
      <c r="AZ54" s="800">
        <v>75.16</v>
      </c>
      <c r="BA54" s="423"/>
      <c r="BB54" s="799">
        <v>44</v>
      </c>
      <c r="BC54" s="786">
        <v>108.26299999999999</v>
      </c>
      <c r="BD54" s="784">
        <v>187.09000000000003</v>
      </c>
      <c r="BE54" s="801">
        <v>154.79199919999999</v>
      </c>
      <c r="BF54" s="423"/>
      <c r="BG54" s="423"/>
      <c r="BH54" s="423"/>
      <c r="BI54" s="423"/>
    </row>
    <row r="55" spans="1:61" s="164" customFormat="1" ht="12.75">
      <c r="A55" s="207"/>
      <c r="B55" s="220"/>
      <c r="C55" s="220"/>
      <c r="D55" s="220"/>
      <c r="E55" s="220"/>
      <c r="F55" s="220"/>
      <c r="G55" s="220"/>
      <c r="H55" s="220"/>
      <c r="I55" s="220"/>
      <c r="J55" s="243"/>
      <c r="K55" s="159"/>
      <c r="R55" s="423"/>
      <c r="S55" s="423"/>
      <c r="T55" s="423"/>
      <c r="U55" s="761"/>
      <c r="V55" s="761"/>
      <c r="W55" s="760"/>
      <c r="X55" s="771">
        <v>19.285699999999999</v>
      </c>
      <c r="Y55" s="771">
        <v>47.748571668352348</v>
      </c>
      <c r="Z55" s="771">
        <v>14.493142809186628</v>
      </c>
      <c r="AA55" s="771">
        <v>7.8201428140912697</v>
      </c>
      <c r="AB55" s="771">
        <v>2.3963000000000001</v>
      </c>
      <c r="AC55" s="772">
        <v>74.034999999999997</v>
      </c>
      <c r="AD55" s="771">
        <v>60.726999999999997</v>
      </c>
      <c r="AE55" s="771">
        <v>9.5739999999999998</v>
      </c>
      <c r="AF55" s="771">
        <v>10.001428604125966</v>
      </c>
      <c r="AG55" s="771">
        <v>1.2811428649084857</v>
      </c>
      <c r="AH55" s="771">
        <v>38.396000000000001</v>
      </c>
      <c r="AI55" s="771">
        <v>21.811399999999999</v>
      </c>
      <c r="AJ55" s="423"/>
      <c r="AK55" s="423"/>
      <c r="AL55" s="423"/>
      <c r="AM55" s="423"/>
      <c r="AN55" s="423"/>
      <c r="AO55" s="799">
        <v>45</v>
      </c>
      <c r="AP55" s="783">
        <v>133.50900268554599</v>
      </c>
      <c r="AQ55" s="783">
        <v>134.84</v>
      </c>
      <c r="AR55" s="800">
        <v>121.2</v>
      </c>
      <c r="AS55" s="423"/>
      <c r="AT55" s="423"/>
      <c r="AU55" s="423"/>
      <c r="AV55" s="423"/>
      <c r="AW55" s="799">
        <v>45</v>
      </c>
      <c r="AX55" s="783">
        <v>83.341003420000007</v>
      </c>
      <c r="AY55" s="783">
        <v>79.23</v>
      </c>
      <c r="AZ55" s="800">
        <v>61.21</v>
      </c>
      <c r="BA55" s="423"/>
      <c r="BB55" s="799">
        <v>45</v>
      </c>
      <c r="BC55" s="786">
        <v>102.77400085399999</v>
      </c>
      <c r="BD55" s="784">
        <v>183.072</v>
      </c>
      <c r="BE55" s="801">
        <v>149.715</v>
      </c>
      <c r="BF55" s="423"/>
      <c r="BG55" s="423"/>
      <c r="BH55" s="423"/>
      <c r="BI55" s="423"/>
    </row>
    <row r="56" spans="1:61" s="164" customFormat="1" ht="12.75">
      <c r="A56" s="207"/>
      <c r="B56" s="220"/>
      <c r="C56" s="220"/>
      <c r="D56" s="220"/>
      <c r="E56" s="220"/>
      <c r="F56" s="220"/>
      <c r="G56" s="220"/>
      <c r="H56" s="220"/>
      <c r="I56" s="220"/>
      <c r="J56" s="243"/>
      <c r="K56" s="159"/>
      <c r="R56" s="423"/>
      <c r="S56" s="423"/>
      <c r="T56" s="423"/>
      <c r="U56" s="761"/>
      <c r="V56" s="761">
        <v>48</v>
      </c>
      <c r="W56" s="760"/>
      <c r="X56" s="771">
        <v>18.57</v>
      </c>
      <c r="Y56" s="771">
        <v>56.05</v>
      </c>
      <c r="Z56" s="771">
        <v>23.31</v>
      </c>
      <c r="AA56" s="771">
        <v>7.5830000000000002</v>
      </c>
      <c r="AB56" s="771">
        <v>2.44</v>
      </c>
      <c r="AC56" s="772">
        <v>82.129000000000005</v>
      </c>
      <c r="AD56" s="771">
        <v>61.54</v>
      </c>
      <c r="AE56" s="771">
        <v>8.7200000000000006</v>
      </c>
      <c r="AF56" s="771">
        <v>9.7940000000000005</v>
      </c>
      <c r="AG56" s="771">
        <v>1.64</v>
      </c>
      <c r="AH56" s="771">
        <v>40.08</v>
      </c>
      <c r="AI56" s="771">
        <v>26.073</v>
      </c>
      <c r="AJ56" s="423"/>
      <c r="AK56" s="423"/>
      <c r="AL56" s="423"/>
      <c r="AM56" s="423"/>
      <c r="AN56" s="423"/>
      <c r="AO56" s="799">
        <v>46</v>
      </c>
      <c r="AP56" s="783">
        <v>124.56</v>
      </c>
      <c r="AQ56" s="783">
        <v>134.84</v>
      </c>
      <c r="AR56" s="800">
        <v>112.14</v>
      </c>
      <c r="AS56" s="423"/>
      <c r="AT56" s="423"/>
      <c r="AU56" s="423"/>
      <c r="AV56" s="423"/>
      <c r="AW56" s="799">
        <v>46</v>
      </c>
      <c r="AX56" s="783">
        <v>73.136001586914006</v>
      </c>
      <c r="AY56" s="783">
        <v>81.28</v>
      </c>
      <c r="AZ56" s="800">
        <v>43.99</v>
      </c>
      <c r="BA56" s="423"/>
      <c r="BB56" s="799">
        <v>46</v>
      </c>
      <c r="BC56" s="786">
        <v>99.224143177270747</v>
      </c>
      <c r="BD56" s="784">
        <v>179.65</v>
      </c>
      <c r="BE56" s="801">
        <v>144.1180004</v>
      </c>
      <c r="BF56" s="423"/>
      <c r="BG56" s="423"/>
      <c r="BH56" s="423"/>
      <c r="BI56" s="423"/>
    </row>
    <row r="57" spans="1:61" s="164" customFormat="1" ht="12.75">
      <c r="A57" s="207"/>
      <c r="B57" s="220"/>
      <c r="C57" s="220"/>
      <c r="D57" s="220"/>
      <c r="E57" s="220"/>
      <c r="F57" s="220"/>
      <c r="G57" s="220"/>
      <c r="H57" s="220"/>
      <c r="I57" s="220"/>
      <c r="J57" s="243"/>
      <c r="K57" s="159"/>
      <c r="R57" s="423"/>
      <c r="S57" s="423"/>
      <c r="T57" s="423"/>
      <c r="U57" s="761"/>
      <c r="V57" s="761"/>
      <c r="W57" s="760"/>
      <c r="X57" s="771">
        <v>31.86</v>
      </c>
      <c r="Y57" s="771">
        <v>78.91</v>
      </c>
      <c r="Z57" s="771">
        <v>47.94</v>
      </c>
      <c r="AA57" s="771">
        <v>10.81</v>
      </c>
      <c r="AB57" s="771">
        <v>4.71</v>
      </c>
      <c r="AC57" s="772">
        <v>105.09</v>
      </c>
      <c r="AD57" s="771">
        <v>83.95</v>
      </c>
      <c r="AE57" s="771">
        <v>18.13</v>
      </c>
      <c r="AF57" s="771">
        <v>10</v>
      </c>
      <c r="AG57" s="771">
        <v>1.615</v>
      </c>
      <c r="AH57" s="771">
        <v>50.85</v>
      </c>
      <c r="AI57" s="771">
        <v>25.96</v>
      </c>
      <c r="AJ57" s="423"/>
      <c r="AK57" s="423"/>
      <c r="AL57" s="423"/>
      <c r="AM57" s="423"/>
      <c r="AN57" s="423"/>
      <c r="AO57" s="799">
        <v>47</v>
      </c>
      <c r="AP57" s="783">
        <v>124.56</v>
      </c>
      <c r="AQ57" s="783">
        <v>134.84</v>
      </c>
      <c r="AR57" s="800">
        <v>112.14</v>
      </c>
      <c r="AS57" s="423"/>
      <c r="AT57" s="423"/>
      <c r="AU57" s="423"/>
      <c r="AV57" s="423"/>
      <c r="AW57" s="799">
        <v>47</v>
      </c>
      <c r="AX57" s="783">
        <v>49.643001556396399</v>
      </c>
      <c r="AY57" s="783">
        <v>79.23</v>
      </c>
      <c r="AZ57" s="800">
        <v>25.78</v>
      </c>
      <c r="BA57" s="423"/>
      <c r="BB57" s="799">
        <v>47</v>
      </c>
      <c r="BC57" s="786">
        <v>98.391001403331657</v>
      </c>
      <c r="BD57" s="784">
        <v>174.434</v>
      </c>
      <c r="BE57" s="801">
        <v>138.82499809999999</v>
      </c>
      <c r="BF57" s="423"/>
      <c r="BG57" s="423"/>
      <c r="BH57" s="423"/>
      <c r="BI57" s="423"/>
    </row>
    <row r="58" spans="1:61" s="164" customFormat="1" ht="12.75">
      <c r="A58" s="207"/>
      <c r="B58" s="220"/>
      <c r="C58" s="220"/>
      <c r="D58" s="220"/>
      <c r="E58" s="220"/>
      <c r="F58" s="220"/>
      <c r="G58" s="220"/>
      <c r="H58" s="220"/>
      <c r="I58" s="220"/>
      <c r="J58" s="243"/>
      <c r="K58" s="159"/>
      <c r="R58" s="423"/>
      <c r="S58" s="423"/>
      <c r="T58" s="423"/>
      <c r="U58" s="761"/>
      <c r="V58" s="761"/>
      <c r="W58" s="760"/>
      <c r="X58" s="771">
        <v>45.715000000000003</v>
      </c>
      <c r="Y58" s="771">
        <v>120.64</v>
      </c>
      <c r="Z58" s="771">
        <v>31.65</v>
      </c>
      <c r="AA58" s="771">
        <v>19.32</v>
      </c>
      <c r="AB58" s="771">
        <v>12.4</v>
      </c>
      <c r="AC58" s="772">
        <v>111.883</v>
      </c>
      <c r="AD58" s="771">
        <v>89.3</v>
      </c>
      <c r="AE58" s="771">
        <v>21.54</v>
      </c>
      <c r="AF58" s="771">
        <v>10</v>
      </c>
      <c r="AG58" s="771">
        <v>1.31</v>
      </c>
      <c r="AH58" s="771">
        <v>85.53</v>
      </c>
      <c r="AI58" s="771">
        <v>28.62</v>
      </c>
      <c r="AJ58" s="423"/>
      <c r="AK58" s="423"/>
      <c r="AL58" s="423"/>
      <c r="AM58" s="423"/>
      <c r="AN58" s="423"/>
      <c r="AO58" s="799">
        <v>48</v>
      </c>
      <c r="AP58" s="783">
        <v>117.827</v>
      </c>
      <c r="AQ58" s="783">
        <v>134.15</v>
      </c>
      <c r="AR58" s="800">
        <v>101.14</v>
      </c>
      <c r="AS58" s="423"/>
      <c r="AT58" s="423"/>
      <c r="AU58" s="423"/>
      <c r="AV58" s="423"/>
      <c r="AW58" s="799">
        <v>48</v>
      </c>
      <c r="AX58" s="783">
        <v>45.865000000000002</v>
      </c>
      <c r="AY58" s="783">
        <v>79.23</v>
      </c>
      <c r="AZ58" s="800">
        <v>29.34</v>
      </c>
      <c r="BA58" s="423"/>
      <c r="BB58" s="799">
        <v>48</v>
      </c>
      <c r="BC58" s="786">
        <v>87.924999999999983</v>
      </c>
      <c r="BD58" s="784">
        <v>169.50000000000003</v>
      </c>
      <c r="BE58" s="801">
        <v>133.112999</v>
      </c>
      <c r="BF58" s="423"/>
      <c r="BG58" s="423"/>
      <c r="BH58" s="423"/>
      <c r="BI58" s="423"/>
    </row>
    <row r="59" spans="1:61" s="164" customFormat="1" ht="13.5">
      <c r="A59" s="207"/>
      <c r="B59" s="220"/>
      <c r="C59" s="220"/>
      <c r="D59" s="220"/>
      <c r="E59" s="220"/>
      <c r="F59" s="220"/>
      <c r="G59" s="220"/>
      <c r="H59" s="220"/>
      <c r="I59" s="220"/>
      <c r="J59" s="243"/>
      <c r="K59" s="159"/>
      <c r="R59" s="423"/>
      <c r="S59" s="423"/>
      <c r="T59" s="423"/>
      <c r="U59" s="761"/>
      <c r="V59" s="761">
        <v>51</v>
      </c>
      <c r="W59" s="760"/>
      <c r="X59" s="771">
        <v>36.909999999999997</v>
      </c>
      <c r="Y59" s="771">
        <v>78.84</v>
      </c>
      <c r="Z59" s="771">
        <v>19.73</v>
      </c>
      <c r="AA59" s="771">
        <v>13.65</v>
      </c>
      <c r="AB59" s="771">
        <v>8.74</v>
      </c>
      <c r="AC59" s="772">
        <v>101.2</v>
      </c>
      <c r="AD59" s="771">
        <v>99.78</v>
      </c>
      <c r="AE59" s="771">
        <v>27.96</v>
      </c>
      <c r="AF59" s="771">
        <v>10</v>
      </c>
      <c r="AG59" s="771">
        <v>1.1399999999999999</v>
      </c>
      <c r="AH59" s="771">
        <v>116.12</v>
      </c>
      <c r="AI59" s="771">
        <v>54.8</v>
      </c>
      <c r="AJ59" s="423"/>
      <c r="AK59" s="423"/>
      <c r="AL59" s="423"/>
      <c r="AM59" s="423"/>
      <c r="AN59" s="423"/>
      <c r="AO59" s="799">
        <v>49</v>
      </c>
      <c r="AP59" s="783">
        <v>117.827</v>
      </c>
      <c r="AQ59" s="783">
        <v>134.15</v>
      </c>
      <c r="AR59" s="800">
        <v>101.14</v>
      </c>
      <c r="AS59" s="423"/>
      <c r="AT59" s="423"/>
      <c r="AU59" s="423"/>
      <c r="AV59" s="423"/>
      <c r="AW59" s="799">
        <v>49</v>
      </c>
      <c r="AX59" s="804">
        <v>51.566714695521732</v>
      </c>
      <c r="AY59" s="783">
        <v>81.28</v>
      </c>
      <c r="AZ59" s="800">
        <v>34.76</v>
      </c>
      <c r="BA59" s="423"/>
      <c r="BB59" s="799">
        <v>49</v>
      </c>
      <c r="BC59" s="786">
        <v>85.033142868961448</v>
      </c>
      <c r="BD59" s="784">
        <v>164.72300000000001</v>
      </c>
      <c r="BE59" s="801">
        <v>128.37000269999999</v>
      </c>
      <c r="BF59" s="423"/>
      <c r="BG59" s="423"/>
      <c r="BH59" s="423"/>
      <c r="BI59" s="423"/>
    </row>
    <row r="60" spans="1:61" s="164" customFormat="1" ht="13.5" thickBot="1">
      <c r="A60" s="207"/>
      <c r="B60" s="220"/>
      <c r="C60" s="220"/>
      <c r="D60" s="220"/>
      <c r="E60" s="220"/>
      <c r="F60" s="220"/>
      <c r="G60" s="220"/>
      <c r="H60" s="220"/>
      <c r="I60" s="220"/>
      <c r="J60" s="243"/>
      <c r="K60" s="159"/>
      <c r="R60" s="423"/>
      <c r="S60" s="423"/>
      <c r="T60" s="423"/>
      <c r="U60" s="761"/>
      <c r="V60" s="761"/>
      <c r="W60" s="760"/>
      <c r="X60" s="771">
        <v>68.171428680419893</v>
      </c>
      <c r="Y60" s="771">
        <v>173.24642835344551</v>
      </c>
      <c r="Z60" s="771">
        <v>46.748427799769779</v>
      </c>
      <c r="AA60" s="771">
        <v>20.258571216038241</v>
      </c>
      <c r="AB60" s="771">
        <v>16.477428436279258</v>
      </c>
      <c r="AC60" s="772">
        <v>183.30985913957815</v>
      </c>
      <c r="AD60" s="771">
        <v>150.62857273646728</v>
      </c>
      <c r="AE60" s="771">
        <v>44.407142639160142</v>
      </c>
      <c r="AF60" s="771">
        <v>10</v>
      </c>
      <c r="AG60" s="771">
        <v>1.2935714210782672</v>
      </c>
      <c r="AH60" s="771">
        <v>146.74785723004999</v>
      </c>
      <c r="AI60" s="771">
        <v>50.432856423514181</v>
      </c>
      <c r="AJ60" s="423"/>
      <c r="AK60" s="423"/>
      <c r="AL60" s="423"/>
      <c r="AM60" s="423"/>
      <c r="AN60" s="423"/>
      <c r="AO60" s="799">
        <v>50</v>
      </c>
      <c r="AP60" s="783">
        <v>111.587</v>
      </c>
      <c r="AQ60" s="783">
        <v>128.977</v>
      </c>
      <c r="AR60" s="800">
        <v>96.75</v>
      </c>
      <c r="AS60" s="423"/>
      <c r="AT60" s="423"/>
      <c r="AU60" s="423"/>
      <c r="AV60" s="423"/>
      <c r="AW60" s="799">
        <v>50</v>
      </c>
      <c r="AX60" s="783">
        <v>69.12</v>
      </c>
      <c r="AY60" s="783">
        <v>69.123000000000005</v>
      </c>
      <c r="AZ60" s="800">
        <v>32.950000000000003</v>
      </c>
      <c r="BA60" s="423"/>
      <c r="BB60" s="799">
        <v>50</v>
      </c>
      <c r="BC60" s="786">
        <v>78.216999999999999</v>
      </c>
      <c r="BD60" s="784">
        <v>160.208</v>
      </c>
      <c r="BE60" s="801">
        <v>122.7149982</v>
      </c>
      <c r="BF60" s="423"/>
      <c r="BG60" s="423"/>
      <c r="BH60" s="423"/>
      <c r="BI60" s="423"/>
    </row>
    <row r="61" spans="1:61" s="164" customFormat="1" ht="12.75">
      <c r="A61" s="207"/>
      <c r="B61" s="220"/>
      <c r="C61" s="220"/>
      <c r="D61" s="220"/>
      <c r="E61" s="220"/>
      <c r="F61" s="220"/>
      <c r="G61" s="220"/>
      <c r="H61" s="220"/>
      <c r="I61" s="220"/>
      <c r="J61" s="243"/>
      <c r="K61" s="159"/>
      <c r="R61" s="423"/>
      <c r="S61" s="423"/>
      <c r="T61" s="423"/>
      <c r="U61" s="767">
        <v>2015</v>
      </c>
      <c r="V61" s="768">
        <v>1</v>
      </c>
      <c r="W61" s="760">
        <v>1</v>
      </c>
      <c r="X61" s="771">
        <v>68.54285648890901</v>
      </c>
      <c r="Y61" s="771">
        <v>128.19599696568042</v>
      </c>
      <c r="Z61" s="771">
        <v>45.029000418526742</v>
      </c>
      <c r="AA61" s="771">
        <v>22.87971414838513</v>
      </c>
      <c r="AB61" s="771">
        <v>19.893999917166528</v>
      </c>
      <c r="AC61" s="772">
        <v>330.59428187778974</v>
      </c>
      <c r="AD61" s="771">
        <v>194.22142791748016</v>
      </c>
      <c r="AE61" s="771">
        <v>47.308570316859615</v>
      </c>
      <c r="AF61" s="771">
        <v>10.010000092642628</v>
      </c>
      <c r="AG61" s="771">
        <v>1.0784285579408874</v>
      </c>
      <c r="AH61" s="771">
        <v>183.91999816894503</v>
      </c>
      <c r="AI61" s="771">
        <v>92.277143205914939</v>
      </c>
      <c r="AJ61" s="423"/>
      <c r="AK61" s="423"/>
      <c r="AL61" s="423"/>
      <c r="AM61" s="423"/>
      <c r="AN61" s="423"/>
      <c r="AO61" s="799">
        <v>51</v>
      </c>
      <c r="AP61" s="783">
        <v>111.587</v>
      </c>
      <c r="AQ61" s="783">
        <v>128.977</v>
      </c>
      <c r="AR61" s="800">
        <v>96.75</v>
      </c>
      <c r="AS61" s="423"/>
      <c r="AT61" s="423"/>
      <c r="AU61" s="423"/>
      <c r="AV61" s="423"/>
      <c r="AW61" s="799">
        <v>51</v>
      </c>
      <c r="AX61" s="783">
        <v>63.18</v>
      </c>
      <c r="AY61" s="783">
        <v>63.18</v>
      </c>
      <c r="AZ61" s="800">
        <v>25.78</v>
      </c>
      <c r="BA61" s="423"/>
      <c r="BB61" s="799">
        <v>51</v>
      </c>
      <c r="BC61" s="786">
        <v>74.797000000476842</v>
      </c>
      <c r="BD61" s="784">
        <v>157.54600000000002</v>
      </c>
      <c r="BE61" s="801">
        <v>120.156003</v>
      </c>
      <c r="BF61" s="423"/>
      <c r="BG61" s="423"/>
      <c r="BH61" s="423"/>
      <c r="BI61" s="423"/>
    </row>
    <row r="62" spans="1:61" s="164" customFormat="1" ht="12.75">
      <c r="A62" s="207"/>
      <c r="B62" s="220"/>
      <c r="C62" s="220"/>
      <c r="D62" s="220"/>
      <c r="E62" s="220"/>
      <c r="F62" s="220"/>
      <c r="G62" s="220"/>
      <c r="H62" s="220"/>
      <c r="I62" s="220"/>
      <c r="J62" s="243"/>
      <c r="K62" s="159"/>
      <c r="R62" s="423"/>
      <c r="S62" s="423"/>
      <c r="T62" s="423"/>
      <c r="U62" s="761"/>
      <c r="V62" s="761"/>
      <c r="W62" s="760">
        <v>2</v>
      </c>
      <c r="X62" s="771">
        <v>49.685714176722875</v>
      </c>
      <c r="Y62" s="771">
        <v>96.163429260253665</v>
      </c>
      <c r="Z62" s="771">
        <v>43.363000052315797</v>
      </c>
      <c r="AA62" s="771">
        <v>14.161143030439073</v>
      </c>
      <c r="AB62" s="771">
        <v>11.166571480887255</v>
      </c>
      <c r="AC62" s="772">
        <v>214.08728681291797</v>
      </c>
      <c r="AD62" s="771">
        <v>138.71857234409842</v>
      </c>
      <c r="AE62" s="771">
        <v>33.982857295444987</v>
      </c>
      <c r="AF62" s="771">
        <v>9.4300000326974018</v>
      </c>
      <c r="AG62" s="771">
        <v>1.124142876693178</v>
      </c>
      <c r="AH62" s="771">
        <v>270.27856881277859</v>
      </c>
      <c r="AI62" s="771">
        <v>92.534285409109799</v>
      </c>
      <c r="AJ62" s="423"/>
      <c r="AK62" s="423"/>
      <c r="AL62" s="423"/>
      <c r="AM62" s="423"/>
      <c r="AN62" s="423"/>
      <c r="AO62" s="799">
        <v>52</v>
      </c>
      <c r="AP62" s="783">
        <v>120.986000061035</v>
      </c>
      <c r="AQ62" s="783">
        <v>138.54</v>
      </c>
      <c r="AR62" s="800">
        <v>96.75</v>
      </c>
      <c r="AS62" s="423"/>
      <c r="AT62" s="423"/>
      <c r="AU62" s="423"/>
      <c r="AV62" s="423"/>
      <c r="AW62" s="799">
        <v>52</v>
      </c>
      <c r="AX62" s="783">
        <v>61.214000701904297</v>
      </c>
      <c r="AY62" s="783">
        <v>83.69</v>
      </c>
      <c r="AZ62" s="800">
        <v>22.26</v>
      </c>
      <c r="BA62" s="423"/>
      <c r="BB62" s="799">
        <v>52</v>
      </c>
      <c r="BC62" s="786">
        <v>74.148001715540829</v>
      </c>
      <c r="BD62" s="784">
        <v>154.74090000000001</v>
      </c>
      <c r="BE62" s="801">
        <v>116.128997</v>
      </c>
      <c r="BF62" s="423"/>
      <c r="BG62" s="423"/>
      <c r="BH62" s="423"/>
      <c r="BI62" s="423"/>
    </row>
    <row r="63" spans="1:61" s="164" customFormat="1" ht="12.75">
      <c r="A63" s="207"/>
      <c r="B63" s="220"/>
      <c r="C63" s="220"/>
      <c r="D63" s="220"/>
      <c r="E63" s="220"/>
      <c r="F63" s="220"/>
      <c r="G63" s="220"/>
      <c r="H63" s="220"/>
      <c r="I63" s="220"/>
      <c r="J63" s="243"/>
      <c r="K63" s="159"/>
      <c r="R63" s="423"/>
      <c r="S63" s="423"/>
      <c r="T63" s="423"/>
      <c r="U63" s="761"/>
      <c r="V63" s="761"/>
      <c r="W63" s="760">
        <v>3</v>
      </c>
      <c r="X63" s="771">
        <v>63.18571363176612</v>
      </c>
      <c r="Y63" s="771">
        <v>170.70128413609078</v>
      </c>
      <c r="Z63" s="771">
        <v>71.775428771972571</v>
      </c>
      <c r="AA63" s="771">
        <v>13.84971414293557</v>
      </c>
      <c r="AB63" s="771">
        <v>9.8989998953682861</v>
      </c>
      <c r="AC63" s="772">
        <v>181.50271388462556</v>
      </c>
      <c r="AD63" s="771">
        <v>156.31142970493829</v>
      </c>
      <c r="AE63" s="771">
        <v>26.197142464773954</v>
      </c>
      <c r="AF63" s="771">
        <v>9</v>
      </c>
      <c r="AG63" s="771">
        <v>1.2850000006811924</v>
      </c>
      <c r="AH63" s="771">
        <v>324.18071855817436</v>
      </c>
      <c r="AI63" s="771">
        <v>77.014000483921535</v>
      </c>
      <c r="AJ63" s="423"/>
      <c r="AK63" s="423"/>
      <c r="AL63" s="423"/>
      <c r="AM63" s="423"/>
      <c r="AN63" s="423"/>
      <c r="AO63" s="799">
        <v>53</v>
      </c>
      <c r="AP63" s="783"/>
      <c r="AQ63" s="783"/>
      <c r="AR63" s="800"/>
      <c r="AS63" s="423"/>
      <c r="AT63" s="423"/>
      <c r="AU63" s="423"/>
      <c r="AV63" s="423"/>
      <c r="AW63" s="799">
        <v>53</v>
      </c>
      <c r="AX63" s="423"/>
      <c r="AY63" s="423"/>
      <c r="AZ63" s="423"/>
      <c r="BA63" s="423"/>
      <c r="BB63" s="799">
        <v>53</v>
      </c>
      <c r="BC63" s="786"/>
      <c r="BD63" s="784"/>
      <c r="BE63" s="801"/>
      <c r="BF63" s="423"/>
      <c r="BG63" s="423"/>
      <c r="BH63" s="423"/>
      <c r="BI63" s="423"/>
    </row>
    <row r="64" spans="1:61" s="164" customFormat="1" ht="12.75">
      <c r="A64" s="207"/>
      <c r="B64" s="220"/>
      <c r="C64" s="220"/>
      <c r="D64" s="220"/>
      <c r="E64" s="220"/>
      <c r="F64" s="220"/>
      <c r="G64" s="220"/>
      <c r="H64" s="220"/>
      <c r="I64" s="220"/>
      <c r="J64" s="243"/>
      <c r="K64" s="159"/>
      <c r="R64" s="423"/>
      <c r="S64" s="423"/>
      <c r="T64" s="423"/>
      <c r="U64" s="761"/>
      <c r="V64" s="761">
        <v>4</v>
      </c>
      <c r="W64" s="760">
        <v>4</v>
      </c>
      <c r="X64" s="771">
        <v>92.357142857142819</v>
      </c>
      <c r="Y64" s="771">
        <v>159.75871276855426</v>
      </c>
      <c r="Z64" s="771">
        <v>123.43885803222614</v>
      </c>
      <c r="AA64" s="771">
        <v>23.090571539742559</v>
      </c>
      <c r="AB64" s="771">
        <v>17.496428762163383</v>
      </c>
      <c r="AC64" s="772">
        <v>321.27714320591474</v>
      </c>
      <c r="AD64" s="771">
        <v>188.44857134137786</v>
      </c>
      <c r="AE64" s="771">
        <v>42.578571592058424</v>
      </c>
      <c r="AF64" s="771">
        <v>9.0057144165039045</v>
      </c>
      <c r="AG64" s="771">
        <v>2.8518571853637655</v>
      </c>
      <c r="AH64" s="771">
        <v>226.1550009591233</v>
      </c>
      <c r="AI64" s="771">
        <v>82.329572405133788</v>
      </c>
      <c r="AJ64" s="423"/>
      <c r="AK64" s="423"/>
      <c r="AL64" s="423"/>
      <c r="AM64" s="423"/>
      <c r="AN64" s="423"/>
      <c r="AO64" s="423"/>
      <c r="AP64" s="784"/>
      <c r="AQ64" s="784"/>
      <c r="AR64" s="801"/>
      <c r="AS64" s="423"/>
      <c r="AT64" s="423"/>
      <c r="AU64" s="423"/>
      <c r="AV64" s="423"/>
      <c r="AW64" s="423"/>
      <c r="AX64" s="423"/>
      <c r="AY64" s="423"/>
      <c r="AZ64" s="423"/>
      <c r="BA64" s="423"/>
      <c r="BB64" s="423"/>
      <c r="BC64" s="423"/>
      <c r="BD64" s="423"/>
      <c r="BE64" s="423"/>
      <c r="BF64" s="423"/>
      <c r="BG64" s="423"/>
      <c r="BH64" s="423"/>
      <c r="BI64" s="423"/>
    </row>
    <row r="65" spans="1:61" s="164" customFormat="1" ht="12.75">
      <c r="A65" s="207"/>
      <c r="B65" s="220"/>
      <c r="C65" s="220"/>
      <c r="D65" s="220"/>
      <c r="E65" s="220"/>
      <c r="F65" s="220"/>
      <c r="G65" s="220"/>
      <c r="H65" s="220"/>
      <c r="I65" s="220"/>
      <c r="J65" s="243"/>
      <c r="K65" s="159"/>
      <c r="R65" s="423"/>
      <c r="S65" s="423"/>
      <c r="T65" s="423"/>
      <c r="U65" s="761"/>
      <c r="V65" s="761"/>
      <c r="W65" s="760">
        <v>5</v>
      </c>
      <c r="X65" s="771">
        <v>89.485714503696826</v>
      </c>
      <c r="Y65" s="771">
        <v>175.85857282366015</v>
      </c>
      <c r="Z65" s="771">
        <v>98.794857025146186</v>
      </c>
      <c r="AA65" s="771">
        <v>20.899142946515727</v>
      </c>
      <c r="AB65" s="771">
        <v>18.429857390267454</v>
      </c>
      <c r="AC65" s="772">
        <v>327.06042698451427</v>
      </c>
      <c r="AD65" s="771">
        <v>191.91857365199442</v>
      </c>
      <c r="AE65" s="771">
        <v>47.517142159598151</v>
      </c>
      <c r="AF65" s="771">
        <v>9</v>
      </c>
      <c r="AG65" s="771">
        <v>6.0409999234335663</v>
      </c>
      <c r="AH65" s="771">
        <v>175.73643166678244</v>
      </c>
      <c r="AI65" s="771">
        <v>61.832857404436346</v>
      </c>
      <c r="AJ65" s="423"/>
      <c r="AK65" s="423"/>
      <c r="AL65" s="423"/>
      <c r="AM65" s="423"/>
      <c r="AN65" s="423"/>
      <c r="AO65" s="423"/>
      <c r="AP65" s="805"/>
      <c r="AQ65" s="805"/>
      <c r="AR65" s="801"/>
      <c r="AS65" s="423"/>
      <c r="AT65" s="423"/>
      <c r="AU65" s="423"/>
      <c r="AV65" s="423"/>
      <c r="AW65" s="423"/>
      <c r="AX65" s="423"/>
      <c r="AY65" s="423"/>
      <c r="AZ65" s="423"/>
      <c r="BA65" s="423"/>
      <c r="BB65" s="423"/>
      <c r="BC65" s="423"/>
      <c r="BD65" s="423"/>
      <c r="BE65" s="423"/>
      <c r="BF65" s="423"/>
      <c r="BG65" s="423"/>
      <c r="BH65" s="423"/>
      <c r="BI65" s="423"/>
    </row>
    <row r="66" spans="1:61" s="164" customFormat="1" ht="12.75">
      <c r="A66" s="207"/>
      <c r="B66" s="220"/>
      <c r="C66" s="220"/>
      <c r="D66" s="220"/>
      <c r="E66" s="220"/>
      <c r="F66" s="220"/>
      <c r="G66" s="220"/>
      <c r="H66" s="220"/>
      <c r="I66" s="220"/>
      <c r="J66" s="243"/>
      <c r="K66" s="159"/>
      <c r="R66" s="423"/>
      <c r="S66" s="423"/>
      <c r="T66" s="423"/>
      <c r="U66" s="761"/>
      <c r="V66" s="761"/>
      <c r="W66" s="760">
        <v>6</v>
      </c>
      <c r="X66" s="771">
        <v>70.542857033865786</v>
      </c>
      <c r="Y66" s="771">
        <v>165.36414119175461</v>
      </c>
      <c r="Z66" s="771">
        <v>47.4197137015206</v>
      </c>
      <c r="AA66" s="771">
        <v>21.769857134137798</v>
      </c>
      <c r="AB66" s="771">
        <v>15.948999949863927</v>
      </c>
      <c r="AC66" s="772">
        <v>382.54914855956986</v>
      </c>
      <c r="AD66" s="771">
        <v>206.39285714285671</v>
      </c>
      <c r="AE66" s="771">
        <v>21.769857134137798</v>
      </c>
      <c r="AF66" s="771">
        <v>9</v>
      </c>
      <c r="AG66" s="771">
        <v>8.9162856510707265</v>
      </c>
      <c r="AH66" s="771">
        <v>124.30357033865756</v>
      </c>
      <c r="AI66" s="771">
        <v>71.741429465157537</v>
      </c>
      <c r="AJ66" s="423"/>
      <c r="AK66" s="423"/>
      <c r="AL66" s="423"/>
      <c r="AM66" s="423"/>
      <c r="AN66" s="423"/>
      <c r="AO66" s="423"/>
      <c r="AP66" s="805"/>
      <c r="AQ66" s="805"/>
      <c r="AR66" s="800"/>
      <c r="AS66" s="423"/>
      <c r="AT66" s="423"/>
      <c r="AU66" s="423"/>
      <c r="AV66" s="423"/>
      <c r="AW66" s="423"/>
      <c r="AX66" s="423"/>
      <c r="AY66" s="423"/>
      <c r="AZ66" s="423"/>
      <c r="BA66" s="423"/>
      <c r="BB66" s="423"/>
      <c r="BC66" s="423"/>
      <c r="BD66" s="423"/>
      <c r="BE66" s="423"/>
      <c r="BF66" s="423"/>
      <c r="BG66" s="423"/>
      <c r="BH66" s="423"/>
      <c r="BI66" s="423"/>
    </row>
    <row r="67" spans="1:61" s="164" customFormat="1" ht="12.75">
      <c r="A67" s="207"/>
      <c r="B67" s="220"/>
      <c r="C67" s="220"/>
      <c r="D67" s="220"/>
      <c r="E67" s="220"/>
      <c r="F67" s="220"/>
      <c r="G67" s="220"/>
      <c r="H67" s="220"/>
      <c r="I67" s="220"/>
      <c r="J67" s="243"/>
      <c r="K67" s="159"/>
      <c r="R67" s="423"/>
      <c r="S67" s="423"/>
      <c r="T67" s="423"/>
      <c r="U67" s="761"/>
      <c r="V67" s="761"/>
      <c r="W67" s="760">
        <v>7</v>
      </c>
      <c r="X67" s="771">
        <v>74.442858014787944</v>
      </c>
      <c r="Y67" s="771">
        <v>115.832716805594</v>
      </c>
      <c r="Z67" s="771">
        <v>39.554857526506659</v>
      </c>
      <c r="AA67" s="771">
        <v>25.199285234723742</v>
      </c>
      <c r="AB67" s="771">
        <v>17.346428462437171</v>
      </c>
      <c r="AC67" s="772">
        <v>439.76600428989923</v>
      </c>
      <c r="AD67" s="771">
        <v>188.98428562709228</v>
      </c>
      <c r="AE67" s="771">
        <v>48.435713631766134</v>
      </c>
      <c r="AF67" s="771">
        <v>9.0028572082519513</v>
      </c>
      <c r="AG67" s="771">
        <v>14.150571210043733</v>
      </c>
      <c r="AH67" s="771">
        <v>311.82357134137811</v>
      </c>
      <c r="AI67" s="771">
        <v>78.088570186070001</v>
      </c>
      <c r="AJ67" s="423"/>
      <c r="AK67" s="423"/>
      <c r="AL67" s="423"/>
      <c r="AM67" s="423"/>
      <c r="AN67" s="423"/>
      <c r="AO67" s="423"/>
      <c r="AP67" s="798"/>
      <c r="AQ67" s="798"/>
      <c r="AR67" s="798"/>
      <c r="AS67" s="423"/>
      <c r="AT67" s="423"/>
      <c r="AU67" s="423"/>
      <c r="AV67" s="423"/>
      <c r="AW67" s="423"/>
      <c r="AX67" s="423"/>
      <c r="AY67" s="423"/>
      <c r="AZ67" s="423"/>
      <c r="BA67" s="423"/>
      <c r="BB67" s="423"/>
      <c r="BC67" s="423"/>
      <c r="BD67" s="423"/>
      <c r="BE67" s="423"/>
      <c r="BF67" s="423"/>
      <c r="BG67" s="423"/>
      <c r="BH67" s="423"/>
      <c r="BI67" s="423"/>
    </row>
    <row r="68" spans="1:61" s="164" customFormat="1" ht="12.75">
      <c r="A68" s="207"/>
      <c r="B68" s="220"/>
      <c r="C68" s="220"/>
      <c r="D68" s="220"/>
      <c r="E68" s="220"/>
      <c r="F68" s="220"/>
      <c r="G68" s="220"/>
      <c r="H68" s="220"/>
      <c r="I68" s="220"/>
      <c r="J68" s="243"/>
      <c r="K68" s="159"/>
      <c r="R68" s="423"/>
      <c r="S68" s="423"/>
      <c r="T68" s="423"/>
      <c r="U68" s="761"/>
      <c r="V68" s="761">
        <v>8</v>
      </c>
      <c r="W68" s="760">
        <v>8</v>
      </c>
      <c r="X68" s="771">
        <v>57.657142639160107</v>
      </c>
      <c r="Y68" s="771">
        <v>105.39785766601526</v>
      </c>
      <c r="Z68" s="771">
        <v>40.561000006539437</v>
      </c>
      <c r="AA68" s="771">
        <v>20.075571877615744</v>
      </c>
      <c r="AB68" s="771">
        <v>12.653857094900914</v>
      </c>
      <c r="AC68" s="772">
        <v>288.93457249232642</v>
      </c>
      <c r="AD68" s="771">
        <v>201.38999720982085</v>
      </c>
      <c r="AE68" s="771">
        <v>43.595714569091747</v>
      </c>
      <c r="AF68" s="771">
        <v>9</v>
      </c>
      <c r="AG68" s="771">
        <v>4.65714287757873</v>
      </c>
      <c r="AH68" s="771">
        <v>283.68928527831974</v>
      </c>
      <c r="AI68" s="771">
        <v>88.551427568708121</v>
      </c>
      <c r="AJ68" s="423"/>
      <c r="AK68" s="423"/>
      <c r="AL68" s="423"/>
      <c r="AM68" s="423"/>
      <c r="AN68" s="423"/>
      <c r="AO68" s="423"/>
      <c r="AP68" s="784"/>
      <c r="AQ68" s="783"/>
      <c r="AR68" s="800"/>
      <c r="AS68" s="423"/>
      <c r="AT68" s="423"/>
      <c r="AU68" s="423"/>
      <c r="AV68" s="423"/>
      <c r="AW68" s="423"/>
      <c r="AX68" s="423"/>
      <c r="AY68" s="423"/>
      <c r="AZ68" s="423"/>
      <c r="BA68" s="423"/>
      <c r="BB68" s="423"/>
      <c r="BC68" s="423"/>
      <c r="BD68" s="423"/>
      <c r="BE68" s="423"/>
      <c r="BF68" s="423"/>
      <c r="BG68" s="423"/>
      <c r="BH68" s="423"/>
      <c r="BI68" s="423"/>
    </row>
    <row r="69" spans="1:61" s="164" customFormat="1" ht="12.75">
      <c r="A69" s="207"/>
      <c r="B69" s="220"/>
      <c r="C69" s="220"/>
      <c r="D69" s="220"/>
      <c r="E69" s="220"/>
      <c r="F69" s="220"/>
      <c r="G69" s="220"/>
      <c r="H69" s="220"/>
      <c r="I69" s="220"/>
      <c r="J69" s="243"/>
      <c r="K69" s="159"/>
      <c r="R69" s="423"/>
      <c r="S69" s="423"/>
      <c r="T69" s="423"/>
      <c r="U69" s="761"/>
      <c r="V69" s="761"/>
      <c r="W69" s="760">
        <v>9</v>
      </c>
      <c r="X69" s="771">
        <v>88.771428789410876</v>
      </c>
      <c r="Y69" s="771">
        <v>162.89514378138898</v>
      </c>
      <c r="Z69" s="771">
        <v>99.332141876220447</v>
      </c>
      <c r="AA69" s="771">
        <v>19.496999740600501</v>
      </c>
      <c r="AB69" s="771">
        <v>15.7849998474121</v>
      </c>
      <c r="AC69" s="772">
        <v>411.09385899134998</v>
      </c>
      <c r="AD69" s="771">
        <v>179.96000671386699</v>
      </c>
      <c r="AE69" s="771">
        <v>37.669998168945298</v>
      </c>
      <c r="AF69" s="771">
        <v>9.0014286041259748</v>
      </c>
      <c r="AG69" s="771">
        <v>3.743571417672289</v>
      </c>
      <c r="AH69" s="771">
        <v>317.80857631138355</v>
      </c>
      <c r="AI69" s="771">
        <v>91.184855869838046</v>
      </c>
      <c r="AJ69" s="423"/>
      <c r="AK69" s="423"/>
      <c r="AL69" s="423"/>
      <c r="AM69" s="423"/>
      <c r="AN69" s="423"/>
      <c r="AO69" s="423"/>
      <c r="AP69" s="783"/>
      <c r="AQ69" s="783"/>
      <c r="AR69" s="800"/>
      <c r="AS69" s="423"/>
      <c r="AT69" s="423"/>
      <c r="AU69" s="423"/>
      <c r="AV69" s="423"/>
      <c r="AW69" s="423"/>
      <c r="AX69" s="423"/>
      <c r="AY69" s="423"/>
      <c r="AZ69" s="423"/>
      <c r="BA69" s="423"/>
      <c r="BB69" s="423"/>
      <c r="BC69" s="423"/>
      <c r="BD69" s="423"/>
      <c r="BE69" s="423"/>
      <c r="BF69" s="423"/>
      <c r="BG69" s="423"/>
      <c r="BH69" s="423"/>
      <c r="BI69" s="423"/>
    </row>
    <row r="70" spans="1:61" s="164" customFormat="1" ht="12.75">
      <c r="A70" s="207"/>
      <c r="B70" s="220"/>
      <c r="C70" s="220"/>
      <c r="D70" s="220"/>
      <c r="E70" s="220"/>
      <c r="F70" s="220"/>
      <c r="G70" s="220"/>
      <c r="H70" s="220"/>
      <c r="I70" s="220"/>
      <c r="J70" s="243"/>
      <c r="K70" s="159"/>
      <c r="R70" s="423"/>
      <c r="S70" s="423"/>
      <c r="T70" s="423"/>
      <c r="U70" s="761"/>
      <c r="V70" s="761"/>
      <c r="W70" s="760">
        <v>10</v>
      </c>
      <c r="X70" s="771">
        <v>82.44</v>
      </c>
      <c r="Y70" s="771">
        <v>131.47999999999999</v>
      </c>
      <c r="Z70" s="771">
        <v>63.86</v>
      </c>
      <c r="AA70" s="771">
        <v>23.33</v>
      </c>
      <c r="AB70" s="771">
        <v>16.84</v>
      </c>
      <c r="AC70" s="772">
        <v>435.11</v>
      </c>
      <c r="AD70" s="771">
        <v>175.54</v>
      </c>
      <c r="AE70" s="771">
        <v>52.55</v>
      </c>
      <c r="AF70" s="771">
        <v>15.41</v>
      </c>
      <c r="AG70" s="771">
        <v>22.31</v>
      </c>
      <c r="AH70" s="771">
        <v>307.52</v>
      </c>
      <c r="AI70" s="771">
        <v>98.38</v>
      </c>
      <c r="AJ70" s="423"/>
      <c r="AK70" s="423"/>
      <c r="AL70" s="423"/>
      <c r="AM70" s="423"/>
      <c r="AN70" s="423"/>
      <c r="AO70" s="423"/>
      <c r="AP70" s="783"/>
      <c r="AQ70" s="783"/>
      <c r="AR70" s="800"/>
      <c r="AS70" s="423"/>
      <c r="AT70" s="423"/>
      <c r="AU70" s="423"/>
      <c r="AV70" s="423"/>
      <c r="AW70" s="423"/>
      <c r="AX70" s="423"/>
      <c r="AY70" s="423"/>
      <c r="AZ70" s="423"/>
      <c r="BA70" s="423"/>
      <c r="BB70" s="423"/>
      <c r="BC70" s="423"/>
      <c r="BD70" s="423"/>
      <c r="BE70" s="423"/>
      <c r="BF70" s="423"/>
      <c r="BG70" s="423"/>
      <c r="BH70" s="423"/>
      <c r="BI70" s="423"/>
    </row>
    <row r="71" spans="1:61" s="164" customFormat="1" ht="12.75">
      <c r="A71" s="207"/>
      <c r="B71" s="220"/>
      <c r="C71" s="220"/>
      <c r="D71" s="220"/>
      <c r="E71" s="220"/>
      <c r="F71" s="220"/>
      <c r="G71" s="220"/>
      <c r="H71" s="220"/>
      <c r="I71" s="220"/>
      <c r="J71" s="243"/>
      <c r="K71" s="159"/>
      <c r="R71" s="423"/>
      <c r="S71" s="423"/>
      <c r="T71" s="423"/>
      <c r="U71" s="761"/>
      <c r="V71" s="761"/>
      <c r="W71" s="760">
        <v>11</v>
      </c>
      <c r="X71" s="771">
        <v>79.385999999999996</v>
      </c>
      <c r="Y71" s="771">
        <v>168.71</v>
      </c>
      <c r="Z71" s="771">
        <v>149.82</v>
      </c>
      <c r="AA71" s="771">
        <v>21.65</v>
      </c>
      <c r="AB71" s="771">
        <v>17.920000000000002</v>
      </c>
      <c r="AC71" s="772">
        <v>268.85000000000002</v>
      </c>
      <c r="AD71" s="771">
        <v>139.57</v>
      </c>
      <c r="AE71" s="771">
        <v>35.479999999999997</v>
      </c>
      <c r="AF71" s="771">
        <v>11.194000000000001</v>
      </c>
      <c r="AG71" s="771">
        <v>11.012</v>
      </c>
      <c r="AH71" s="771">
        <v>267.10000000000002</v>
      </c>
      <c r="AI71" s="771">
        <v>73.144999999999996</v>
      </c>
      <c r="AJ71" s="423"/>
      <c r="AK71" s="423"/>
      <c r="AL71" s="423"/>
      <c r="AM71" s="423"/>
      <c r="AN71" s="423"/>
      <c r="AO71" s="423"/>
      <c r="AP71" s="783"/>
      <c r="AQ71" s="783"/>
      <c r="AR71" s="800"/>
      <c r="AS71" s="423"/>
      <c r="AT71" s="423"/>
      <c r="AU71" s="423"/>
      <c r="AV71" s="423"/>
      <c r="AW71" s="423"/>
      <c r="AX71" s="423"/>
      <c r="AY71" s="423"/>
      <c r="AZ71" s="423"/>
      <c r="BA71" s="423"/>
      <c r="BB71" s="423"/>
      <c r="BC71" s="423"/>
      <c r="BD71" s="423"/>
      <c r="BE71" s="423"/>
      <c r="BF71" s="423"/>
      <c r="BG71" s="423"/>
      <c r="BH71" s="423"/>
      <c r="BI71" s="423"/>
    </row>
    <row r="72" spans="1:61" s="164" customFormat="1" ht="12.75">
      <c r="A72" s="207"/>
      <c r="B72" s="220"/>
      <c r="C72" s="220"/>
      <c r="D72" s="220"/>
      <c r="E72" s="220"/>
      <c r="F72" s="220"/>
      <c r="G72" s="220"/>
      <c r="H72" s="220"/>
      <c r="I72" s="220"/>
      <c r="J72" s="243"/>
      <c r="K72" s="159"/>
      <c r="R72" s="423"/>
      <c r="S72" s="423"/>
      <c r="T72" s="423"/>
      <c r="U72" s="761"/>
      <c r="V72" s="761">
        <v>12</v>
      </c>
      <c r="W72" s="760">
        <v>12</v>
      </c>
      <c r="X72" s="771">
        <v>79.385000000000005</v>
      </c>
      <c r="Y72" s="771">
        <v>283.36357334681884</v>
      </c>
      <c r="Z72" s="771">
        <v>237.20571463448616</v>
      </c>
      <c r="AA72" s="771">
        <v>27.377714429582827</v>
      </c>
      <c r="AB72" s="771">
        <v>22.34300013950887</v>
      </c>
      <c r="AC72" s="772">
        <v>380.93800136021173</v>
      </c>
      <c r="AD72" s="771">
        <v>144.48428562709242</v>
      </c>
      <c r="AE72" s="771">
        <v>34.888571330479174</v>
      </c>
      <c r="AF72" s="771">
        <v>21.529999869210325</v>
      </c>
      <c r="AG72" s="771">
        <v>11.088000297546349</v>
      </c>
      <c r="AH72" s="771">
        <v>256.24499947684097</v>
      </c>
      <c r="AI72" s="771">
        <v>60.913855961390873</v>
      </c>
      <c r="AJ72" s="423"/>
      <c r="AK72" s="423"/>
      <c r="AL72" s="423"/>
      <c r="AM72" s="423"/>
      <c r="AN72" s="423"/>
      <c r="AO72" s="423"/>
      <c r="AP72" s="783"/>
      <c r="AQ72" s="783"/>
      <c r="AR72" s="800"/>
      <c r="AS72" s="423"/>
      <c r="AT72" s="423"/>
      <c r="AU72" s="423"/>
      <c r="AV72" s="423"/>
      <c r="AW72" s="423"/>
      <c r="AX72" s="423"/>
      <c r="AY72" s="423"/>
      <c r="AZ72" s="423"/>
      <c r="BA72" s="423"/>
      <c r="BB72" s="423"/>
      <c r="BC72" s="423"/>
      <c r="BD72" s="423"/>
      <c r="BE72" s="423"/>
      <c r="BF72" s="423"/>
      <c r="BG72" s="423"/>
      <c r="BH72" s="423"/>
      <c r="BI72" s="423"/>
    </row>
    <row r="73" spans="1:61" s="164" customFormat="1" ht="12.75">
      <c r="A73" s="207"/>
      <c r="B73" s="220"/>
      <c r="C73" s="220"/>
      <c r="D73" s="220"/>
      <c r="E73" s="220"/>
      <c r="F73" s="220"/>
      <c r="G73" s="220"/>
      <c r="H73" s="220"/>
      <c r="I73" s="220"/>
      <c r="J73" s="243"/>
      <c r="K73" s="159"/>
      <c r="R73" s="423"/>
      <c r="S73" s="423"/>
      <c r="T73" s="423"/>
      <c r="U73" s="761"/>
      <c r="V73" s="761"/>
      <c r="W73" s="760">
        <v>13</v>
      </c>
      <c r="X73" s="771">
        <v>106.27142769949758</v>
      </c>
      <c r="Y73" s="771">
        <v>166.3</v>
      </c>
      <c r="Z73" s="771">
        <v>146.00399999999999</v>
      </c>
      <c r="AA73" s="771">
        <v>18.302499999999998</v>
      </c>
      <c r="AB73" s="771">
        <v>13.263</v>
      </c>
      <c r="AC73" s="772">
        <v>284.01</v>
      </c>
      <c r="AD73" s="771">
        <v>128.37</v>
      </c>
      <c r="AE73" s="771">
        <v>35.216999999999999</v>
      </c>
      <c r="AF73" s="771">
        <v>13.0228</v>
      </c>
      <c r="AG73" s="771">
        <v>5.0830000000000002</v>
      </c>
      <c r="AH73" s="771">
        <v>172.56</v>
      </c>
      <c r="AI73" s="771">
        <v>49.094000000000001</v>
      </c>
      <c r="AJ73" s="423"/>
      <c r="AK73" s="423"/>
      <c r="AL73" s="423"/>
      <c r="AM73" s="423"/>
      <c r="AN73" s="423"/>
      <c r="AO73" s="423"/>
      <c r="AP73" s="783"/>
      <c r="AQ73" s="783"/>
      <c r="AR73" s="800"/>
      <c r="AS73" s="423"/>
      <c r="AT73" s="423"/>
      <c r="AU73" s="423"/>
      <c r="AV73" s="423"/>
      <c r="AW73" s="423"/>
      <c r="AX73" s="423"/>
      <c r="AY73" s="423"/>
      <c r="AZ73" s="423"/>
      <c r="BA73" s="423"/>
      <c r="BB73" s="423"/>
      <c r="BC73" s="423"/>
      <c r="BD73" s="423"/>
      <c r="BE73" s="423"/>
      <c r="BF73" s="423"/>
      <c r="BG73" s="423"/>
      <c r="BH73" s="423"/>
      <c r="BI73" s="423"/>
    </row>
    <row r="74" spans="1:61" s="164" customFormat="1" ht="12.75">
      <c r="A74" s="207"/>
      <c r="B74" s="220"/>
      <c r="C74" s="220"/>
      <c r="D74" s="220"/>
      <c r="E74" s="220"/>
      <c r="F74" s="220"/>
      <c r="G74" s="220"/>
      <c r="H74" s="220"/>
      <c r="I74" s="220"/>
      <c r="J74" s="243"/>
      <c r="K74" s="159"/>
      <c r="R74" s="423"/>
      <c r="S74" s="423"/>
      <c r="T74" s="423"/>
      <c r="U74" s="761"/>
      <c r="V74" s="761"/>
      <c r="W74" s="760">
        <v>14</v>
      </c>
      <c r="X74" s="771">
        <v>81.84</v>
      </c>
      <c r="Y74" s="771">
        <v>135.46</v>
      </c>
      <c r="Z74" s="771">
        <v>119.48</v>
      </c>
      <c r="AA74" s="771">
        <v>17.7</v>
      </c>
      <c r="AB74" s="771">
        <v>7.28</v>
      </c>
      <c r="AC74" s="772">
        <v>319.68499755859301</v>
      </c>
      <c r="AD74" s="771">
        <v>172.46</v>
      </c>
      <c r="AE74" s="771">
        <v>34</v>
      </c>
      <c r="AF74" s="771">
        <v>10.01</v>
      </c>
      <c r="AG74" s="771">
        <v>2.54</v>
      </c>
      <c r="AH74" s="771">
        <v>207.4</v>
      </c>
      <c r="AI74" s="771">
        <v>81.2</v>
      </c>
      <c r="AJ74" s="423"/>
      <c r="AK74" s="423"/>
      <c r="AL74" s="423"/>
      <c r="AM74" s="423"/>
      <c r="AN74" s="423"/>
      <c r="AO74" s="423"/>
      <c r="AP74" s="783"/>
      <c r="AQ74" s="783"/>
      <c r="AR74" s="800"/>
      <c r="AS74" s="423"/>
      <c r="AT74" s="423"/>
      <c r="AU74" s="423"/>
      <c r="AV74" s="423"/>
      <c r="AW74" s="423"/>
      <c r="AX74" s="423"/>
      <c r="AY74" s="423"/>
      <c r="AZ74" s="423"/>
      <c r="BA74" s="423"/>
      <c r="BB74" s="423"/>
      <c r="BC74" s="423"/>
      <c r="BD74" s="423"/>
      <c r="BE74" s="423"/>
      <c r="BF74" s="423"/>
      <c r="BG74" s="423"/>
      <c r="BH74" s="423"/>
      <c r="BI74" s="423"/>
    </row>
    <row r="75" spans="1:61" s="164" customFormat="1" ht="12.75">
      <c r="A75" s="207"/>
      <c r="B75" s="220"/>
      <c r="C75" s="220"/>
      <c r="D75" s="220"/>
      <c r="E75" s="220"/>
      <c r="F75" s="220"/>
      <c r="G75" s="220"/>
      <c r="H75" s="220"/>
      <c r="I75" s="220"/>
      <c r="J75" s="243"/>
      <c r="K75" s="159"/>
      <c r="R75" s="423"/>
      <c r="S75" s="423"/>
      <c r="T75" s="423"/>
      <c r="U75" s="761"/>
      <c r="V75" s="761"/>
      <c r="W75" s="760">
        <v>15</v>
      </c>
      <c r="X75" s="771">
        <v>64.599999999999994</v>
      </c>
      <c r="Y75" s="771">
        <v>144.72999999999999</v>
      </c>
      <c r="Z75" s="771">
        <v>117.33</v>
      </c>
      <c r="AA75" s="771">
        <v>17.95</v>
      </c>
      <c r="AB75" s="771">
        <v>10.97</v>
      </c>
      <c r="AC75" s="772">
        <v>334.82</v>
      </c>
      <c r="AD75" s="771">
        <v>134.32</v>
      </c>
      <c r="AE75" s="771">
        <v>34.4</v>
      </c>
      <c r="AF75" s="771">
        <v>10</v>
      </c>
      <c r="AG75" s="771">
        <v>2.68</v>
      </c>
      <c r="AH75" s="771">
        <v>268.58999999999997</v>
      </c>
      <c r="AI75" s="771">
        <v>99.91</v>
      </c>
      <c r="AJ75" s="423"/>
      <c r="AK75" s="423"/>
      <c r="AL75" s="423"/>
      <c r="AM75" s="423"/>
      <c r="AN75" s="423"/>
      <c r="AO75" s="423"/>
      <c r="AP75" s="783"/>
      <c r="AQ75" s="783"/>
      <c r="AR75" s="800"/>
      <c r="AS75" s="423"/>
      <c r="AT75" s="423"/>
      <c r="AU75" s="423"/>
      <c r="AV75" s="423"/>
      <c r="AW75" s="423"/>
      <c r="AX75" s="423"/>
      <c r="AY75" s="423"/>
      <c r="AZ75" s="423"/>
      <c r="BA75" s="423"/>
      <c r="BB75" s="423"/>
      <c r="BC75" s="423"/>
      <c r="BD75" s="423"/>
      <c r="BE75" s="423"/>
      <c r="BF75" s="423"/>
      <c r="BG75" s="423"/>
      <c r="BH75" s="423"/>
      <c r="BI75" s="423"/>
    </row>
    <row r="76" spans="1:61" s="164" customFormat="1" ht="12.75">
      <c r="A76" s="207"/>
      <c r="B76" s="220"/>
      <c r="C76" s="220"/>
      <c r="D76" s="220"/>
      <c r="E76" s="220"/>
      <c r="F76" s="220"/>
      <c r="G76" s="220"/>
      <c r="H76" s="220"/>
      <c r="I76" s="220"/>
      <c r="J76" s="243"/>
      <c r="K76" s="159"/>
      <c r="R76" s="423"/>
      <c r="S76" s="423"/>
      <c r="T76" s="423"/>
      <c r="U76" s="761"/>
      <c r="V76" s="761">
        <v>16</v>
      </c>
      <c r="W76" s="760">
        <v>16</v>
      </c>
      <c r="X76" s="771">
        <v>78.33</v>
      </c>
      <c r="Y76" s="771">
        <v>119.2355706</v>
      </c>
      <c r="Z76" s="771">
        <v>96.842713489999994</v>
      </c>
      <c r="AA76" s="771">
        <v>15.54999978</v>
      </c>
      <c r="AB76" s="771">
        <v>7.3847143309999996</v>
      </c>
      <c r="AC76" s="772">
        <v>242.2711443</v>
      </c>
      <c r="AD76" s="771">
        <v>123.28142769999999</v>
      </c>
      <c r="AE76" s="771">
        <v>31.61571421</v>
      </c>
      <c r="AF76" s="771">
        <v>10.00857149</v>
      </c>
      <c r="AG76" s="771">
        <v>1.739714282</v>
      </c>
      <c r="AH76" s="771">
        <v>219.1407122</v>
      </c>
      <c r="AI76" s="771">
        <v>73.782856530000004</v>
      </c>
      <c r="AJ76" s="423"/>
      <c r="AK76" s="423"/>
      <c r="AL76" s="423"/>
      <c r="AM76" s="423"/>
      <c r="AN76" s="423"/>
      <c r="AO76" s="423"/>
      <c r="AP76" s="783"/>
      <c r="AQ76" s="783"/>
      <c r="AR76" s="800"/>
      <c r="AS76" s="423"/>
      <c r="AT76" s="423"/>
      <c r="AU76" s="423"/>
      <c r="AV76" s="423"/>
      <c r="AW76" s="423"/>
      <c r="AX76" s="423"/>
      <c r="AY76" s="423"/>
      <c r="AZ76" s="423"/>
      <c r="BA76" s="423"/>
      <c r="BB76" s="423"/>
      <c r="BC76" s="423"/>
      <c r="BD76" s="423"/>
      <c r="BE76" s="423"/>
      <c r="BF76" s="423"/>
      <c r="BG76" s="423"/>
      <c r="BH76" s="423"/>
      <c r="BI76" s="423"/>
    </row>
    <row r="77" spans="1:61" s="164" customFormat="1" ht="12.75">
      <c r="A77" s="207"/>
      <c r="B77" s="220"/>
      <c r="C77" s="220"/>
      <c r="D77" s="220"/>
      <c r="E77" s="220"/>
      <c r="F77" s="220"/>
      <c r="G77" s="220"/>
      <c r="H77" s="220"/>
      <c r="I77" s="220"/>
      <c r="J77" s="243"/>
      <c r="K77" s="159"/>
      <c r="R77" s="423"/>
      <c r="S77" s="423"/>
      <c r="T77" s="423"/>
      <c r="U77" s="761"/>
      <c r="V77" s="761"/>
      <c r="W77" s="760">
        <v>17</v>
      </c>
      <c r="X77" s="771">
        <v>60.25714275</v>
      </c>
      <c r="Y77" s="771">
        <v>87.61</v>
      </c>
      <c r="Z77" s="771">
        <v>50</v>
      </c>
      <c r="AA77" s="771">
        <v>14.797000000000001</v>
      </c>
      <c r="AB77" s="771">
        <v>9.26</v>
      </c>
      <c r="AC77" s="772">
        <v>224.91</v>
      </c>
      <c r="AD77" s="771">
        <v>109.76</v>
      </c>
      <c r="AE77" s="771">
        <v>26.86</v>
      </c>
      <c r="AF77" s="771">
        <v>10</v>
      </c>
      <c r="AG77" s="771">
        <v>1.53</v>
      </c>
      <c r="AH77" s="771">
        <v>165.05</v>
      </c>
      <c r="AI77" s="771">
        <v>46.43</v>
      </c>
      <c r="AJ77" s="423"/>
      <c r="AK77" s="423"/>
      <c r="AL77" s="423"/>
      <c r="AM77" s="423"/>
      <c r="AN77" s="423"/>
      <c r="AO77" s="423"/>
      <c r="AP77" s="783"/>
      <c r="AQ77" s="783"/>
      <c r="AR77" s="800"/>
      <c r="AS77" s="423"/>
      <c r="AT77" s="423"/>
      <c r="AU77" s="423"/>
      <c r="AV77" s="423"/>
      <c r="AW77" s="423"/>
      <c r="AX77" s="423"/>
      <c r="AY77" s="423"/>
      <c r="AZ77" s="423"/>
      <c r="BA77" s="423"/>
      <c r="BB77" s="423"/>
      <c r="BC77" s="423"/>
      <c r="BD77" s="423"/>
      <c r="BE77" s="423"/>
      <c r="BF77" s="423"/>
      <c r="BG77" s="423"/>
      <c r="BH77" s="423"/>
      <c r="BI77" s="423"/>
    </row>
    <row r="78" spans="1:61" s="164" customFormat="1" ht="12.75">
      <c r="A78" s="207"/>
      <c r="B78" s="220"/>
      <c r="C78" s="220"/>
      <c r="D78" s="220"/>
      <c r="E78" s="220"/>
      <c r="F78" s="220"/>
      <c r="G78" s="220"/>
      <c r="H78" s="220"/>
      <c r="I78" s="220"/>
      <c r="J78" s="243"/>
      <c r="K78" s="159"/>
      <c r="R78" s="423"/>
      <c r="S78" s="423"/>
      <c r="T78" s="423"/>
      <c r="U78" s="761"/>
      <c r="V78" s="761"/>
      <c r="W78" s="760">
        <v>18</v>
      </c>
      <c r="X78" s="771">
        <v>42.69</v>
      </c>
      <c r="Y78" s="771">
        <v>85.12</v>
      </c>
      <c r="Z78" s="771">
        <v>49.42</v>
      </c>
      <c r="AA78" s="771">
        <v>14.55</v>
      </c>
      <c r="AB78" s="771">
        <v>8</v>
      </c>
      <c r="AC78" s="772">
        <v>165.54</v>
      </c>
      <c r="AD78" s="771">
        <v>94.2</v>
      </c>
      <c r="AE78" s="771">
        <v>21.22</v>
      </c>
      <c r="AF78" s="771">
        <v>10.039999999999999</v>
      </c>
      <c r="AG78" s="771">
        <v>1.1060000000000001</v>
      </c>
      <c r="AH78" s="771">
        <v>119.089</v>
      </c>
      <c r="AI78" s="771">
        <v>40.600999999999999</v>
      </c>
      <c r="AJ78" s="423"/>
      <c r="AK78" s="423"/>
      <c r="AL78" s="423"/>
      <c r="AM78" s="423"/>
      <c r="AN78" s="423"/>
      <c r="AO78" s="423"/>
      <c r="AP78" s="783"/>
      <c r="AQ78" s="783"/>
      <c r="AR78" s="800"/>
      <c r="AS78" s="423"/>
      <c r="AT78" s="423"/>
      <c r="AU78" s="423"/>
      <c r="AV78" s="423"/>
      <c r="AW78" s="423"/>
      <c r="AX78" s="423"/>
      <c r="AY78" s="423"/>
      <c r="AZ78" s="423"/>
      <c r="BA78" s="423"/>
      <c r="BB78" s="423"/>
      <c r="BC78" s="423"/>
      <c r="BD78" s="423"/>
      <c r="BE78" s="423"/>
      <c r="BF78" s="423"/>
      <c r="BG78" s="423"/>
      <c r="BH78" s="423"/>
      <c r="BI78" s="423"/>
    </row>
    <row r="79" spans="1:61" s="164" customFormat="1" ht="12.75">
      <c r="A79" s="207"/>
      <c r="B79" s="220"/>
      <c r="C79" s="220"/>
      <c r="D79" s="220"/>
      <c r="E79" s="220"/>
      <c r="F79" s="220"/>
      <c r="G79" s="220"/>
      <c r="H79" s="220"/>
      <c r="I79" s="220"/>
      <c r="J79" s="243"/>
      <c r="K79" s="159"/>
      <c r="R79" s="423"/>
      <c r="S79" s="423"/>
      <c r="T79" s="423"/>
      <c r="U79" s="761"/>
      <c r="V79" s="761"/>
      <c r="W79" s="760">
        <v>19</v>
      </c>
      <c r="X79" s="771">
        <v>28.51</v>
      </c>
      <c r="Y79" s="771">
        <v>72.61</v>
      </c>
      <c r="Z79" s="771">
        <v>35.74</v>
      </c>
      <c r="AA79" s="771">
        <v>13.66</v>
      </c>
      <c r="AB79" s="771">
        <v>6.6</v>
      </c>
      <c r="AC79" s="772">
        <v>146.38</v>
      </c>
      <c r="AD79" s="771">
        <v>94.697000000000003</v>
      </c>
      <c r="AE79" s="771">
        <v>19.11</v>
      </c>
      <c r="AF79" s="771">
        <v>9.94</v>
      </c>
      <c r="AG79" s="771">
        <v>1.4219999999999999</v>
      </c>
      <c r="AH79" s="771">
        <v>92.77</v>
      </c>
      <c r="AI79" s="771">
        <v>44.54</v>
      </c>
      <c r="AJ79" s="423"/>
      <c r="AK79" s="423"/>
      <c r="AL79" s="423"/>
      <c r="AM79" s="423"/>
      <c r="AN79" s="423"/>
      <c r="AO79" s="423"/>
      <c r="AP79" s="783"/>
      <c r="AQ79" s="783"/>
      <c r="AR79" s="800"/>
      <c r="AS79" s="423"/>
      <c r="AT79" s="423"/>
      <c r="AU79" s="423"/>
      <c r="AV79" s="423"/>
      <c r="AW79" s="423"/>
      <c r="AX79" s="423"/>
      <c r="AY79" s="423"/>
      <c r="AZ79" s="423"/>
      <c r="BA79" s="423"/>
      <c r="BB79" s="423"/>
      <c r="BC79" s="423"/>
      <c r="BD79" s="423"/>
      <c r="BE79" s="423"/>
      <c r="BF79" s="423"/>
      <c r="BG79" s="423"/>
      <c r="BH79" s="423"/>
      <c r="BI79" s="423"/>
    </row>
    <row r="80" spans="1:61" s="164" customFormat="1" ht="12.75">
      <c r="A80" s="207"/>
      <c r="B80" s="220"/>
      <c r="C80" s="220"/>
      <c r="D80" s="220"/>
      <c r="E80" s="220"/>
      <c r="F80" s="220"/>
      <c r="G80" s="220"/>
      <c r="H80" s="220"/>
      <c r="I80" s="220"/>
      <c r="J80" s="243"/>
      <c r="K80" s="159"/>
      <c r="R80" s="423"/>
      <c r="S80" s="423"/>
      <c r="T80" s="423"/>
      <c r="U80" s="761"/>
      <c r="V80" s="761">
        <v>20</v>
      </c>
      <c r="W80" s="760">
        <v>20</v>
      </c>
      <c r="X80" s="771">
        <v>35.168999810000003</v>
      </c>
      <c r="Y80" s="771">
        <v>131.49528609999999</v>
      </c>
      <c r="Z80" s="771">
        <v>63.049000329999998</v>
      </c>
      <c r="AA80" s="771">
        <v>13.311428619999999</v>
      </c>
      <c r="AB80" s="771">
        <v>5.4271428930000001</v>
      </c>
      <c r="AC80" s="772">
        <v>134.76942879999999</v>
      </c>
      <c r="AD80" s="771">
        <v>86.832857399999995</v>
      </c>
      <c r="AE80" s="771">
        <v>19.79285703</v>
      </c>
      <c r="AF80" s="771">
        <v>10.00285721</v>
      </c>
      <c r="AG80" s="771">
        <v>1.410000001</v>
      </c>
      <c r="AH80" s="771">
        <v>83.964998519999995</v>
      </c>
      <c r="AI80" s="771">
        <v>26.044285909999999</v>
      </c>
      <c r="AJ80" s="423"/>
      <c r="AK80" s="423"/>
      <c r="AL80" s="423"/>
      <c r="AM80" s="423"/>
      <c r="AN80" s="423"/>
      <c r="AO80" s="423"/>
      <c r="AP80" s="783"/>
      <c r="AQ80" s="783"/>
      <c r="AR80" s="800"/>
      <c r="AS80" s="423"/>
      <c r="AT80" s="423"/>
      <c r="AU80" s="423"/>
      <c r="AV80" s="423"/>
      <c r="AW80" s="423"/>
      <c r="AX80" s="423"/>
      <c r="AY80" s="423"/>
      <c r="AZ80" s="423"/>
      <c r="BA80" s="423"/>
      <c r="BB80" s="423"/>
      <c r="BC80" s="423"/>
      <c r="BD80" s="423"/>
      <c r="BE80" s="423"/>
      <c r="BF80" s="423"/>
      <c r="BG80" s="423"/>
      <c r="BH80" s="423"/>
      <c r="BI80" s="423"/>
    </row>
    <row r="81" spans="1:61" s="164" customFormat="1" ht="12.75">
      <c r="A81" s="207"/>
      <c r="B81" s="220"/>
      <c r="C81" s="220"/>
      <c r="D81" s="220"/>
      <c r="E81" s="220"/>
      <c r="F81" s="220"/>
      <c r="G81" s="220"/>
      <c r="H81" s="220"/>
      <c r="I81" s="220"/>
      <c r="J81" s="243"/>
      <c r="K81" s="159"/>
      <c r="R81" s="423"/>
      <c r="S81" s="423"/>
      <c r="T81" s="423"/>
      <c r="U81" s="761"/>
      <c r="V81" s="761"/>
      <c r="W81" s="760">
        <v>21</v>
      </c>
      <c r="X81" s="771">
        <v>29.271428790000002</v>
      </c>
      <c r="Y81" s="771">
        <v>75.344715120000004</v>
      </c>
      <c r="Z81" s="771">
        <v>58.513571599999999</v>
      </c>
      <c r="AA81" s="771">
        <v>11.43428557</v>
      </c>
      <c r="AB81" s="771">
        <v>3.7200000289999999</v>
      </c>
      <c r="AC81" s="772">
        <v>114.5781435</v>
      </c>
      <c r="AD81" s="771">
        <v>68.318569729999993</v>
      </c>
      <c r="AE81" s="771">
        <v>14.84571416</v>
      </c>
      <c r="AF81" s="771">
        <v>10.00857162</v>
      </c>
      <c r="AG81" s="771">
        <v>1.4790000059999999</v>
      </c>
      <c r="AH81" s="771">
        <v>65.562856949999997</v>
      </c>
      <c r="AI81" s="771">
        <v>21.073571609999998</v>
      </c>
      <c r="AJ81" s="423"/>
      <c r="AK81" s="423"/>
      <c r="AL81" s="423"/>
      <c r="AM81" s="423"/>
      <c r="AN81" s="423"/>
      <c r="AO81" s="423"/>
      <c r="AP81" s="783"/>
      <c r="AQ81" s="783"/>
      <c r="AR81" s="800"/>
      <c r="AS81" s="423"/>
      <c r="AT81" s="423"/>
      <c r="AU81" s="423"/>
      <c r="AV81" s="423"/>
      <c r="AW81" s="423"/>
      <c r="AX81" s="423"/>
      <c r="AY81" s="423"/>
      <c r="AZ81" s="423"/>
      <c r="BA81" s="423"/>
      <c r="BB81" s="423"/>
      <c r="BC81" s="423"/>
      <c r="BD81" s="423"/>
      <c r="BE81" s="423"/>
      <c r="BF81" s="423"/>
      <c r="BG81" s="423"/>
      <c r="BH81" s="423"/>
      <c r="BI81" s="423"/>
    </row>
    <row r="82" spans="1:61" s="164" customFormat="1" ht="12.75">
      <c r="A82" s="207"/>
      <c r="B82" s="220"/>
      <c r="C82" s="220"/>
      <c r="D82" s="220"/>
      <c r="E82" s="220"/>
      <c r="F82" s="220"/>
      <c r="G82" s="220"/>
      <c r="H82" s="220"/>
      <c r="I82" s="220"/>
      <c r="J82" s="243"/>
      <c r="K82" s="159"/>
      <c r="R82" s="423"/>
      <c r="S82" s="423"/>
      <c r="T82" s="423"/>
      <c r="U82" s="761"/>
      <c r="V82" s="761"/>
      <c r="W82" s="760">
        <v>22</v>
      </c>
      <c r="X82" s="771">
        <v>26.585714339999999</v>
      </c>
      <c r="Y82" s="771">
        <v>59.612285610000001</v>
      </c>
      <c r="Z82" s="771">
        <v>62.080428529999999</v>
      </c>
      <c r="AA82" s="771">
        <v>11.052285875592885</v>
      </c>
      <c r="AB82" s="771">
        <v>3.3728571278708288</v>
      </c>
      <c r="AC82" s="772">
        <v>115.02742876325301</v>
      </c>
      <c r="AD82" s="771">
        <v>61.075714111328075</v>
      </c>
      <c r="AE82" s="771">
        <v>12.268571444920086</v>
      </c>
      <c r="AF82" s="771">
        <v>10.010000092642615</v>
      </c>
      <c r="AG82" s="771">
        <v>1.7637142960000001</v>
      </c>
      <c r="AH82" s="771">
        <v>57.502857210000002</v>
      </c>
      <c r="AI82" s="771">
        <v>20.06771415</v>
      </c>
      <c r="AJ82" s="423"/>
      <c r="AK82" s="423"/>
      <c r="AL82" s="423"/>
      <c r="AM82" s="423"/>
      <c r="AN82" s="423"/>
      <c r="AO82" s="423"/>
      <c r="AP82" s="783"/>
      <c r="AQ82" s="783"/>
      <c r="AR82" s="800"/>
      <c r="AS82" s="423"/>
      <c r="AT82" s="423"/>
      <c r="AU82" s="423"/>
      <c r="AV82" s="423"/>
      <c r="AW82" s="423"/>
      <c r="AX82" s="423"/>
      <c r="AY82" s="423"/>
      <c r="AZ82" s="423"/>
      <c r="BA82" s="423"/>
      <c r="BB82" s="423"/>
      <c r="BC82" s="423"/>
      <c r="BD82" s="423"/>
      <c r="BE82" s="423"/>
      <c r="BF82" s="423"/>
      <c r="BG82" s="423"/>
      <c r="BH82" s="423"/>
      <c r="BI82" s="423"/>
    </row>
    <row r="83" spans="1:61" s="164" customFormat="1" ht="12.75">
      <c r="A83" s="207"/>
      <c r="B83" s="220"/>
      <c r="C83" s="220"/>
      <c r="D83" s="220"/>
      <c r="E83" s="220"/>
      <c r="F83" s="220"/>
      <c r="G83" s="220"/>
      <c r="H83" s="220"/>
      <c r="I83" s="220"/>
      <c r="J83" s="243"/>
      <c r="K83" s="159"/>
      <c r="R83" s="423"/>
      <c r="S83" s="423"/>
      <c r="T83" s="423"/>
      <c r="U83" s="761"/>
      <c r="V83" s="761"/>
      <c r="W83" s="760">
        <v>23</v>
      </c>
      <c r="X83" s="771">
        <v>21.46</v>
      </c>
      <c r="Y83" s="771">
        <v>45.06</v>
      </c>
      <c r="Z83" s="771">
        <v>30.1</v>
      </c>
      <c r="AA83" s="771">
        <v>10.09</v>
      </c>
      <c r="AB83" s="771">
        <v>2.0499999999999998</v>
      </c>
      <c r="AC83" s="772">
        <v>101.04</v>
      </c>
      <c r="AD83" s="771">
        <v>47.76</v>
      </c>
      <c r="AE83" s="771">
        <v>10.95</v>
      </c>
      <c r="AF83" s="771">
        <v>10</v>
      </c>
      <c r="AG83" s="771">
        <v>1.65</v>
      </c>
      <c r="AH83" s="771">
        <v>51.89</v>
      </c>
      <c r="AI83" s="771">
        <v>15.036</v>
      </c>
      <c r="AJ83" s="423"/>
      <c r="AK83" s="423"/>
      <c r="AL83" s="423"/>
      <c r="AM83" s="423"/>
      <c r="AN83" s="423"/>
      <c r="AO83" s="423"/>
      <c r="AP83" s="783"/>
      <c r="AQ83" s="783"/>
      <c r="AR83" s="800"/>
      <c r="AS83" s="423"/>
      <c r="AT83" s="423"/>
      <c r="AU83" s="423"/>
      <c r="AV83" s="423"/>
      <c r="AW83" s="423"/>
      <c r="AX83" s="423"/>
      <c r="AY83" s="423"/>
      <c r="AZ83" s="423"/>
      <c r="BA83" s="423"/>
      <c r="BB83" s="423"/>
      <c r="BC83" s="423"/>
      <c r="BD83" s="423"/>
      <c r="BE83" s="423"/>
      <c r="BF83" s="423"/>
      <c r="BG83" s="423"/>
      <c r="BH83" s="423"/>
      <c r="BI83" s="423"/>
    </row>
    <row r="84" spans="1:61" s="164" customFormat="1" ht="40.5" customHeight="1">
      <c r="A84" s="207"/>
      <c r="B84" s="220"/>
      <c r="C84" s="220"/>
      <c r="D84" s="220"/>
      <c r="E84" s="220"/>
      <c r="F84" s="220"/>
      <c r="G84" s="220"/>
      <c r="H84" s="220"/>
      <c r="I84" s="220"/>
      <c r="J84" s="243"/>
      <c r="K84" s="159"/>
      <c r="R84" s="423"/>
      <c r="S84" s="423"/>
      <c r="T84" s="423"/>
      <c r="U84" s="761"/>
      <c r="V84" s="761">
        <v>24</v>
      </c>
      <c r="W84" s="760">
        <v>24</v>
      </c>
      <c r="X84" s="771">
        <v>18.829999999999998</v>
      </c>
      <c r="Y84" s="771">
        <v>39.22</v>
      </c>
      <c r="Z84" s="771">
        <v>22.76</v>
      </c>
      <c r="AA84" s="771">
        <v>9.61</v>
      </c>
      <c r="AB84" s="771">
        <v>2.5099999999999998</v>
      </c>
      <c r="AC84" s="772">
        <v>92.81</v>
      </c>
      <c r="AD84" s="771">
        <v>46.73</v>
      </c>
      <c r="AE84" s="771">
        <v>10.98</v>
      </c>
      <c r="AF84" s="771">
        <v>10</v>
      </c>
      <c r="AG84" s="771">
        <v>1.65</v>
      </c>
      <c r="AH84" s="771">
        <v>47.66</v>
      </c>
      <c r="AI84" s="771">
        <v>13.44</v>
      </c>
      <c r="AJ84" s="423"/>
      <c r="AK84" s="423"/>
      <c r="AL84" s="423"/>
      <c r="AM84" s="423"/>
      <c r="AN84" s="423"/>
      <c r="AO84" s="423"/>
      <c r="AP84" s="783"/>
      <c r="AQ84" s="783"/>
      <c r="AR84" s="800"/>
      <c r="AS84" s="423"/>
      <c r="AT84" s="423"/>
      <c r="AU84" s="423"/>
      <c r="AV84" s="423"/>
      <c r="AW84" s="423"/>
      <c r="AX84" s="423"/>
      <c r="AY84" s="423"/>
      <c r="AZ84" s="423"/>
      <c r="BA84" s="423"/>
      <c r="BB84" s="423"/>
      <c r="BC84" s="423"/>
      <c r="BD84" s="423"/>
      <c r="BE84" s="423"/>
      <c r="BF84" s="423"/>
      <c r="BG84" s="423"/>
      <c r="BH84" s="423"/>
      <c r="BI84" s="423"/>
    </row>
    <row r="85" spans="1:61" s="164" customFormat="1" ht="12.75">
      <c r="A85" s="207"/>
      <c r="B85" s="220"/>
      <c r="C85" s="220"/>
      <c r="D85" s="220"/>
      <c r="E85" s="220"/>
      <c r="F85" s="220"/>
      <c r="G85" s="220"/>
      <c r="H85" s="220"/>
      <c r="I85" s="220"/>
      <c r="J85" s="243"/>
      <c r="K85" s="159"/>
      <c r="R85" s="423"/>
      <c r="S85" s="423"/>
      <c r="T85" s="423"/>
      <c r="U85" s="761"/>
      <c r="V85" s="761"/>
      <c r="W85" s="760">
        <v>25</v>
      </c>
      <c r="X85" s="771">
        <v>17.614000000000001</v>
      </c>
      <c r="Y85" s="771">
        <v>35.65</v>
      </c>
      <c r="Z85" s="771">
        <v>16.28</v>
      </c>
      <c r="AA85" s="771">
        <v>9.0299999999999994</v>
      </c>
      <c r="AB85" s="771">
        <v>2.41</v>
      </c>
      <c r="AC85" s="772">
        <v>84.18</v>
      </c>
      <c r="AD85" s="771">
        <v>47.56</v>
      </c>
      <c r="AE85" s="771">
        <v>10.367000000000001</v>
      </c>
      <c r="AF85" s="771">
        <v>10</v>
      </c>
      <c r="AG85" s="771">
        <v>1.89</v>
      </c>
      <c r="AH85" s="771">
        <v>43.03</v>
      </c>
      <c r="AI85" s="771">
        <v>11.38</v>
      </c>
      <c r="AJ85" s="423"/>
      <c r="AK85" s="423"/>
      <c r="AL85" s="423"/>
      <c r="AM85" s="423"/>
      <c r="AN85" s="423"/>
      <c r="AO85" s="423"/>
      <c r="AP85" s="783"/>
      <c r="AQ85" s="783"/>
      <c r="AR85" s="800"/>
      <c r="AS85" s="423"/>
      <c r="AT85" s="423"/>
      <c r="AU85" s="423"/>
      <c r="AV85" s="423"/>
      <c r="AW85" s="423"/>
      <c r="AX85" s="423"/>
      <c r="AY85" s="423"/>
      <c r="AZ85" s="423"/>
      <c r="BA85" s="423"/>
      <c r="BB85" s="423"/>
      <c r="BC85" s="423"/>
      <c r="BD85" s="423"/>
      <c r="BE85" s="423"/>
      <c r="BF85" s="423"/>
      <c r="BG85" s="423"/>
      <c r="BH85" s="423"/>
      <c r="BI85" s="423"/>
    </row>
    <row r="86" spans="1:61" s="164" customFormat="1" ht="12.75">
      <c r="A86" s="207"/>
      <c r="B86" s="220"/>
      <c r="C86" s="220"/>
      <c r="D86" s="220"/>
      <c r="E86" s="220"/>
      <c r="F86" s="220"/>
      <c r="G86" s="220"/>
      <c r="H86" s="220"/>
      <c r="I86" s="220"/>
      <c r="J86" s="243"/>
      <c r="K86" s="159"/>
      <c r="R86" s="423"/>
      <c r="S86" s="423"/>
      <c r="T86" s="423"/>
      <c r="U86" s="761"/>
      <c r="V86" s="761"/>
      <c r="W86" s="760">
        <v>26</v>
      </c>
      <c r="X86" s="771">
        <v>16.271428790000002</v>
      </c>
      <c r="Y86" s="771">
        <v>32.878427780000003</v>
      </c>
      <c r="Z86" s="771">
        <v>13.60685703</v>
      </c>
      <c r="AA86" s="771">
        <v>8.5145713260000004</v>
      </c>
      <c r="AB86" s="771">
        <v>2.8185714480000001</v>
      </c>
      <c r="AC86" s="772">
        <v>73.514571599999996</v>
      </c>
      <c r="AD86" s="771">
        <v>39.89285769</v>
      </c>
      <c r="AE86" s="771">
        <v>8.9742856710000005</v>
      </c>
      <c r="AF86" s="771">
        <v>10.001428600000001</v>
      </c>
      <c r="AG86" s="771">
        <v>1.6758571520000001</v>
      </c>
      <c r="AH86" s="771">
        <v>39.17514311</v>
      </c>
      <c r="AI86" s="771">
        <v>10</v>
      </c>
      <c r="AJ86" s="423"/>
      <c r="AK86" s="423"/>
      <c r="AL86" s="423"/>
      <c r="AM86" s="423"/>
      <c r="AN86" s="423"/>
      <c r="AO86" s="423"/>
      <c r="AP86" s="783"/>
      <c r="AQ86" s="783"/>
      <c r="AR86" s="800"/>
      <c r="AS86" s="423"/>
      <c r="AT86" s="423"/>
      <c r="AU86" s="423"/>
      <c r="AV86" s="423"/>
      <c r="AW86" s="423"/>
      <c r="AX86" s="423"/>
      <c r="AY86" s="423"/>
      <c r="AZ86" s="423"/>
      <c r="BA86" s="423"/>
      <c r="BB86" s="423"/>
      <c r="BC86" s="423"/>
      <c r="BD86" s="423"/>
      <c r="BE86" s="423"/>
      <c r="BF86" s="423"/>
      <c r="BG86" s="423"/>
      <c r="BH86" s="423"/>
      <c r="BI86" s="423"/>
    </row>
    <row r="87" spans="1:61" s="164" customFormat="1" ht="12.75">
      <c r="A87" s="207"/>
      <c r="B87" s="220"/>
      <c r="C87" s="220"/>
      <c r="D87" s="220"/>
      <c r="E87" s="220"/>
      <c r="F87" s="220"/>
      <c r="G87" s="220"/>
      <c r="H87" s="220"/>
      <c r="I87" s="220"/>
      <c r="J87" s="243"/>
      <c r="K87" s="159"/>
      <c r="R87" s="423"/>
      <c r="S87" s="423"/>
      <c r="T87" s="423"/>
      <c r="U87" s="761"/>
      <c r="V87" s="761"/>
      <c r="W87" s="760">
        <v>27</v>
      </c>
      <c r="X87" s="771">
        <v>16.23</v>
      </c>
      <c r="Y87" s="771">
        <v>31.86</v>
      </c>
      <c r="Z87" s="771">
        <v>11.76</v>
      </c>
      <c r="AA87" s="771">
        <v>8.7200000000000006</v>
      </c>
      <c r="AB87" s="771">
        <v>2.5099999999999998</v>
      </c>
      <c r="AC87" s="772">
        <v>78.14</v>
      </c>
      <c r="AD87" s="771">
        <v>35.340000000000003</v>
      </c>
      <c r="AE87" s="771">
        <v>9.23</v>
      </c>
      <c r="AF87" s="771">
        <v>10</v>
      </c>
      <c r="AG87" s="771">
        <v>1.29</v>
      </c>
      <c r="AH87" s="771">
        <v>42.66</v>
      </c>
      <c r="AI87" s="771">
        <v>9.59</v>
      </c>
      <c r="AJ87" s="423"/>
      <c r="AK87" s="423"/>
      <c r="AL87" s="423"/>
      <c r="AM87" s="423"/>
      <c r="AN87" s="423"/>
      <c r="AO87" s="423"/>
      <c r="AP87" s="783"/>
      <c r="AQ87" s="783"/>
      <c r="AR87" s="800"/>
      <c r="AS87" s="423"/>
      <c r="AT87" s="423"/>
      <c r="AU87" s="423"/>
      <c r="AV87" s="423"/>
      <c r="AW87" s="423"/>
      <c r="AX87" s="423"/>
      <c r="AY87" s="423"/>
      <c r="AZ87" s="423"/>
      <c r="BA87" s="423"/>
      <c r="BB87" s="423"/>
      <c r="BC87" s="423"/>
      <c r="BD87" s="423"/>
      <c r="BE87" s="423"/>
      <c r="BF87" s="423"/>
      <c r="BG87" s="423"/>
      <c r="BH87" s="423"/>
      <c r="BI87" s="423"/>
    </row>
    <row r="88" spans="1:61" s="164" customFormat="1" ht="12.75">
      <c r="A88" s="207"/>
      <c r="B88" s="220"/>
      <c r="C88" s="220"/>
      <c r="D88" s="220"/>
      <c r="E88" s="220"/>
      <c r="F88" s="220"/>
      <c r="G88" s="220"/>
      <c r="H88" s="220"/>
      <c r="I88" s="220"/>
      <c r="J88" s="243"/>
      <c r="K88" s="159"/>
      <c r="R88" s="423"/>
      <c r="S88" s="423"/>
      <c r="T88" s="423"/>
      <c r="U88" s="761"/>
      <c r="V88" s="761">
        <v>28</v>
      </c>
      <c r="W88" s="760">
        <v>28</v>
      </c>
      <c r="X88" s="771">
        <v>15.585714339999999</v>
      </c>
      <c r="Y88" s="771">
        <v>28.237714220000001</v>
      </c>
      <c r="Z88" s="771">
        <v>11.887571469999999</v>
      </c>
      <c r="AA88" s="771">
        <v>8.3142856869999999</v>
      </c>
      <c r="AB88" s="771">
        <v>1.9500000310000001</v>
      </c>
      <c r="AC88" s="772">
        <v>94.135857720000004</v>
      </c>
      <c r="AD88" s="771">
        <v>30.624285830000002</v>
      </c>
      <c r="AE88" s="771">
        <v>8.2042856900000007</v>
      </c>
      <c r="AF88" s="771">
        <v>10.004285810000001</v>
      </c>
      <c r="AG88" s="771">
        <v>1.798428621</v>
      </c>
      <c r="AH88" s="771">
        <v>38.501427790000001</v>
      </c>
      <c r="AI88" s="771">
        <v>8.4171430039999997</v>
      </c>
      <c r="AJ88" s="423"/>
      <c r="AK88" s="423"/>
      <c r="AL88" s="423"/>
      <c r="AM88" s="423"/>
      <c r="AN88" s="423"/>
      <c r="AO88" s="423"/>
      <c r="AP88" s="783"/>
      <c r="AQ88" s="783"/>
      <c r="AR88" s="806"/>
      <c r="AS88" s="423"/>
      <c r="AT88" s="423"/>
      <c r="AU88" s="423"/>
      <c r="AV88" s="423"/>
      <c r="AW88" s="423"/>
      <c r="AX88" s="423"/>
      <c r="AY88" s="423"/>
      <c r="AZ88" s="423"/>
      <c r="BA88" s="423"/>
      <c r="BB88" s="423"/>
      <c r="BC88" s="423"/>
      <c r="BD88" s="423"/>
      <c r="BE88" s="423"/>
      <c r="BF88" s="423"/>
      <c r="BG88" s="423"/>
      <c r="BH88" s="423"/>
      <c r="BI88" s="423"/>
    </row>
    <row r="89" spans="1:61" s="164" customFormat="1" ht="12.75">
      <c r="A89" s="207"/>
      <c r="B89" s="220"/>
      <c r="C89" s="220"/>
      <c r="D89" s="220"/>
      <c r="E89" s="220"/>
      <c r="F89" s="220"/>
      <c r="G89" s="220"/>
      <c r="H89" s="220"/>
      <c r="I89" s="220"/>
      <c r="J89" s="243"/>
      <c r="K89" s="159"/>
      <c r="R89" s="423"/>
      <c r="S89" s="423"/>
      <c r="T89" s="423"/>
      <c r="U89" s="761"/>
      <c r="V89" s="761"/>
      <c r="W89" s="760">
        <v>29</v>
      </c>
      <c r="X89" s="771">
        <v>14.93</v>
      </c>
      <c r="Y89" s="771">
        <v>26.65</v>
      </c>
      <c r="Z89" s="771">
        <v>10.27</v>
      </c>
      <c r="AA89" s="771">
        <v>8.1028571810041097</v>
      </c>
      <c r="AB89" s="771">
        <v>1.9357143130000001</v>
      </c>
      <c r="AC89" s="772">
        <v>90.32</v>
      </c>
      <c r="AD89" s="771">
        <v>30.7200001307896</v>
      </c>
      <c r="AE89" s="771">
        <v>7.5200000490461001</v>
      </c>
      <c r="AF89" s="771">
        <v>10</v>
      </c>
      <c r="AG89" s="771">
        <v>1.4</v>
      </c>
      <c r="AH89" s="771">
        <v>35.53</v>
      </c>
      <c r="AI89" s="771">
        <v>8.27</v>
      </c>
      <c r="AJ89" s="423"/>
      <c r="AK89" s="423"/>
      <c r="AL89" s="423"/>
      <c r="AM89" s="423"/>
      <c r="AN89" s="423"/>
      <c r="AO89" s="423"/>
      <c r="AP89" s="783"/>
      <c r="AQ89" s="783"/>
      <c r="AR89" s="800"/>
      <c r="AS89" s="423"/>
      <c r="AT89" s="423"/>
      <c r="AU89" s="423"/>
      <c r="AV89" s="423"/>
      <c r="AW89" s="423"/>
      <c r="AX89" s="423"/>
      <c r="AY89" s="423"/>
      <c r="AZ89" s="423"/>
      <c r="BA89" s="423"/>
      <c r="BB89" s="423"/>
      <c r="BC89" s="423"/>
      <c r="BD89" s="423"/>
      <c r="BE89" s="423"/>
      <c r="BF89" s="423"/>
      <c r="BG89" s="423"/>
      <c r="BH89" s="423"/>
      <c r="BI89" s="423"/>
    </row>
    <row r="90" spans="1:61" s="164" customFormat="1" ht="12.75">
      <c r="A90" s="207"/>
      <c r="B90" s="220"/>
      <c r="C90" s="220"/>
      <c r="D90" s="220"/>
      <c r="E90" s="220"/>
      <c r="F90" s="220"/>
      <c r="G90" s="220"/>
      <c r="H90" s="220"/>
      <c r="I90" s="220"/>
      <c r="J90" s="243"/>
      <c r="K90" s="159"/>
      <c r="R90" s="423"/>
      <c r="S90" s="423"/>
      <c r="T90" s="423"/>
      <c r="U90" s="761"/>
      <c r="V90" s="761"/>
      <c r="W90" s="760">
        <v>30</v>
      </c>
      <c r="X90" s="771">
        <v>13.502856935773542</v>
      </c>
      <c r="Y90" s="771">
        <v>26.615142549787187</v>
      </c>
      <c r="Z90" s="771">
        <v>8.3531428745814704</v>
      </c>
      <c r="AA90" s="771">
        <v>6.9451428140912697</v>
      </c>
      <c r="AB90" s="771">
        <v>1.1404285771506149</v>
      </c>
      <c r="AC90" s="772">
        <v>79.859856741768922</v>
      </c>
      <c r="AD90" s="771">
        <v>26.590000152587869</v>
      </c>
      <c r="AE90" s="771">
        <v>7.6185714857918834</v>
      </c>
      <c r="AF90" s="771">
        <v>10</v>
      </c>
      <c r="AG90" s="771">
        <v>2.1097143036978538</v>
      </c>
      <c r="AH90" s="771">
        <v>34.39142826625276</v>
      </c>
      <c r="AI90" s="771">
        <v>6.896428448813297</v>
      </c>
      <c r="AJ90" s="423"/>
      <c r="AK90" s="423"/>
      <c r="AL90" s="423"/>
      <c r="AM90" s="423"/>
      <c r="AN90" s="423"/>
      <c r="AO90" s="423"/>
      <c r="AP90" s="783"/>
      <c r="AQ90" s="783"/>
      <c r="AR90" s="800"/>
      <c r="AS90" s="423"/>
      <c r="AT90" s="423"/>
      <c r="AU90" s="423"/>
      <c r="AV90" s="423"/>
      <c r="AW90" s="423"/>
      <c r="AX90" s="423"/>
      <c r="AY90" s="423"/>
      <c r="AZ90" s="423"/>
      <c r="BA90" s="423"/>
      <c r="BB90" s="423"/>
      <c r="BC90" s="423"/>
      <c r="BD90" s="423"/>
      <c r="BE90" s="423"/>
      <c r="BF90" s="423"/>
      <c r="BG90" s="423"/>
      <c r="BH90" s="423"/>
      <c r="BI90" s="423"/>
    </row>
    <row r="91" spans="1:61" s="164" customFormat="1" ht="12.75">
      <c r="A91" s="207"/>
      <c r="B91" s="220"/>
      <c r="C91" s="220"/>
      <c r="D91" s="220"/>
      <c r="E91" s="220"/>
      <c r="F91" s="220"/>
      <c r="G91" s="220"/>
      <c r="H91" s="220"/>
      <c r="I91" s="220"/>
      <c r="J91" s="243"/>
      <c r="K91" s="159"/>
      <c r="R91" s="423"/>
      <c r="S91" s="423"/>
      <c r="T91" s="423"/>
      <c r="U91" s="761"/>
      <c r="V91" s="761"/>
      <c r="W91" s="760">
        <v>31</v>
      </c>
      <c r="X91" s="771">
        <v>13.61371449</v>
      </c>
      <c r="Y91" s="771">
        <v>28.730000090000001</v>
      </c>
      <c r="Z91" s="771">
        <v>7.3187142100000004</v>
      </c>
      <c r="AA91" s="771">
        <v>7.4785713469999999</v>
      </c>
      <c r="AB91" s="771">
        <v>0.64999997600000003</v>
      </c>
      <c r="AC91" s="772">
        <v>62.572570800000001</v>
      </c>
      <c r="AD91" s="771">
        <v>23.922857010000001</v>
      </c>
      <c r="AE91" s="771">
        <v>7.2285714150000002</v>
      </c>
      <c r="AF91" s="771">
        <v>10.00857149</v>
      </c>
      <c r="AG91" s="771">
        <v>1.8491428750000001</v>
      </c>
      <c r="AH91" s="771">
        <v>35.190714149999998</v>
      </c>
      <c r="AI91" s="771">
        <v>5.7529999869999999</v>
      </c>
      <c r="AJ91" s="423"/>
      <c r="AK91" s="423"/>
      <c r="AL91" s="423"/>
      <c r="AM91" s="423"/>
      <c r="AN91" s="423"/>
      <c r="AO91" s="423"/>
      <c r="AP91" s="783"/>
      <c r="AQ91" s="783"/>
      <c r="AR91" s="800"/>
      <c r="AS91" s="423"/>
      <c r="AT91" s="423"/>
      <c r="AU91" s="423"/>
      <c r="AV91" s="423"/>
      <c r="AW91" s="423"/>
      <c r="AX91" s="423"/>
      <c r="AY91" s="423"/>
      <c r="AZ91" s="423"/>
      <c r="BA91" s="423"/>
      <c r="BB91" s="423"/>
      <c r="BC91" s="423"/>
      <c r="BD91" s="423"/>
      <c r="BE91" s="423"/>
      <c r="BF91" s="423"/>
      <c r="BG91" s="423"/>
      <c r="BH91" s="423"/>
      <c r="BI91" s="423"/>
    </row>
    <row r="92" spans="1:61" s="164" customFormat="1" ht="12.75">
      <c r="A92" s="207"/>
      <c r="B92" s="220"/>
      <c r="C92" s="220"/>
      <c r="D92" s="220"/>
      <c r="E92" s="220"/>
      <c r="F92" s="220"/>
      <c r="G92" s="220"/>
      <c r="H92" s="220"/>
      <c r="I92" s="220"/>
      <c r="J92" s="243"/>
      <c r="K92" s="159"/>
      <c r="R92" s="423"/>
      <c r="S92" s="423"/>
      <c r="T92" s="423"/>
      <c r="U92" s="761"/>
      <c r="V92" s="761">
        <v>32</v>
      </c>
      <c r="W92" s="760">
        <v>32</v>
      </c>
      <c r="X92" s="771">
        <v>13.74</v>
      </c>
      <c r="Y92" s="771">
        <v>30.58</v>
      </c>
      <c r="Z92" s="771">
        <v>6.6262857573372926</v>
      </c>
      <c r="AA92" s="771">
        <v>7.71</v>
      </c>
      <c r="AB92" s="771">
        <v>1.59</v>
      </c>
      <c r="AC92" s="772">
        <v>66.010000000000005</v>
      </c>
      <c r="AD92" s="771">
        <v>29.69</v>
      </c>
      <c r="AE92" s="771">
        <v>8.18</v>
      </c>
      <c r="AF92" s="771">
        <v>10.01</v>
      </c>
      <c r="AG92" s="771">
        <v>2.0099999999999998</v>
      </c>
      <c r="AH92" s="771">
        <v>39.28</v>
      </c>
      <c r="AI92" s="771">
        <v>7.41</v>
      </c>
      <c r="AJ92" s="423"/>
      <c r="AK92" s="423"/>
      <c r="AL92" s="423"/>
      <c r="AM92" s="423"/>
      <c r="AN92" s="423"/>
      <c r="AO92" s="423"/>
      <c r="AP92" s="783"/>
      <c r="AQ92" s="783"/>
      <c r="AR92" s="800"/>
      <c r="AS92" s="423"/>
      <c r="AT92" s="423"/>
      <c r="AU92" s="423"/>
      <c r="AV92" s="423"/>
      <c r="AW92" s="423"/>
      <c r="AX92" s="423"/>
      <c r="AY92" s="423"/>
      <c r="AZ92" s="423"/>
      <c r="BA92" s="423"/>
      <c r="BB92" s="423"/>
      <c r="BC92" s="423"/>
      <c r="BD92" s="423"/>
      <c r="BE92" s="423"/>
      <c r="BF92" s="423"/>
      <c r="BG92" s="423"/>
      <c r="BH92" s="423"/>
      <c r="BI92" s="423"/>
    </row>
    <row r="93" spans="1:61" s="164" customFormat="1" ht="12.75">
      <c r="A93" s="207"/>
      <c r="B93" s="220"/>
      <c r="C93" s="220"/>
      <c r="D93" s="220"/>
      <c r="E93" s="220"/>
      <c r="F93" s="220"/>
      <c r="G93" s="220"/>
      <c r="H93" s="220"/>
      <c r="I93" s="220"/>
      <c r="J93" s="243"/>
      <c r="K93" s="159"/>
      <c r="R93" s="423"/>
      <c r="S93" s="423"/>
      <c r="T93" s="423"/>
      <c r="U93" s="761"/>
      <c r="V93" s="761"/>
      <c r="W93" s="760">
        <v>33</v>
      </c>
      <c r="X93" s="771">
        <v>12.47</v>
      </c>
      <c r="Y93" s="771">
        <v>30.24</v>
      </c>
      <c r="Z93" s="771">
        <v>6.4</v>
      </c>
      <c r="AA93" s="771">
        <v>7.59</v>
      </c>
      <c r="AB93" s="771">
        <v>2.27</v>
      </c>
      <c r="AC93" s="772">
        <v>60.96</v>
      </c>
      <c r="AD93" s="771">
        <v>27.66</v>
      </c>
      <c r="AE93" s="771">
        <v>8.11</v>
      </c>
      <c r="AF93" s="771">
        <v>10.16</v>
      </c>
      <c r="AG93" s="771">
        <v>1.81</v>
      </c>
      <c r="AH93" s="771">
        <v>43.2</v>
      </c>
      <c r="AI93" s="771">
        <v>9.2959999999999994</v>
      </c>
      <c r="AJ93" s="423"/>
      <c r="AK93" s="423"/>
      <c r="AL93" s="423"/>
      <c r="AM93" s="423"/>
      <c r="AN93" s="423"/>
      <c r="AO93" s="423"/>
      <c r="AP93" s="783"/>
      <c r="AQ93" s="783"/>
      <c r="AR93" s="800"/>
      <c r="AS93" s="423"/>
      <c r="AT93" s="423"/>
      <c r="AU93" s="423"/>
      <c r="AV93" s="423"/>
      <c r="AW93" s="423"/>
      <c r="AX93" s="423"/>
      <c r="AY93" s="423"/>
      <c r="AZ93" s="423"/>
      <c r="BA93" s="423"/>
      <c r="BB93" s="423"/>
      <c r="BC93" s="423"/>
      <c r="BD93" s="423"/>
      <c r="BE93" s="423"/>
      <c r="BF93" s="423"/>
      <c r="BG93" s="423"/>
      <c r="BH93" s="423"/>
      <c r="BI93" s="423"/>
    </row>
    <row r="94" spans="1:61" s="164" customFormat="1" ht="12.75">
      <c r="A94" s="207"/>
      <c r="B94" s="220"/>
      <c r="C94" s="220"/>
      <c r="D94" s="220"/>
      <c r="E94" s="220"/>
      <c r="F94" s="220"/>
      <c r="G94" s="220"/>
      <c r="H94" s="220"/>
      <c r="I94" s="220"/>
      <c r="J94" s="243"/>
      <c r="K94" s="159"/>
      <c r="R94" s="423"/>
      <c r="S94" s="423"/>
      <c r="T94" s="423"/>
      <c r="U94" s="761"/>
      <c r="V94" s="761"/>
      <c r="W94" s="760">
        <v>34</v>
      </c>
      <c r="X94" s="771">
        <v>12.67</v>
      </c>
      <c r="Y94" s="771">
        <v>31.73</v>
      </c>
      <c r="Z94" s="771">
        <v>5.44</v>
      </c>
      <c r="AA94" s="771">
        <v>7.13</v>
      </c>
      <c r="AB94" s="771">
        <v>1.92</v>
      </c>
      <c r="AC94" s="772">
        <v>64.84</v>
      </c>
      <c r="AD94" s="771">
        <v>23.8</v>
      </c>
      <c r="AE94" s="771">
        <v>7.3</v>
      </c>
      <c r="AF94" s="771">
        <v>10.01</v>
      </c>
      <c r="AG94" s="771">
        <v>2.09</v>
      </c>
      <c r="AH94" s="771">
        <v>41.6</v>
      </c>
      <c r="AI94" s="771">
        <v>9.6</v>
      </c>
      <c r="AJ94" s="423"/>
      <c r="AK94" s="423"/>
      <c r="AL94" s="423"/>
      <c r="AM94" s="423"/>
      <c r="AN94" s="423"/>
      <c r="AO94" s="423"/>
      <c r="AP94" s="783"/>
      <c r="AQ94" s="783"/>
      <c r="AR94" s="800"/>
      <c r="AS94" s="423"/>
      <c r="AT94" s="423"/>
      <c r="AU94" s="423"/>
      <c r="AV94" s="423"/>
      <c r="AW94" s="423"/>
      <c r="AX94" s="423"/>
      <c r="AY94" s="423"/>
      <c r="AZ94" s="423"/>
      <c r="BA94" s="423"/>
      <c r="BB94" s="423"/>
      <c r="BC94" s="423"/>
      <c r="BD94" s="423"/>
      <c r="BE94" s="423"/>
      <c r="BF94" s="423"/>
      <c r="BG94" s="423"/>
      <c r="BH94" s="423"/>
      <c r="BI94" s="423"/>
    </row>
    <row r="95" spans="1:61" s="164" customFormat="1" ht="12.75">
      <c r="A95" s="207"/>
      <c r="B95" s="220"/>
      <c r="C95" s="220"/>
      <c r="D95" s="220"/>
      <c r="E95" s="220"/>
      <c r="F95" s="220"/>
      <c r="G95" s="220"/>
      <c r="H95" s="220"/>
      <c r="I95" s="220"/>
      <c r="J95" s="243"/>
      <c r="K95" s="159"/>
      <c r="R95" s="423"/>
      <c r="S95" s="423"/>
      <c r="T95" s="423"/>
      <c r="U95" s="761"/>
      <c r="V95" s="761"/>
      <c r="W95" s="760">
        <v>35</v>
      </c>
      <c r="X95" s="771">
        <v>11.766666730244934</v>
      </c>
      <c r="Y95" s="771">
        <v>29.105667114257798</v>
      </c>
      <c r="Z95" s="771">
        <v>5.0230000813802063</v>
      </c>
      <c r="AA95" s="771">
        <v>6.9800000190734801</v>
      </c>
      <c r="AB95" s="771">
        <v>1.9199999570846498</v>
      </c>
      <c r="AC95" s="772">
        <v>59.800332387288364</v>
      </c>
      <c r="AD95" s="771">
        <v>23.433333079020169</v>
      </c>
      <c r="AE95" s="771">
        <v>6.9866666793823207</v>
      </c>
      <c r="AF95" s="771">
        <v>10.01</v>
      </c>
      <c r="AG95" s="771">
        <v>2.0118571349552661</v>
      </c>
      <c r="AH95" s="771">
        <v>34.785000119890448</v>
      </c>
      <c r="AI95" s="771">
        <v>7.3328572000775987</v>
      </c>
      <c r="AJ95" s="423"/>
      <c r="AK95" s="423"/>
      <c r="AL95" s="423"/>
      <c r="AM95" s="423"/>
      <c r="AN95" s="423"/>
      <c r="AO95" s="423"/>
      <c r="AP95" s="783"/>
      <c r="AQ95" s="802"/>
      <c r="AR95" s="800"/>
      <c r="AS95" s="423"/>
      <c r="AT95" s="423"/>
      <c r="AU95" s="423"/>
      <c r="AV95" s="423"/>
      <c r="AW95" s="423"/>
      <c r="AX95" s="423"/>
      <c r="AY95" s="423"/>
      <c r="AZ95" s="423"/>
      <c r="BA95" s="423"/>
      <c r="BB95" s="423"/>
      <c r="BC95" s="423"/>
      <c r="BD95" s="423"/>
      <c r="BE95" s="423"/>
      <c r="BF95" s="423"/>
      <c r="BG95" s="423"/>
      <c r="BH95" s="423"/>
      <c r="BI95" s="423"/>
    </row>
    <row r="96" spans="1:61" s="164" customFormat="1" ht="12.75">
      <c r="A96" s="207"/>
      <c r="B96" s="220"/>
      <c r="C96" s="220"/>
      <c r="D96" s="220"/>
      <c r="E96" s="220"/>
      <c r="F96" s="220"/>
      <c r="G96" s="220"/>
      <c r="H96" s="220"/>
      <c r="I96" s="220"/>
      <c r="J96" s="243"/>
      <c r="K96" s="159"/>
      <c r="R96" s="423"/>
      <c r="S96" s="423"/>
      <c r="T96" s="423"/>
      <c r="U96" s="761"/>
      <c r="V96" s="761">
        <v>36</v>
      </c>
      <c r="W96" s="760">
        <v>36</v>
      </c>
      <c r="X96" s="771">
        <v>13.800000190734799</v>
      </c>
      <c r="Y96" s="771">
        <v>30.579000473022401</v>
      </c>
      <c r="Z96" s="771">
        <v>6.1409997940063397</v>
      </c>
      <c r="AA96" s="771">
        <v>7</v>
      </c>
      <c r="AB96" s="771">
        <v>2.1640000343322701</v>
      </c>
      <c r="AC96" s="772">
        <v>64.350997924804602</v>
      </c>
      <c r="AD96" s="771">
        <v>23</v>
      </c>
      <c r="AE96" s="771">
        <v>6.67000007629394</v>
      </c>
      <c r="AF96" s="771">
        <v>10.5</v>
      </c>
      <c r="AG96" s="771">
        <v>1.20000004768371</v>
      </c>
      <c r="AH96" s="771">
        <v>32.310001373291001</v>
      </c>
      <c r="AI96" s="771">
        <v>6.97300004959106</v>
      </c>
      <c r="AJ96" s="423"/>
      <c r="AK96" s="423"/>
      <c r="AL96" s="423"/>
      <c r="AM96" s="423"/>
      <c r="AN96" s="423"/>
      <c r="AO96" s="423"/>
      <c r="AP96" s="783"/>
      <c r="AQ96" s="802"/>
      <c r="AR96" s="800"/>
      <c r="AS96" s="423"/>
      <c r="AT96" s="423"/>
      <c r="AU96" s="423"/>
      <c r="AV96" s="423"/>
      <c r="AW96" s="423"/>
      <c r="AX96" s="423"/>
      <c r="AY96" s="423"/>
      <c r="AZ96" s="423"/>
      <c r="BA96" s="423"/>
      <c r="BB96" s="423"/>
      <c r="BC96" s="423"/>
      <c r="BD96" s="423"/>
      <c r="BE96" s="423"/>
      <c r="BF96" s="423"/>
      <c r="BG96" s="423"/>
      <c r="BH96" s="423"/>
      <c r="BI96" s="423"/>
    </row>
    <row r="97" spans="1:61" s="164" customFormat="1" ht="12.75">
      <c r="A97" s="207"/>
      <c r="B97" s="220"/>
      <c r="C97" s="220"/>
      <c r="D97" s="220"/>
      <c r="E97" s="220"/>
      <c r="F97" s="220"/>
      <c r="G97" s="220"/>
      <c r="H97" s="220"/>
      <c r="I97" s="220"/>
      <c r="J97" s="243"/>
      <c r="K97" s="159"/>
      <c r="R97" s="423"/>
      <c r="S97" s="423"/>
      <c r="T97" s="423"/>
      <c r="U97" s="761"/>
      <c r="V97" s="761"/>
      <c r="W97" s="760">
        <v>37</v>
      </c>
      <c r="X97" s="771">
        <v>14.228571483067071</v>
      </c>
      <c r="Y97" s="771">
        <v>32.723000390189</v>
      </c>
      <c r="Z97" s="771">
        <v>4.9454285760000003</v>
      </c>
      <c r="AA97" s="771">
        <v>7.2014284819999999</v>
      </c>
      <c r="AB97" s="771">
        <v>1.3999999759999999</v>
      </c>
      <c r="AC97" s="772">
        <v>63.919498443603501</v>
      </c>
      <c r="AD97" s="771">
        <v>28.721428190000001</v>
      </c>
      <c r="AE97" s="771">
        <v>6.6328571180000004</v>
      </c>
      <c r="AF97" s="771">
        <v>9.9283333333333346</v>
      </c>
      <c r="AG97" s="771">
        <v>1.8319999831063358</v>
      </c>
      <c r="AH97" s="771">
        <v>35.785714830000003</v>
      </c>
      <c r="AI97" s="771">
        <v>7.0742856775011305</v>
      </c>
      <c r="AJ97" s="423"/>
      <c r="AK97" s="423"/>
      <c r="AL97" s="423"/>
      <c r="AM97" s="423"/>
      <c r="AN97" s="423"/>
      <c r="AO97" s="423"/>
      <c r="AP97" s="783"/>
      <c r="AQ97" s="783"/>
      <c r="AR97" s="800"/>
      <c r="AS97" s="423"/>
      <c r="AT97" s="423"/>
      <c r="AU97" s="423"/>
      <c r="AV97" s="423"/>
      <c r="AW97" s="423"/>
      <c r="AX97" s="423"/>
      <c r="AY97" s="423"/>
      <c r="AZ97" s="423"/>
      <c r="BA97" s="423"/>
      <c r="BB97" s="423"/>
      <c r="BC97" s="423"/>
      <c r="BD97" s="423"/>
      <c r="BE97" s="423"/>
      <c r="BF97" s="423"/>
      <c r="BG97" s="423"/>
      <c r="BH97" s="423"/>
      <c r="BI97" s="423"/>
    </row>
    <row r="98" spans="1:61" s="164" customFormat="1" ht="12.75">
      <c r="A98" s="207"/>
      <c r="B98" s="220"/>
      <c r="C98" s="220"/>
      <c r="D98" s="220"/>
      <c r="E98" s="220"/>
      <c r="F98" s="220"/>
      <c r="G98" s="220"/>
      <c r="H98" s="220"/>
      <c r="I98" s="220"/>
      <c r="J98" s="243"/>
      <c r="K98" s="159"/>
      <c r="R98" s="423"/>
      <c r="S98" s="423"/>
      <c r="T98" s="423"/>
      <c r="U98" s="761"/>
      <c r="V98" s="761"/>
      <c r="W98" s="760">
        <v>38</v>
      </c>
      <c r="X98" s="771">
        <v>15.157142909999999</v>
      </c>
      <c r="Y98" s="771">
        <v>38.73833338</v>
      </c>
      <c r="Z98" s="771">
        <v>4.7753333250000001</v>
      </c>
      <c r="AA98" s="771">
        <v>7.0799999920000003</v>
      </c>
      <c r="AB98" s="771">
        <v>0.80900001499999996</v>
      </c>
      <c r="AC98" s="772">
        <v>72.23585783</v>
      </c>
      <c r="AD98" s="771">
        <v>38.034285949999997</v>
      </c>
      <c r="AE98" s="771">
        <v>6.5185714450000001</v>
      </c>
      <c r="AF98" s="771">
        <v>10.001428600000001</v>
      </c>
      <c r="AG98" s="771">
        <v>1.9189999959999999</v>
      </c>
      <c r="AH98" s="771">
        <v>42.055714739999999</v>
      </c>
      <c r="AI98" s="771">
        <v>7.3512855940000001</v>
      </c>
      <c r="AJ98" s="423"/>
      <c r="AK98" s="423"/>
      <c r="AL98" s="423"/>
      <c r="AM98" s="423"/>
      <c r="AN98" s="423"/>
      <c r="AO98" s="423"/>
      <c r="AP98" s="783"/>
      <c r="AQ98" s="783"/>
      <c r="AR98" s="800"/>
      <c r="AS98" s="423"/>
      <c r="AT98" s="423"/>
      <c r="AU98" s="423"/>
      <c r="AV98" s="423"/>
      <c r="AW98" s="423"/>
      <c r="AX98" s="423"/>
      <c r="AY98" s="423"/>
      <c r="AZ98" s="423"/>
      <c r="BA98" s="423"/>
      <c r="BB98" s="423"/>
      <c r="BC98" s="423"/>
      <c r="BD98" s="423"/>
      <c r="BE98" s="423"/>
      <c r="BF98" s="423"/>
      <c r="BG98" s="423"/>
      <c r="BH98" s="423"/>
      <c r="BI98" s="423"/>
    </row>
    <row r="99" spans="1:61" s="164" customFormat="1" ht="12.75">
      <c r="A99" s="207"/>
      <c r="B99" s="220"/>
      <c r="C99" s="220"/>
      <c r="D99" s="220"/>
      <c r="E99" s="220"/>
      <c r="F99" s="220"/>
      <c r="G99" s="220"/>
      <c r="H99" s="220"/>
      <c r="I99" s="220"/>
      <c r="J99" s="243"/>
      <c r="K99" s="159"/>
      <c r="R99" s="423"/>
      <c r="S99" s="423"/>
      <c r="T99" s="423"/>
      <c r="U99" s="761"/>
      <c r="V99" s="761">
        <v>39</v>
      </c>
      <c r="W99" s="760">
        <v>39</v>
      </c>
      <c r="X99" s="771">
        <v>14.257142884390658</v>
      </c>
      <c r="Y99" s="771">
        <v>34.80900083269389</v>
      </c>
      <c r="Z99" s="771">
        <v>4.1092857973916139</v>
      </c>
      <c r="AA99" s="771">
        <v>6.8248571668352369</v>
      </c>
      <c r="AB99" s="771">
        <v>0.84642858164651058</v>
      </c>
      <c r="AC99" s="772">
        <v>72.897999999999996</v>
      </c>
      <c r="AD99" s="771">
        <v>36.480000087193012</v>
      </c>
      <c r="AE99" s="771">
        <v>7.5385714258466416</v>
      </c>
      <c r="AF99" s="771">
        <v>9.9984999999999999</v>
      </c>
      <c r="AG99" s="771">
        <v>1.9850000000000001</v>
      </c>
      <c r="AH99" s="771">
        <v>39.878572191510841</v>
      </c>
      <c r="AI99" s="771">
        <v>12.0242857251848</v>
      </c>
      <c r="AJ99" s="423"/>
      <c r="AK99" s="423"/>
      <c r="AL99" s="423"/>
      <c r="AM99" s="423"/>
      <c r="AN99" s="423"/>
      <c r="AO99" s="423"/>
      <c r="AP99" s="783"/>
      <c r="AQ99" s="783"/>
      <c r="AR99" s="800"/>
      <c r="AS99" s="423"/>
      <c r="AT99" s="423"/>
      <c r="AU99" s="423"/>
      <c r="AV99" s="423"/>
      <c r="AW99" s="423"/>
      <c r="AX99" s="423"/>
      <c r="AY99" s="423"/>
      <c r="AZ99" s="423"/>
      <c r="BA99" s="423"/>
      <c r="BB99" s="423"/>
      <c r="BC99" s="423"/>
      <c r="BD99" s="423"/>
      <c r="BE99" s="423"/>
      <c r="BF99" s="423"/>
      <c r="BG99" s="423"/>
      <c r="BH99" s="423"/>
      <c r="BI99" s="423"/>
    </row>
    <row r="100" spans="1:61" s="164" customFormat="1" ht="12.75">
      <c r="A100" s="207"/>
      <c r="B100" s="220"/>
      <c r="C100" s="220"/>
      <c r="D100" s="220"/>
      <c r="E100" s="220"/>
      <c r="F100" s="220"/>
      <c r="G100" s="220"/>
      <c r="H100" s="220"/>
      <c r="I100" s="220"/>
      <c r="J100" s="243"/>
      <c r="K100" s="159"/>
      <c r="R100" s="423"/>
      <c r="S100" s="423"/>
      <c r="T100" s="423"/>
      <c r="U100" s="761"/>
      <c r="V100" s="761"/>
      <c r="W100" s="760">
        <v>40</v>
      </c>
      <c r="X100" s="771">
        <v>15.11</v>
      </c>
      <c r="Y100" s="771">
        <v>35.9</v>
      </c>
      <c r="Z100" s="771">
        <v>4.0540000000000003</v>
      </c>
      <c r="AA100" s="771">
        <v>6.77</v>
      </c>
      <c r="AB100" s="771">
        <v>1.57</v>
      </c>
      <c r="AC100" s="772">
        <v>74.19</v>
      </c>
      <c r="AD100" s="771">
        <v>37.44</v>
      </c>
      <c r="AE100" s="771">
        <v>7.56</v>
      </c>
      <c r="AF100" s="771">
        <v>10.006</v>
      </c>
      <c r="AG100" s="771">
        <v>1.8959999999999999</v>
      </c>
      <c r="AH100" s="771">
        <v>35.11</v>
      </c>
      <c r="AI100" s="771">
        <v>12.5</v>
      </c>
      <c r="AJ100" s="423"/>
      <c r="AK100" s="423"/>
      <c r="AL100" s="423"/>
      <c r="AM100" s="423"/>
      <c r="AN100" s="423"/>
      <c r="AO100" s="423"/>
      <c r="AP100" s="783"/>
      <c r="AQ100" s="783"/>
      <c r="AR100" s="800"/>
      <c r="AS100" s="423"/>
      <c r="AT100" s="423"/>
      <c r="AU100" s="423"/>
      <c r="AV100" s="423"/>
      <c r="AW100" s="423"/>
      <c r="AX100" s="423"/>
      <c r="AY100" s="423"/>
      <c r="AZ100" s="423"/>
      <c r="BA100" s="423"/>
      <c r="BB100" s="423"/>
      <c r="BC100" s="423"/>
      <c r="BD100" s="423"/>
      <c r="BE100" s="423"/>
      <c r="BF100" s="423"/>
      <c r="BG100" s="423"/>
      <c r="BH100" s="423"/>
      <c r="BI100" s="423"/>
    </row>
    <row r="101" spans="1:61" s="164" customFormat="1" ht="12.75">
      <c r="A101" s="207"/>
      <c r="B101" s="220"/>
      <c r="C101" s="220"/>
      <c r="D101" s="220"/>
      <c r="E101" s="220"/>
      <c r="F101" s="220"/>
      <c r="G101" s="220"/>
      <c r="H101" s="220"/>
      <c r="I101" s="220"/>
      <c r="J101" s="243"/>
      <c r="K101" s="159"/>
      <c r="R101" s="423"/>
      <c r="S101" s="423"/>
      <c r="T101" s="423"/>
      <c r="U101" s="761"/>
      <c r="V101" s="761"/>
      <c r="W101" s="760">
        <v>41</v>
      </c>
      <c r="X101" s="771">
        <v>16.670000000000002</v>
      </c>
      <c r="Y101" s="771">
        <v>46.35</v>
      </c>
      <c r="Z101" s="771">
        <v>5.84</v>
      </c>
      <c r="AA101" s="771">
        <v>6.75</v>
      </c>
      <c r="AB101" s="771">
        <v>1.41</v>
      </c>
      <c r="AC101" s="772">
        <v>61.765000000000001</v>
      </c>
      <c r="AD101" s="771">
        <v>26.27</v>
      </c>
      <c r="AE101" s="771">
        <v>6.15</v>
      </c>
      <c r="AF101" s="771">
        <v>10.003</v>
      </c>
      <c r="AG101" s="771">
        <v>1.45</v>
      </c>
      <c r="AH101" s="771">
        <v>33.85</v>
      </c>
      <c r="AI101" s="771">
        <v>11.69</v>
      </c>
      <c r="AJ101" s="423"/>
      <c r="AK101" s="423"/>
      <c r="AL101" s="423"/>
      <c r="AM101" s="423"/>
      <c r="AN101" s="423"/>
      <c r="AO101" s="423"/>
      <c r="AP101" s="803"/>
      <c r="AQ101" s="783"/>
      <c r="AR101" s="800"/>
      <c r="AS101" s="423"/>
      <c r="AT101" s="423"/>
      <c r="AU101" s="423"/>
      <c r="AV101" s="423"/>
      <c r="AW101" s="423"/>
      <c r="AX101" s="423"/>
      <c r="AY101" s="423"/>
      <c r="AZ101" s="423"/>
      <c r="BA101" s="423"/>
      <c r="BB101" s="423"/>
      <c r="BC101" s="423"/>
      <c r="BD101" s="423"/>
      <c r="BE101" s="423"/>
      <c r="BF101" s="423"/>
      <c r="BG101" s="423"/>
      <c r="BH101" s="423"/>
      <c r="BI101" s="423"/>
    </row>
    <row r="102" spans="1:61" s="173" customFormat="1" ht="12" customHeight="1">
      <c r="A102" s="207"/>
      <c r="B102" s="220"/>
      <c r="C102" s="220"/>
      <c r="D102" s="220"/>
      <c r="E102" s="220"/>
      <c r="F102" s="220"/>
      <c r="G102" s="220"/>
      <c r="H102" s="220"/>
      <c r="I102" s="220"/>
      <c r="J102" s="225"/>
      <c r="K102" s="172"/>
      <c r="R102" s="424"/>
      <c r="S102" s="424"/>
      <c r="T102" s="424"/>
      <c r="U102" s="761"/>
      <c r="V102" s="761"/>
      <c r="W102" s="760">
        <v>42</v>
      </c>
      <c r="X102" s="771">
        <v>15.74</v>
      </c>
      <c r="Y102" s="771">
        <v>46.9</v>
      </c>
      <c r="Z102" s="771">
        <v>6.71</v>
      </c>
      <c r="AA102" s="771">
        <v>6.8819999999999997</v>
      </c>
      <c r="AB102" s="771">
        <v>1.8280000000000001</v>
      </c>
      <c r="AC102" s="772">
        <v>59.17</v>
      </c>
      <c r="AD102" s="771">
        <v>29.35</v>
      </c>
      <c r="AE102" s="771">
        <v>7.25</v>
      </c>
      <c r="AF102" s="771">
        <v>10</v>
      </c>
      <c r="AG102" s="771">
        <v>1.2998000000000001</v>
      </c>
      <c r="AH102" s="771">
        <v>35.061999999999998</v>
      </c>
      <c r="AI102" s="771">
        <v>8.66</v>
      </c>
      <c r="AJ102" s="424"/>
      <c r="AK102" s="424"/>
      <c r="AL102" s="424"/>
      <c r="AM102" s="424"/>
      <c r="AN102" s="424"/>
      <c r="AO102" s="424"/>
      <c r="AP102" s="803"/>
      <c r="AQ102" s="783"/>
      <c r="AR102" s="800"/>
      <c r="AS102" s="424"/>
      <c r="AT102" s="424"/>
      <c r="AU102" s="424"/>
      <c r="AV102" s="424"/>
      <c r="AW102" s="424"/>
      <c r="AX102" s="424"/>
      <c r="AY102" s="424"/>
      <c r="AZ102" s="424"/>
      <c r="BA102" s="424"/>
      <c r="BB102" s="424"/>
      <c r="BC102" s="424"/>
      <c r="BD102" s="424"/>
      <c r="BE102" s="424"/>
      <c r="BF102" s="424"/>
      <c r="BG102" s="424"/>
      <c r="BH102" s="424"/>
      <c r="BI102" s="424"/>
    </row>
    <row r="103" spans="1:61" s="171" customFormat="1" ht="14.1" customHeight="1">
      <c r="A103" s="207"/>
      <c r="B103" s="220"/>
      <c r="C103" s="220"/>
      <c r="D103" s="220"/>
      <c r="E103" s="220"/>
      <c r="F103" s="220"/>
      <c r="G103" s="220"/>
      <c r="H103" s="220"/>
      <c r="I103" s="220"/>
      <c r="J103" s="223"/>
      <c r="K103" s="176"/>
      <c r="R103" s="425"/>
      <c r="S103" s="425"/>
      <c r="T103" s="425"/>
      <c r="U103" s="761"/>
      <c r="V103" s="761">
        <v>43</v>
      </c>
      <c r="W103" s="760">
        <v>43</v>
      </c>
      <c r="X103" s="771">
        <v>19.09</v>
      </c>
      <c r="Y103" s="771">
        <v>61.18</v>
      </c>
      <c r="Z103" s="771">
        <v>17.54</v>
      </c>
      <c r="AA103" s="771">
        <v>8.36</v>
      </c>
      <c r="AB103" s="771">
        <v>3.86</v>
      </c>
      <c r="AC103" s="772">
        <v>72.53</v>
      </c>
      <c r="AD103" s="771">
        <v>47.29</v>
      </c>
      <c r="AE103" s="771">
        <v>8.82</v>
      </c>
      <c r="AF103" s="771">
        <v>10.01</v>
      </c>
      <c r="AG103" s="771">
        <v>1.1467000000000001</v>
      </c>
      <c r="AH103" s="771">
        <v>41.86</v>
      </c>
      <c r="AI103" s="771">
        <v>9.673</v>
      </c>
      <c r="AJ103" s="425"/>
      <c r="AK103" s="425"/>
      <c r="AL103" s="425"/>
      <c r="AM103" s="425"/>
      <c r="AN103" s="425"/>
      <c r="AO103" s="425"/>
      <c r="AP103" s="803"/>
      <c r="AQ103" s="783"/>
      <c r="AR103" s="800"/>
      <c r="AS103" s="425"/>
      <c r="AT103" s="425"/>
      <c r="AU103" s="425"/>
      <c r="AV103" s="425"/>
      <c r="AW103" s="425"/>
      <c r="AX103" s="425"/>
      <c r="AY103" s="425"/>
      <c r="AZ103" s="425"/>
      <c r="BA103" s="425"/>
      <c r="BB103" s="425"/>
      <c r="BC103" s="425"/>
      <c r="BD103" s="425"/>
      <c r="BE103" s="425"/>
      <c r="BF103" s="425"/>
      <c r="BG103" s="425"/>
      <c r="BH103" s="425"/>
      <c r="BI103" s="425"/>
    </row>
    <row r="104" spans="1:61" s="140" customFormat="1" ht="12" customHeight="1">
      <c r="A104" s="207"/>
      <c r="B104" s="220"/>
      <c r="C104" s="220"/>
      <c r="D104" s="220"/>
      <c r="E104" s="220"/>
      <c r="F104" s="220"/>
      <c r="G104" s="220"/>
      <c r="H104" s="220"/>
      <c r="I104" s="220"/>
      <c r="J104" s="243"/>
      <c r="K104" s="159"/>
      <c r="R104" s="426"/>
      <c r="S104" s="426"/>
      <c r="T104" s="426"/>
      <c r="U104" s="761"/>
      <c r="V104" s="761"/>
      <c r="W104" s="760">
        <v>44</v>
      </c>
      <c r="X104" s="771">
        <v>18.899999999999999</v>
      </c>
      <c r="Y104" s="771">
        <v>47.64</v>
      </c>
      <c r="Z104" s="771">
        <v>11.26</v>
      </c>
      <c r="AA104" s="771">
        <v>7.36</v>
      </c>
      <c r="AB104" s="771">
        <v>3.34</v>
      </c>
      <c r="AC104" s="772">
        <v>69.37</v>
      </c>
      <c r="AD104" s="771">
        <v>37.5</v>
      </c>
      <c r="AE104" s="771">
        <v>9.32</v>
      </c>
      <c r="AF104" s="771">
        <v>10</v>
      </c>
      <c r="AG104" s="771">
        <v>1.0329999999999999</v>
      </c>
      <c r="AH104" s="771">
        <v>40.99</v>
      </c>
      <c r="AI104" s="771">
        <v>11.93</v>
      </c>
      <c r="AJ104" s="426"/>
      <c r="AK104" s="426"/>
      <c r="AL104" s="426"/>
      <c r="AM104" s="426"/>
      <c r="AN104" s="426"/>
      <c r="AO104" s="426"/>
      <c r="AP104" s="783"/>
      <c r="AQ104" s="783"/>
      <c r="AR104" s="800"/>
      <c r="AS104" s="426"/>
      <c r="AT104" s="426"/>
      <c r="AU104" s="426"/>
      <c r="AV104" s="426"/>
      <c r="AW104" s="426"/>
      <c r="AX104" s="426"/>
      <c r="AY104" s="426"/>
      <c r="AZ104" s="426"/>
      <c r="BA104" s="426"/>
      <c r="BB104" s="426"/>
      <c r="BC104" s="426"/>
      <c r="BD104" s="426"/>
      <c r="BE104" s="426"/>
      <c r="BF104" s="426"/>
      <c r="BG104" s="426"/>
      <c r="BH104" s="426"/>
      <c r="BI104" s="426"/>
    </row>
    <row r="105" spans="1:61" s="140" customFormat="1" ht="12" customHeight="1">
      <c r="A105" s="207"/>
      <c r="B105" s="220"/>
      <c r="C105" s="220"/>
      <c r="D105" s="220"/>
      <c r="E105" s="220"/>
      <c r="F105" s="220"/>
      <c r="G105" s="220"/>
      <c r="H105" s="220"/>
      <c r="I105" s="220"/>
      <c r="J105" s="243"/>
      <c r="K105" s="159"/>
      <c r="R105" s="426"/>
      <c r="S105" s="426"/>
      <c r="T105" s="426"/>
      <c r="U105" s="761"/>
      <c r="V105" s="761"/>
      <c r="W105" s="760">
        <v>45</v>
      </c>
      <c r="X105" s="771">
        <v>25.86</v>
      </c>
      <c r="Y105" s="771">
        <v>57.13</v>
      </c>
      <c r="Z105" s="771">
        <v>16.84</v>
      </c>
      <c r="AA105" s="771">
        <v>7.94</v>
      </c>
      <c r="AB105" s="771">
        <v>4.54</v>
      </c>
      <c r="AC105" s="772">
        <v>81.2</v>
      </c>
      <c r="AD105" s="771">
        <v>105.06</v>
      </c>
      <c r="AE105" s="771">
        <v>17.329999999999998</v>
      </c>
      <c r="AF105" s="771">
        <v>10.01</v>
      </c>
      <c r="AG105" s="771">
        <v>1.56</v>
      </c>
      <c r="AH105" s="771">
        <v>54.37</v>
      </c>
      <c r="AI105" s="771">
        <v>16.29</v>
      </c>
      <c r="AJ105" s="426"/>
      <c r="AK105" s="426"/>
      <c r="AL105" s="426"/>
      <c r="AM105" s="426"/>
      <c r="AN105" s="426"/>
      <c r="AO105" s="426"/>
      <c r="AP105" s="783"/>
      <c r="AQ105" s="783"/>
      <c r="AR105" s="800"/>
      <c r="AS105" s="426"/>
      <c r="AT105" s="426"/>
      <c r="AU105" s="426"/>
      <c r="AV105" s="426"/>
      <c r="AW105" s="426"/>
      <c r="AX105" s="426"/>
      <c r="AY105" s="426"/>
      <c r="AZ105" s="426"/>
      <c r="BA105" s="426"/>
      <c r="BB105" s="426"/>
      <c r="BC105" s="426"/>
      <c r="BD105" s="426"/>
      <c r="BE105" s="426"/>
      <c r="BF105" s="426"/>
      <c r="BG105" s="426"/>
      <c r="BH105" s="426"/>
      <c r="BI105" s="426"/>
    </row>
    <row r="106" spans="1:61" s="140" customFormat="1" ht="12" customHeight="1">
      <c r="A106" s="207"/>
      <c r="B106" s="220"/>
      <c r="C106" s="220"/>
      <c r="D106" s="220"/>
      <c r="E106" s="220"/>
      <c r="F106" s="220"/>
      <c r="G106" s="220"/>
      <c r="H106" s="220"/>
      <c r="I106" s="220"/>
      <c r="J106" s="243"/>
      <c r="K106" s="159"/>
      <c r="R106" s="426"/>
      <c r="S106" s="426"/>
      <c r="T106" s="426"/>
      <c r="U106" s="761"/>
      <c r="V106" s="761"/>
      <c r="W106" s="760">
        <v>46</v>
      </c>
      <c r="X106" s="771">
        <v>26.7</v>
      </c>
      <c r="Y106" s="771">
        <v>72.62</v>
      </c>
      <c r="Z106" s="771">
        <v>24.07</v>
      </c>
      <c r="AA106" s="771">
        <v>9.76</v>
      </c>
      <c r="AB106" s="771">
        <v>6.16</v>
      </c>
      <c r="AC106" s="772">
        <v>117.17</v>
      </c>
      <c r="AD106" s="771">
        <v>102.46</v>
      </c>
      <c r="AE106" s="771">
        <v>13.6</v>
      </c>
      <c r="AF106" s="771">
        <v>10.007</v>
      </c>
      <c r="AG106" s="771">
        <v>1.7775000000000001</v>
      </c>
      <c r="AH106" s="771">
        <v>68.680000000000007</v>
      </c>
      <c r="AI106" s="771">
        <v>16.026</v>
      </c>
      <c r="AJ106" s="426"/>
      <c r="AK106" s="426"/>
      <c r="AL106" s="426"/>
      <c r="AM106" s="426"/>
      <c r="AN106" s="426"/>
      <c r="AO106" s="426"/>
      <c r="AP106" s="783"/>
      <c r="AQ106" s="783"/>
      <c r="AR106" s="800"/>
      <c r="AS106" s="426"/>
      <c r="AT106" s="426"/>
      <c r="AU106" s="426"/>
      <c r="AV106" s="426"/>
      <c r="AW106" s="426"/>
      <c r="AX106" s="426"/>
      <c r="AY106" s="426"/>
      <c r="AZ106" s="426"/>
      <c r="BA106" s="426"/>
      <c r="BB106" s="426"/>
      <c r="BC106" s="426"/>
      <c r="BD106" s="426"/>
      <c r="BE106" s="426"/>
      <c r="BF106" s="426"/>
      <c r="BG106" s="426"/>
      <c r="BH106" s="426"/>
      <c r="BI106" s="426"/>
    </row>
    <row r="107" spans="1:61" s="181" customFormat="1" ht="12" customHeight="1">
      <c r="A107" s="207"/>
      <c r="B107" s="220"/>
      <c r="C107" s="220"/>
      <c r="D107" s="220"/>
      <c r="E107" s="220"/>
      <c r="F107" s="220"/>
      <c r="G107" s="220"/>
      <c r="H107" s="220"/>
      <c r="I107" s="220"/>
      <c r="J107" s="244"/>
      <c r="R107" s="427"/>
      <c r="S107" s="427"/>
      <c r="T107" s="427"/>
      <c r="U107" s="761"/>
      <c r="V107" s="761"/>
      <c r="W107" s="760">
        <v>47</v>
      </c>
      <c r="X107" s="771">
        <v>25.93</v>
      </c>
      <c r="Y107" s="771">
        <v>62.65</v>
      </c>
      <c r="Z107" s="771">
        <v>50.4</v>
      </c>
      <c r="AA107" s="771">
        <v>8.19</v>
      </c>
      <c r="AB107" s="771">
        <v>4.76</v>
      </c>
      <c r="AC107" s="772">
        <v>90.89</v>
      </c>
      <c r="AD107" s="771">
        <v>51.21</v>
      </c>
      <c r="AE107" s="771">
        <v>12.141999999999999</v>
      </c>
      <c r="AF107" s="771">
        <v>10.01</v>
      </c>
      <c r="AG107" s="771">
        <v>1.9159999999999999</v>
      </c>
      <c r="AH107" s="771">
        <v>45.02</v>
      </c>
      <c r="AI107" s="771">
        <v>14.11</v>
      </c>
      <c r="AJ107" s="427"/>
      <c r="AK107" s="427"/>
      <c r="AL107" s="427"/>
      <c r="AM107" s="427"/>
      <c r="AN107" s="427"/>
      <c r="AO107" s="427"/>
      <c r="AP107" s="783"/>
      <c r="AQ107" s="783"/>
      <c r="AR107" s="800"/>
      <c r="AS107" s="427"/>
      <c r="AT107" s="427"/>
      <c r="AU107" s="427"/>
      <c r="AV107" s="427"/>
      <c r="AW107" s="427"/>
      <c r="AX107" s="427"/>
      <c r="AY107" s="427"/>
      <c r="AZ107" s="427"/>
      <c r="BA107" s="427"/>
      <c r="BB107" s="427"/>
      <c r="BC107" s="427"/>
      <c r="BD107" s="427"/>
      <c r="BE107" s="427"/>
      <c r="BF107" s="427"/>
      <c r="BG107" s="427"/>
      <c r="BH107" s="427"/>
      <c r="BI107" s="427"/>
    </row>
    <row r="108" spans="1:61" s="140" customFormat="1" ht="12" customHeight="1">
      <c r="A108" s="207"/>
      <c r="B108" s="220"/>
      <c r="C108" s="220"/>
      <c r="D108" s="220"/>
      <c r="E108" s="220"/>
      <c r="F108" s="220"/>
      <c r="G108" s="220"/>
      <c r="H108" s="220"/>
      <c r="I108" s="220"/>
      <c r="J108" s="243"/>
      <c r="K108" s="159"/>
      <c r="R108" s="426"/>
      <c r="S108" s="426"/>
      <c r="T108" s="426"/>
      <c r="U108" s="761"/>
      <c r="V108" s="761">
        <v>48</v>
      </c>
      <c r="W108" s="760">
        <v>48</v>
      </c>
      <c r="X108" s="771">
        <v>35.64</v>
      </c>
      <c r="Y108" s="771">
        <v>83.52</v>
      </c>
      <c r="Z108" s="771">
        <v>55.63</v>
      </c>
      <c r="AA108" s="771">
        <v>9.2100000000000009</v>
      </c>
      <c r="AB108" s="771">
        <v>5.88</v>
      </c>
      <c r="AC108" s="772">
        <v>77.62</v>
      </c>
      <c r="AD108" s="771">
        <v>70.7</v>
      </c>
      <c r="AE108" s="771">
        <v>10.96</v>
      </c>
      <c r="AF108" s="771">
        <v>10</v>
      </c>
      <c r="AG108" s="771">
        <v>1.0449999999999999</v>
      </c>
      <c r="AH108" s="771">
        <v>54.12</v>
      </c>
      <c r="AI108" s="771">
        <v>16.25</v>
      </c>
      <c r="AJ108" s="426"/>
      <c r="AK108" s="426"/>
      <c r="AL108" s="426"/>
      <c r="AM108" s="426"/>
      <c r="AN108" s="426"/>
      <c r="AO108" s="426"/>
      <c r="AP108" s="783"/>
      <c r="AQ108" s="783"/>
      <c r="AR108" s="800"/>
      <c r="AS108" s="426"/>
      <c r="AT108" s="426"/>
      <c r="AU108" s="426"/>
      <c r="AV108" s="426"/>
      <c r="AW108" s="426"/>
      <c r="AX108" s="426"/>
      <c r="AY108" s="426"/>
      <c r="AZ108" s="426"/>
      <c r="BA108" s="426"/>
      <c r="BB108" s="426"/>
      <c r="BC108" s="426"/>
      <c r="BD108" s="426"/>
      <c r="BE108" s="426"/>
      <c r="BF108" s="426"/>
      <c r="BG108" s="426"/>
      <c r="BH108" s="426"/>
      <c r="BI108" s="426"/>
    </row>
    <row r="109" spans="1:61" s="140" customFormat="1" ht="12" customHeight="1">
      <c r="A109" s="207"/>
      <c r="B109" s="220"/>
      <c r="C109" s="220"/>
      <c r="D109" s="220"/>
      <c r="E109" s="220"/>
      <c r="F109" s="220"/>
      <c r="G109" s="220"/>
      <c r="H109" s="220"/>
      <c r="I109" s="220"/>
      <c r="J109" s="246"/>
      <c r="K109" s="144"/>
      <c r="R109" s="426"/>
      <c r="S109" s="426"/>
      <c r="T109" s="426"/>
      <c r="U109" s="761"/>
      <c r="V109" s="761"/>
      <c r="W109" s="760">
        <v>49</v>
      </c>
      <c r="X109" s="771">
        <v>30.428599999999999</v>
      </c>
      <c r="Y109" s="771">
        <v>80.849999999999994</v>
      </c>
      <c r="Z109" s="771">
        <v>24.84</v>
      </c>
      <c r="AA109" s="771">
        <v>7.82</v>
      </c>
      <c r="AB109" s="771">
        <v>4.407</v>
      </c>
      <c r="AC109" s="772">
        <v>76.048000000000002</v>
      </c>
      <c r="AD109" s="771">
        <v>83.28</v>
      </c>
      <c r="AE109" s="771">
        <v>18.809999999999999</v>
      </c>
      <c r="AF109" s="771">
        <v>9.7970000000000006</v>
      </c>
      <c r="AG109" s="771">
        <v>0.55000000000000004</v>
      </c>
      <c r="AH109" s="771">
        <v>68.64</v>
      </c>
      <c r="AI109" s="771">
        <v>18.876000000000001</v>
      </c>
      <c r="AJ109" s="426"/>
      <c r="AK109" s="426"/>
      <c r="AL109" s="426"/>
      <c r="AM109" s="426"/>
      <c r="AN109" s="426"/>
      <c r="AO109" s="426"/>
      <c r="AP109" s="783"/>
      <c r="AQ109" s="783"/>
      <c r="AR109" s="800"/>
      <c r="AS109" s="426"/>
      <c r="AT109" s="426"/>
      <c r="AU109" s="426"/>
      <c r="AV109" s="426"/>
      <c r="AW109" s="426"/>
      <c r="AX109" s="426"/>
      <c r="AY109" s="426"/>
      <c r="AZ109" s="426"/>
      <c r="BA109" s="426"/>
      <c r="BB109" s="426"/>
      <c r="BC109" s="426"/>
      <c r="BD109" s="426"/>
      <c r="BE109" s="426"/>
      <c r="BF109" s="426"/>
      <c r="BG109" s="426"/>
      <c r="BH109" s="426"/>
      <c r="BI109" s="426"/>
    </row>
    <row r="110" spans="1:61" s="140" customFormat="1" ht="12" customHeight="1">
      <c r="A110" s="207"/>
      <c r="B110" s="220"/>
      <c r="C110" s="220"/>
      <c r="D110" s="220"/>
      <c r="E110" s="220"/>
      <c r="F110" s="220"/>
      <c r="G110" s="220"/>
      <c r="H110" s="220"/>
      <c r="I110" s="220"/>
      <c r="J110" s="197"/>
      <c r="R110" s="426"/>
      <c r="S110" s="426"/>
      <c r="T110" s="426"/>
      <c r="U110" s="761"/>
      <c r="V110" s="761"/>
      <c r="W110" s="760">
        <v>50</v>
      </c>
      <c r="X110" s="771">
        <v>22.7</v>
      </c>
      <c r="Y110" s="771">
        <v>63.198999999999998</v>
      </c>
      <c r="Z110" s="771">
        <v>17.25</v>
      </c>
      <c r="AA110" s="771">
        <v>8.0939999999999994</v>
      </c>
      <c r="AB110" s="771">
        <v>4.99</v>
      </c>
      <c r="AC110" s="772">
        <v>74.156999999999996</v>
      </c>
      <c r="AD110" s="771">
        <v>68.84</v>
      </c>
      <c r="AE110" s="771">
        <v>17.55</v>
      </c>
      <c r="AF110" s="771">
        <v>10.211399999999999</v>
      </c>
      <c r="AG110" s="771">
        <v>1.0795999999999999</v>
      </c>
      <c r="AH110" s="771">
        <v>70.275999999999996</v>
      </c>
      <c r="AI110" s="771">
        <v>21.06</v>
      </c>
      <c r="AJ110" s="426"/>
      <c r="AK110" s="426"/>
      <c r="AL110" s="426"/>
      <c r="AM110" s="426"/>
      <c r="AN110" s="426"/>
      <c r="AO110" s="426"/>
      <c r="AP110" s="783"/>
      <c r="AQ110" s="783"/>
      <c r="AR110" s="800"/>
      <c r="AS110" s="426"/>
      <c r="AT110" s="426"/>
      <c r="AU110" s="426"/>
      <c r="AV110" s="426"/>
      <c r="AW110" s="426"/>
      <c r="AX110" s="426"/>
      <c r="AY110" s="426"/>
      <c r="AZ110" s="426"/>
      <c r="BA110" s="426"/>
      <c r="BB110" s="426"/>
      <c r="BC110" s="426"/>
      <c r="BD110" s="426"/>
      <c r="BE110" s="426"/>
      <c r="BF110" s="426"/>
      <c r="BG110" s="426"/>
      <c r="BH110" s="426"/>
      <c r="BI110" s="426"/>
    </row>
    <row r="111" spans="1:61" s="140" customFormat="1" ht="12" customHeight="1">
      <c r="A111" s="207"/>
      <c r="B111" s="220"/>
      <c r="C111" s="220"/>
      <c r="D111" s="220"/>
      <c r="E111" s="220"/>
      <c r="F111" s="220"/>
      <c r="G111" s="220"/>
      <c r="H111" s="220"/>
      <c r="I111" s="220"/>
      <c r="J111" s="197"/>
      <c r="R111" s="426"/>
      <c r="S111" s="426"/>
      <c r="T111" s="426"/>
      <c r="U111" s="761"/>
      <c r="V111" s="761">
        <v>51</v>
      </c>
      <c r="W111" s="760">
        <v>51</v>
      </c>
      <c r="X111" s="771">
        <v>46.13</v>
      </c>
      <c r="Y111" s="771">
        <v>87.03</v>
      </c>
      <c r="Z111" s="771">
        <v>16.510000000000002</v>
      </c>
      <c r="AA111" s="771">
        <v>14.24</v>
      </c>
      <c r="AB111" s="771">
        <v>12.81</v>
      </c>
      <c r="AC111" s="772">
        <v>174.00200000000001</v>
      </c>
      <c r="AD111" s="771">
        <v>147.96</v>
      </c>
      <c r="AE111" s="771">
        <v>28.163</v>
      </c>
      <c r="AF111" s="771">
        <v>10</v>
      </c>
      <c r="AG111" s="771">
        <v>0.79949999999999999</v>
      </c>
      <c r="AH111" s="771">
        <v>224.41200000000001</v>
      </c>
      <c r="AI111" s="771">
        <v>46.25</v>
      </c>
      <c r="AJ111" s="426"/>
      <c r="AK111" s="426"/>
      <c r="AL111" s="426"/>
      <c r="AM111" s="426"/>
      <c r="AN111" s="426"/>
      <c r="AO111" s="426"/>
      <c r="AP111" s="783"/>
      <c r="AQ111" s="783"/>
      <c r="AR111" s="800"/>
      <c r="AS111" s="426"/>
      <c r="AT111" s="426"/>
      <c r="AU111" s="426"/>
      <c r="AV111" s="426"/>
      <c r="AW111" s="426"/>
      <c r="AX111" s="426"/>
      <c r="AY111" s="426"/>
      <c r="AZ111" s="426"/>
      <c r="BA111" s="426"/>
      <c r="BB111" s="426"/>
      <c r="BC111" s="426"/>
      <c r="BD111" s="426"/>
      <c r="BE111" s="426"/>
      <c r="BF111" s="426"/>
      <c r="BG111" s="426"/>
      <c r="BH111" s="426"/>
      <c r="BI111" s="426"/>
    </row>
    <row r="112" spans="1:61" s="140" customFormat="1" ht="12" customHeight="1">
      <c r="A112" s="207"/>
      <c r="B112" s="220"/>
      <c r="C112" s="220"/>
      <c r="D112" s="220"/>
      <c r="E112" s="220"/>
      <c r="F112" s="220"/>
      <c r="G112" s="220"/>
      <c r="H112" s="220"/>
      <c r="I112" s="220"/>
      <c r="J112" s="197"/>
      <c r="R112" s="426"/>
      <c r="S112" s="426"/>
      <c r="T112" s="426"/>
      <c r="U112" s="761"/>
      <c r="V112" s="761"/>
      <c r="W112" s="760">
        <v>52</v>
      </c>
      <c r="X112" s="771">
        <v>63.850999999999999</v>
      </c>
      <c r="Y112" s="771">
        <v>110.661</v>
      </c>
      <c r="Z112" s="771">
        <v>18.1387</v>
      </c>
      <c r="AA112" s="771">
        <v>15.1157</v>
      </c>
      <c r="AB112" s="771">
        <v>15.846</v>
      </c>
      <c r="AC112" s="772">
        <v>338.70569999999998</v>
      </c>
      <c r="AD112" s="771">
        <v>198.84569999999999</v>
      </c>
      <c r="AE112" s="771">
        <v>41.433</v>
      </c>
      <c r="AF112" s="771">
        <v>10.01</v>
      </c>
      <c r="AG112" s="771">
        <v>1.25685</v>
      </c>
      <c r="AH112" s="771">
        <v>214.35</v>
      </c>
      <c r="AI112" s="771">
        <v>76.91</v>
      </c>
      <c r="AJ112" s="426"/>
      <c r="AK112" s="426"/>
      <c r="AL112" s="426"/>
      <c r="AM112" s="426"/>
      <c r="AN112" s="426"/>
      <c r="AO112" s="426"/>
      <c r="AP112" s="783"/>
      <c r="AQ112" s="783"/>
      <c r="AR112" s="800"/>
      <c r="AS112" s="426"/>
      <c r="AT112" s="426"/>
      <c r="AU112" s="426"/>
      <c r="AV112" s="426"/>
      <c r="AW112" s="426"/>
      <c r="AX112" s="426"/>
      <c r="AY112" s="426"/>
      <c r="AZ112" s="426"/>
      <c r="BA112" s="426"/>
      <c r="BB112" s="426"/>
      <c r="BC112" s="426"/>
      <c r="BD112" s="426"/>
      <c r="BE112" s="426"/>
      <c r="BF112" s="426"/>
      <c r="BG112" s="426"/>
      <c r="BH112" s="426"/>
      <c r="BI112" s="426"/>
    </row>
    <row r="113" spans="1:61" s="140" customFormat="1" ht="12" customHeight="1">
      <c r="A113" s="207"/>
      <c r="B113" s="220"/>
      <c r="C113" s="220"/>
      <c r="D113" s="220"/>
      <c r="E113" s="220"/>
      <c r="F113" s="220"/>
      <c r="G113" s="220"/>
      <c r="H113" s="220"/>
      <c r="I113" s="220"/>
      <c r="J113" s="197"/>
      <c r="R113" s="426"/>
      <c r="S113" s="426"/>
      <c r="T113" s="426"/>
      <c r="U113" s="761">
        <v>2016</v>
      </c>
      <c r="V113" s="774">
        <v>1</v>
      </c>
      <c r="W113" s="760">
        <v>1</v>
      </c>
      <c r="X113" s="771">
        <v>40.61</v>
      </c>
      <c r="Y113" s="771">
        <v>96.75</v>
      </c>
      <c r="Z113" s="771">
        <v>16.37</v>
      </c>
      <c r="AA113" s="771">
        <v>12.12</v>
      </c>
      <c r="AB113" s="771">
        <v>8.33</v>
      </c>
      <c r="AC113" s="772">
        <v>165.03200000000001</v>
      </c>
      <c r="AD113" s="771">
        <v>95.83</v>
      </c>
      <c r="AE113" s="771">
        <v>18.5</v>
      </c>
      <c r="AF113" s="771">
        <v>10.01</v>
      </c>
      <c r="AG113" s="771">
        <v>1.23</v>
      </c>
      <c r="AH113" s="771">
        <v>109.19</v>
      </c>
      <c r="AI113" s="771">
        <v>37.270000000000003</v>
      </c>
      <c r="AJ113" s="426"/>
      <c r="AK113" s="426"/>
      <c r="AL113" s="426"/>
      <c r="AM113" s="426"/>
      <c r="AN113" s="426"/>
      <c r="AO113" s="426"/>
      <c r="AP113" s="783"/>
      <c r="AQ113" s="783"/>
      <c r="AR113" s="800"/>
      <c r="AS113" s="426"/>
      <c r="AT113" s="426"/>
      <c r="AU113" s="426"/>
      <c r="AV113" s="426"/>
      <c r="AW113" s="426"/>
      <c r="AX113" s="426"/>
      <c r="AY113" s="426"/>
      <c r="AZ113" s="426"/>
      <c r="BA113" s="426"/>
      <c r="BB113" s="426"/>
      <c r="BC113" s="426"/>
      <c r="BD113" s="426"/>
      <c r="BE113" s="426"/>
      <c r="BF113" s="426"/>
      <c r="BG113" s="426"/>
      <c r="BH113" s="426"/>
      <c r="BI113" s="426"/>
    </row>
    <row r="114" spans="1:61" s="140" customFormat="1" ht="12" customHeight="1">
      <c r="A114" s="207"/>
      <c r="B114" s="220"/>
      <c r="C114" s="220"/>
      <c r="D114" s="220"/>
      <c r="E114" s="220"/>
      <c r="F114" s="220"/>
      <c r="G114" s="220"/>
      <c r="H114" s="220"/>
      <c r="I114" s="220"/>
      <c r="J114" s="197"/>
      <c r="R114" s="426"/>
      <c r="S114" s="426"/>
      <c r="T114" s="426"/>
      <c r="U114" s="761"/>
      <c r="V114" s="774"/>
      <c r="W114" s="760">
        <v>2</v>
      </c>
      <c r="X114" s="771">
        <v>29.82</v>
      </c>
      <c r="Y114" s="771">
        <v>76.510000000000005</v>
      </c>
      <c r="Z114" s="771">
        <v>15.9</v>
      </c>
      <c r="AA114" s="771">
        <v>10.45</v>
      </c>
      <c r="AB114" s="771">
        <v>5.38</v>
      </c>
      <c r="AC114" s="772">
        <v>137.04</v>
      </c>
      <c r="AD114" s="771">
        <v>78.260000000000005</v>
      </c>
      <c r="AE114" s="771">
        <v>13.1</v>
      </c>
      <c r="AF114" s="771">
        <v>10</v>
      </c>
      <c r="AG114" s="771">
        <v>1.18</v>
      </c>
      <c r="AH114" s="771">
        <v>177.91</v>
      </c>
      <c r="AI114" s="771">
        <v>53.34</v>
      </c>
      <c r="AJ114" s="426"/>
      <c r="AK114" s="426"/>
      <c r="AL114" s="426"/>
      <c r="AM114" s="426"/>
      <c r="AN114" s="426"/>
      <c r="AO114" s="426"/>
      <c r="AP114" s="783"/>
      <c r="AQ114" s="783"/>
      <c r="AR114" s="800"/>
      <c r="AS114" s="426"/>
      <c r="AT114" s="426"/>
      <c r="AU114" s="426"/>
      <c r="AV114" s="426"/>
      <c r="AW114" s="426"/>
      <c r="AX114" s="426"/>
      <c r="AY114" s="426"/>
      <c r="AZ114" s="426"/>
      <c r="BA114" s="426"/>
      <c r="BB114" s="426"/>
      <c r="BC114" s="426"/>
      <c r="BD114" s="426"/>
      <c r="BE114" s="426"/>
      <c r="BF114" s="426"/>
      <c r="BG114" s="426"/>
      <c r="BH114" s="426"/>
      <c r="BI114" s="426"/>
    </row>
    <row r="115" spans="1:61" s="140" customFormat="1" ht="12" customHeight="1">
      <c r="A115" s="207"/>
      <c r="B115" s="220"/>
      <c r="C115" s="220"/>
      <c r="D115" s="220"/>
      <c r="E115" s="220"/>
      <c r="F115" s="220"/>
      <c r="G115" s="220"/>
      <c r="H115" s="220"/>
      <c r="I115" s="220"/>
      <c r="J115" s="197"/>
      <c r="R115" s="426"/>
      <c r="S115" s="426"/>
      <c r="T115" s="426"/>
      <c r="U115" s="761"/>
      <c r="V115" s="774"/>
      <c r="W115" s="760">
        <v>3</v>
      </c>
      <c r="X115" s="771">
        <v>27.06</v>
      </c>
      <c r="Y115" s="771">
        <v>80.096000000000004</v>
      </c>
      <c r="Z115" s="771">
        <v>29.21</v>
      </c>
      <c r="AA115" s="771">
        <v>10.396000000000001</v>
      </c>
      <c r="AB115" s="771">
        <v>5.29</v>
      </c>
      <c r="AC115" s="772">
        <v>102.45</v>
      </c>
      <c r="AD115" s="771">
        <v>101.264</v>
      </c>
      <c r="AE115" s="771">
        <v>15.26</v>
      </c>
      <c r="AF115" s="771">
        <v>10.01</v>
      </c>
      <c r="AG115" s="771">
        <v>1.2529999999999999</v>
      </c>
      <c r="AH115" s="771">
        <v>248.28</v>
      </c>
      <c r="AI115" s="771">
        <v>76.69</v>
      </c>
      <c r="AJ115" s="426"/>
      <c r="AK115" s="426"/>
      <c r="AL115" s="426"/>
      <c r="AM115" s="426"/>
      <c r="AN115" s="426"/>
      <c r="AO115" s="426"/>
      <c r="AP115" s="783"/>
      <c r="AQ115" s="783"/>
      <c r="AR115" s="800"/>
      <c r="AS115" s="426"/>
      <c r="AT115" s="426"/>
      <c r="AU115" s="426"/>
      <c r="AV115" s="426"/>
      <c r="AW115" s="426"/>
      <c r="AX115" s="426"/>
      <c r="AY115" s="426"/>
      <c r="AZ115" s="426"/>
      <c r="BA115" s="426"/>
      <c r="BB115" s="426"/>
      <c r="BC115" s="426"/>
      <c r="BD115" s="426"/>
      <c r="BE115" s="426"/>
      <c r="BF115" s="426"/>
      <c r="BG115" s="426"/>
      <c r="BH115" s="426"/>
      <c r="BI115" s="426"/>
    </row>
    <row r="116" spans="1:61" s="181" customFormat="1" ht="12" customHeight="1">
      <c r="A116" s="207"/>
      <c r="B116" s="220"/>
      <c r="C116" s="220"/>
      <c r="D116" s="220"/>
      <c r="E116" s="220"/>
      <c r="F116" s="220"/>
      <c r="G116" s="220"/>
      <c r="H116" s="220"/>
      <c r="I116" s="220"/>
      <c r="J116" s="244"/>
      <c r="R116" s="427"/>
      <c r="S116" s="427"/>
      <c r="T116" s="427"/>
      <c r="U116" s="761"/>
      <c r="V116" s="774">
        <v>4</v>
      </c>
      <c r="W116" s="760">
        <v>4</v>
      </c>
      <c r="X116" s="771">
        <v>27.93</v>
      </c>
      <c r="Y116" s="771">
        <v>77.09</v>
      </c>
      <c r="Z116" s="771">
        <v>20.7</v>
      </c>
      <c r="AA116" s="771">
        <v>10.32</v>
      </c>
      <c r="AB116" s="771">
        <v>6.0640000000000001</v>
      </c>
      <c r="AC116" s="772">
        <v>93.71</v>
      </c>
      <c r="AD116" s="771">
        <v>79.73</v>
      </c>
      <c r="AE116" s="771">
        <v>12.66</v>
      </c>
      <c r="AF116" s="771">
        <v>10.01</v>
      </c>
      <c r="AG116" s="771">
        <v>1.22</v>
      </c>
      <c r="AH116" s="771">
        <v>142.55000000000001</v>
      </c>
      <c r="AI116" s="771">
        <v>40.92</v>
      </c>
      <c r="AJ116" s="427"/>
      <c r="AK116" s="427"/>
      <c r="AL116" s="427"/>
      <c r="AM116" s="427"/>
      <c r="AN116" s="427"/>
      <c r="AO116" s="427"/>
      <c r="AP116" s="807"/>
      <c r="AQ116" s="783"/>
      <c r="AR116" s="800"/>
      <c r="AS116" s="427"/>
      <c r="AT116" s="427"/>
      <c r="AU116" s="427"/>
      <c r="AV116" s="427"/>
      <c r="AW116" s="427"/>
      <c r="AX116" s="427"/>
      <c r="AY116" s="427"/>
      <c r="AZ116" s="427"/>
      <c r="BA116" s="427"/>
      <c r="BB116" s="427"/>
      <c r="BC116" s="427"/>
      <c r="BD116" s="427"/>
      <c r="BE116" s="427"/>
      <c r="BF116" s="427"/>
      <c r="BG116" s="427"/>
      <c r="BH116" s="427"/>
      <c r="BI116" s="427"/>
    </row>
    <row r="117" spans="1:61" s="140" customFormat="1" ht="12" customHeight="1">
      <c r="A117" s="207"/>
      <c r="B117" s="220"/>
      <c r="C117" s="220"/>
      <c r="D117" s="220"/>
      <c r="E117" s="220"/>
      <c r="F117" s="220"/>
      <c r="G117" s="220"/>
      <c r="H117" s="220"/>
      <c r="I117" s="220"/>
      <c r="J117" s="197"/>
      <c r="R117" s="426"/>
      <c r="S117" s="426"/>
      <c r="T117" s="426"/>
      <c r="U117" s="761"/>
      <c r="V117" s="774"/>
      <c r="W117" s="760">
        <v>5</v>
      </c>
      <c r="X117" s="771">
        <v>49.585999999999999</v>
      </c>
      <c r="Y117" s="771">
        <v>140.12</v>
      </c>
      <c r="Z117" s="771">
        <v>74.02</v>
      </c>
      <c r="AA117" s="771">
        <v>14.34</v>
      </c>
      <c r="AB117" s="771">
        <v>9.59</v>
      </c>
      <c r="AC117" s="772">
        <v>142.55000000000001</v>
      </c>
      <c r="AD117" s="771">
        <v>128.66</v>
      </c>
      <c r="AE117" s="771">
        <v>24.24</v>
      </c>
      <c r="AF117" s="771">
        <v>10.01</v>
      </c>
      <c r="AG117" s="771">
        <v>1.17</v>
      </c>
      <c r="AH117" s="771">
        <v>251.59399999999999</v>
      </c>
      <c r="AI117" s="771">
        <v>58.97</v>
      </c>
      <c r="AJ117" s="426"/>
      <c r="AK117" s="426"/>
      <c r="AL117" s="426"/>
      <c r="AM117" s="426"/>
      <c r="AN117" s="426"/>
      <c r="AO117" s="426"/>
      <c r="AP117" s="783"/>
      <c r="AQ117" s="783"/>
      <c r="AR117" s="800"/>
      <c r="AS117" s="426"/>
      <c r="AT117" s="426"/>
      <c r="AU117" s="426"/>
      <c r="AV117" s="426"/>
      <c r="AW117" s="426"/>
      <c r="AX117" s="426"/>
      <c r="AY117" s="426"/>
      <c r="AZ117" s="426"/>
      <c r="BA117" s="426"/>
      <c r="BB117" s="426"/>
      <c r="BC117" s="426"/>
      <c r="BD117" s="426"/>
      <c r="BE117" s="426"/>
      <c r="BF117" s="426"/>
      <c r="BG117" s="426"/>
      <c r="BH117" s="426"/>
      <c r="BI117" s="426"/>
    </row>
    <row r="118" spans="1:61" s="181" customFormat="1" ht="12" customHeight="1">
      <c r="A118" s="207"/>
      <c r="B118" s="220"/>
      <c r="C118" s="220"/>
      <c r="D118" s="220"/>
      <c r="E118" s="220"/>
      <c r="F118" s="220"/>
      <c r="G118" s="220"/>
      <c r="H118" s="220"/>
      <c r="I118" s="220"/>
      <c r="J118" s="242"/>
      <c r="K118" s="178"/>
      <c r="R118" s="427"/>
      <c r="S118" s="427"/>
      <c r="T118" s="427"/>
      <c r="U118" s="428"/>
      <c r="V118" s="774"/>
      <c r="W118" s="760">
        <v>6</v>
      </c>
      <c r="X118" s="771">
        <v>57</v>
      </c>
      <c r="Y118" s="771">
        <v>144.66999999999999</v>
      </c>
      <c r="Z118" s="771">
        <v>78.08</v>
      </c>
      <c r="AA118" s="771">
        <v>14.98</v>
      </c>
      <c r="AB118" s="771">
        <v>12.82</v>
      </c>
      <c r="AC118" s="772">
        <v>223.15</v>
      </c>
      <c r="AD118" s="771">
        <v>174.87</v>
      </c>
      <c r="AE118" s="771">
        <v>35.18</v>
      </c>
      <c r="AF118" s="771">
        <v>9.01</v>
      </c>
      <c r="AG118" s="771">
        <v>0.82</v>
      </c>
      <c r="AH118" s="771">
        <v>388.05428210000002</v>
      </c>
      <c r="AI118" s="771">
        <v>80.41</v>
      </c>
      <c r="AJ118" s="427"/>
      <c r="AK118" s="427"/>
      <c r="AL118" s="427"/>
      <c r="AM118" s="427"/>
      <c r="AN118" s="427"/>
      <c r="AO118" s="427"/>
      <c r="AP118" s="783"/>
      <c r="AQ118" s="783"/>
      <c r="AR118" s="800"/>
      <c r="AS118" s="427"/>
      <c r="AT118" s="427"/>
      <c r="AU118" s="427"/>
      <c r="AV118" s="427"/>
      <c r="AW118" s="427"/>
      <c r="AX118" s="427"/>
      <c r="AY118" s="427"/>
      <c r="AZ118" s="427"/>
      <c r="BA118" s="427"/>
      <c r="BB118" s="427"/>
      <c r="BC118" s="427"/>
      <c r="BD118" s="427"/>
      <c r="BE118" s="427"/>
      <c r="BF118" s="427"/>
      <c r="BG118" s="427"/>
      <c r="BH118" s="427"/>
      <c r="BI118" s="427"/>
    </row>
    <row r="119" spans="1:61" s="140" customFormat="1" ht="12" customHeight="1">
      <c r="A119" s="207"/>
      <c r="B119" s="220"/>
      <c r="C119" s="220"/>
      <c r="D119" s="220"/>
      <c r="E119" s="220"/>
      <c r="F119" s="220"/>
      <c r="G119" s="220"/>
      <c r="H119" s="220"/>
      <c r="I119" s="220"/>
      <c r="J119" s="247"/>
      <c r="K119" s="183"/>
      <c r="R119" s="426"/>
      <c r="S119" s="426"/>
      <c r="T119" s="426"/>
      <c r="U119" s="428"/>
      <c r="V119" s="774"/>
      <c r="W119" s="760">
        <v>7</v>
      </c>
      <c r="X119" s="771">
        <v>52.31</v>
      </c>
      <c r="Y119" s="771">
        <v>117.32</v>
      </c>
      <c r="Z119" s="771">
        <v>41.34</v>
      </c>
      <c r="AA119" s="771">
        <v>15.86</v>
      </c>
      <c r="AB119" s="771">
        <v>12.43</v>
      </c>
      <c r="AC119" s="772">
        <v>223.86</v>
      </c>
      <c r="AD119" s="771">
        <v>126.56</v>
      </c>
      <c r="AE119" s="771">
        <v>25.04</v>
      </c>
      <c r="AF119" s="771">
        <v>9.01</v>
      </c>
      <c r="AG119" s="771">
        <v>1.59</v>
      </c>
      <c r="AH119" s="771">
        <v>283.21000240000001</v>
      </c>
      <c r="AI119" s="771">
        <v>53.36</v>
      </c>
      <c r="AJ119" s="426"/>
      <c r="AK119" s="426"/>
      <c r="AL119" s="426"/>
      <c r="AM119" s="426"/>
      <c r="AN119" s="426"/>
      <c r="AO119" s="426"/>
      <c r="AP119" s="783"/>
      <c r="AQ119" s="783"/>
      <c r="AR119" s="800"/>
      <c r="AS119" s="426"/>
      <c r="AT119" s="426"/>
      <c r="AU119" s="426"/>
      <c r="AV119" s="426"/>
      <c r="AW119" s="426"/>
      <c r="AX119" s="426"/>
      <c r="AY119" s="426"/>
      <c r="AZ119" s="426"/>
      <c r="BA119" s="426"/>
      <c r="BB119" s="426"/>
      <c r="BC119" s="426"/>
      <c r="BD119" s="426"/>
      <c r="BE119" s="426"/>
      <c r="BF119" s="426"/>
      <c r="BG119" s="426"/>
      <c r="BH119" s="426"/>
      <c r="BI119" s="426"/>
    </row>
    <row r="120" spans="1:61" ht="12" customHeight="1">
      <c r="A120" s="207"/>
      <c r="B120" s="220"/>
      <c r="C120" s="220"/>
      <c r="D120" s="220"/>
      <c r="E120" s="220"/>
      <c r="F120" s="220"/>
      <c r="G120" s="220"/>
      <c r="H120" s="220"/>
      <c r="I120" s="220"/>
      <c r="V120" s="774">
        <v>8</v>
      </c>
      <c r="W120" s="760">
        <v>8</v>
      </c>
      <c r="X120" s="771">
        <v>57.96</v>
      </c>
      <c r="Y120" s="771">
        <v>140.31</v>
      </c>
      <c r="Z120" s="771">
        <v>96.52</v>
      </c>
      <c r="AA120" s="771">
        <v>22.12</v>
      </c>
      <c r="AB120" s="771">
        <v>19.3</v>
      </c>
      <c r="AC120" s="772">
        <v>297.45999999999998</v>
      </c>
      <c r="AD120" s="771">
        <v>188.83</v>
      </c>
      <c r="AE120" s="771">
        <v>26.72</v>
      </c>
      <c r="AF120" s="771">
        <v>18.309999999999999</v>
      </c>
      <c r="AG120" s="771">
        <v>14.62</v>
      </c>
      <c r="AH120" s="771">
        <v>414.29357470000002</v>
      </c>
      <c r="AI120" s="771">
        <v>65.55</v>
      </c>
    </row>
    <row r="121" spans="1:61" ht="12" customHeight="1">
      <c r="A121" s="207"/>
      <c r="B121" s="220"/>
      <c r="C121" s="220"/>
      <c r="D121" s="220"/>
      <c r="E121" s="220"/>
      <c r="F121" s="220"/>
      <c r="G121" s="220"/>
      <c r="H121" s="220"/>
      <c r="I121" s="220"/>
      <c r="V121" s="774"/>
      <c r="W121" s="760">
        <v>9</v>
      </c>
      <c r="X121" s="771">
        <v>100.51885660000001</v>
      </c>
      <c r="Y121" s="771">
        <v>268.94750210000001</v>
      </c>
      <c r="Z121" s="771">
        <v>150.104332</v>
      </c>
      <c r="AA121" s="771">
        <v>31.986428669999999</v>
      </c>
      <c r="AB121" s="771">
        <v>19.514333090000001</v>
      </c>
      <c r="AC121" s="772">
        <v>326.48699649999998</v>
      </c>
      <c r="AD121" s="771">
        <v>170.33500290000001</v>
      </c>
      <c r="AE121" s="771">
        <v>30.940000529999999</v>
      </c>
      <c r="AF121" s="771">
        <v>16.54985727582655</v>
      </c>
      <c r="AG121" s="771">
        <v>7.4597144130000004</v>
      </c>
      <c r="AH121" s="771">
        <v>382.60643219999997</v>
      </c>
      <c r="AI121" s="771">
        <v>72.96314185</v>
      </c>
    </row>
    <row r="122" spans="1:61" ht="12" customHeight="1">
      <c r="A122" s="207"/>
      <c r="B122" s="220"/>
      <c r="C122" s="220"/>
      <c r="D122" s="220"/>
      <c r="E122" s="220"/>
      <c r="F122" s="220"/>
      <c r="G122" s="220"/>
      <c r="H122" s="220"/>
      <c r="I122" s="220"/>
      <c r="V122" s="774"/>
      <c r="W122" s="760">
        <v>10</v>
      </c>
      <c r="X122" s="771">
        <v>75.15657152448378</v>
      </c>
      <c r="Y122" s="771">
        <v>243.71150207519463</v>
      </c>
      <c r="Z122" s="771">
        <v>181.79733530680286</v>
      </c>
      <c r="AA122" s="771">
        <v>21.817856924874398</v>
      </c>
      <c r="AB122" s="771">
        <v>20.1870002746582</v>
      </c>
      <c r="AC122" s="772">
        <v>281.91442869999997</v>
      </c>
      <c r="AD122" s="771">
        <v>164.05856977190246</v>
      </c>
      <c r="AE122" s="771">
        <v>30.751428604125927</v>
      </c>
      <c r="AF122" s="771">
        <v>9.5257144655499921</v>
      </c>
      <c r="AG122" s="771">
        <v>2.1815714495522598</v>
      </c>
      <c r="AH122" s="771">
        <v>245.78571646554084</v>
      </c>
      <c r="AI122" s="771">
        <v>47.002858298165428</v>
      </c>
    </row>
    <row r="123" spans="1:61" ht="12" customHeight="1">
      <c r="A123" s="207"/>
      <c r="B123" s="220"/>
      <c r="C123" s="220"/>
      <c r="D123" s="220"/>
      <c r="E123" s="220"/>
      <c r="F123" s="220"/>
      <c r="G123" s="220"/>
      <c r="H123" s="220"/>
      <c r="I123" s="220"/>
      <c r="V123" s="774"/>
      <c r="W123" s="760">
        <v>11</v>
      </c>
      <c r="X123" s="771">
        <v>52.24</v>
      </c>
      <c r="Y123" s="771">
        <v>154.21</v>
      </c>
      <c r="Z123" s="771">
        <v>79.12</v>
      </c>
      <c r="AA123" s="771">
        <v>21.645000185285259</v>
      </c>
      <c r="AB123" s="771">
        <v>18.452999932425314</v>
      </c>
      <c r="AC123" s="772">
        <v>302.97000000000003</v>
      </c>
      <c r="AD123" s="771">
        <v>146.11571393694155</v>
      </c>
      <c r="AE123" s="771">
        <v>26.230000359671411</v>
      </c>
      <c r="AF123" s="771">
        <v>10.001428604125973</v>
      </c>
      <c r="AG123" s="771">
        <v>1.7041428429739771</v>
      </c>
      <c r="AH123" s="771">
        <v>239.62</v>
      </c>
      <c r="AI123" s="771">
        <v>42.29</v>
      </c>
    </row>
    <row r="124" spans="1:61" ht="12" customHeight="1">
      <c r="A124" s="199"/>
      <c r="B124" s="199"/>
      <c r="C124" s="199"/>
      <c r="D124" s="199"/>
      <c r="E124" s="199"/>
      <c r="F124" s="199"/>
      <c r="G124" s="199"/>
      <c r="H124" s="199"/>
      <c r="I124" s="199"/>
      <c r="V124" s="428">
        <v>12</v>
      </c>
      <c r="W124" s="428">
        <v>12</v>
      </c>
      <c r="X124" s="771">
        <v>44.628571101597331</v>
      </c>
      <c r="Y124" s="771">
        <v>116.62271445138057</v>
      </c>
      <c r="Z124" s="771">
        <v>41.373285293579045</v>
      </c>
      <c r="AA124" s="771">
        <v>15.247000013078916</v>
      </c>
      <c r="AB124" s="771">
        <v>12.7100000381469</v>
      </c>
      <c r="AC124" s="772">
        <v>179.33771623883899</v>
      </c>
      <c r="AD124" s="771">
        <v>114.18428584507485</v>
      </c>
      <c r="AE124" s="771">
        <v>18.61999988555905</v>
      </c>
      <c r="AF124" s="771">
        <v>9.9999999999999964</v>
      </c>
      <c r="AG124" s="771">
        <v>1.2444285835538544</v>
      </c>
      <c r="AH124" s="771">
        <v>150.27357046944684</v>
      </c>
      <c r="AI124" s="771">
        <v>24.915714263915959</v>
      </c>
    </row>
    <row r="125" spans="1:61" ht="22.5" customHeight="1">
      <c r="W125" s="428">
        <v>13</v>
      </c>
      <c r="X125" s="771">
        <v>42.599998474121001</v>
      </c>
      <c r="Y125" s="771">
        <v>120.78800201416</v>
      </c>
      <c r="Z125" s="771">
        <v>93.665000915527301</v>
      </c>
      <c r="AA125" s="771">
        <v>17.322999954223601</v>
      </c>
      <c r="AB125" s="771">
        <v>15.171999931335399</v>
      </c>
      <c r="AC125" s="772">
        <v>130.67500305175699</v>
      </c>
      <c r="AD125" s="771">
        <v>89.040000915527301</v>
      </c>
      <c r="AE125" s="771">
        <v>15.310000419616699</v>
      </c>
      <c r="AF125" s="771">
        <v>10</v>
      </c>
      <c r="AG125" s="771">
        <v>1.0199999809265099</v>
      </c>
      <c r="AH125" s="771">
        <v>116.33999633789</v>
      </c>
      <c r="AI125" s="771">
        <v>24.159999847412099</v>
      </c>
    </row>
    <row r="126" spans="1:61" ht="12" customHeight="1">
      <c r="W126" s="428">
        <v>14</v>
      </c>
      <c r="X126" s="771">
        <v>49.743000030517535</v>
      </c>
      <c r="Y126" s="771">
        <v>125.66285814557708</v>
      </c>
      <c r="Z126" s="771">
        <v>131.74585723876913</v>
      </c>
      <c r="AA126" s="771">
        <v>14.828142711094401</v>
      </c>
      <c r="AB126" s="771">
        <v>13.217000007629398</v>
      </c>
      <c r="AC126" s="772">
        <v>121.81457192557171</v>
      </c>
      <c r="AD126" s="771">
        <v>78.037142072405103</v>
      </c>
      <c r="AE126" s="771">
        <v>14.082857131957956</v>
      </c>
      <c r="AF126" s="771">
        <v>10.001428604125973</v>
      </c>
      <c r="AG126" s="771">
        <v>1.3691428899764975</v>
      </c>
      <c r="AH126" s="771">
        <v>126.18428475516127</v>
      </c>
      <c r="AI126" s="771">
        <v>22.646999904087572</v>
      </c>
    </row>
    <row r="127" spans="1:61" ht="12" customHeight="1">
      <c r="W127" s="428">
        <v>15</v>
      </c>
      <c r="X127" s="771">
        <v>54.414285387311615</v>
      </c>
      <c r="Y127" s="771">
        <v>127.68985639299636</v>
      </c>
      <c r="Z127" s="771">
        <v>71.706143515450577</v>
      </c>
      <c r="AA127" s="771">
        <v>15.017142977033298</v>
      </c>
      <c r="AB127" s="771">
        <v>11.291000366210898</v>
      </c>
      <c r="AC127" s="772">
        <v>184.69442967006074</v>
      </c>
      <c r="AD127" s="771">
        <v>74.048570905412902</v>
      </c>
      <c r="AE127" s="771">
        <v>17.312857082911869</v>
      </c>
      <c r="AF127" s="771">
        <v>10.005714416503881</v>
      </c>
      <c r="AG127" s="771">
        <v>1.6558571543012313</v>
      </c>
      <c r="AH127" s="771">
        <v>140.54571315220355</v>
      </c>
      <c r="AI127" s="771">
        <v>22.742571422031897</v>
      </c>
    </row>
    <row r="128" spans="1:61" ht="25.5" customHeight="1">
      <c r="V128" s="428">
        <v>16</v>
      </c>
      <c r="W128" s="428">
        <v>16</v>
      </c>
      <c r="X128" s="771">
        <v>47.73</v>
      </c>
      <c r="Y128" s="771">
        <v>97.4</v>
      </c>
      <c r="Z128" s="771">
        <v>53.49</v>
      </c>
      <c r="AA128" s="771">
        <v>13.98</v>
      </c>
      <c r="AB128" s="771">
        <v>11.63</v>
      </c>
      <c r="AC128" s="772">
        <v>164.52</v>
      </c>
      <c r="AD128" s="771">
        <v>81.069999999999993</v>
      </c>
      <c r="AE128" s="771">
        <v>21.07</v>
      </c>
      <c r="AF128" s="771">
        <v>10.01</v>
      </c>
      <c r="AG128" s="771">
        <v>1.27</v>
      </c>
      <c r="AH128" s="771">
        <v>141.29</v>
      </c>
      <c r="AI128" s="771">
        <v>23.21</v>
      </c>
    </row>
    <row r="129" spans="22:35" ht="15" customHeight="1">
      <c r="W129" s="428">
        <v>17</v>
      </c>
      <c r="X129" s="771">
        <v>42.142857687813873</v>
      </c>
      <c r="Y129" s="771">
        <v>85.487143380301248</v>
      </c>
      <c r="Z129" s="771">
        <v>51.424428122384178</v>
      </c>
      <c r="AA129" s="771">
        <v>12.944285669999999</v>
      </c>
      <c r="AB129" s="771">
        <v>10.010000228881799</v>
      </c>
      <c r="AC129" s="772">
        <v>152.88357325962556</v>
      </c>
      <c r="AD129" s="771">
        <v>64.311428070000005</v>
      </c>
      <c r="AE129" s="771">
        <v>16.638571469999999</v>
      </c>
      <c r="AF129" s="771">
        <v>10.004285812377887</v>
      </c>
      <c r="AG129" s="771">
        <v>1.7342857122421229</v>
      </c>
      <c r="AH129" s="771">
        <v>105.73500061035119</v>
      </c>
      <c r="AI129" s="771">
        <v>19.724285806928286</v>
      </c>
    </row>
    <row r="130" spans="22:35" ht="15" customHeight="1">
      <c r="W130" s="428">
        <v>18</v>
      </c>
      <c r="X130" s="771">
        <v>27.452428545270582</v>
      </c>
      <c r="Y130" s="771">
        <v>62.369998931884716</v>
      </c>
      <c r="Z130" s="771">
        <v>34.353571755545424</v>
      </c>
      <c r="AA130" s="771">
        <v>10.727142742701899</v>
      </c>
      <c r="AB130" s="771">
        <v>6.3112858363560251</v>
      </c>
      <c r="AC130" s="772">
        <v>98.225285121372636</v>
      </c>
      <c r="AD130" s="771">
        <v>46.242857796805197</v>
      </c>
      <c r="AE130" s="771">
        <v>10.637142998831566</v>
      </c>
      <c r="AF130" s="771">
        <v>10.007143020629858</v>
      </c>
      <c r="AG130" s="771">
        <v>1.4345714194433998</v>
      </c>
      <c r="AH130" s="771">
        <v>72.620000566754968</v>
      </c>
      <c r="AI130" s="771">
        <v>14.075714383806471</v>
      </c>
    </row>
    <row r="131" spans="22:35" ht="15" customHeight="1">
      <c r="W131" s="428">
        <v>19</v>
      </c>
      <c r="X131" s="771">
        <v>21.857142584664455</v>
      </c>
      <c r="Y131" s="771">
        <v>58.684285300118525</v>
      </c>
      <c r="Z131" s="771">
        <v>29.207143238612552</v>
      </c>
      <c r="AA131" s="771">
        <v>9.4342857088361427</v>
      </c>
      <c r="AB131" s="771">
        <v>7.4910001754760689</v>
      </c>
      <c r="AC131" s="772">
        <v>86.615142822265582</v>
      </c>
      <c r="AD131" s="771">
        <v>41.954286302838973</v>
      </c>
      <c r="AE131" s="771">
        <v>9.4342857088361427</v>
      </c>
      <c r="AF131" s="771">
        <v>10.004285812377914</v>
      </c>
      <c r="AG131" s="771">
        <v>1.3051428794860784</v>
      </c>
      <c r="AH131" s="771">
        <v>60.497857775006928</v>
      </c>
      <c r="AI131" s="771">
        <v>12.797142846243686</v>
      </c>
    </row>
    <row r="132" spans="22:35" ht="15" customHeight="1">
      <c r="V132" s="428">
        <v>20</v>
      </c>
      <c r="W132" s="428">
        <v>20</v>
      </c>
      <c r="X132" s="771">
        <v>19.5</v>
      </c>
      <c r="Y132" s="771">
        <v>54</v>
      </c>
      <c r="Z132" s="771">
        <v>22.1</v>
      </c>
      <c r="AA132" s="771">
        <v>9.1999999999999993</v>
      </c>
      <c r="AB132" s="771">
        <v>6.8</v>
      </c>
      <c r="AC132" s="772">
        <v>78.2</v>
      </c>
      <c r="AD132" s="771">
        <v>39.6</v>
      </c>
      <c r="AE132" s="771">
        <v>8.6</v>
      </c>
      <c r="AF132" s="771">
        <v>10</v>
      </c>
      <c r="AG132" s="771">
        <v>1.6</v>
      </c>
      <c r="AH132" s="771">
        <v>56.6</v>
      </c>
      <c r="AI132" s="771">
        <v>12.9</v>
      </c>
    </row>
    <row r="133" spans="22:35" ht="15" customHeight="1">
      <c r="W133" s="428">
        <v>21</v>
      </c>
      <c r="X133" s="771">
        <v>19.485713958740185</v>
      </c>
      <c r="Y133" s="771">
        <v>50.756999969482365</v>
      </c>
      <c r="Z133" s="771">
        <v>17.473428726196214</v>
      </c>
      <c r="AA133" s="771">
        <v>9.0128573008945967</v>
      </c>
      <c r="AB133" s="771">
        <v>5.4099998474121005</v>
      </c>
      <c r="AC133" s="772">
        <v>73.744141714913454</v>
      </c>
      <c r="AD133" s="771">
        <v>44.79285812377924</v>
      </c>
      <c r="AE133" s="771">
        <v>10.11999988555907</v>
      </c>
      <c r="AF133" s="771">
        <v>10.011428560529414</v>
      </c>
      <c r="AG133" s="771">
        <v>1.2349999972752113</v>
      </c>
      <c r="AH133" s="771">
        <v>52.17071369716097</v>
      </c>
      <c r="AI133" s="771">
        <v>11.968571390424414</v>
      </c>
    </row>
    <row r="134" spans="22:35" ht="15" customHeight="1">
      <c r="W134" s="428">
        <v>22</v>
      </c>
      <c r="X134" s="771">
        <v>16.329999999999998</v>
      </c>
      <c r="Y134" s="771">
        <v>46.59</v>
      </c>
      <c r="Z134" s="771">
        <v>17.04</v>
      </c>
      <c r="AA134" s="771">
        <v>7.95</v>
      </c>
      <c r="AB134" s="771">
        <v>3.82</v>
      </c>
      <c r="AC134" s="772">
        <v>66.739999999999995</v>
      </c>
      <c r="AD134" s="771">
        <v>34.01</v>
      </c>
      <c r="AE134" s="771">
        <v>8.15</v>
      </c>
      <c r="AF134" s="771">
        <v>10.02</v>
      </c>
      <c r="AG134" s="771">
        <v>1.52</v>
      </c>
      <c r="AH134" s="771">
        <v>46.88</v>
      </c>
      <c r="AI134" s="771">
        <v>9.89</v>
      </c>
    </row>
    <row r="135" spans="22:35" ht="15" customHeight="1">
      <c r="W135" s="428">
        <v>23</v>
      </c>
      <c r="X135" s="771">
        <v>15.18</v>
      </c>
      <c r="Y135" s="771">
        <v>40.29</v>
      </c>
      <c r="Z135" s="771">
        <v>22.12</v>
      </c>
      <c r="AA135" s="771">
        <v>7.6</v>
      </c>
      <c r="AB135" s="771">
        <v>3.22</v>
      </c>
      <c r="AC135" s="772">
        <v>59.4</v>
      </c>
      <c r="AD135" s="771">
        <v>28.71</v>
      </c>
      <c r="AE135" s="771">
        <v>7.74</v>
      </c>
      <c r="AF135" s="771">
        <v>10</v>
      </c>
      <c r="AG135" s="771">
        <v>1.55</v>
      </c>
      <c r="AH135" s="771">
        <v>43.39</v>
      </c>
      <c r="AI135" s="771">
        <v>8.57</v>
      </c>
    </row>
    <row r="136" spans="22:35" ht="15" customHeight="1">
      <c r="V136" s="428">
        <v>24</v>
      </c>
      <c r="W136" s="428">
        <v>24</v>
      </c>
      <c r="X136" s="771">
        <v>15.1</v>
      </c>
      <c r="Y136" s="771">
        <v>35.630000000000003</v>
      </c>
      <c r="Z136" s="771">
        <v>13.87</v>
      </c>
      <c r="AA136" s="771">
        <v>9.57</v>
      </c>
      <c r="AB136" s="771">
        <v>3.42</v>
      </c>
      <c r="AC136" s="772">
        <v>54.3</v>
      </c>
      <c r="AD136" s="771">
        <v>30.83</v>
      </c>
      <c r="AE136" s="771">
        <v>7.53</v>
      </c>
      <c r="AF136" s="771">
        <v>10</v>
      </c>
      <c r="AG136" s="771">
        <v>1.6</v>
      </c>
      <c r="AH136" s="771">
        <v>40.28</v>
      </c>
      <c r="AI136" s="771">
        <v>9.6</v>
      </c>
    </row>
    <row r="137" spans="22:35" ht="15" customHeight="1">
      <c r="W137" s="428">
        <v>25</v>
      </c>
      <c r="X137" s="771">
        <v>18.016999930000001</v>
      </c>
      <c r="Y137" s="771">
        <v>34.608428410000002</v>
      </c>
      <c r="Z137" s="771">
        <v>10.78285721</v>
      </c>
      <c r="AA137" s="771">
        <v>9.0548571179999993</v>
      </c>
      <c r="AB137" s="771">
        <v>3.2130000590000001</v>
      </c>
      <c r="AC137" s="772">
        <v>56.674428669999998</v>
      </c>
      <c r="AD137" s="771">
        <v>25.690000260000001</v>
      </c>
      <c r="AE137" s="771">
        <v>6.9342856409999998</v>
      </c>
      <c r="AF137" s="771">
        <v>10.00571442</v>
      </c>
      <c r="AG137" s="771">
        <v>1.254714302</v>
      </c>
      <c r="AH137" s="771">
        <v>37.560714179999998</v>
      </c>
      <c r="AI137" s="771">
        <v>7.91285726</v>
      </c>
    </row>
    <row r="138" spans="22:35" ht="15" customHeight="1">
      <c r="W138" s="428">
        <v>26</v>
      </c>
      <c r="X138" s="771">
        <v>16.489714209999999</v>
      </c>
      <c r="Y138" s="771">
        <v>34.074285510000003</v>
      </c>
      <c r="Z138" s="771">
        <v>9.5958572120000003</v>
      </c>
      <c r="AA138" s="771">
        <v>8.8612857550000008</v>
      </c>
      <c r="AB138" s="771">
        <v>3.5</v>
      </c>
      <c r="AC138" s="772">
        <v>68.087428501674069</v>
      </c>
      <c r="AD138" s="771">
        <v>30.317143300000001</v>
      </c>
      <c r="AE138" s="771">
        <v>8.8971428190000008</v>
      </c>
      <c r="AF138" s="771">
        <v>10</v>
      </c>
      <c r="AG138" s="771">
        <v>1.4324285809999999</v>
      </c>
      <c r="AH138" s="771">
        <v>37.759999409999999</v>
      </c>
      <c r="AI138" s="771">
        <v>8.911428656</v>
      </c>
    </row>
    <row r="139" spans="22:35" ht="15" customHeight="1">
      <c r="W139" s="428">
        <v>27</v>
      </c>
      <c r="X139" s="771">
        <v>16.199999810000001</v>
      </c>
      <c r="Y139" s="771">
        <v>29.599571770000001</v>
      </c>
      <c r="Z139" s="771">
        <v>7.8892858370000001</v>
      </c>
      <c r="AA139" s="771">
        <v>8.3185714990000008</v>
      </c>
      <c r="AB139" s="771">
        <v>4.0900001530000001</v>
      </c>
      <c r="AC139" s="772">
        <v>60.110428400000004</v>
      </c>
      <c r="AD139" s="771">
        <v>28.581429350000001</v>
      </c>
      <c r="AE139" s="771">
        <v>7.9442856649999998</v>
      </c>
      <c r="AF139" s="771">
        <v>10.001428600000001</v>
      </c>
      <c r="AG139" s="771">
        <v>1.455999987</v>
      </c>
      <c r="AH139" s="771">
        <v>35.967143470000003</v>
      </c>
      <c r="AI139" s="771">
        <v>7.2057142259999996</v>
      </c>
    </row>
    <row r="140" spans="22:35" ht="15" customHeight="1">
      <c r="V140" s="428">
        <v>28</v>
      </c>
      <c r="W140" s="428">
        <v>28</v>
      </c>
      <c r="X140" s="771">
        <v>12.016285760000001</v>
      </c>
      <c r="Y140" s="771">
        <v>29.3955713</v>
      </c>
      <c r="Z140" s="771">
        <v>7.2334286140000001</v>
      </c>
      <c r="AA140" s="771">
        <v>7.789714268</v>
      </c>
      <c r="AB140" s="771">
        <v>3.119999886</v>
      </c>
      <c r="AC140" s="772">
        <v>60.986856189999997</v>
      </c>
      <c r="AD140" s="771">
        <v>27.099999836512943</v>
      </c>
      <c r="AE140" s="771">
        <v>7.4514284819999999</v>
      </c>
      <c r="AF140" s="771">
        <v>10.0128573</v>
      </c>
      <c r="AG140" s="771">
        <v>1.5508571609999999</v>
      </c>
      <c r="AH140" s="771">
        <v>47.66357095</v>
      </c>
      <c r="AI140" s="771">
        <v>9.9999998639999994</v>
      </c>
    </row>
    <row r="141" spans="22:35" ht="15" customHeight="1">
      <c r="W141" s="428">
        <v>29</v>
      </c>
      <c r="X141" s="771">
        <v>10.423571450000001</v>
      </c>
      <c r="Y141" s="771">
        <v>32.468857079999999</v>
      </c>
      <c r="Z141" s="771">
        <v>6.729428564</v>
      </c>
      <c r="AA141" s="771">
        <v>7.1615714349999999</v>
      </c>
      <c r="AB141" s="771">
        <v>3.4249999519999998</v>
      </c>
      <c r="AC141" s="772">
        <v>56.540714260000001</v>
      </c>
      <c r="AD141" s="771">
        <v>23.477142610000001</v>
      </c>
      <c r="AE141" s="771">
        <v>6.2828570089999998</v>
      </c>
      <c r="AF141" s="771">
        <v>10.001428600000001</v>
      </c>
      <c r="AG141" s="771">
        <v>2.1035714489999999</v>
      </c>
      <c r="AH141" s="771">
        <v>44.25</v>
      </c>
      <c r="AI141" s="771">
        <v>6.7128572460000004</v>
      </c>
    </row>
    <row r="142" spans="22:35" ht="15" customHeight="1">
      <c r="W142" s="428">
        <v>30</v>
      </c>
      <c r="X142" s="771">
        <v>10.043285640000001</v>
      </c>
      <c r="Y142" s="771">
        <v>32.112285890000003</v>
      </c>
      <c r="Z142" s="771">
        <v>5.6338571819999999</v>
      </c>
      <c r="AA142" s="771">
        <v>6.6714285440000003</v>
      </c>
      <c r="AB142" s="771">
        <v>2.8789999489999998</v>
      </c>
      <c r="AC142" s="772">
        <v>65.491856709999993</v>
      </c>
      <c r="AD142" s="771">
        <v>21.095714300000001</v>
      </c>
      <c r="AE142" s="771">
        <v>5.8057142669999999</v>
      </c>
      <c r="AF142" s="771">
        <v>10.01142883</v>
      </c>
      <c r="AG142" s="771">
        <v>1.8491428750000001</v>
      </c>
      <c r="AH142" s="771">
        <v>42.498571668352326</v>
      </c>
      <c r="AI142" s="771">
        <v>6.0797142300000004</v>
      </c>
    </row>
    <row r="143" spans="22:35" ht="15" customHeight="1">
      <c r="W143" s="428">
        <v>31</v>
      </c>
      <c r="X143" s="771">
        <v>10.086428642272944</v>
      </c>
      <c r="Y143" s="771">
        <v>29.132714407784558</v>
      </c>
      <c r="Z143" s="771">
        <v>5.181999887738904</v>
      </c>
      <c r="AA143" s="771">
        <v>6.2387143543788328</v>
      </c>
      <c r="AB143" s="771">
        <v>2.9382856232779297</v>
      </c>
      <c r="AC143" s="772">
        <v>65.491856711251344</v>
      </c>
      <c r="AD143" s="771">
        <v>20.037142889840243</v>
      </c>
      <c r="AE143" s="771">
        <v>5.4814286231994549</v>
      </c>
      <c r="AF143" s="771">
        <v>10.011428833007772</v>
      </c>
      <c r="AG143" s="771">
        <v>1.8019999946866672</v>
      </c>
      <c r="AH143" s="771">
        <v>39.98428617204933</v>
      </c>
      <c r="AI143" s="771">
        <v>4.9059999329703157</v>
      </c>
    </row>
    <row r="144" spans="22:35" ht="15" customHeight="1">
      <c r="V144" s="428">
        <v>32</v>
      </c>
      <c r="W144" s="428">
        <v>32</v>
      </c>
      <c r="X144" s="771">
        <v>12.08228561</v>
      </c>
      <c r="Y144" s="771">
        <v>34.150143489999998</v>
      </c>
      <c r="Z144" s="771">
        <v>4.8032856669999999</v>
      </c>
      <c r="AA144" s="771">
        <v>6.1697142459999998</v>
      </c>
      <c r="AB144" s="771">
        <v>3.2030000689999998</v>
      </c>
      <c r="AC144" s="772">
        <v>49.942714418571427</v>
      </c>
      <c r="AD144" s="771">
        <v>23.275714059999999</v>
      </c>
      <c r="AE144" s="771">
        <v>5.8257142479999997</v>
      </c>
      <c r="AF144" s="771">
        <v>10.004285810000001</v>
      </c>
      <c r="AG144" s="771">
        <v>1.2214285650000001</v>
      </c>
      <c r="AH144" s="771">
        <v>36.654999320000002</v>
      </c>
      <c r="AI144" s="771">
        <v>4.0242800000000001</v>
      </c>
    </row>
    <row r="145" spans="1:35" ht="15" customHeight="1">
      <c r="W145" s="428">
        <v>33</v>
      </c>
      <c r="X145" s="771">
        <v>11.874000004359614</v>
      </c>
      <c r="Y145" s="771">
        <v>35.225571223667643</v>
      </c>
      <c r="Z145" s="771">
        <v>4.3821428843906904</v>
      </c>
      <c r="AA145" s="771">
        <v>6.3728570940000004</v>
      </c>
      <c r="AB145" s="771">
        <v>2.841857144</v>
      </c>
      <c r="AC145" s="772">
        <v>57.183571406773112</v>
      </c>
      <c r="AD145" s="771">
        <v>22.619999750000002</v>
      </c>
      <c r="AE145" s="771">
        <v>5.5228571210000004</v>
      </c>
      <c r="AF145" s="771">
        <v>10</v>
      </c>
      <c r="AG145" s="771">
        <v>1.3032857349940685</v>
      </c>
      <c r="AH145" s="771">
        <v>35.152857099999999</v>
      </c>
      <c r="AI145" s="771">
        <v>4.354285752</v>
      </c>
    </row>
    <row r="146" spans="1:35" ht="15" customHeight="1">
      <c r="W146" s="428">
        <v>34</v>
      </c>
      <c r="X146" s="771">
        <v>10.842857090000001</v>
      </c>
      <c r="Y146" s="771">
        <v>35.168570930000001</v>
      </c>
      <c r="Z146" s="771">
        <v>13.837000059999999</v>
      </c>
      <c r="AA146" s="771">
        <v>6.1195714130000001</v>
      </c>
      <c r="AB146" s="771">
        <v>3.058000088</v>
      </c>
      <c r="AC146" s="772">
        <v>49.366142269999997</v>
      </c>
      <c r="AD146" s="771">
        <v>25.04757145</v>
      </c>
      <c r="AE146" s="771">
        <v>5.8727143149999996</v>
      </c>
      <c r="AF146" s="771">
        <v>10.00857162</v>
      </c>
      <c r="AG146" s="771">
        <v>1.2842857160000001</v>
      </c>
      <c r="AH146" s="771">
        <v>34.115715029999997</v>
      </c>
      <c r="AI146" s="771">
        <v>4.3511429509999999</v>
      </c>
    </row>
    <row r="147" spans="1:35" ht="15" customHeight="1">
      <c r="W147" s="428">
        <v>35</v>
      </c>
      <c r="X147" s="771">
        <v>10.48142842</v>
      </c>
      <c r="Y147" s="771">
        <v>37.824428560000001</v>
      </c>
      <c r="Z147" s="771">
        <v>3.922857182</v>
      </c>
      <c r="AA147" s="771">
        <v>5.9814286230000002</v>
      </c>
      <c r="AB147" s="771">
        <v>1.506999969</v>
      </c>
      <c r="AC147" s="772">
        <v>56.934856959999998</v>
      </c>
      <c r="AD147" s="771">
        <v>21.374285830000002</v>
      </c>
      <c r="AE147" s="771">
        <v>4.9342857090000001</v>
      </c>
      <c r="AF147" s="771">
        <v>10.28714289</v>
      </c>
      <c r="AG147" s="771">
        <v>1.5979999810000001</v>
      </c>
      <c r="AH147" s="771">
        <v>30.92</v>
      </c>
      <c r="AI147" s="771">
        <v>5.3042856629999999</v>
      </c>
    </row>
    <row r="148" spans="1:35" ht="15" customHeight="1">
      <c r="V148" s="428">
        <v>36</v>
      </c>
      <c r="W148" s="428">
        <v>36</v>
      </c>
      <c r="X148" s="771">
        <v>11.85</v>
      </c>
      <c r="Y148" s="771">
        <v>39.78</v>
      </c>
      <c r="Z148" s="771">
        <v>4.9800000000000004</v>
      </c>
      <c r="AA148" s="771">
        <v>6.03</v>
      </c>
      <c r="AB148" s="771">
        <v>2.8</v>
      </c>
      <c r="AC148" s="772">
        <v>48.51</v>
      </c>
      <c r="AD148" s="771">
        <v>22.661428449999999</v>
      </c>
      <c r="AE148" s="771">
        <v>4.9800000000000004</v>
      </c>
      <c r="AF148" s="771">
        <v>11.01</v>
      </c>
      <c r="AG148" s="771">
        <v>1.63</v>
      </c>
      <c r="AH148" s="771">
        <v>30.922143120000001</v>
      </c>
      <c r="AI148" s="771">
        <v>7.46</v>
      </c>
    </row>
    <row r="149" spans="1:35" ht="15" customHeight="1">
      <c r="W149" s="428">
        <v>37</v>
      </c>
      <c r="X149" s="771">
        <v>12.08</v>
      </c>
      <c r="Y149" s="771">
        <v>44.25</v>
      </c>
      <c r="Z149" s="771">
        <v>4.92</v>
      </c>
      <c r="AA149" s="771">
        <v>6.03</v>
      </c>
      <c r="AB149" s="771">
        <v>2.37</v>
      </c>
      <c r="AC149" s="772">
        <v>43.99</v>
      </c>
      <c r="AD149" s="771">
        <v>19.149999999999999</v>
      </c>
      <c r="AE149" s="771">
        <v>5.31</v>
      </c>
      <c r="AF149" s="771">
        <v>11</v>
      </c>
      <c r="AG149" s="771">
        <v>1.59</v>
      </c>
      <c r="AH149" s="771">
        <v>29.33</v>
      </c>
      <c r="AI149" s="771">
        <v>7.79</v>
      </c>
    </row>
    <row r="150" spans="1:35" ht="15" customHeight="1">
      <c r="W150" s="428">
        <v>38</v>
      </c>
      <c r="X150" s="771">
        <v>11.88371427</v>
      </c>
      <c r="Y150" s="771">
        <v>41.311858039999997</v>
      </c>
      <c r="Z150" s="771">
        <v>4.6447142870000002</v>
      </c>
      <c r="AA150" s="771">
        <v>6.5951428410000004</v>
      </c>
      <c r="AB150" s="771">
        <v>3.0060000420000001</v>
      </c>
      <c r="AC150" s="772">
        <v>47.220570700000003</v>
      </c>
      <c r="AD150" s="771">
        <v>22.304285589999999</v>
      </c>
      <c r="AE150" s="771">
        <v>5.581428528</v>
      </c>
      <c r="AF150" s="771">
        <v>10.85142858</v>
      </c>
      <c r="AG150" s="771">
        <v>1.5402856890000001</v>
      </c>
      <c r="AH150" s="771">
        <v>34.179286410000003</v>
      </c>
      <c r="AI150" s="771">
        <v>8.5442856379999998</v>
      </c>
    </row>
    <row r="151" spans="1:35" ht="15" customHeight="1">
      <c r="V151" s="428">
        <v>39</v>
      </c>
      <c r="W151" s="428">
        <v>39</v>
      </c>
      <c r="X151" s="771">
        <v>13.06</v>
      </c>
      <c r="Y151" s="771">
        <v>41.13</v>
      </c>
      <c r="Z151" s="771">
        <v>4.2699999999999996</v>
      </c>
      <c r="AA151" s="771">
        <v>6.84</v>
      </c>
      <c r="AB151" s="771">
        <v>3.32</v>
      </c>
      <c r="AC151" s="772">
        <v>63.05</v>
      </c>
      <c r="AD151" s="771">
        <v>48.7</v>
      </c>
      <c r="AE151" s="771">
        <v>7.81</v>
      </c>
      <c r="AF151" s="771">
        <v>11.15</v>
      </c>
      <c r="AG151" s="771">
        <v>1.32</v>
      </c>
      <c r="AH151" s="771">
        <v>38.82</v>
      </c>
      <c r="AI151" s="771">
        <v>6.81</v>
      </c>
    </row>
    <row r="152" spans="1:35" ht="15" customHeight="1">
      <c r="W152" s="428">
        <v>40</v>
      </c>
      <c r="X152" s="771">
        <v>15.95</v>
      </c>
      <c r="Y152" s="771">
        <v>46.47</v>
      </c>
      <c r="Z152" s="771">
        <v>5.36</v>
      </c>
      <c r="AA152" s="771">
        <v>7.69</v>
      </c>
      <c r="AB152" s="771">
        <v>3.16</v>
      </c>
      <c r="AC152" s="772">
        <v>61.54</v>
      </c>
      <c r="AD152" s="771">
        <v>37.93</v>
      </c>
      <c r="AE152" s="771">
        <v>7.92</v>
      </c>
      <c r="AF152" s="771">
        <v>11.01</v>
      </c>
      <c r="AG152" s="771">
        <v>1.38</v>
      </c>
      <c r="AH152" s="771">
        <v>43.88</v>
      </c>
      <c r="AI152" s="771">
        <v>6.28</v>
      </c>
    </row>
    <row r="153" spans="1:35" ht="8.85" customHeight="1">
      <c r="W153" s="428">
        <v>41</v>
      </c>
      <c r="X153" s="771">
        <v>15.85</v>
      </c>
      <c r="Y153" s="771">
        <v>37.270000000000003</v>
      </c>
      <c r="Z153" s="771">
        <v>6.97</v>
      </c>
      <c r="AA153" s="771">
        <v>7.1</v>
      </c>
      <c r="AB153" s="771">
        <v>2.9</v>
      </c>
      <c r="AC153" s="772">
        <v>58.12</v>
      </c>
      <c r="AD153" s="771">
        <v>48.92</v>
      </c>
      <c r="AE153" s="771">
        <v>8.59</v>
      </c>
      <c r="AF153" s="771">
        <v>11</v>
      </c>
      <c r="AG153" s="771">
        <v>1.32</v>
      </c>
      <c r="AH153" s="771">
        <v>45.63</v>
      </c>
      <c r="AI153" s="771">
        <v>9.93</v>
      </c>
    </row>
    <row r="154" spans="1:35" ht="8.85" customHeight="1">
      <c r="W154" s="428">
        <v>42</v>
      </c>
      <c r="X154" s="771">
        <v>15.55</v>
      </c>
      <c r="Y154" s="771">
        <v>48.57</v>
      </c>
      <c r="Z154" s="771">
        <v>11.1</v>
      </c>
      <c r="AA154" s="771">
        <v>6.76</v>
      </c>
      <c r="AB154" s="771">
        <v>2.87</v>
      </c>
      <c r="AC154" s="772">
        <v>58.89</v>
      </c>
      <c r="AD154" s="771">
        <v>55.62</v>
      </c>
      <c r="AE154" s="771">
        <v>9.51</v>
      </c>
      <c r="AF154" s="771">
        <v>11.01</v>
      </c>
      <c r="AG154" s="771">
        <v>1.22</v>
      </c>
      <c r="AH154" s="771">
        <v>52.62</v>
      </c>
      <c r="AI154" s="771">
        <v>9.68</v>
      </c>
    </row>
    <row r="155" spans="1:35" ht="8.85" customHeight="1">
      <c r="A155" s="199"/>
      <c r="B155" s="199"/>
      <c r="C155" s="199"/>
      <c r="D155" s="199"/>
      <c r="E155" s="199"/>
      <c r="F155" s="199"/>
      <c r="G155" s="199"/>
      <c r="H155" s="199"/>
      <c r="I155" s="199"/>
      <c r="V155" s="428">
        <v>43</v>
      </c>
      <c r="W155" s="428">
        <v>43</v>
      </c>
      <c r="X155" s="771">
        <v>13.17</v>
      </c>
      <c r="Y155" s="771">
        <v>35.32</v>
      </c>
      <c r="Z155" s="771">
        <v>6.01</v>
      </c>
      <c r="AA155" s="771">
        <v>6.53</v>
      </c>
      <c r="AB155" s="771">
        <v>2.37</v>
      </c>
      <c r="AC155" s="772">
        <v>69.2</v>
      </c>
      <c r="AD155" s="771">
        <v>54.58</v>
      </c>
      <c r="AE155" s="771">
        <v>8.23</v>
      </c>
      <c r="AF155" s="771">
        <v>11.01</v>
      </c>
      <c r="AG155" s="771">
        <v>1.35</v>
      </c>
      <c r="AH155" s="771">
        <v>50.71</v>
      </c>
      <c r="AI155" s="771">
        <v>10.33</v>
      </c>
    </row>
    <row r="156" spans="1:35" ht="8.85" customHeight="1">
      <c r="A156" s="199"/>
      <c r="B156" s="199"/>
      <c r="C156" s="199"/>
      <c r="D156" s="199"/>
      <c r="E156" s="199"/>
      <c r="F156" s="199"/>
      <c r="G156" s="199"/>
      <c r="H156" s="199"/>
      <c r="I156" s="199"/>
      <c r="W156" s="428">
        <v>44</v>
      </c>
      <c r="X156" s="771">
        <v>13.18</v>
      </c>
      <c r="Y156" s="771">
        <v>36.83</v>
      </c>
      <c r="Z156" s="771">
        <v>4.57</v>
      </c>
      <c r="AA156" s="771">
        <v>7.58</v>
      </c>
      <c r="AB156" s="771">
        <v>4.8899999999999997</v>
      </c>
      <c r="AC156" s="772">
        <v>51.59</v>
      </c>
      <c r="AD156" s="771">
        <v>57.65</v>
      </c>
      <c r="AE156" s="771">
        <v>7.72</v>
      </c>
      <c r="AF156" s="771">
        <v>11.01</v>
      </c>
      <c r="AG156" s="771">
        <v>1.47</v>
      </c>
      <c r="AH156" s="771">
        <v>48.41</v>
      </c>
      <c r="AI156" s="771">
        <v>11.29</v>
      </c>
    </row>
    <row r="157" spans="1:35" ht="8.85" customHeight="1">
      <c r="A157" s="199"/>
      <c r="B157" s="199"/>
      <c r="C157" s="199"/>
      <c r="D157" s="199"/>
      <c r="E157" s="199"/>
      <c r="F157" s="199"/>
      <c r="G157" s="199"/>
      <c r="H157" s="199"/>
      <c r="I157" s="199"/>
      <c r="W157" s="428">
        <v>45</v>
      </c>
      <c r="X157" s="771">
        <v>13.49</v>
      </c>
      <c r="Y157" s="771">
        <v>39.520000000000003</v>
      </c>
      <c r="Z157" s="771">
        <v>4.83</v>
      </c>
      <c r="AA157" s="771">
        <v>6.95</v>
      </c>
      <c r="AB157" s="771">
        <v>1.61</v>
      </c>
      <c r="AC157" s="772">
        <v>72.92</v>
      </c>
      <c r="AD157" s="771">
        <v>67.069999999999993</v>
      </c>
      <c r="AE157" s="771">
        <v>6.9</v>
      </c>
      <c r="AF157" s="771">
        <v>11</v>
      </c>
      <c r="AG157" s="771">
        <v>1.42</v>
      </c>
      <c r="AH157" s="771">
        <v>47.24</v>
      </c>
      <c r="AI157" s="771">
        <v>9</v>
      </c>
    </row>
    <row r="158" spans="1:35" ht="8.85" customHeight="1">
      <c r="A158" s="199"/>
      <c r="B158" s="199"/>
      <c r="C158" s="199"/>
      <c r="D158" s="199"/>
      <c r="E158" s="199"/>
      <c r="F158" s="199"/>
      <c r="G158" s="199"/>
      <c r="H158" s="199"/>
      <c r="I158" s="199"/>
      <c r="W158" s="428">
        <v>46</v>
      </c>
      <c r="X158" s="771">
        <v>15.4</v>
      </c>
      <c r="Y158" s="771">
        <v>53.38</v>
      </c>
      <c r="Z158" s="771">
        <v>3.73</v>
      </c>
      <c r="AA158" s="771">
        <v>6.86</v>
      </c>
      <c r="AB158" s="771">
        <v>1.64</v>
      </c>
      <c r="AC158" s="772">
        <v>58.4</v>
      </c>
      <c r="AD158" s="771">
        <v>34.979999999999997</v>
      </c>
      <c r="AE158" s="771">
        <v>5.07</v>
      </c>
      <c r="AF158" s="771">
        <v>11.01</v>
      </c>
      <c r="AG158" s="771">
        <v>1.38</v>
      </c>
      <c r="AH158" s="771">
        <v>40.61</v>
      </c>
      <c r="AI158" s="771">
        <v>8.81</v>
      </c>
    </row>
    <row r="159" spans="1:35" ht="8.85" customHeight="1">
      <c r="A159" s="199"/>
      <c r="B159" s="199"/>
      <c r="C159" s="199"/>
      <c r="D159" s="199"/>
      <c r="E159" s="199"/>
      <c r="F159" s="199"/>
      <c r="G159" s="199"/>
      <c r="H159" s="199"/>
      <c r="I159" s="199"/>
      <c r="W159" s="428">
        <v>47</v>
      </c>
      <c r="X159" s="771">
        <v>16.41</v>
      </c>
      <c r="Y159" s="771">
        <v>61.85</v>
      </c>
      <c r="Z159" s="771">
        <v>2.52</v>
      </c>
      <c r="AA159" s="771">
        <v>6.99</v>
      </c>
      <c r="AB159" s="771">
        <v>1.51</v>
      </c>
      <c r="AC159" s="772">
        <v>52.55</v>
      </c>
      <c r="AD159" s="771">
        <v>29.08</v>
      </c>
      <c r="AE159" s="771">
        <v>4.2699999999999996</v>
      </c>
      <c r="AF159" s="771">
        <v>11</v>
      </c>
      <c r="AG159" s="771">
        <v>1.63</v>
      </c>
      <c r="AH159" s="771">
        <v>41.63</v>
      </c>
      <c r="AI159" s="771">
        <v>9.35</v>
      </c>
    </row>
    <row r="160" spans="1:35" ht="8.85" customHeight="1">
      <c r="A160" s="199"/>
      <c r="B160" s="199"/>
      <c r="C160" s="199"/>
      <c r="D160" s="199"/>
      <c r="E160" s="199"/>
      <c r="F160" s="199"/>
      <c r="G160" s="199"/>
      <c r="H160" s="199"/>
      <c r="I160" s="199"/>
      <c r="V160" s="428">
        <v>48</v>
      </c>
      <c r="W160" s="428">
        <v>48</v>
      </c>
      <c r="X160" s="771">
        <v>16.329999999999998</v>
      </c>
      <c r="Y160" s="771">
        <v>65.33</v>
      </c>
      <c r="Z160" s="771">
        <v>3.57</v>
      </c>
      <c r="AA160" s="771">
        <v>7.11</v>
      </c>
      <c r="AB160" s="771">
        <v>1.47</v>
      </c>
      <c r="AC160" s="772">
        <v>53.43</v>
      </c>
      <c r="AD160" s="771">
        <v>88.06</v>
      </c>
      <c r="AE160" s="771">
        <v>7.88</v>
      </c>
      <c r="AF160" s="771">
        <v>10.86</v>
      </c>
      <c r="AG160" s="771">
        <v>1.6</v>
      </c>
      <c r="AH160" s="771">
        <v>41.01</v>
      </c>
      <c r="AI160" s="771">
        <v>14.19</v>
      </c>
    </row>
    <row r="161" spans="1:35" ht="8.85" customHeight="1">
      <c r="A161" s="199"/>
      <c r="B161" s="199"/>
      <c r="C161" s="199"/>
      <c r="D161" s="199"/>
      <c r="E161" s="199"/>
      <c r="F161" s="199"/>
      <c r="G161" s="199"/>
      <c r="H161" s="199"/>
      <c r="I161" s="199"/>
      <c r="W161" s="428">
        <v>49</v>
      </c>
      <c r="X161" s="771">
        <v>20.239999999999998</v>
      </c>
      <c r="Y161" s="771">
        <v>66.680000000000007</v>
      </c>
      <c r="Z161" s="771">
        <v>6.1</v>
      </c>
      <c r="AA161" s="771">
        <v>8.43</v>
      </c>
      <c r="AB161" s="771">
        <v>2.2400000000000002</v>
      </c>
      <c r="AC161" s="772">
        <v>61.07</v>
      </c>
      <c r="AD161" s="771">
        <v>106.59</v>
      </c>
      <c r="AE161" s="771">
        <v>16.09</v>
      </c>
      <c r="AF161" s="771">
        <v>10.5</v>
      </c>
      <c r="AG161" s="771">
        <v>1.1200000000000001</v>
      </c>
      <c r="AH161" s="771">
        <v>83.6</v>
      </c>
      <c r="AI161" s="771">
        <v>22.62</v>
      </c>
    </row>
    <row r="162" spans="1:35" ht="8.85" customHeight="1">
      <c r="A162" s="199"/>
      <c r="B162" s="199"/>
      <c r="C162" s="199"/>
      <c r="D162" s="199"/>
      <c r="E162" s="199"/>
      <c r="F162" s="199"/>
      <c r="G162" s="199"/>
      <c r="H162" s="199"/>
      <c r="I162" s="199"/>
      <c r="W162" s="428">
        <v>50</v>
      </c>
      <c r="X162" s="771">
        <v>19.809999999999999</v>
      </c>
      <c r="Y162" s="771">
        <v>61.31</v>
      </c>
      <c r="Z162" s="771">
        <v>6.69</v>
      </c>
      <c r="AA162" s="771">
        <v>8.32</v>
      </c>
      <c r="AB162" s="771">
        <v>2.19</v>
      </c>
      <c r="AC162" s="772">
        <v>78.02</v>
      </c>
      <c r="AD162" s="771">
        <v>104.79</v>
      </c>
      <c r="AE162" s="771">
        <v>18.649999999999999</v>
      </c>
      <c r="AF162" s="771">
        <v>10.51</v>
      </c>
      <c r="AG162" s="771">
        <v>1.1399999999999999</v>
      </c>
      <c r="AH162" s="771">
        <v>66.8</v>
      </c>
      <c r="AI162" s="771">
        <v>22.62</v>
      </c>
    </row>
    <row r="163" spans="1:35" ht="8.85" customHeight="1">
      <c r="A163" s="199"/>
      <c r="B163" s="199"/>
      <c r="C163" s="199"/>
      <c r="D163" s="199"/>
      <c r="E163" s="199"/>
      <c r="F163" s="199"/>
      <c r="G163" s="199"/>
      <c r="H163" s="199"/>
      <c r="I163" s="199"/>
      <c r="W163" s="428">
        <v>51</v>
      </c>
      <c r="X163" s="771">
        <v>21.91</v>
      </c>
      <c r="Y163" s="771">
        <v>70.790000000000006</v>
      </c>
      <c r="Z163" s="771">
        <v>13.15</v>
      </c>
      <c r="AA163" s="771">
        <v>9.08</v>
      </c>
      <c r="AB163" s="771">
        <v>3.71</v>
      </c>
      <c r="AC163" s="772">
        <v>67.64</v>
      </c>
      <c r="AD163" s="771">
        <v>69.61</v>
      </c>
      <c r="AE163" s="771">
        <v>11.22</v>
      </c>
      <c r="AF163" s="771">
        <v>10.5</v>
      </c>
      <c r="AG163" s="771">
        <v>1.37</v>
      </c>
      <c r="AH163" s="771">
        <v>55.42</v>
      </c>
      <c r="AI163" s="771">
        <v>17.489999999999998</v>
      </c>
    </row>
    <row r="164" spans="1:35" ht="8.85" customHeight="1">
      <c r="A164" s="199"/>
      <c r="B164" s="199"/>
      <c r="C164" s="199"/>
      <c r="D164" s="199"/>
      <c r="E164" s="199"/>
      <c r="F164" s="199"/>
      <c r="G164" s="199"/>
      <c r="H164" s="199"/>
      <c r="I164" s="199"/>
      <c r="V164" s="428">
        <v>52</v>
      </c>
      <c r="W164" s="428">
        <v>52</v>
      </c>
      <c r="X164" s="771">
        <v>22</v>
      </c>
      <c r="Y164" s="771">
        <v>77.430000000000007</v>
      </c>
      <c r="Z164" s="771">
        <v>17.760000000000002</v>
      </c>
      <c r="AA164" s="771">
        <v>8.42</v>
      </c>
      <c r="AB164" s="771">
        <v>3.57</v>
      </c>
      <c r="AC164" s="772">
        <v>56.19</v>
      </c>
      <c r="AD164" s="771">
        <v>58.45</v>
      </c>
      <c r="AE164" s="771">
        <v>8.01</v>
      </c>
      <c r="AF164" s="771">
        <v>10.51</v>
      </c>
      <c r="AG164" s="771">
        <v>1.53</v>
      </c>
      <c r="AH164" s="771">
        <v>59.55</v>
      </c>
      <c r="AI164" s="771">
        <v>18.61</v>
      </c>
    </row>
    <row r="165" spans="1:35" ht="8.85" customHeight="1">
      <c r="A165" s="199"/>
      <c r="B165" s="199"/>
      <c r="C165" s="199"/>
      <c r="D165" s="199"/>
      <c r="E165" s="199"/>
      <c r="F165" s="199"/>
      <c r="G165" s="199"/>
      <c r="H165" s="199"/>
      <c r="I165" s="199"/>
      <c r="U165" s="761">
        <v>2017</v>
      </c>
      <c r="V165" s="774">
        <v>1</v>
      </c>
      <c r="W165" s="760">
        <v>1</v>
      </c>
      <c r="X165" s="771">
        <v>41.55</v>
      </c>
      <c r="Y165" s="771">
        <v>103.58</v>
      </c>
      <c r="Z165" s="771">
        <v>29.67</v>
      </c>
      <c r="AA165" s="771">
        <v>13.85</v>
      </c>
      <c r="AB165" s="771">
        <v>11.3</v>
      </c>
      <c r="AC165" s="772">
        <v>104.02</v>
      </c>
      <c r="AD165" s="771">
        <v>148.43</v>
      </c>
      <c r="AE165" s="771">
        <v>24.1</v>
      </c>
      <c r="AF165" s="771">
        <v>10.220000000000001</v>
      </c>
      <c r="AG165" s="771">
        <v>3.28</v>
      </c>
      <c r="AH165" s="771">
        <v>89.46</v>
      </c>
      <c r="AI165" s="771">
        <v>25.43</v>
      </c>
    </row>
    <row r="166" spans="1:35" ht="8.85" customHeight="1">
      <c r="A166" s="199"/>
      <c r="B166" s="199"/>
      <c r="C166" s="199"/>
      <c r="D166" s="199"/>
      <c r="E166" s="199"/>
      <c r="F166" s="199"/>
      <c r="G166" s="199"/>
      <c r="H166" s="199"/>
      <c r="I166" s="199"/>
      <c r="U166" s="761"/>
      <c r="V166" s="774"/>
      <c r="W166" s="760">
        <v>2</v>
      </c>
      <c r="X166" s="771">
        <v>39.6</v>
      </c>
      <c r="Y166" s="771">
        <v>105.01</v>
      </c>
      <c r="Z166" s="771">
        <v>51.2</v>
      </c>
      <c r="AA166" s="771">
        <v>14.96</v>
      </c>
      <c r="AB166" s="771">
        <v>15.4</v>
      </c>
      <c r="AC166" s="772">
        <v>143.97</v>
      </c>
      <c r="AD166" s="771">
        <v>175.88</v>
      </c>
      <c r="AE166" s="771">
        <v>33.74</v>
      </c>
      <c r="AF166" s="771">
        <v>10.17</v>
      </c>
      <c r="AG166" s="771">
        <v>6.45</v>
      </c>
      <c r="AH166" s="771">
        <v>178.14</v>
      </c>
      <c r="AI166" s="771">
        <v>55.67</v>
      </c>
    </row>
    <row r="167" spans="1:35" ht="8.85" customHeight="1">
      <c r="A167" s="199"/>
      <c r="B167" s="199"/>
      <c r="C167" s="199"/>
      <c r="D167" s="199"/>
      <c r="E167" s="199"/>
      <c r="F167" s="199"/>
      <c r="G167" s="199"/>
      <c r="H167" s="199"/>
      <c r="I167" s="199"/>
      <c r="U167" s="761"/>
      <c r="V167" s="774"/>
      <c r="W167" s="760">
        <v>3</v>
      </c>
      <c r="X167" s="771">
        <v>73.650000000000006</v>
      </c>
      <c r="Y167" s="771">
        <v>137.41</v>
      </c>
      <c r="Z167" s="771">
        <v>43.26</v>
      </c>
      <c r="AA167" s="771">
        <v>28.98</v>
      </c>
      <c r="AB167" s="771">
        <v>21.94</v>
      </c>
      <c r="AC167" s="772">
        <v>355.12</v>
      </c>
      <c r="AD167" s="771">
        <v>177.57</v>
      </c>
      <c r="AE167" s="771">
        <v>35.49</v>
      </c>
      <c r="AF167" s="771">
        <v>10</v>
      </c>
      <c r="AG167" s="771">
        <v>9.0500000000000007</v>
      </c>
      <c r="AH167" s="771">
        <v>174.94</v>
      </c>
      <c r="AI167" s="771">
        <v>58.31</v>
      </c>
    </row>
    <row r="168" spans="1:35" ht="8.85" customHeight="1">
      <c r="A168" s="199"/>
      <c r="B168" s="199"/>
      <c r="C168" s="199"/>
      <c r="D168" s="199"/>
      <c r="E168" s="199"/>
      <c r="F168" s="199"/>
      <c r="G168" s="199"/>
      <c r="H168" s="199"/>
      <c r="I168" s="199"/>
      <c r="U168" s="761"/>
      <c r="V168" s="774">
        <v>4</v>
      </c>
      <c r="W168" s="760">
        <v>4</v>
      </c>
      <c r="X168" s="771">
        <v>65.03</v>
      </c>
      <c r="Y168" s="771">
        <v>127.83</v>
      </c>
      <c r="Z168" s="771">
        <v>32.72</v>
      </c>
      <c r="AA168" s="771">
        <v>30.46</v>
      </c>
      <c r="AB168" s="771">
        <v>23.91</v>
      </c>
      <c r="AC168" s="772">
        <v>519.4</v>
      </c>
      <c r="AD168" s="771">
        <v>205.76</v>
      </c>
      <c r="AE168" s="771">
        <v>48.48</v>
      </c>
      <c r="AF168" s="771">
        <v>10</v>
      </c>
      <c r="AG168" s="771">
        <v>2.4300000000000002</v>
      </c>
      <c r="AH168" s="771">
        <v>141.31</v>
      </c>
      <c r="AI168" s="771">
        <v>47.49</v>
      </c>
    </row>
    <row r="169" spans="1:35" ht="8.85" customHeight="1">
      <c r="A169" s="199"/>
      <c r="B169" s="199"/>
      <c r="C169" s="199"/>
      <c r="D169" s="199"/>
      <c r="E169" s="199"/>
      <c r="F169" s="199"/>
      <c r="G169" s="199"/>
      <c r="H169" s="199"/>
      <c r="I169" s="199"/>
      <c r="W169" s="760">
        <v>5</v>
      </c>
      <c r="X169" s="428">
        <v>56.95</v>
      </c>
      <c r="Y169" s="428">
        <v>97.31</v>
      </c>
      <c r="Z169" s="428">
        <v>48.46</v>
      </c>
      <c r="AA169" s="428">
        <v>21.36</v>
      </c>
      <c r="AB169" s="428">
        <v>18.07</v>
      </c>
      <c r="AC169" s="428">
        <v>330.78</v>
      </c>
      <c r="AD169" s="428">
        <v>123.41</v>
      </c>
      <c r="AE169" s="428">
        <v>25.33</v>
      </c>
      <c r="AF169" s="428">
        <v>11.41</v>
      </c>
      <c r="AG169" s="428">
        <v>2.87</v>
      </c>
      <c r="AH169" s="428">
        <v>123.59</v>
      </c>
      <c r="AI169" s="428">
        <v>45.46</v>
      </c>
    </row>
    <row r="170" spans="1:35" ht="8.85" customHeight="1">
      <c r="A170" s="199"/>
      <c r="B170" s="199"/>
      <c r="C170" s="199"/>
      <c r="D170" s="199"/>
      <c r="E170" s="199"/>
      <c r="F170" s="199"/>
      <c r="G170" s="199"/>
      <c r="H170" s="199"/>
      <c r="I170" s="199"/>
      <c r="W170" s="428">
        <v>6</v>
      </c>
      <c r="X170" s="428">
        <v>61.87</v>
      </c>
      <c r="Y170" s="428">
        <v>123.44</v>
      </c>
      <c r="Z170" s="428">
        <v>72.52</v>
      </c>
      <c r="AA170" s="428">
        <v>25.42</v>
      </c>
      <c r="AB170" s="428">
        <v>21.42</v>
      </c>
      <c r="AC170" s="428">
        <v>200.58</v>
      </c>
      <c r="AD170" s="428">
        <v>108.48</v>
      </c>
      <c r="AE170" s="428">
        <v>22.99</v>
      </c>
      <c r="AF170" s="428">
        <v>10.57</v>
      </c>
      <c r="AG170" s="428">
        <v>3.01</v>
      </c>
      <c r="AH170" s="428">
        <v>85.48</v>
      </c>
      <c r="AI170" s="428">
        <v>8.9600000000000009</v>
      </c>
    </row>
    <row r="171" spans="1:35" ht="8.85" customHeight="1">
      <c r="A171" s="199"/>
      <c r="B171" s="199"/>
      <c r="C171" s="199"/>
      <c r="D171" s="199"/>
      <c r="E171" s="199"/>
      <c r="F171" s="199"/>
      <c r="G171" s="199"/>
      <c r="H171" s="199"/>
      <c r="I171" s="199"/>
      <c r="W171" s="428">
        <v>7</v>
      </c>
      <c r="X171" s="428">
        <v>77.569999999999993</v>
      </c>
      <c r="Y171" s="428">
        <v>145.02000000000001</v>
      </c>
      <c r="Z171" s="428">
        <v>59.16</v>
      </c>
      <c r="AA171" s="428">
        <v>35.43</v>
      </c>
      <c r="AB171" s="428">
        <v>25.12</v>
      </c>
      <c r="AC171" s="428">
        <v>393.69</v>
      </c>
      <c r="AD171" s="428">
        <v>144.62</v>
      </c>
      <c r="AE171" s="428">
        <v>39.44</v>
      </c>
      <c r="AF171" s="428">
        <v>10</v>
      </c>
      <c r="AG171" s="428">
        <v>2.88</v>
      </c>
      <c r="AH171" s="428">
        <v>100.57</v>
      </c>
      <c r="AI171" s="428">
        <v>9.42</v>
      </c>
    </row>
    <row r="172" spans="1:35" ht="8.85" customHeight="1">
      <c r="A172" s="199"/>
      <c r="B172" s="199"/>
      <c r="C172" s="199"/>
      <c r="D172" s="199"/>
      <c r="E172" s="199"/>
      <c r="F172" s="199"/>
      <c r="G172" s="199"/>
      <c r="H172" s="199"/>
      <c r="I172" s="199"/>
      <c r="V172" s="428">
        <v>8</v>
      </c>
      <c r="W172" s="428">
        <v>8</v>
      </c>
      <c r="X172" s="428">
        <v>86.94</v>
      </c>
      <c r="Y172" s="428">
        <v>175.03</v>
      </c>
      <c r="Z172" s="428">
        <v>24.36</v>
      </c>
      <c r="AA172" s="428">
        <v>30.45</v>
      </c>
      <c r="AB172" s="428">
        <v>23.33</v>
      </c>
      <c r="AC172" s="428">
        <v>345.37</v>
      </c>
      <c r="AD172" s="428">
        <v>140.63</v>
      </c>
      <c r="AE172" s="428">
        <v>30.47</v>
      </c>
      <c r="AF172" s="428">
        <v>9.58</v>
      </c>
      <c r="AG172" s="428">
        <v>2.0699999999999998</v>
      </c>
      <c r="AH172" s="428">
        <v>163.72999999999999</v>
      </c>
      <c r="AI172" s="428">
        <v>58.84</v>
      </c>
    </row>
    <row r="173" spans="1:35" ht="8.85" customHeight="1">
      <c r="A173" s="199"/>
      <c r="B173" s="199"/>
      <c r="C173" s="199"/>
      <c r="D173" s="199"/>
      <c r="E173" s="199"/>
      <c r="F173" s="199"/>
      <c r="G173" s="199"/>
      <c r="H173" s="199"/>
      <c r="I173" s="199"/>
      <c r="W173" s="428">
        <v>9</v>
      </c>
      <c r="X173" s="428">
        <v>85.13</v>
      </c>
      <c r="Y173" s="428">
        <v>206.14</v>
      </c>
      <c r="Z173" s="428">
        <v>39.07</v>
      </c>
      <c r="AA173" s="428">
        <v>37.72</v>
      </c>
      <c r="AB173" s="428">
        <v>24.83</v>
      </c>
      <c r="AC173" s="428">
        <v>567.22</v>
      </c>
      <c r="AD173" s="428">
        <v>245.85</v>
      </c>
      <c r="AE173" s="428">
        <v>67.56</v>
      </c>
      <c r="AF173" s="428">
        <v>9.01</v>
      </c>
      <c r="AG173" s="428">
        <v>7.33</v>
      </c>
      <c r="AH173" s="428">
        <v>285.31</v>
      </c>
      <c r="AI173" s="428">
        <v>102.26</v>
      </c>
    </row>
    <row r="174" spans="1:35" ht="8.85" customHeight="1">
      <c r="A174" s="199"/>
      <c r="B174" s="199"/>
      <c r="C174" s="199"/>
      <c r="D174" s="199"/>
      <c r="E174" s="199"/>
      <c r="F174" s="199"/>
      <c r="G174" s="199"/>
      <c r="H174" s="199"/>
      <c r="I174" s="199"/>
      <c r="W174" s="428">
        <v>10</v>
      </c>
      <c r="X174" s="428">
        <v>84.78</v>
      </c>
      <c r="Y174" s="428">
        <v>270.17</v>
      </c>
      <c r="Z174" s="428">
        <v>109.16</v>
      </c>
      <c r="AA174" s="428">
        <v>36.46</v>
      </c>
      <c r="AB174" s="428">
        <v>24.95</v>
      </c>
      <c r="AC174" s="428">
        <v>467.04</v>
      </c>
      <c r="AD174" s="428">
        <v>188.01</v>
      </c>
      <c r="AE174" s="428">
        <v>50.5</v>
      </c>
      <c r="AF174" s="428">
        <v>10.06</v>
      </c>
      <c r="AG174" s="428">
        <v>3.71</v>
      </c>
      <c r="AH174" s="428">
        <v>374.33</v>
      </c>
      <c r="AI174" s="428">
        <v>83.74</v>
      </c>
    </row>
    <row r="175" spans="1:35" ht="8.85" customHeight="1">
      <c r="A175" s="199"/>
      <c r="B175" s="199"/>
      <c r="C175" s="199"/>
      <c r="D175" s="199"/>
      <c r="E175" s="199"/>
      <c r="F175" s="199"/>
      <c r="G175" s="199"/>
      <c r="H175" s="199"/>
      <c r="I175" s="199"/>
      <c r="W175" s="428">
        <v>11</v>
      </c>
      <c r="X175" s="428">
        <v>84.78</v>
      </c>
      <c r="Y175" s="428">
        <v>376.42</v>
      </c>
      <c r="Z175" s="428">
        <v>188.18</v>
      </c>
      <c r="AA175" s="428">
        <v>35.590000000000003</v>
      </c>
      <c r="AB175" s="428">
        <v>26.89</v>
      </c>
      <c r="AC175" s="428">
        <v>448.3</v>
      </c>
      <c r="AD175" s="428">
        <v>169.95</v>
      </c>
      <c r="AE175" s="428">
        <v>51.21</v>
      </c>
      <c r="AF175" s="428">
        <v>26.15</v>
      </c>
      <c r="AG175" s="428">
        <v>8.66</v>
      </c>
      <c r="AH175" s="428">
        <v>219.86</v>
      </c>
      <c r="AI175" s="428">
        <v>62.42</v>
      </c>
    </row>
    <row r="176" spans="1:35" ht="8.85" customHeight="1">
      <c r="A176" s="199"/>
      <c r="B176" s="199"/>
      <c r="C176" s="199"/>
      <c r="D176" s="199"/>
      <c r="E176" s="199"/>
      <c r="F176" s="199"/>
      <c r="G176" s="199"/>
      <c r="H176" s="199"/>
      <c r="I176" s="199"/>
      <c r="V176" s="428">
        <v>12</v>
      </c>
      <c r="W176" s="428">
        <v>12</v>
      </c>
      <c r="X176" s="428">
        <v>106.16</v>
      </c>
      <c r="Y176" s="428">
        <v>351.57</v>
      </c>
      <c r="Z176" s="428">
        <v>159.6</v>
      </c>
      <c r="AA176" s="428">
        <v>37.82</v>
      </c>
      <c r="AB176" s="428">
        <v>20.6</v>
      </c>
      <c r="AC176" s="428">
        <v>350.87</v>
      </c>
      <c r="AD176" s="428">
        <v>146.01</v>
      </c>
      <c r="AE176" s="428">
        <v>38.08</v>
      </c>
      <c r="AF176" s="428">
        <v>12.43</v>
      </c>
      <c r="AG176" s="428">
        <v>5.63</v>
      </c>
      <c r="AH176" s="428">
        <v>190.11</v>
      </c>
      <c r="AI176" s="428">
        <v>52.01</v>
      </c>
    </row>
    <row r="177" spans="1:35" ht="8.85" customHeight="1">
      <c r="A177" s="199"/>
      <c r="B177" s="199"/>
      <c r="C177" s="199"/>
      <c r="D177" s="199"/>
      <c r="E177" s="199"/>
      <c r="F177" s="199"/>
      <c r="G177" s="199"/>
      <c r="H177" s="199"/>
      <c r="I177" s="199"/>
      <c r="W177" s="428">
        <v>13</v>
      </c>
      <c r="X177" s="428">
        <v>101.71</v>
      </c>
      <c r="Y177" s="428">
        <v>384.37</v>
      </c>
      <c r="Z177" s="428">
        <v>161.77000000000001</v>
      </c>
      <c r="AA177" s="428">
        <v>35.93</v>
      </c>
      <c r="AB177" s="428">
        <v>25.47</v>
      </c>
      <c r="AC177" s="428">
        <v>380.48</v>
      </c>
      <c r="AD177" s="428">
        <v>173.02</v>
      </c>
      <c r="AE177" s="428">
        <v>38.869999999999997</v>
      </c>
      <c r="AF177" s="428">
        <v>11.98</v>
      </c>
      <c r="AG177" s="428">
        <v>5.83</v>
      </c>
      <c r="AH177" s="428">
        <v>272.08999999999997</v>
      </c>
      <c r="AI177" s="428">
        <v>65.430000000000007</v>
      </c>
    </row>
    <row r="178" spans="1:35" ht="8.85" customHeight="1">
      <c r="A178" s="199"/>
      <c r="B178" s="199"/>
      <c r="C178" s="199"/>
      <c r="D178" s="199"/>
      <c r="E178" s="199"/>
      <c r="F178" s="199"/>
      <c r="G178" s="199"/>
      <c r="H178" s="199"/>
      <c r="I178" s="199"/>
    </row>
    <row r="179" spans="1:35" ht="8.85" customHeight="1">
      <c r="A179" s="199"/>
      <c r="B179" s="199"/>
      <c r="C179" s="199"/>
      <c r="D179" s="199"/>
      <c r="E179" s="199"/>
      <c r="F179" s="199"/>
      <c r="G179" s="199"/>
      <c r="H179" s="199"/>
      <c r="I179" s="199"/>
    </row>
    <row r="180" spans="1:35" ht="8.85" customHeight="1">
      <c r="A180" s="199"/>
      <c r="B180" s="199"/>
      <c r="C180" s="199"/>
      <c r="D180" s="199"/>
      <c r="E180" s="199"/>
      <c r="F180" s="199"/>
      <c r="G180" s="199"/>
      <c r="H180" s="199"/>
      <c r="I180" s="199"/>
    </row>
    <row r="181" spans="1:35" ht="8.85" customHeight="1">
      <c r="A181" s="199"/>
      <c r="B181" s="199"/>
      <c r="C181" s="199"/>
      <c r="D181" s="199"/>
      <c r="E181" s="199"/>
      <c r="F181" s="199"/>
      <c r="G181" s="199"/>
      <c r="H181" s="199"/>
      <c r="I181" s="199"/>
    </row>
    <row r="182" spans="1:35" ht="8.85" customHeight="1">
      <c r="A182" s="199"/>
      <c r="B182" s="199"/>
      <c r="C182" s="199"/>
      <c r="D182" s="199"/>
      <c r="E182" s="199"/>
      <c r="F182" s="199"/>
      <c r="G182" s="199"/>
      <c r="H182" s="199"/>
      <c r="I182" s="199"/>
      <c r="U182" s="762"/>
      <c r="V182" s="761"/>
      <c r="W182" s="760"/>
      <c r="X182" s="775"/>
      <c r="Y182" s="775"/>
      <c r="Z182" s="775"/>
      <c r="AA182" s="775"/>
      <c r="AB182" s="775"/>
      <c r="AC182" s="775"/>
      <c r="AD182" s="775"/>
      <c r="AE182" s="775"/>
      <c r="AF182" s="775"/>
      <c r="AG182" s="775"/>
      <c r="AH182" s="775"/>
      <c r="AI182" s="775"/>
    </row>
    <row r="183" spans="1:35" ht="8.85" customHeight="1">
      <c r="A183" s="199"/>
      <c r="B183" s="199"/>
      <c r="C183" s="199"/>
      <c r="D183" s="199"/>
      <c r="E183" s="199"/>
      <c r="F183" s="199"/>
      <c r="G183" s="199"/>
      <c r="H183" s="199"/>
      <c r="I183" s="199"/>
      <c r="U183" s="762"/>
      <c r="V183" s="761"/>
      <c r="W183" s="760"/>
      <c r="X183" s="775"/>
      <c r="Y183" s="775"/>
      <c r="Z183" s="775"/>
      <c r="AA183" s="775"/>
      <c r="AB183" s="775"/>
      <c r="AC183" s="775"/>
      <c r="AD183" s="775"/>
      <c r="AE183" s="775"/>
      <c r="AF183" s="775"/>
      <c r="AG183" s="775"/>
      <c r="AH183" s="775"/>
      <c r="AI183" s="775"/>
    </row>
    <row r="184" spans="1:35" ht="8.85" customHeight="1">
      <c r="A184" s="199"/>
      <c r="B184" s="199"/>
      <c r="C184" s="199"/>
      <c r="D184" s="199"/>
      <c r="E184" s="199"/>
      <c r="F184" s="199"/>
      <c r="G184" s="199"/>
      <c r="H184" s="199"/>
      <c r="I184" s="199"/>
      <c r="U184" s="762"/>
      <c r="V184" s="761"/>
      <c r="W184" s="760"/>
      <c r="X184" s="775"/>
      <c r="Y184" s="775"/>
      <c r="Z184" s="775"/>
      <c r="AA184" s="775"/>
      <c r="AB184" s="775"/>
      <c r="AC184" s="775"/>
      <c r="AD184" s="775"/>
      <c r="AE184" s="775"/>
      <c r="AF184" s="775"/>
      <c r="AG184" s="775"/>
      <c r="AH184" s="775"/>
      <c r="AI184" s="775"/>
    </row>
    <row r="185" spans="1:35" ht="8.85" customHeight="1">
      <c r="A185" s="199"/>
      <c r="B185" s="199"/>
      <c r="C185" s="199"/>
      <c r="D185" s="199"/>
      <c r="E185" s="199"/>
      <c r="F185" s="199"/>
      <c r="G185" s="199"/>
      <c r="H185" s="199"/>
      <c r="I185" s="199"/>
      <c r="U185" s="762"/>
      <c r="V185" s="761"/>
      <c r="W185" s="760"/>
      <c r="X185" s="775"/>
      <c r="Y185" s="775"/>
      <c r="Z185" s="775"/>
      <c r="AA185" s="775"/>
      <c r="AB185" s="775"/>
      <c r="AC185" s="775"/>
      <c r="AD185" s="775"/>
      <c r="AE185" s="775"/>
      <c r="AF185" s="775"/>
      <c r="AG185" s="775"/>
      <c r="AH185" s="775"/>
      <c r="AI185" s="775"/>
    </row>
    <row r="186" spans="1:35" ht="8.85" customHeight="1">
      <c r="A186" s="199"/>
      <c r="B186" s="199"/>
      <c r="C186" s="199"/>
      <c r="D186" s="199"/>
      <c r="E186" s="199"/>
      <c r="F186" s="199"/>
      <c r="G186" s="199"/>
      <c r="H186" s="199"/>
      <c r="I186" s="199"/>
      <c r="U186" s="762"/>
      <c r="V186" s="761"/>
      <c r="W186" s="760"/>
      <c r="X186" s="775"/>
      <c r="Y186" s="775"/>
      <c r="Z186" s="775"/>
      <c r="AA186" s="775"/>
      <c r="AB186" s="775"/>
      <c r="AC186" s="775"/>
      <c r="AD186" s="775"/>
      <c r="AE186" s="775"/>
      <c r="AF186" s="775"/>
      <c r="AG186" s="775"/>
      <c r="AH186" s="775"/>
      <c r="AI186" s="775"/>
    </row>
    <row r="187" spans="1:35" ht="8.85" customHeight="1">
      <c r="A187" s="199"/>
      <c r="B187" s="199"/>
      <c r="C187" s="199"/>
      <c r="D187" s="199"/>
      <c r="E187" s="199"/>
      <c r="F187" s="199"/>
      <c r="G187" s="199"/>
      <c r="H187" s="199"/>
      <c r="I187" s="199"/>
      <c r="U187" s="762"/>
      <c r="V187" s="761"/>
      <c r="W187" s="760"/>
      <c r="X187" s="775"/>
      <c r="Y187" s="775"/>
      <c r="Z187" s="775"/>
      <c r="AA187" s="775"/>
      <c r="AB187" s="775"/>
      <c r="AC187" s="775"/>
      <c r="AD187" s="775"/>
      <c r="AE187" s="775"/>
      <c r="AF187" s="775"/>
      <c r="AG187" s="775"/>
      <c r="AH187" s="775"/>
      <c r="AI187" s="775"/>
    </row>
    <row r="188" spans="1:35" ht="8.85" customHeight="1">
      <c r="A188" s="199"/>
      <c r="B188" s="199"/>
      <c r="C188" s="199"/>
      <c r="D188" s="199"/>
      <c r="E188" s="199"/>
      <c r="F188" s="199"/>
      <c r="G188" s="199"/>
      <c r="H188" s="199"/>
      <c r="I188" s="199"/>
      <c r="U188" s="762"/>
      <c r="V188" s="761"/>
      <c r="W188" s="760"/>
      <c r="X188" s="775"/>
      <c r="Y188" s="775"/>
      <c r="Z188" s="775"/>
      <c r="AA188" s="775"/>
      <c r="AB188" s="775"/>
      <c r="AC188" s="775"/>
      <c r="AD188" s="775"/>
      <c r="AE188" s="775"/>
      <c r="AF188" s="775"/>
      <c r="AG188" s="775"/>
      <c r="AH188" s="775"/>
      <c r="AI188" s="775"/>
    </row>
    <row r="189" spans="1:35" ht="8.85" customHeight="1">
      <c r="A189" s="199"/>
      <c r="B189" s="199"/>
      <c r="C189" s="199"/>
      <c r="D189" s="199"/>
      <c r="E189" s="199"/>
      <c r="F189" s="199"/>
      <c r="G189" s="199"/>
      <c r="H189" s="199"/>
      <c r="I189" s="199"/>
      <c r="U189" s="762"/>
      <c r="V189" s="761"/>
      <c r="W189" s="760"/>
      <c r="X189" s="775"/>
      <c r="Y189" s="775"/>
      <c r="Z189" s="775"/>
      <c r="AA189" s="775"/>
      <c r="AB189" s="775"/>
      <c r="AC189" s="775"/>
      <c r="AD189" s="775"/>
      <c r="AE189" s="775"/>
      <c r="AF189" s="775"/>
      <c r="AG189" s="775"/>
      <c r="AH189" s="775"/>
      <c r="AI189" s="775"/>
    </row>
    <row r="190" spans="1:35" ht="8.85" customHeight="1">
      <c r="A190" s="199"/>
      <c r="B190" s="199"/>
      <c r="C190" s="199"/>
      <c r="D190" s="199"/>
      <c r="E190" s="199"/>
      <c r="F190" s="199"/>
      <c r="G190" s="199"/>
      <c r="H190" s="199"/>
      <c r="I190" s="199"/>
      <c r="U190" s="762"/>
      <c r="V190" s="761"/>
      <c r="W190" s="760"/>
      <c r="X190" s="775"/>
      <c r="Y190" s="775"/>
      <c r="Z190" s="775"/>
      <c r="AA190" s="775"/>
      <c r="AB190" s="775"/>
      <c r="AC190" s="775"/>
      <c r="AD190" s="775"/>
      <c r="AE190" s="775"/>
      <c r="AF190" s="775"/>
      <c r="AG190" s="775"/>
      <c r="AH190" s="775"/>
      <c r="AI190" s="775"/>
    </row>
    <row r="191" spans="1:35" ht="8.85" customHeight="1">
      <c r="A191" s="199"/>
      <c r="B191" s="199"/>
      <c r="C191" s="199"/>
      <c r="D191" s="199"/>
      <c r="E191" s="199"/>
      <c r="F191" s="199"/>
      <c r="G191" s="199"/>
      <c r="H191" s="199"/>
      <c r="I191" s="199"/>
      <c r="U191" s="762"/>
      <c r="V191" s="761"/>
      <c r="W191" s="760"/>
      <c r="X191" s="775"/>
      <c r="Y191" s="775"/>
      <c r="Z191" s="775"/>
      <c r="AA191" s="775"/>
      <c r="AB191" s="775"/>
      <c r="AC191" s="775"/>
      <c r="AD191" s="775"/>
      <c r="AE191" s="775"/>
      <c r="AF191" s="775"/>
      <c r="AG191" s="775"/>
      <c r="AH191" s="775"/>
      <c r="AI191" s="775"/>
    </row>
    <row r="192" spans="1:35" ht="8.85" customHeight="1">
      <c r="A192" s="199"/>
      <c r="B192" s="199"/>
      <c r="C192" s="199"/>
      <c r="D192" s="199"/>
      <c r="E192" s="199"/>
      <c r="F192" s="199"/>
      <c r="G192" s="199"/>
      <c r="H192" s="199"/>
      <c r="I192" s="199"/>
      <c r="U192" s="762"/>
      <c r="V192" s="761"/>
      <c r="W192" s="760"/>
      <c r="X192" s="775"/>
      <c r="Y192" s="775"/>
      <c r="Z192" s="775"/>
      <c r="AA192" s="775"/>
      <c r="AB192" s="775"/>
      <c r="AC192" s="775"/>
      <c r="AD192" s="775"/>
      <c r="AE192" s="775"/>
      <c r="AF192" s="775"/>
      <c r="AG192" s="775"/>
      <c r="AH192" s="775"/>
      <c r="AI192" s="775"/>
    </row>
    <row r="193" spans="1:35" ht="8.85" customHeight="1">
      <c r="A193" s="199"/>
      <c r="B193" s="199"/>
      <c r="C193" s="199"/>
      <c r="D193" s="199"/>
      <c r="E193" s="199"/>
      <c r="F193" s="199"/>
      <c r="G193" s="199"/>
      <c r="H193" s="199"/>
      <c r="I193" s="199"/>
      <c r="U193" s="762"/>
      <c r="V193" s="761"/>
      <c r="W193" s="760"/>
      <c r="X193" s="775"/>
      <c r="Y193" s="775"/>
      <c r="Z193" s="775"/>
      <c r="AA193" s="775"/>
      <c r="AB193" s="775"/>
      <c r="AC193" s="775"/>
      <c r="AD193" s="775"/>
      <c r="AE193" s="775"/>
      <c r="AF193" s="775"/>
      <c r="AG193" s="775"/>
      <c r="AH193" s="775"/>
      <c r="AI193" s="775"/>
    </row>
    <row r="194" spans="1:35" ht="8.85" customHeight="1">
      <c r="A194" s="199"/>
      <c r="B194" s="199"/>
      <c r="C194" s="199"/>
      <c r="D194" s="199"/>
      <c r="E194" s="199"/>
      <c r="F194" s="199"/>
      <c r="G194" s="199"/>
      <c r="H194" s="199"/>
      <c r="I194" s="199"/>
      <c r="U194" s="762"/>
      <c r="V194" s="761"/>
      <c r="W194" s="760"/>
      <c r="X194" s="775"/>
      <c r="Y194" s="775"/>
      <c r="Z194" s="775"/>
      <c r="AA194" s="775"/>
      <c r="AB194" s="775"/>
      <c r="AC194" s="775"/>
      <c r="AD194" s="775"/>
      <c r="AE194" s="775"/>
      <c r="AF194" s="775"/>
      <c r="AG194" s="775"/>
      <c r="AH194" s="775"/>
      <c r="AI194" s="775"/>
    </row>
    <row r="195" spans="1:35" ht="8.85" customHeight="1">
      <c r="A195" s="199"/>
      <c r="B195" s="199"/>
      <c r="C195" s="199"/>
      <c r="D195" s="199"/>
      <c r="E195" s="199"/>
      <c r="F195" s="199"/>
      <c r="G195" s="199"/>
      <c r="H195" s="199"/>
      <c r="I195" s="199"/>
      <c r="U195" s="762"/>
      <c r="V195" s="761"/>
      <c r="W195" s="760"/>
      <c r="X195" s="775"/>
      <c r="Y195" s="775"/>
      <c r="Z195" s="775"/>
      <c r="AA195" s="775"/>
      <c r="AB195" s="775"/>
      <c r="AC195" s="775"/>
      <c r="AD195" s="775"/>
      <c r="AE195" s="775"/>
      <c r="AF195" s="775"/>
      <c r="AG195" s="775"/>
      <c r="AH195" s="775"/>
      <c r="AI195" s="775"/>
    </row>
    <row r="196" spans="1:35" ht="8.85" customHeight="1">
      <c r="A196" s="199"/>
      <c r="B196" s="199"/>
      <c r="C196" s="199"/>
      <c r="D196" s="199"/>
      <c r="E196" s="199"/>
      <c r="F196" s="199"/>
      <c r="G196" s="199"/>
      <c r="H196" s="199"/>
      <c r="I196" s="199"/>
      <c r="U196" s="762"/>
      <c r="V196" s="761"/>
      <c r="W196" s="760"/>
      <c r="X196" s="775"/>
      <c r="Y196" s="775"/>
      <c r="Z196" s="775"/>
      <c r="AA196" s="775"/>
      <c r="AB196" s="775"/>
      <c r="AC196" s="775"/>
      <c r="AD196" s="775"/>
      <c r="AE196" s="775"/>
      <c r="AF196" s="775"/>
      <c r="AG196" s="775"/>
      <c r="AH196" s="775"/>
      <c r="AI196" s="775"/>
    </row>
    <row r="197" spans="1:35" ht="8.85" customHeight="1">
      <c r="A197" s="199"/>
      <c r="B197" s="199"/>
      <c r="C197" s="199"/>
      <c r="D197" s="199"/>
      <c r="E197" s="199"/>
      <c r="F197" s="199"/>
      <c r="G197" s="199"/>
      <c r="H197" s="199"/>
      <c r="I197" s="199"/>
      <c r="U197" s="762"/>
      <c r="V197" s="761"/>
      <c r="W197" s="760"/>
      <c r="X197" s="775"/>
      <c r="Y197" s="775"/>
      <c r="Z197" s="775"/>
      <c r="AA197" s="775"/>
      <c r="AB197" s="775"/>
      <c r="AC197" s="775"/>
      <c r="AD197" s="775"/>
      <c r="AE197" s="775"/>
      <c r="AF197" s="775"/>
      <c r="AG197" s="775"/>
      <c r="AH197" s="775"/>
      <c r="AI197" s="775"/>
    </row>
    <row r="198" spans="1:35" ht="8.85" customHeight="1">
      <c r="A198" s="199"/>
      <c r="B198" s="199"/>
      <c r="C198" s="199"/>
      <c r="D198" s="199"/>
      <c r="E198" s="199"/>
      <c r="F198" s="199"/>
      <c r="G198" s="199"/>
      <c r="H198" s="199"/>
      <c r="I198" s="199"/>
      <c r="U198" s="762"/>
      <c r="V198" s="761"/>
      <c r="W198" s="760"/>
      <c r="X198" s="775"/>
      <c r="Y198" s="775"/>
      <c r="Z198" s="775"/>
      <c r="AA198" s="775"/>
      <c r="AB198" s="775"/>
      <c r="AC198" s="775"/>
      <c r="AD198" s="775"/>
      <c r="AE198" s="775"/>
      <c r="AF198" s="775"/>
      <c r="AG198" s="775"/>
      <c r="AH198" s="775"/>
      <c r="AI198" s="775"/>
    </row>
    <row r="199" spans="1:35" ht="8.85" customHeight="1">
      <c r="A199" s="199"/>
      <c r="B199" s="199"/>
      <c r="C199" s="199"/>
      <c r="D199" s="199"/>
      <c r="E199" s="199"/>
      <c r="F199" s="199"/>
      <c r="G199" s="199"/>
      <c r="H199" s="199"/>
      <c r="I199" s="199"/>
      <c r="U199" s="762"/>
      <c r="V199" s="761"/>
      <c r="W199" s="760"/>
      <c r="X199" s="775"/>
      <c r="Y199" s="775"/>
      <c r="Z199" s="775"/>
      <c r="AA199" s="775"/>
      <c r="AB199" s="775"/>
      <c r="AC199" s="775"/>
      <c r="AD199" s="775"/>
      <c r="AE199" s="775"/>
      <c r="AF199" s="775"/>
      <c r="AG199" s="775"/>
      <c r="AH199" s="775"/>
      <c r="AI199" s="775"/>
    </row>
    <row r="200" spans="1:35" ht="8.85" customHeight="1">
      <c r="A200" s="199"/>
      <c r="B200" s="199"/>
      <c r="C200" s="199"/>
      <c r="D200" s="199"/>
      <c r="E200" s="199"/>
      <c r="F200" s="199"/>
      <c r="G200" s="199"/>
      <c r="H200" s="199"/>
      <c r="I200" s="199"/>
      <c r="U200" s="762"/>
      <c r="V200" s="761"/>
      <c r="W200" s="760"/>
      <c r="X200" s="775"/>
      <c r="Y200" s="775"/>
      <c r="Z200" s="775"/>
      <c r="AA200" s="775"/>
      <c r="AB200" s="775"/>
      <c r="AC200" s="775"/>
      <c r="AD200" s="775"/>
      <c r="AE200" s="775"/>
      <c r="AF200" s="775"/>
      <c r="AG200" s="775"/>
      <c r="AH200" s="775"/>
      <c r="AI200" s="775"/>
    </row>
    <row r="201" spans="1:35" ht="8.85" customHeight="1">
      <c r="A201" s="199"/>
      <c r="B201" s="199"/>
      <c r="C201" s="199"/>
      <c r="D201" s="199"/>
      <c r="E201" s="199"/>
      <c r="F201" s="199"/>
      <c r="G201" s="199"/>
      <c r="H201" s="199"/>
      <c r="I201" s="199"/>
      <c r="U201" s="762"/>
      <c r="V201" s="761"/>
      <c r="W201" s="760"/>
      <c r="X201" s="775"/>
      <c r="Y201" s="775"/>
      <c r="Z201" s="775"/>
      <c r="AA201" s="775"/>
      <c r="AB201" s="775"/>
      <c r="AC201" s="775"/>
      <c r="AD201" s="775"/>
      <c r="AE201" s="775"/>
      <c r="AF201" s="775"/>
      <c r="AG201" s="775"/>
      <c r="AH201" s="775"/>
      <c r="AI201" s="775"/>
    </row>
    <row r="202" spans="1:35" ht="8.85" customHeight="1">
      <c r="A202" s="199"/>
      <c r="B202" s="199"/>
      <c r="C202" s="199"/>
      <c r="D202" s="199"/>
      <c r="E202" s="199"/>
      <c r="F202" s="199"/>
      <c r="G202" s="199"/>
      <c r="H202" s="199"/>
      <c r="I202" s="199"/>
      <c r="U202" s="762"/>
      <c r="V202" s="761"/>
      <c r="W202" s="760"/>
      <c r="X202" s="775"/>
      <c r="Y202" s="775"/>
      <c r="Z202" s="775"/>
      <c r="AA202" s="775"/>
      <c r="AB202" s="775"/>
      <c r="AC202" s="775"/>
      <c r="AD202" s="775"/>
      <c r="AE202" s="775"/>
      <c r="AF202" s="775"/>
      <c r="AG202" s="775"/>
      <c r="AH202" s="775"/>
      <c r="AI202" s="775"/>
    </row>
    <row r="203" spans="1:35" ht="8.85" customHeight="1">
      <c r="A203" s="199"/>
      <c r="B203" s="199"/>
      <c r="C203" s="199"/>
      <c r="D203" s="199"/>
      <c r="E203" s="199"/>
      <c r="F203" s="199"/>
      <c r="G203" s="199"/>
      <c r="H203" s="199"/>
      <c r="I203" s="199"/>
      <c r="U203" s="762"/>
      <c r="V203" s="761"/>
      <c r="W203" s="760"/>
      <c r="X203" s="775"/>
      <c r="Y203" s="775"/>
      <c r="Z203" s="775"/>
      <c r="AA203" s="775"/>
      <c r="AB203" s="775"/>
      <c r="AC203" s="775"/>
      <c r="AD203" s="775"/>
      <c r="AE203" s="775"/>
      <c r="AF203" s="775"/>
      <c r="AG203" s="775"/>
      <c r="AH203" s="775"/>
      <c r="AI203" s="775"/>
    </row>
    <row r="204" spans="1:35" ht="8.85" customHeight="1">
      <c r="A204" s="199"/>
      <c r="B204" s="199"/>
      <c r="C204" s="199"/>
      <c r="D204" s="199"/>
      <c r="E204" s="199"/>
      <c r="F204" s="199"/>
      <c r="G204" s="199"/>
      <c r="H204" s="199"/>
      <c r="I204" s="199"/>
      <c r="U204" s="762"/>
      <c r="V204" s="761"/>
      <c r="W204" s="760"/>
      <c r="X204" s="775"/>
      <c r="Y204" s="775"/>
      <c r="Z204" s="775"/>
      <c r="AA204" s="775"/>
      <c r="AB204" s="775"/>
      <c r="AC204" s="775"/>
      <c r="AD204" s="775"/>
      <c r="AE204" s="775"/>
      <c r="AF204" s="775"/>
      <c r="AG204" s="775"/>
      <c r="AH204" s="775"/>
      <c r="AI204" s="775"/>
    </row>
    <row r="205" spans="1:35" ht="8.85" customHeight="1">
      <c r="A205" s="199"/>
      <c r="B205" s="199"/>
      <c r="C205" s="199"/>
      <c r="D205" s="199"/>
      <c r="E205" s="199"/>
      <c r="F205" s="199"/>
      <c r="G205" s="199"/>
      <c r="H205" s="199"/>
      <c r="I205" s="199"/>
      <c r="U205" s="762"/>
      <c r="V205" s="761"/>
      <c r="W205" s="760"/>
      <c r="X205" s="775"/>
      <c r="Y205" s="775"/>
      <c r="Z205" s="775"/>
      <c r="AA205" s="775"/>
      <c r="AB205" s="775"/>
      <c r="AC205" s="775"/>
      <c r="AD205" s="775"/>
      <c r="AE205" s="775"/>
      <c r="AF205" s="775"/>
      <c r="AG205" s="775"/>
      <c r="AH205" s="775"/>
      <c r="AI205" s="775"/>
    </row>
    <row r="206" spans="1:35" ht="8.85" customHeight="1">
      <c r="A206" s="199"/>
      <c r="B206" s="199"/>
      <c r="C206" s="199"/>
      <c r="D206" s="199"/>
      <c r="E206" s="199"/>
      <c r="F206" s="199"/>
      <c r="G206" s="199"/>
      <c r="H206" s="199"/>
      <c r="I206" s="199"/>
      <c r="U206" s="762"/>
      <c r="V206" s="761"/>
      <c r="W206" s="760"/>
      <c r="X206" s="775"/>
      <c r="Y206" s="775"/>
      <c r="Z206" s="775"/>
      <c r="AA206" s="775"/>
      <c r="AB206" s="775"/>
      <c r="AC206" s="775"/>
      <c r="AD206" s="775"/>
      <c r="AE206" s="775"/>
      <c r="AF206" s="775"/>
      <c r="AG206" s="775"/>
      <c r="AH206" s="775"/>
      <c r="AI206" s="775"/>
    </row>
    <row r="207" spans="1:35" ht="8.85" customHeight="1">
      <c r="A207" s="199"/>
      <c r="B207" s="199"/>
      <c r="C207" s="199"/>
      <c r="D207" s="199"/>
      <c r="E207" s="199"/>
      <c r="F207" s="199"/>
      <c r="G207" s="199"/>
      <c r="H207" s="199"/>
      <c r="I207" s="199"/>
      <c r="U207" s="762"/>
      <c r="V207" s="761"/>
      <c r="W207" s="760"/>
      <c r="X207" s="775"/>
      <c r="Y207" s="775"/>
      <c r="Z207" s="775"/>
      <c r="AA207" s="775"/>
      <c r="AB207" s="775"/>
      <c r="AC207" s="775"/>
      <c r="AD207" s="775"/>
      <c r="AE207" s="775"/>
      <c r="AF207" s="775"/>
      <c r="AG207" s="775"/>
      <c r="AH207" s="775"/>
      <c r="AI207" s="775"/>
    </row>
    <row r="208" spans="1:35" ht="8.85" customHeight="1">
      <c r="A208" s="199"/>
      <c r="B208" s="199"/>
      <c r="C208" s="199"/>
      <c r="D208" s="199"/>
      <c r="E208" s="199"/>
      <c r="F208" s="199"/>
      <c r="G208" s="199"/>
      <c r="H208" s="199"/>
      <c r="I208" s="199"/>
      <c r="U208" s="762"/>
      <c r="V208" s="761"/>
      <c r="W208" s="760"/>
      <c r="X208" s="775"/>
      <c r="Y208" s="775"/>
      <c r="Z208" s="775"/>
      <c r="AA208" s="775"/>
      <c r="AB208" s="775"/>
      <c r="AC208" s="775"/>
      <c r="AD208" s="775"/>
      <c r="AE208" s="775"/>
      <c r="AF208" s="775"/>
      <c r="AG208" s="775"/>
      <c r="AH208" s="775"/>
      <c r="AI208" s="775"/>
    </row>
    <row r="209" spans="1:35" ht="8.85" customHeight="1">
      <c r="A209" s="199"/>
      <c r="B209" s="199"/>
      <c r="C209" s="199"/>
      <c r="D209" s="199"/>
      <c r="E209" s="199"/>
      <c r="F209" s="199"/>
      <c r="G209" s="199"/>
      <c r="H209" s="199"/>
      <c r="I209" s="199"/>
      <c r="U209" s="762"/>
      <c r="V209" s="761"/>
      <c r="W209" s="760"/>
      <c r="X209" s="775"/>
      <c r="Y209" s="775"/>
      <c r="Z209" s="775"/>
      <c r="AA209" s="775"/>
      <c r="AB209" s="775"/>
      <c r="AC209" s="775"/>
      <c r="AD209" s="775"/>
      <c r="AE209" s="775"/>
      <c r="AF209" s="775"/>
      <c r="AG209" s="775"/>
      <c r="AH209" s="775"/>
      <c r="AI209" s="775"/>
    </row>
    <row r="210" spans="1:35" ht="8.85" customHeight="1">
      <c r="A210" s="199"/>
      <c r="B210" s="199"/>
      <c r="C210" s="199"/>
      <c r="D210" s="199"/>
      <c r="E210" s="199"/>
      <c r="F210" s="199"/>
      <c r="G210" s="199"/>
      <c r="H210" s="199"/>
      <c r="I210" s="199"/>
      <c r="U210" s="762"/>
      <c r="V210" s="761"/>
      <c r="W210" s="760"/>
      <c r="X210" s="775"/>
      <c r="Y210" s="775"/>
      <c r="Z210" s="775"/>
      <c r="AA210" s="775"/>
      <c r="AB210" s="775"/>
      <c r="AC210" s="775"/>
      <c r="AD210" s="775"/>
      <c r="AE210" s="775"/>
      <c r="AF210" s="775"/>
      <c r="AG210" s="775"/>
      <c r="AH210" s="775"/>
      <c r="AI210" s="775"/>
    </row>
    <row r="211" spans="1:35" ht="8.85" customHeight="1">
      <c r="A211" s="199"/>
      <c r="B211" s="199"/>
      <c r="C211" s="199"/>
      <c r="D211" s="199"/>
      <c r="E211" s="199"/>
      <c r="F211" s="199"/>
      <c r="G211" s="199"/>
      <c r="H211" s="199"/>
      <c r="I211" s="199"/>
      <c r="U211" s="762"/>
      <c r="V211" s="761"/>
      <c r="W211" s="760"/>
      <c r="X211" s="775"/>
      <c r="Y211" s="775"/>
      <c r="Z211" s="775"/>
      <c r="AA211" s="775"/>
      <c r="AB211" s="775"/>
      <c r="AC211" s="775"/>
      <c r="AD211" s="775"/>
      <c r="AE211" s="775"/>
      <c r="AF211" s="775"/>
      <c r="AG211" s="775"/>
      <c r="AH211" s="775"/>
      <c r="AI211" s="775"/>
    </row>
    <row r="212" spans="1:35" ht="8.85" customHeight="1">
      <c r="A212" s="199"/>
      <c r="B212" s="199"/>
      <c r="C212" s="199"/>
      <c r="D212" s="199"/>
      <c r="E212" s="199"/>
      <c r="F212" s="199"/>
      <c r="G212" s="199"/>
      <c r="H212" s="199"/>
      <c r="I212" s="199"/>
      <c r="U212" s="762"/>
      <c r="V212" s="761"/>
      <c r="W212" s="760"/>
      <c r="X212" s="775"/>
      <c r="Y212" s="775"/>
      <c r="Z212" s="775"/>
      <c r="AA212" s="775"/>
      <c r="AB212" s="775"/>
      <c r="AC212" s="775"/>
      <c r="AD212" s="775"/>
      <c r="AE212" s="775"/>
      <c r="AF212" s="775"/>
      <c r="AG212" s="775"/>
      <c r="AH212" s="775"/>
      <c r="AI212" s="775"/>
    </row>
    <row r="213" spans="1:35" ht="8.85" customHeight="1">
      <c r="A213" s="199"/>
      <c r="B213" s="199"/>
      <c r="C213" s="199"/>
      <c r="D213" s="199"/>
      <c r="E213" s="199"/>
      <c r="F213" s="199"/>
      <c r="G213" s="199"/>
      <c r="H213" s="199"/>
      <c r="I213" s="199"/>
      <c r="U213" s="762"/>
      <c r="V213" s="761"/>
      <c r="W213" s="760"/>
      <c r="X213" s="775"/>
      <c r="Y213" s="775"/>
      <c r="Z213" s="775"/>
      <c r="AA213" s="775"/>
      <c r="AB213" s="775"/>
      <c r="AC213" s="775"/>
      <c r="AD213" s="775"/>
      <c r="AE213" s="775"/>
      <c r="AF213" s="775"/>
      <c r="AG213" s="775"/>
      <c r="AH213" s="775"/>
      <c r="AI213" s="775"/>
    </row>
    <row r="214" spans="1:35" ht="8.85" customHeight="1">
      <c r="A214" s="199"/>
      <c r="B214" s="199"/>
      <c r="C214" s="199"/>
      <c r="D214" s="199"/>
      <c r="E214" s="199"/>
      <c r="F214" s="199"/>
      <c r="G214" s="199"/>
      <c r="H214" s="199"/>
      <c r="I214" s="199"/>
      <c r="U214" s="762"/>
      <c r="V214" s="761"/>
      <c r="W214" s="760"/>
      <c r="X214" s="775"/>
      <c r="Y214" s="775"/>
      <c r="Z214" s="775"/>
      <c r="AA214" s="775"/>
      <c r="AB214" s="775"/>
      <c r="AC214" s="775"/>
      <c r="AD214" s="775"/>
      <c r="AE214" s="775"/>
      <c r="AF214" s="775"/>
      <c r="AG214" s="775"/>
      <c r="AH214" s="775"/>
      <c r="AI214" s="775"/>
    </row>
    <row r="215" spans="1:35" ht="8.85" customHeight="1">
      <c r="A215" s="199"/>
      <c r="B215" s="199"/>
      <c r="C215" s="199"/>
      <c r="D215" s="199"/>
      <c r="E215" s="199"/>
      <c r="F215" s="199"/>
      <c r="G215" s="199"/>
      <c r="H215" s="199"/>
      <c r="I215" s="199"/>
      <c r="U215" s="762"/>
      <c r="V215" s="761"/>
      <c r="W215" s="760"/>
      <c r="X215" s="775"/>
      <c r="Y215" s="775"/>
      <c r="Z215" s="775"/>
      <c r="AA215" s="775"/>
      <c r="AB215" s="775"/>
      <c r="AC215" s="775"/>
      <c r="AD215" s="775"/>
      <c r="AE215" s="775"/>
      <c r="AF215" s="775"/>
      <c r="AG215" s="775"/>
      <c r="AH215" s="775"/>
      <c r="AI215" s="775"/>
    </row>
    <row r="216" spans="1:35" ht="8.85" customHeight="1">
      <c r="A216" s="199"/>
      <c r="B216" s="199"/>
      <c r="C216" s="199"/>
      <c r="D216" s="199"/>
      <c r="E216" s="199"/>
      <c r="F216" s="199"/>
      <c r="G216" s="199"/>
      <c r="H216" s="199"/>
      <c r="I216" s="199"/>
      <c r="U216" s="762"/>
      <c r="V216" s="761"/>
      <c r="W216" s="760"/>
      <c r="X216" s="775"/>
      <c r="Y216" s="775"/>
      <c r="Z216" s="775"/>
      <c r="AA216" s="775"/>
      <c r="AB216" s="775"/>
      <c r="AC216" s="775"/>
      <c r="AD216" s="775"/>
      <c r="AE216" s="775"/>
      <c r="AF216" s="775"/>
      <c r="AG216" s="775"/>
      <c r="AH216" s="775"/>
      <c r="AI216" s="775"/>
    </row>
    <row r="217" spans="1:35" ht="8.85" customHeight="1">
      <c r="A217" s="199"/>
      <c r="B217" s="199"/>
      <c r="C217" s="199"/>
      <c r="D217" s="199"/>
      <c r="E217" s="199"/>
      <c r="F217" s="199"/>
      <c r="G217" s="199"/>
      <c r="H217" s="199"/>
      <c r="I217" s="199"/>
      <c r="U217" s="762"/>
      <c r="V217" s="761"/>
      <c r="W217" s="760"/>
      <c r="X217" s="775"/>
      <c r="Y217" s="775"/>
      <c r="Z217" s="775"/>
      <c r="AA217" s="775"/>
      <c r="AB217" s="775"/>
      <c r="AC217" s="775"/>
      <c r="AD217" s="775"/>
      <c r="AE217" s="775"/>
      <c r="AF217" s="775"/>
      <c r="AG217" s="775"/>
      <c r="AH217" s="775"/>
      <c r="AI217" s="775"/>
    </row>
    <row r="218" spans="1:35" ht="8.85" customHeight="1">
      <c r="A218" s="199"/>
      <c r="B218" s="199"/>
      <c r="C218" s="199"/>
      <c r="D218" s="199"/>
      <c r="E218" s="199"/>
      <c r="F218" s="199"/>
      <c r="G218" s="199"/>
      <c r="H218" s="199"/>
      <c r="I218" s="199"/>
      <c r="U218" s="762"/>
      <c r="V218" s="761"/>
      <c r="W218" s="760"/>
      <c r="X218" s="775"/>
      <c r="Y218" s="775"/>
      <c r="Z218" s="775"/>
      <c r="AA218" s="775"/>
      <c r="AB218" s="775"/>
      <c r="AC218" s="775"/>
      <c r="AD218" s="775"/>
      <c r="AE218" s="775"/>
      <c r="AF218" s="775"/>
      <c r="AG218" s="775"/>
      <c r="AH218" s="775"/>
      <c r="AI218" s="775"/>
    </row>
    <row r="219" spans="1:35" ht="8.85" customHeight="1">
      <c r="A219" s="199"/>
      <c r="B219" s="199"/>
      <c r="C219" s="199"/>
      <c r="D219" s="199"/>
      <c r="E219" s="199"/>
      <c r="F219" s="199"/>
      <c r="G219" s="199"/>
      <c r="H219" s="199"/>
      <c r="I219" s="199"/>
      <c r="U219" s="762"/>
      <c r="V219" s="761"/>
      <c r="W219" s="760"/>
      <c r="X219" s="775"/>
      <c r="Y219" s="775"/>
      <c r="Z219" s="775"/>
      <c r="AA219" s="775"/>
      <c r="AB219" s="775"/>
      <c r="AC219" s="775"/>
      <c r="AD219" s="775"/>
      <c r="AE219" s="775"/>
      <c r="AF219" s="775"/>
      <c r="AG219" s="775"/>
      <c r="AH219" s="775"/>
      <c r="AI219" s="775"/>
    </row>
    <row r="220" spans="1:35" ht="8.85" customHeight="1">
      <c r="A220" s="199"/>
      <c r="B220" s="199"/>
      <c r="C220" s="199"/>
      <c r="D220" s="199"/>
      <c r="E220" s="199"/>
      <c r="F220" s="199"/>
      <c r="G220" s="199"/>
      <c r="H220" s="199"/>
      <c r="I220" s="199"/>
      <c r="U220" s="762"/>
      <c r="V220" s="761"/>
      <c r="W220" s="760"/>
      <c r="X220" s="775"/>
      <c r="Y220" s="775"/>
      <c r="Z220" s="775"/>
      <c r="AA220" s="775"/>
      <c r="AB220" s="775"/>
      <c r="AC220" s="775"/>
      <c r="AD220" s="775"/>
      <c r="AE220" s="775"/>
      <c r="AF220" s="775"/>
      <c r="AG220" s="775"/>
      <c r="AH220" s="775"/>
      <c r="AI220" s="775"/>
    </row>
    <row r="221" spans="1:35" ht="8.85" customHeight="1">
      <c r="A221" s="199"/>
      <c r="B221" s="199"/>
      <c r="C221" s="199"/>
      <c r="D221" s="199"/>
      <c r="E221" s="199"/>
      <c r="F221" s="199"/>
      <c r="G221" s="199"/>
      <c r="H221" s="199"/>
      <c r="I221" s="199"/>
      <c r="U221" s="762"/>
      <c r="V221" s="761"/>
      <c r="W221" s="760"/>
      <c r="X221" s="775"/>
      <c r="Y221" s="775"/>
      <c r="Z221" s="775"/>
      <c r="AA221" s="775"/>
      <c r="AB221" s="775"/>
      <c r="AC221" s="775"/>
      <c r="AD221" s="775"/>
      <c r="AE221" s="775"/>
      <c r="AF221" s="775"/>
      <c r="AG221" s="775"/>
      <c r="AH221" s="775"/>
      <c r="AI221" s="775"/>
    </row>
    <row r="222" spans="1:35" ht="8.85" customHeight="1">
      <c r="A222" s="199"/>
      <c r="B222" s="199"/>
      <c r="C222" s="199"/>
      <c r="D222" s="199"/>
      <c r="E222" s="199"/>
      <c r="F222" s="199"/>
      <c r="G222" s="199"/>
      <c r="H222" s="199"/>
      <c r="I222" s="199"/>
      <c r="U222" s="762"/>
      <c r="V222" s="761"/>
      <c r="W222" s="760"/>
      <c r="X222" s="775"/>
      <c r="Y222" s="775"/>
      <c r="Z222" s="775"/>
      <c r="AA222" s="775"/>
      <c r="AB222" s="775"/>
      <c r="AC222" s="775"/>
      <c r="AD222" s="775"/>
      <c r="AE222" s="775"/>
      <c r="AF222" s="775"/>
      <c r="AG222" s="775"/>
      <c r="AH222" s="775"/>
      <c r="AI222" s="775"/>
    </row>
    <row r="223" spans="1:35" ht="8.85" customHeight="1">
      <c r="A223" s="199"/>
      <c r="B223" s="199"/>
      <c r="C223" s="199"/>
      <c r="D223" s="199"/>
      <c r="E223" s="199"/>
      <c r="F223" s="199"/>
      <c r="G223" s="199"/>
      <c r="H223" s="199"/>
      <c r="I223" s="199"/>
      <c r="U223" s="762"/>
      <c r="V223" s="761"/>
      <c r="W223" s="760"/>
      <c r="X223" s="775"/>
      <c r="Y223" s="775"/>
      <c r="Z223" s="775"/>
      <c r="AA223" s="775"/>
      <c r="AB223" s="775"/>
      <c r="AC223" s="775"/>
      <c r="AD223" s="775"/>
      <c r="AE223" s="775"/>
      <c r="AF223" s="775"/>
      <c r="AG223" s="775"/>
      <c r="AH223" s="775"/>
      <c r="AI223" s="775"/>
    </row>
    <row r="224" spans="1:35" ht="8.85" customHeight="1">
      <c r="A224" s="199"/>
      <c r="B224" s="199"/>
      <c r="C224" s="199"/>
      <c r="D224" s="199"/>
      <c r="E224" s="199"/>
      <c r="F224" s="199"/>
      <c r="G224" s="199"/>
      <c r="H224" s="199"/>
      <c r="I224" s="199"/>
      <c r="U224" s="762"/>
      <c r="V224" s="761"/>
      <c r="W224" s="760"/>
      <c r="X224" s="775"/>
      <c r="Y224" s="775"/>
      <c r="Z224" s="775"/>
      <c r="AA224" s="775"/>
      <c r="AB224" s="775"/>
      <c r="AC224" s="775"/>
      <c r="AD224" s="775"/>
      <c r="AE224" s="775"/>
      <c r="AF224" s="775"/>
      <c r="AG224" s="775"/>
      <c r="AH224" s="775"/>
      <c r="AI224" s="775"/>
    </row>
    <row r="225" spans="1:35" ht="8.85" customHeight="1">
      <c r="A225" s="199"/>
      <c r="B225" s="199"/>
      <c r="C225" s="199"/>
      <c r="D225" s="199"/>
      <c r="E225" s="199"/>
      <c r="F225" s="199"/>
      <c r="G225" s="199"/>
      <c r="H225" s="199"/>
      <c r="I225" s="199"/>
      <c r="U225" s="762"/>
      <c r="V225" s="761"/>
      <c r="W225" s="760"/>
      <c r="X225" s="775"/>
      <c r="Y225" s="775"/>
      <c r="Z225" s="775"/>
      <c r="AA225" s="775"/>
      <c r="AB225" s="775"/>
      <c r="AC225" s="775"/>
      <c r="AD225" s="775"/>
      <c r="AE225" s="775"/>
      <c r="AF225" s="775"/>
      <c r="AG225" s="775"/>
      <c r="AH225" s="775"/>
      <c r="AI225" s="775"/>
    </row>
    <row r="226" spans="1:35" ht="8.85" customHeight="1">
      <c r="A226" s="199"/>
      <c r="B226" s="199"/>
      <c r="C226" s="199"/>
      <c r="D226" s="199"/>
      <c r="E226" s="199"/>
      <c r="F226" s="199"/>
      <c r="G226" s="199"/>
      <c r="H226" s="199"/>
      <c r="I226" s="199"/>
      <c r="U226" s="762"/>
      <c r="V226" s="761"/>
      <c r="W226" s="760"/>
      <c r="X226" s="775"/>
      <c r="Y226" s="775"/>
      <c r="Z226" s="775"/>
      <c r="AA226" s="775"/>
      <c r="AB226" s="775"/>
      <c r="AC226" s="775"/>
      <c r="AD226" s="775"/>
      <c r="AE226" s="775"/>
      <c r="AF226" s="775"/>
      <c r="AG226" s="775"/>
      <c r="AH226" s="775"/>
      <c r="AI226" s="775"/>
    </row>
    <row r="227" spans="1:35" ht="8.85" customHeight="1">
      <c r="A227" s="199"/>
      <c r="B227" s="199"/>
      <c r="C227" s="199"/>
      <c r="D227" s="199"/>
      <c r="E227" s="199"/>
      <c r="F227" s="199"/>
      <c r="G227" s="199"/>
      <c r="H227" s="199"/>
      <c r="I227" s="199"/>
      <c r="U227" s="762"/>
      <c r="V227" s="761"/>
      <c r="W227" s="760"/>
      <c r="X227" s="775"/>
      <c r="Y227" s="775"/>
      <c r="Z227" s="775"/>
      <c r="AA227" s="775"/>
      <c r="AB227" s="775"/>
      <c r="AC227" s="775"/>
      <c r="AD227" s="775"/>
      <c r="AE227" s="775"/>
      <c r="AF227" s="775"/>
      <c r="AG227" s="775"/>
      <c r="AH227" s="775"/>
      <c r="AI227" s="775"/>
    </row>
    <row r="228" spans="1:35" ht="8.85" customHeight="1">
      <c r="A228" s="199"/>
      <c r="B228" s="199"/>
      <c r="C228" s="199"/>
      <c r="D228" s="199"/>
      <c r="E228" s="199"/>
      <c r="F228" s="199"/>
      <c r="G228" s="199"/>
      <c r="H228" s="199"/>
      <c r="I228" s="199"/>
      <c r="U228" s="762"/>
      <c r="V228" s="761"/>
      <c r="W228" s="760"/>
      <c r="X228" s="775"/>
      <c r="Y228" s="775"/>
      <c r="Z228" s="775"/>
      <c r="AA228" s="775"/>
      <c r="AB228" s="775"/>
      <c r="AC228" s="775"/>
      <c r="AD228" s="775"/>
      <c r="AE228" s="775"/>
      <c r="AF228" s="775"/>
      <c r="AG228" s="775"/>
      <c r="AH228" s="775"/>
      <c r="AI228" s="775"/>
    </row>
    <row r="229" spans="1:35" ht="8.85" customHeight="1">
      <c r="A229" s="199"/>
      <c r="B229" s="199"/>
      <c r="C229" s="199"/>
      <c r="D229" s="199"/>
      <c r="E229" s="199"/>
      <c r="F229" s="199"/>
      <c r="G229" s="199"/>
      <c r="H229" s="199"/>
      <c r="I229" s="199"/>
      <c r="U229" s="762"/>
      <c r="V229" s="761"/>
      <c r="W229" s="760"/>
      <c r="X229" s="775"/>
      <c r="Y229" s="775"/>
      <c r="Z229" s="775"/>
      <c r="AA229" s="775"/>
      <c r="AB229" s="775"/>
      <c r="AC229" s="775"/>
      <c r="AD229" s="775"/>
      <c r="AE229" s="775"/>
      <c r="AF229" s="775"/>
      <c r="AG229" s="775"/>
      <c r="AH229" s="775"/>
      <c r="AI229" s="775"/>
    </row>
    <row r="230" spans="1:35" ht="8.85" customHeight="1">
      <c r="A230" s="199"/>
      <c r="B230" s="199"/>
      <c r="C230" s="199"/>
      <c r="D230" s="199"/>
      <c r="E230" s="199"/>
      <c r="F230" s="199"/>
      <c r="G230" s="199"/>
      <c r="H230" s="199"/>
      <c r="I230" s="199"/>
      <c r="U230" s="762"/>
      <c r="V230" s="761"/>
      <c r="W230" s="760"/>
      <c r="X230" s="775"/>
      <c r="Y230" s="775"/>
      <c r="Z230" s="775"/>
      <c r="AA230" s="775"/>
      <c r="AB230" s="775"/>
      <c r="AC230" s="775"/>
      <c r="AD230" s="775"/>
      <c r="AE230" s="775"/>
      <c r="AF230" s="775"/>
      <c r="AG230" s="775"/>
      <c r="AH230" s="775"/>
      <c r="AI230" s="775"/>
    </row>
    <row r="231" spans="1:35" ht="8.85" customHeight="1">
      <c r="A231" s="199"/>
      <c r="B231" s="199"/>
      <c r="C231" s="199"/>
      <c r="D231" s="199"/>
      <c r="E231" s="199"/>
      <c r="F231" s="199"/>
      <c r="G231" s="199"/>
      <c r="H231" s="199"/>
      <c r="I231" s="199"/>
      <c r="U231" s="762"/>
      <c r="V231" s="761"/>
      <c r="W231" s="760"/>
      <c r="X231" s="775"/>
      <c r="Y231" s="775"/>
      <c r="Z231" s="775"/>
      <c r="AA231" s="775"/>
      <c r="AB231" s="775"/>
      <c r="AC231" s="775"/>
      <c r="AD231" s="775"/>
      <c r="AE231" s="775"/>
      <c r="AF231" s="775"/>
      <c r="AG231" s="775"/>
      <c r="AH231" s="775"/>
      <c r="AI231" s="775"/>
    </row>
    <row r="232" spans="1:35" ht="8.85" customHeight="1">
      <c r="A232" s="199"/>
      <c r="B232" s="199"/>
      <c r="C232" s="199"/>
      <c r="D232" s="199"/>
      <c r="E232" s="199"/>
      <c r="F232" s="199"/>
      <c r="G232" s="199"/>
      <c r="H232" s="199"/>
      <c r="I232" s="199"/>
      <c r="U232" s="762"/>
      <c r="V232" s="761"/>
      <c r="W232" s="760"/>
      <c r="X232" s="775"/>
      <c r="Y232" s="775"/>
      <c r="Z232" s="775"/>
      <c r="AA232" s="775"/>
      <c r="AB232" s="775"/>
      <c r="AC232" s="775"/>
      <c r="AD232" s="775"/>
      <c r="AE232" s="775"/>
      <c r="AF232" s="775"/>
      <c r="AG232" s="775"/>
      <c r="AH232" s="775"/>
      <c r="AI232" s="775"/>
    </row>
    <row r="233" spans="1:35" ht="8.85" customHeight="1">
      <c r="A233" s="199"/>
      <c r="B233" s="199"/>
      <c r="C233" s="199"/>
      <c r="D233" s="199"/>
      <c r="E233" s="199"/>
      <c r="F233" s="199"/>
      <c r="G233" s="199"/>
      <c r="H233" s="199"/>
      <c r="I233" s="199"/>
      <c r="U233" s="762"/>
      <c r="V233" s="761"/>
      <c r="W233" s="760"/>
      <c r="X233" s="775"/>
      <c r="Y233" s="775"/>
      <c r="Z233" s="775"/>
      <c r="AA233" s="775"/>
      <c r="AB233" s="775"/>
      <c r="AC233" s="775"/>
      <c r="AD233" s="775"/>
      <c r="AE233" s="775"/>
      <c r="AF233" s="775"/>
      <c r="AG233" s="775"/>
      <c r="AH233" s="775"/>
      <c r="AI233" s="775"/>
    </row>
    <row r="234" spans="1:35" ht="8.85" customHeight="1">
      <c r="A234" s="199"/>
      <c r="B234" s="199"/>
      <c r="C234" s="199"/>
      <c r="D234" s="199"/>
      <c r="E234" s="199"/>
      <c r="F234" s="199"/>
      <c r="G234" s="199"/>
      <c r="H234" s="199"/>
      <c r="I234" s="199"/>
      <c r="U234" s="762"/>
      <c r="V234" s="761"/>
      <c r="W234" s="760"/>
      <c r="X234" s="775"/>
      <c r="Y234" s="775"/>
      <c r="Z234" s="775"/>
      <c r="AA234" s="775"/>
      <c r="AB234" s="775"/>
      <c r="AC234" s="775"/>
      <c r="AD234" s="775"/>
      <c r="AE234" s="775"/>
      <c r="AF234" s="775"/>
      <c r="AG234" s="775"/>
      <c r="AH234" s="775"/>
      <c r="AI234" s="775"/>
    </row>
    <row r="235" spans="1:35" ht="8.85" customHeight="1">
      <c r="A235" s="199"/>
      <c r="B235" s="199"/>
      <c r="C235" s="199"/>
      <c r="D235" s="199"/>
      <c r="E235" s="199"/>
      <c r="F235" s="199"/>
      <c r="G235" s="199"/>
      <c r="H235" s="199"/>
      <c r="I235" s="199"/>
      <c r="U235" s="762"/>
      <c r="V235" s="761"/>
      <c r="W235" s="760"/>
      <c r="X235" s="775"/>
      <c r="Y235" s="775"/>
      <c r="Z235" s="775"/>
      <c r="AA235" s="775"/>
      <c r="AB235" s="775"/>
      <c r="AC235" s="775"/>
      <c r="AD235" s="775"/>
      <c r="AE235" s="775"/>
      <c r="AF235" s="775"/>
      <c r="AG235" s="775"/>
      <c r="AH235" s="775"/>
      <c r="AI235" s="775"/>
    </row>
    <row r="236" spans="1:35" ht="8.85" customHeight="1">
      <c r="A236" s="199"/>
      <c r="B236" s="199"/>
      <c r="C236" s="199"/>
      <c r="D236" s="199"/>
      <c r="E236" s="199"/>
      <c r="F236" s="199"/>
      <c r="G236" s="199"/>
      <c r="H236" s="199"/>
      <c r="I236" s="199"/>
      <c r="U236" s="762"/>
      <c r="V236" s="761"/>
      <c r="W236" s="760"/>
      <c r="X236" s="775"/>
      <c r="Y236" s="775"/>
      <c r="Z236" s="775"/>
      <c r="AA236" s="775"/>
      <c r="AB236" s="775"/>
      <c r="AC236" s="775"/>
      <c r="AD236" s="775"/>
      <c r="AE236" s="775"/>
      <c r="AF236" s="775"/>
      <c r="AG236" s="775"/>
      <c r="AH236" s="775"/>
      <c r="AI236" s="775"/>
    </row>
    <row r="237" spans="1:35" ht="8.85" customHeight="1">
      <c r="A237" s="199"/>
      <c r="B237" s="199"/>
      <c r="C237" s="199"/>
      <c r="D237" s="199"/>
      <c r="E237" s="199"/>
      <c r="F237" s="199"/>
      <c r="G237" s="199"/>
      <c r="H237" s="199"/>
      <c r="I237" s="199"/>
      <c r="U237" s="762"/>
      <c r="V237" s="761"/>
      <c r="W237" s="760"/>
      <c r="X237" s="775"/>
      <c r="Y237" s="775"/>
      <c r="Z237" s="775"/>
      <c r="AA237" s="775"/>
      <c r="AB237" s="775"/>
      <c r="AC237" s="775"/>
      <c r="AD237" s="775"/>
      <c r="AE237" s="775"/>
      <c r="AF237" s="775"/>
      <c r="AG237" s="775"/>
      <c r="AH237" s="775"/>
      <c r="AI237" s="775"/>
    </row>
    <row r="238" spans="1:35" ht="8.85" customHeight="1">
      <c r="A238" s="199"/>
      <c r="B238" s="199"/>
      <c r="C238" s="199"/>
      <c r="D238" s="199"/>
      <c r="E238" s="199"/>
      <c r="F238" s="199"/>
      <c r="G238" s="199"/>
      <c r="H238" s="199"/>
      <c r="I238" s="199"/>
      <c r="U238" s="762"/>
      <c r="V238" s="761"/>
      <c r="W238" s="760"/>
      <c r="X238" s="775"/>
      <c r="Y238" s="775"/>
      <c r="Z238" s="775"/>
      <c r="AA238" s="775"/>
      <c r="AB238" s="775"/>
      <c r="AC238" s="775"/>
      <c r="AD238" s="775"/>
      <c r="AE238" s="775"/>
      <c r="AF238" s="775"/>
      <c r="AG238" s="775"/>
      <c r="AH238" s="775"/>
      <c r="AI238" s="775"/>
    </row>
    <row r="239" spans="1:35" ht="8.85" customHeight="1">
      <c r="A239" s="199"/>
      <c r="B239" s="199"/>
      <c r="C239" s="199"/>
      <c r="D239" s="199"/>
      <c r="E239" s="199"/>
      <c r="F239" s="199"/>
      <c r="G239" s="199"/>
      <c r="H239" s="199"/>
      <c r="I239" s="199"/>
      <c r="U239" s="762"/>
      <c r="V239" s="761"/>
      <c r="W239" s="760"/>
      <c r="X239" s="775"/>
      <c r="Y239" s="775"/>
      <c r="Z239" s="775"/>
      <c r="AA239" s="775"/>
      <c r="AB239" s="775"/>
      <c r="AC239" s="775"/>
      <c r="AD239" s="775"/>
      <c r="AE239" s="775"/>
      <c r="AF239" s="775"/>
      <c r="AG239" s="775"/>
      <c r="AH239" s="775"/>
      <c r="AI239" s="775"/>
    </row>
    <row r="240" spans="1:35" ht="8.85" customHeight="1">
      <c r="A240" s="199"/>
      <c r="B240" s="199"/>
      <c r="C240" s="199"/>
      <c r="D240" s="199"/>
      <c r="E240" s="199"/>
      <c r="F240" s="199"/>
      <c r="G240" s="199"/>
      <c r="H240" s="199"/>
      <c r="I240" s="199"/>
      <c r="U240" s="762"/>
      <c r="V240" s="761"/>
      <c r="W240" s="760"/>
      <c r="X240" s="775"/>
      <c r="Y240" s="775"/>
      <c r="Z240" s="775"/>
      <c r="AA240" s="775"/>
      <c r="AB240" s="775"/>
      <c r="AC240" s="775"/>
      <c r="AD240" s="775"/>
      <c r="AE240" s="775"/>
      <c r="AF240" s="775"/>
      <c r="AG240" s="775"/>
      <c r="AH240" s="775"/>
      <c r="AI240" s="775"/>
    </row>
    <row r="241" spans="1:35" ht="8.85" customHeight="1">
      <c r="A241" s="199"/>
      <c r="B241" s="199"/>
      <c r="C241" s="199"/>
      <c r="D241" s="199"/>
      <c r="E241" s="199"/>
      <c r="F241" s="199"/>
      <c r="G241" s="199"/>
      <c r="H241" s="199"/>
      <c r="I241" s="199"/>
      <c r="U241" s="762"/>
      <c r="V241" s="761"/>
      <c r="W241" s="760"/>
      <c r="X241" s="775"/>
      <c r="Y241" s="775"/>
      <c r="Z241" s="775"/>
      <c r="AA241" s="775"/>
      <c r="AB241" s="775"/>
      <c r="AC241" s="775"/>
      <c r="AD241" s="775"/>
      <c r="AE241" s="775"/>
      <c r="AF241" s="775"/>
      <c r="AG241" s="775"/>
      <c r="AH241" s="775"/>
      <c r="AI241" s="775"/>
    </row>
    <row r="242" spans="1:35" ht="8.85" customHeight="1">
      <c r="A242" s="199"/>
      <c r="B242" s="199"/>
      <c r="C242" s="199"/>
      <c r="D242" s="199"/>
      <c r="E242" s="199"/>
      <c r="F242" s="199"/>
      <c r="G242" s="199"/>
      <c r="H242" s="199"/>
      <c r="I242" s="199"/>
      <c r="U242" s="762"/>
      <c r="V242" s="761"/>
      <c r="W242" s="760"/>
      <c r="X242" s="775"/>
      <c r="Y242" s="775"/>
      <c r="Z242" s="775"/>
      <c r="AA242" s="775"/>
      <c r="AB242" s="775"/>
      <c r="AC242" s="775"/>
      <c r="AD242" s="775"/>
      <c r="AE242" s="775"/>
      <c r="AF242" s="775"/>
      <c r="AG242" s="775"/>
      <c r="AH242" s="775"/>
      <c r="AI242" s="775"/>
    </row>
    <row r="243" spans="1:35" ht="8.85" customHeight="1">
      <c r="A243" s="199"/>
      <c r="B243" s="199"/>
      <c r="C243" s="199"/>
      <c r="D243" s="199"/>
      <c r="E243" s="199"/>
      <c r="F243" s="199"/>
      <c r="G243" s="199"/>
      <c r="H243" s="199"/>
      <c r="I243" s="199"/>
      <c r="U243" s="762"/>
      <c r="V243" s="761"/>
      <c r="W243" s="760"/>
      <c r="X243" s="775"/>
      <c r="Y243" s="775"/>
      <c r="Z243" s="775"/>
      <c r="AA243" s="775"/>
      <c r="AB243" s="775"/>
      <c r="AC243" s="775"/>
      <c r="AD243" s="775"/>
      <c r="AE243" s="775"/>
      <c r="AF243" s="775"/>
      <c r="AG243" s="775"/>
      <c r="AH243" s="775"/>
      <c r="AI243" s="775"/>
    </row>
    <row r="244" spans="1:35" ht="8.85" customHeight="1">
      <c r="A244" s="199"/>
      <c r="B244" s="199"/>
      <c r="C244" s="199"/>
      <c r="D244" s="199"/>
      <c r="E244" s="199"/>
      <c r="F244" s="199"/>
      <c r="G244" s="199"/>
      <c r="H244" s="199"/>
      <c r="I244" s="199"/>
      <c r="U244" s="762"/>
      <c r="V244" s="761"/>
      <c r="W244" s="760"/>
      <c r="X244" s="775"/>
      <c r="Y244" s="775"/>
      <c r="Z244" s="775"/>
      <c r="AA244" s="775"/>
      <c r="AB244" s="775"/>
      <c r="AC244" s="775"/>
      <c r="AD244" s="775"/>
      <c r="AE244" s="775"/>
      <c r="AF244" s="775"/>
      <c r="AG244" s="775"/>
      <c r="AH244" s="775"/>
      <c r="AI244" s="775"/>
    </row>
    <row r="245" spans="1:35" ht="8.85" customHeight="1">
      <c r="A245" s="199"/>
      <c r="B245" s="199"/>
      <c r="C245" s="199"/>
      <c r="D245" s="199"/>
      <c r="E245" s="199"/>
      <c r="F245" s="199"/>
      <c r="G245" s="199"/>
      <c r="H245" s="199"/>
      <c r="I245" s="199"/>
      <c r="U245" s="762"/>
      <c r="V245" s="761"/>
      <c r="W245" s="760"/>
      <c r="X245" s="775"/>
      <c r="Y245" s="775"/>
      <c r="Z245" s="775"/>
      <c r="AA245" s="775"/>
      <c r="AB245" s="775"/>
      <c r="AC245" s="775"/>
      <c r="AD245" s="775"/>
      <c r="AE245" s="775"/>
      <c r="AF245" s="775"/>
      <c r="AG245" s="775"/>
      <c r="AH245" s="775"/>
      <c r="AI245" s="775"/>
    </row>
    <row r="246" spans="1:35" ht="8.85" customHeight="1">
      <c r="A246" s="199"/>
      <c r="B246" s="199"/>
      <c r="C246" s="199"/>
      <c r="D246" s="199"/>
      <c r="E246" s="199"/>
      <c r="F246" s="199"/>
      <c r="G246" s="199"/>
      <c r="H246" s="199"/>
      <c r="I246" s="199"/>
      <c r="U246" s="762"/>
      <c r="V246" s="761"/>
      <c r="W246" s="760"/>
      <c r="X246" s="775"/>
      <c r="Y246" s="775"/>
      <c r="Z246" s="775"/>
      <c r="AA246" s="775"/>
      <c r="AB246" s="775"/>
      <c r="AC246" s="775"/>
      <c r="AD246" s="775"/>
      <c r="AE246" s="775"/>
      <c r="AF246" s="775"/>
      <c r="AG246" s="775"/>
      <c r="AH246" s="775"/>
      <c r="AI246" s="775"/>
    </row>
    <row r="247" spans="1:35" ht="8.85" customHeight="1">
      <c r="A247" s="199"/>
      <c r="B247" s="199"/>
      <c r="C247" s="199"/>
      <c r="D247" s="199"/>
      <c r="E247" s="199"/>
      <c r="F247" s="199"/>
      <c r="G247" s="199"/>
      <c r="H247" s="199"/>
      <c r="I247" s="199"/>
      <c r="U247" s="762"/>
      <c r="V247" s="761"/>
      <c r="W247" s="760"/>
      <c r="X247" s="775"/>
      <c r="Y247" s="775"/>
      <c r="Z247" s="775"/>
      <c r="AA247" s="775"/>
      <c r="AB247" s="775"/>
      <c r="AC247" s="775"/>
      <c r="AD247" s="775"/>
      <c r="AE247" s="775"/>
      <c r="AF247" s="775"/>
      <c r="AG247" s="775"/>
      <c r="AH247" s="775"/>
      <c r="AI247" s="775"/>
    </row>
    <row r="248" spans="1:35" ht="8.85" customHeight="1">
      <c r="A248" s="199"/>
      <c r="B248" s="199"/>
      <c r="C248" s="199"/>
      <c r="D248" s="199"/>
      <c r="E248" s="199"/>
      <c r="F248" s="199"/>
      <c r="G248" s="199"/>
      <c r="H248" s="199"/>
      <c r="I248" s="199"/>
      <c r="U248" s="762"/>
      <c r="V248" s="761"/>
      <c r="W248" s="760"/>
      <c r="X248" s="775"/>
      <c r="Y248" s="775"/>
      <c r="Z248" s="775"/>
      <c r="AA248" s="775"/>
      <c r="AB248" s="775"/>
      <c r="AC248" s="775"/>
      <c r="AD248" s="775"/>
      <c r="AE248" s="775"/>
      <c r="AF248" s="775"/>
      <c r="AG248" s="775"/>
      <c r="AH248" s="775"/>
      <c r="AI248" s="775"/>
    </row>
    <row r="249" spans="1:35" ht="8.85" customHeight="1">
      <c r="A249" s="199"/>
      <c r="B249" s="199"/>
      <c r="C249" s="199"/>
      <c r="D249" s="199"/>
      <c r="E249" s="199"/>
      <c r="F249" s="199"/>
      <c r="G249" s="199"/>
      <c r="H249" s="199"/>
      <c r="I249" s="199"/>
      <c r="U249" s="762"/>
      <c r="V249" s="761"/>
      <c r="W249" s="760"/>
      <c r="X249" s="775"/>
      <c r="Y249" s="775"/>
      <c r="Z249" s="775"/>
      <c r="AA249" s="775"/>
      <c r="AB249" s="775"/>
      <c r="AC249" s="775"/>
      <c r="AD249" s="775"/>
      <c r="AE249" s="775"/>
      <c r="AF249" s="775"/>
      <c r="AG249" s="775"/>
      <c r="AH249" s="775"/>
      <c r="AI249" s="775"/>
    </row>
    <row r="250" spans="1:35" ht="8.85" customHeight="1">
      <c r="A250" s="199"/>
      <c r="B250" s="199"/>
      <c r="C250" s="199"/>
      <c r="D250" s="199"/>
      <c r="E250" s="199"/>
      <c r="F250" s="199"/>
      <c r="G250" s="199"/>
      <c r="H250" s="199"/>
      <c r="I250" s="199"/>
      <c r="U250" s="762"/>
      <c r="V250" s="761"/>
      <c r="W250" s="760"/>
      <c r="X250" s="775"/>
      <c r="Y250" s="775"/>
      <c r="Z250" s="775"/>
      <c r="AA250" s="775"/>
      <c r="AB250" s="775"/>
      <c r="AC250" s="775"/>
      <c r="AD250" s="775"/>
      <c r="AE250" s="775"/>
      <c r="AF250" s="775"/>
      <c r="AG250" s="775"/>
      <c r="AH250" s="775"/>
      <c r="AI250" s="775"/>
    </row>
    <row r="251" spans="1:35" ht="8.85" customHeight="1">
      <c r="A251" s="199"/>
      <c r="B251" s="199"/>
      <c r="C251" s="199"/>
      <c r="D251" s="199"/>
      <c r="E251" s="199"/>
      <c r="F251" s="199"/>
      <c r="G251" s="199"/>
      <c r="H251" s="199"/>
      <c r="I251" s="199"/>
      <c r="U251" s="762"/>
      <c r="V251" s="761"/>
      <c r="W251" s="760"/>
      <c r="X251" s="775"/>
      <c r="Y251" s="775"/>
      <c r="Z251" s="775"/>
      <c r="AA251" s="775"/>
      <c r="AB251" s="775"/>
      <c r="AC251" s="775"/>
      <c r="AD251" s="775"/>
      <c r="AE251" s="775"/>
      <c r="AF251" s="775"/>
      <c r="AG251" s="775"/>
      <c r="AH251" s="775"/>
      <c r="AI251" s="775"/>
    </row>
    <row r="252" spans="1:35" ht="8.85" customHeight="1">
      <c r="A252" s="199"/>
      <c r="B252" s="199"/>
      <c r="C252" s="199"/>
      <c r="D252" s="199"/>
      <c r="E252" s="199"/>
      <c r="F252" s="199"/>
      <c r="G252" s="199"/>
      <c r="H252" s="199"/>
      <c r="I252" s="199"/>
      <c r="U252" s="762"/>
      <c r="V252" s="761"/>
      <c r="W252" s="760"/>
      <c r="X252" s="775"/>
      <c r="Y252" s="775"/>
      <c r="Z252" s="775"/>
      <c r="AA252" s="775"/>
      <c r="AB252" s="775"/>
      <c r="AC252" s="775"/>
      <c r="AD252" s="775"/>
      <c r="AE252" s="775"/>
      <c r="AF252" s="775"/>
      <c r="AG252" s="775"/>
      <c r="AH252" s="775"/>
      <c r="AI252" s="775"/>
    </row>
    <row r="253" spans="1:35" ht="8.85" customHeight="1">
      <c r="A253" s="199"/>
      <c r="B253" s="199"/>
      <c r="C253" s="199"/>
      <c r="D253" s="199"/>
      <c r="E253" s="199"/>
      <c r="F253" s="199"/>
      <c r="G253" s="199"/>
      <c r="H253" s="199"/>
      <c r="I253" s="199"/>
      <c r="U253" s="762"/>
      <c r="V253" s="761"/>
      <c r="W253" s="760"/>
      <c r="X253" s="775"/>
      <c r="Y253" s="775"/>
      <c r="Z253" s="775"/>
      <c r="AA253" s="775"/>
      <c r="AB253" s="775"/>
      <c r="AC253" s="775"/>
      <c r="AD253" s="775"/>
      <c r="AE253" s="775"/>
      <c r="AF253" s="775"/>
      <c r="AG253" s="775"/>
      <c r="AH253" s="775"/>
      <c r="AI253" s="775"/>
    </row>
    <row r="254" spans="1:35" ht="8.85" customHeight="1">
      <c r="A254" s="199"/>
      <c r="B254" s="199"/>
      <c r="C254" s="199"/>
      <c r="D254" s="199"/>
      <c r="E254" s="199"/>
      <c r="F254" s="199"/>
      <c r="G254" s="199"/>
      <c r="H254" s="199"/>
      <c r="I254" s="199"/>
      <c r="U254" s="762"/>
      <c r="V254" s="761"/>
      <c r="W254" s="760"/>
      <c r="X254" s="775"/>
      <c r="Y254" s="775"/>
      <c r="Z254" s="775"/>
      <c r="AA254" s="775"/>
      <c r="AB254" s="775"/>
      <c r="AC254" s="775"/>
      <c r="AD254" s="775"/>
      <c r="AE254" s="775"/>
      <c r="AF254" s="775"/>
      <c r="AG254" s="775"/>
      <c r="AH254" s="775"/>
      <c r="AI254" s="775"/>
    </row>
    <row r="255" spans="1:35" ht="8.85" customHeight="1">
      <c r="A255" s="199"/>
      <c r="B255" s="199"/>
      <c r="C255" s="199"/>
      <c r="D255" s="199"/>
      <c r="E255" s="199"/>
      <c r="F255" s="199"/>
      <c r="G255" s="199"/>
      <c r="H255" s="199"/>
      <c r="I255" s="199"/>
      <c r="U255" s="762"/>
      <c r="V255" s="761"/>
      <c r="W255" s="760"/>
      <c r="X255" s="775"/>
      <c r="Y255" s="775"/>
      <c r="Z255" s="775"/>
      <c r="AA255" s="775"/>
      <c r="AB255" s="775"/>
      <c r="AC255" s="775"/>
      <c r="AD255" s="775"/>
      <c r="AE255" s="775"/>
      <c r="AF255" s="775"/>
      <c r="AG255" s="775"/>
      <c r="AH255" s="775"/>
      <c r="AI255" s="775"/>
    </row>
    <row r="256" spans="1:35" ht="8.85" customHeight="1">
      <c r="A256" s="199"/>
      <c r="B256" s="199"/>
      <c r="C256" s="199"/>
      <c r="D256" s="199"/>
      <c r="E256" s="199"/>
      <c r="F256" s="199"/>
      <c r="G256" s="199"/>
      <c r="H256" s="199"/>
      <c r="I256" s="199"/>
      <c r="U256" s="762"/>
      <c r="V256" s="761"/>
      <c r="W256" s="760"/>
      <c r="X256" s="775"/>
      <c r="Y256" s="775"/>
      <c r="Z256" s="775"/>
      <c r="AA256" s="775"/>
      <c r="AB256" s="775"/>
      <c r="AC256" s="775"/>
      <c r="AD256" s="775"/>
      <c r="AE256" s="775"/>
      <c r="AF256" s="775"/>
      <c r="AG256" s="775"/>
      <c r="AH256" s="775"/>
      <c r="AI256" s="775"/>
    </row>
    <row r="257" spans="1:35" ht="8.85" customHeight="1">
      <c r="A257" s="199"/>
      <c r="B257" s="199"/>
      <c r="C257" s="199"/>
      <c r="D257" s="199"/>
      <c r="E257" s="199"/>
      <c r="F257" s="199"/>
      <c r="G257" s="199"/>
      <c r="H257" s="199"/>
      <c r="I257" s="199"/>
      <c r="U257" s="762"/>
      <c r="V257" s="761"/>
      <c r="W257" s="760"/>
      <c r="X257" s="775"/>
      <c r="Y257" s="775"/>
      <c r="Z257" s="775"/>
      <c r="AA257" s="775"/>
      <c r="AB257" s="775"/>
      <c r="AC257" s="775"/>
      <c r="AD257" s="775"/>
      <c r="AE257" s="775"/>
      <c r="AF257" s="775"/>
      <c r="AG257" s="775"/>
      <c r="AH257" s="775"/>
      <c r="AI257" s="775"/>
    </row>
    <row r="258" spans="1:35" ht="8.85" customHeight="1">
      <c r="A258" s="199"/>
      <c r="B258" s="199"/>
      <c r="C258" s="199"/>
      <c r="D258" s="199"/>
      <c r="E258" s="199"/>
      <c r="F258" s="199"/>
      <c r="G258" s="199"/>
      <c r="H258" s="199"/>
      <c r="I258" s="199"/>
      <c r="U258" s="762"/>
      <c r="V258" s="761"/>
      <c r="W258" s="760"/>
      <c r="X258" s="775"/>
      <c r="Y258" s="775"/>
      <c r="Z258" s="775"/>
      <c r="AA258" s="775"/>
      <c r="AB258" s="775"/>
      <c r="AC258" s="775"/>
      <c r="AD258" s="775"/>
      <c r="AE258" s="775"/>
      <c r="AF258" s="775"/>
      <c r="AG258" s="775"/>
      <c r="AH258" s="775"/>
      <c r="AI258" s="775"/>
    </row>
    <row r="259" spans="1:35" ht="8.85" customHeight="1">
      <c r="A259" s="199"/>
      <c r="B259" s="199"/>
      <c r="C259" s="199"/>
      <c r="D259" s="199"/>
      <c r="E259" s="199"/>
      <c r="F259" s="199"/>
      <c r="G259" s="199"/>
      <c r="H259" s="199"/>
      <c r="I259" s="199"/>
      <c r="U259" s="762"/>
      <c r="V259" s="761"/>
      <c r="W259" s="760"/>
      <c r="X259" s="775"/>
      <c r="Y259" s="775"/>
      <c r="Z259" s="775"/>
      <c r="AA259" s="775"/>
      <c r="AB259" s="775"/>
      <c r="AC259" s="775"/>
      <c r="AD259" s="775"/>
      <c r="AE259" s="775"/>
      <c r="AF259" s="775"/>
      <c r="AG259" s="775"/>
      <c r="AH259" s="775"/>
      <c r="AI259" s="775"/>
    </row>
    <row r="260" spans="1:35" ht="8.85" customHeight="1">
      <c r="A260" s="199"/>
      <c r="B260" s="199"/>
      <c r="C260" s="199"/>
      <c r="D260" s="199"/>
      <c r="E260" s="199"/>
      <c r="F260" s="199"/>
      <c r="G260" s="199"/>
      <c r="H260" s="199"/>
      <c r="I260" s="199"/>
      <c r="U260" s="762"/>
      <c r="V260" s="761"/>
      <c r="W260" s="760"/>
      <c r="X260" s="775"/>
      <c r="Y260" s="775"/>
      <c r="Z260" s="775"/>
      <c r="AA260" s="775"/>
      <c r="AB260" s="775"/>
      <c r="AC260" s="775"/>
      <c r="AD260" s="775"/>
      <c r="AE260" s="775"/>
      <c r="AF260" s="775"/>
      <c r="AG260" s="775"/>
      <c r="AH260" s="775"/>
      <c r="AI260" s="775"/>
    </row>
    <row r="261" spans="1:35" ht="8.85" customHeight="1">
      <c r="A261" s="199"/>
      <c r="B261" s="199"/>
      <c r="C261" s="199"/>
      <c r="D261" s="199"/>
      <c r="E261" s="199"/>
      <c r="F261" s="199"/>
      <c r="G261" s="199"/>
      <c r="H261" s="199"/>
      <c r="I261" s="199"/>
      <c r="U261" s="762"/>
      <c r="V261" s="761"/>
      <c r="W261" s="760"/>
      <c r="X261" s="775"/>
      <c r="Y261" s="775"/>
      <c r="Z261" s="775"/>
      <c r="AA261" s="775"/>
      <c r="AB261" s="775"/>
      <c r="AC261" s="775"/>
      <c r="AD261" s="775"/>
      <c r="AE261" s="775"/>
      <c r="AF261" s="775"/>
      <c r="AG261" s="775"/>
      <c r="AH261" s="775"/>
      <c r="AI261" s="775"/>
    </row>
    <row r="262" spans="1:35" ht="8.85" customHeight="1">
      <c r="A262" s="199"/>
      <c r="B262" s="199"/>
      <c r="C262" s="199"/>
      <c r="D262" s="199"/>
      <c r="E262" s="199"/>
      <c r="F262" s="199"/>
      <c r="G262" s="199"/>
      <c r="H262" s="199"/>
      <c r="I262" s="199"/>
      <c r="U262" s="762"/>
      <c r="V262" s="761"/>
      <c r="W262" s="760"/>
      <c r="X262" s="775"/>
      <c r="Y262" s="775"/>
      <c r="Z262" s="775"/>
      <c r="AA262" s="775"/>
      <c r="AB262" s="775"/>
      <c r="AC262" s="775"/>
      <c r="AD262" s="775"/>
      <c r="AE262" s="775"/>
      <c r="AF262" s="775"/>
      <c r="AG262" s="775"/>
      <c r="AH262" s="775"/>
      <c r="AI262" s="775"/>
    </row>
    <row r="263" spans="1:35" ht="8.85" customHeight="1">
      <c r="A263" s="199"/>
      <c r="B263" s="199"/>
      <c r="C263" s="199"/>
      <c r="D263" s="199"/>
      <c r="E263" s="199"/>
      <c r="F263" s="199"/>
      <c r="G263" s="199"/>
      <c r="H263" s="199"/>
      <c r="I263" s="199"/>
      <c r="U263" s="762"/>
      <c r="V263" s="761"/>
      <c r="W263" s="760"/>
      <c r="X263" s="775"/>
      <c r="Y263" s="775"/>
      <c r="Z263" s="775"/>
      <c r="AA263" s="775"/>
      <c r="AB263" s="775"/>
      <c r="AC263" s="775"/>
      <c r="AD263" s="775"/>
      <c r="AE263" s="775"/>
      <c r="AF263" s="775"/>
      <c r="AG263" s="775"/>
      <c r="AH263" s="775"/>
      <c r="AI263" s="775"/>
    </row>
    <row r="264" spans="1:35" ht="8.85" customHeight="1">
      <c r="A264" s="199"/>
      <c r="B264" s="199"/>
      <c r="C264" s="199"/>
      <c r="D264" s="199"/>
      <c r="E264" s="199"/>
      <c r="F264" s="199"/>
      <c r="G264" s="199"/>
      <c r="H264" s="199"/>
      <c r="I264" s="199"/>
      <c r="U264" s="762"/>
      <c r="V264" s="761"/>
      <c r="W264" s="760"/>
      <c r="X264" s="775"/>
      <c r="Y264" s="775"/>
      <c r="Z264" s="775"/>
      <c r="AA264" s="775"/>
      <c r="AB264" s="775"/>
      <c r="AC264" s="775"/>
      <c r="AD264" s="775"/>
      <c r="AE264" s="775"/>
      <c r="AF264" s="775"/>
      <c r="AG264" s="775"/>
      <c r="AH264" s="775"/>
      <c r="AI264" s="775"/>
    </row>
    <row r="265" spans="1:35" ht="8.85" customHeight="1">
      <c r="A265" s="199"/>
      <c r="B265" s="199"/>
      <c r="C265" s="199"/>
      <c r="D265" s="199"/>
      <c r="E265" s="199"/>
      <c r="F265" s="199"/>
      <c r="G265" s="199"/>
      <c r="H265" s="199"/>
      <c r="I265" s="199"/>
      <c r="U265" s="762"/>
      <c r="V265" s="761"/>
      <c r="W265" s="760"/>
      <c r="X265" s="775"/>
      <c r="Y265" s="775"/>
      <c r="Z265" s="775"/>
      <c r="AA265" s="775"/>
      <c r="AB265" s="775"/>
      <c r="AC265" s="775"/>
      <c r="AD265" s="775"/>
      <c r="AE265" s="775"/>
      <c r="AF265" s="775"/>
      <c r="AG265" s="775"/>
      <c r="AH265" s="775"/>
      <c r="AI265" s="775"/>
    </row>
    <row r="266" spans="1:35" ht="8.85" customHeight="1">
      <c r="A266" s="199"/>
      <c r="B266" s="199"/>
      <c r="C266" s="199"/>
      <c r="D266" s="199"/>
      <c r="E266" s="199"/>
      <c r="F266" s="199"/>
      <c r="G266" s="199"/>
      <c r="H266" s="199"/>
      <c r="I266" s="199"/>
      <c r="U266" s="762"/>
      <c r="V266" s="761"/>
      <c r="W266" s="760"/>
      <c r="X266" s="775"/>
      <c r="Y266" s="775"/>
      <c r="Z266" s="775"/>
      <c r="AA266" s="775"/>
      <c r="AB266" s="775"/>
      <c r="AC266" s="775"/>
      <c r="AD266" s="775"/>
      <c r="AE266" s="775"/>
      <c r="AF266" s="775"/>
      <c r="AG266" s="775"/>
      <c r="AH266" s="775"/>
      <c r="AI266" s="775"/>
    </row>
    <row r="267" spans="1:35" ht="8.85" customHeight="1">
      <c r="A267" s="199"/>
      <c r="B267" s="199"/>
      <c r="C267" s="199"/>
      <c r="D267" s="199"/>
      <c r="E267" s="199"/>
      <c r="F267" s="199"/>
      <c r="G267" s="199"/>
      <c r="H267" s="199"/>
      <c r="I267" s="199"/>
      <c r="U267" s="762"/>
      <c r="V267" s="761"/>
      <c r="W267" s="760"/>
      <c r="X267" s="775"/>
      <c r="Y267" s="775"/>
      <c r="Z267" s="775"/>
      <c r="AA267" s="775"/>
      <c r="AB267" s="775"/>
      <c r="AC267" s="775"/>
      <c r="AD267" s="775"/>
      <c r="AE267" s="775"/>
      <c r="AF267" s="775"/>
      <c r="AG267" s="775"/>
      <c r="AH267" s="775"/>
      <c r="AI267" s="775"/>
    </row>
    <row r="268" spans="1:35" ht="8.85" customHeight="1">
      <c r="A268" s="199"/>
      <c r="B268" s="199"/>
      <c r="C268" s="199"/>
      <c r="D268" s="199"/>
      <c r="E268" s="199"/>
      <c r="F268" s="199"/>
      <c r="G268" s="199"/>
      <c r="H268" s="199"/>
      <c r="I268" s="199"/>
      <c r="U268" s="762"/>
      <c r="V268" s="761"/>
      <c r="W268" s="760"/>
      <c r="X268" s="775"/>
      <c r="Y268" s="775"/>
      <c r="Z268" s="775"/>
      <c r="AA268" s="775"/>
      <c r="AB268" s="775"/>
      <c r="AC268" s="775"/>
      <c r="AD268" s="775"/>
      <c r="AE268" s="775"/>
      <c r="AF268" s="775"/>
      <c r="AG268" s="775"/>
      <c r="AH268" s="775"/>
      <c r="AI268" s="775"/>
    </row>
    <row r="269" spans="1:35" ht="8.85" customHeight="1">
      <c r="A269" s="199"/>
      <c r="B269" s="199"/>
      <c r="C269" s="199"/>
      <c r="D269" s="199"/>
      <c r="E269" s="199"/>
      <c r="F269" s="199"/>
      <c r="G269" s="199"/>
      <c r="H269" s="199"/>
      <c r="I269" s="199"/>
      <c r="U269" s="762"/>
      <c r="V269" s="761"/>
      <c r="W269" s="760"/>
      <c r="X269" s="775"/>
      <c r="Y269" s="775"/>
      <c r="Z269" s="775"/>
      <c r="AA269" s="775"/>
      <c r="AB269" s="775"/>
      <c r="AC269" s="775"/>
      <c r="AD269" s="775"/>
      <c r="AE269" s="775"/>
      <c r="AF269" s="775"/>
      <c r="AG269" s="775"/>
      <c r="AH269" s="775"/>
      <c r="AI269" s="775"/>
    </row>
    <row r="270" spans="1:35" ht="8.85" customHeight="1">
      <c r="A270" s="199"/>
      <c r="B270" s="199"/>
      <c r="C270" s="199"/>
      <c r="D270" s="199"/>
      <c r="E270" s="199"/>
      <c r="F270" s="199"/>
      <c r="G270" s="199"/>
      <c r="H270" s="199"/>
      <c r="I270" s="199"/>
      <c r="U270" s="762"/>
      <c r="V270" s="761"/>
      <c r="W270" s="760"/>
      <c r="X270" s="775"/>
      <c r="Y270" s="775"/>
      <c r="Z270" s="775"/>
      <c r="AA270" s="775"/>
      <c r="AB270" s="775"/>
      <c r="AC270" s="775"/>
      <c r="AD270" s="775"/>
      <c r="AE270" s="775"/>
      <c r="AF270" s="775"/>
      <c r="AG270" s="775"/>
      <c r="AH270" s="775"/>
      <c r="AI270" s="775"/>
    </row>
    <row r="271" spans="1:35" ht="8.85" customHeight="1">
      <c r="A271" s="199"/>
      <c r="B271" s="199"/>
      <c r="C271" s="199"/>
      <c r="D271" s="199"/>
      <c r="E271" s="199"/>
      <c r="F271" s="199"/>
      <c r="G271" s="199"/>
      <c r="H271" s="199"/>
      <c r="I271" s="199"/>
      <c r="U271" s="762"/>
      <c r="V271" s="761"/>
      <c r="W271" s="760"/>
      <c r="X271" s="775"/>
      <c r="Y271" s="775"/>
      <c r="Z271" s="775"/>
      <c r="AA271" s="775"/>
      <c r="AB271" s="775"/>
      <c r="AC271" s="775"/>
      <c r="AD271" s="775"/>
      <c r="AE271" s="775"/>
      <c r="AF271" s="775"/>
      <c r="AG271" s="775"/>
      <c r="AH271" s="775"/>
      <c r="AI271" s="775"/>
    </row>
    <row r="272" spans="1:35" ht="8.85" customHeight="1">
      <c r="A272" s="199"/>
      <c r="B272" s="199"/>
      <c r="C272" s="199"/>
      <c r="D272" s="199"/>
      <c r="E272" s="199"/>
      <c r="F272" s="199"/>
      <c r="G272" s="199"/>
      <c r="H272" s="199"/>
      <c r="I272" s="199"/>
      <c r="U272" s="762"/>
      <c r="V272" s="761"/>
      <c r="W272" s="760"/>
      <c r="X272" s="775"/>
      <c r="Y272" s="775"/>
      <c r="Z272" s="775"/>
      <c r="AA272" s="775"/>
      <c r="AB272" s="775"/>
      <c r="AC272" s="775"/>
      <c r="AD272" s="775"/>
      <c r="AE272" s="775"/>
      <c r="AF272" s="775"/>
      <c r="AG272" s="775"/>
      <c r="AH272" s="775"/>
      <c r="AI272" s="775"/>
    </row>
    <row r="273" spans="1:35" ht="8.85" customHeight="1">
      <c r="A273" s="199"/>
      <c r="B273" s="199"/>
      <c r="C273" s="199"/>
      <c r="D273" s="199"/>
      <c r="E273" s="199"/>
      <c r="F273" s="199"/>
      <c r="G273" s="199"/>
      <c r="H273" s="199"/>
      <c r="I273" s="199"/>
      <c r="U273" s="762"/>
      <c r="V273" s="761"/>
      <c r="W273" s="760"/>
      <c r="X273" s="775"/>
      <c r="Y273" s="775"/>
      <c r="Z273" s="775"/>
      <c r="AA273" s="775"/>
      <c r="AB273" s="775"/>
      <c r="AC273" s="775"/>
      <c r="AD273" s="775"/>
      <c r="AE273" s="775"/>
      <c r="AF273" s="775"/>
      <c r="AG273" s="775"/>
      <c r="AH273" s="775"/>
      <c r="AI273" s="775"/>
    </row>
    <row r="274" spans="1:35" ht="8.85" customHeight="1">
      <c r="A274" s="199"/>
      <c r="B274" s="199"/>
      <c r="C274" s="199"/>
      <c r="D274" s="199"/>
      <c r="E274" s="199"/>
      <c r="F274" s="199"/>
      <c r="G274" s="199"/>
      <c r="H274" s="199"/>
      <c r="I274" s="199"/>
      <c r="U274" s="762"/>
      <c r="V274" s="761"/>
      <c r="W274" s="760"/>
      <c r="X274" s="775"/>
      <c r="Y274" s="775"/>
      <c r="Z274" s="775"/>
      <c r="AA274" s="775"/>
      <c r="AB274" s="775"/>
      <c r="AC274" s="775"/>
      <c r="AD274" s="775"/>
      <c r="AE274" s="775"/>
      <c r="AF274" s="775"/>
      <c r="AG274" s="775"/>
      <c r="AH274" s="775"/>
      <c r="AI274" s="775"/>
    </row>
    <row r="275" spans="1:35" ht="8.85" customHeight="1">
      <c r="A275" s="199"/>
      <c r="B275" s="199"/>
      <c r="C275" s="199"/>
      <c r="D275" s="199"/>
      <c r="E275" s="199"/>
      <c r="F275" s="199"/>
      <c r="G275" s="199"/>
      <c r="H275" s="199"/>
      <c r="I275" s="199"/>
      <c r="U275" s="762"/>
      <c r="V275" s="761"/>
      <c r="W275" s="760"/>
      <c r="X275" s="775"/>
      <c r="Y275" s="775"/>
      <c r="Z275" s="775"/>
      <c r="AA275" s="775"/>
      <c r="AB275" s="775"/>
      <c r="AC275" s="775"/>
      <c r="AD275" s="775"/>
      <c r="AE275" s="775"/>
      <c r="AF275" s="775"/>
      <c r="AG275" s="775"/>
      <c r="AH275" s="775"/>
      <c r="AI275" s="775"/>
    </row>
    <row r="276" spans="1:35" ht="8.85" customHeight="1">
      <c r="A276" s="199"/>
      <c r="B276" s="199"/>
      <c r="C276" s="199"/>
      <c r="D276" s="199"/>
      <c r="E276" s="199"/>
      <c r="F276" s="199"/>
      <c r="G276" s="199"/>
      <c r="H276" s="199"/>
      <c r="I276" s="199"/>
      <c r="U276" s="762"/>
      <c r="V276" s="761"/>
      <c r="W276" s="760"/>
      <c r="X276" s="775"/>
      <c r="Y276" s="775"/>
      <c r="Z276" s="775"/>
      <c r="AA276" s="775"/>
      <c r="AB276" s="775"/>
      <c r="AC276" s="775"/>
      <c r="AD276" s="775"/>
      <c r="AE276" s="775"/>
      <c r="AF276" s="775"/>
      <c r="AG276" s="775"/>
      <c r="AH276" s="775"/>
      <c r="AI276" s="775"/>
    </row>
    <row r="277" spans="1:35" ht="8.85" customHeight="1">
      <c r="A277" s="199"/>
      <c r="B277" s="199"/>
      <c r="C277" s="199"/>
      <c r="D277" s="199"/>
      <c r="E277" s="199"/>
      <c r="F277" s="199"/>
      <c r="G277" s="199"/>
      <c r="H277" s="199"/>
      <c r="I277" s="199"/>
      <c r="U277" s="762"/>
      <c r="V277" s="761"/>
      <c r="W277" s="760"/>
      <c r="X277" s="775"/>
      <c r="Y277" s="775"/>
      <c r="Z277" s="775"/>
      <c r="AA277" s="775"/>
      <c r="AB277" s="775"/>
      <c r="AC277" s="775"/>
      <c r="AD277" s="775"/>
      <c r="AE277" s="775"/>
      <c r="AF277" s="775"/>
      <c r="AG277" s="775"/>
      <c r="AH277" s="775"/>
      <c r="AI277" s="775"/>
    </row>
    <row r="278" spans="1:35" ht="8.85" customHeight="1">
      <c r="A278" s="199"/>
      <c r="B278" s="199"/>
      <c r="C278" s="199"/>
      <c r="D278" s="199"/>
      <c r="E278" s="199"/>
      <c r="F278" s="199"/>
      <c r="G278" s="199"/>
      <c r="H278" s="199"/>
      <c r="I278" s="199"/>
      <c r="U278" s="762"/>
      <c r="V278" s="761"/>
      <c r="W278" s="760"/>
      <c r="X278" s="775"/>
      <c r="Y278" s="775"/>
      <c r="Z278" s="775"/>
      <c r="AA278" s="775"/>
      <c r="AB278" s="775"/>
      <c r="AC278" s="775"/>
      <c r="AD278" s="775"/>
      <c r="AE278" s="775"/>
      <c r="AF278" s="775"/>
      <c r="AG278" s="775"/>
      <c r="AH278" s="775"/>
      <c r="AI278" s="775"/>
    </row>
    <row r="279" spans="1:35" ht="8.85" customHeight="1">
      <c r="A279" s="199"/>
      <c r="B279" s="199"/>
      <c r="C279" s="199"/>
      <c r="D279" s="199"/>
      <c r="E279" s="199"/>
      <c r="F279" s="199"/>
      <c r="G279" s="199"/>
      <c r="H279" s="199"/>
      <c r="I279" s="199"/>
      <c r="U279" s="762"/>
      <c r="V279" s="761"/>
      <c r="W279" s="760"/>
      <c r="X279" s="775"/>
      <c r="Y279" s="775"/>
      <c r="Z279" s="775"/>
      <c r="AA279" s="775"/>
      <c r="AB279" s="775"/>
      <c r="AC279" s="775"/>
      <c r="AD279" s="775"/>
      <c r="AE279" s="775"/>
      <c r="AF279" s="775"/>
      <c r="AG279" s="775"/>
      <c r="AH279" s="775"/>
      <c r="AI279" s="775"/>
    </row>
    <row r="280" spans="1:35" ht="8.85" customHeight="1">
      <c r="A280" s="199"/>
      <c r="B280" s="199"/>
      <c r="C280" s="199"/>
      <c r="D280" s="199"/>
      <c r="E280" s="199"/>
      <c r="F280" s="199"/>
      <c r="G280" s="199"/>
      <c r="H280" s="199"/>
      <c r="I280" s="199"/>
      <c r="U280" s="762"/>
      <c r="V280" s="761"/>
      <c r="W280" s="760"/>
      <c r="X280" s="775"/>
      <c r="Y280" s="775"/>
      <c r="Z280" s="775"/>
      <c r="AA280" s="775"/>
      <c r="AB280" s="775"/>
      <c r="AC280" s="775"/>
      <c r="AD280" s="775"/>
      <c r="AE280" s="775"/>
      <c r="AF280" s="775"/>
      <c r="AG280" s="775"/>
      <c r="AH280" s="775"/>
      <c r="AI280" s="775"/>
    </row>
    <row r="281" spans="1:35" ht="8.85" customHeight="1">
      <c r="A281" s="199"/>
      <c r="B281" s="199"/>
      <c r="C281" s="199"/>
      <c r="D281" s="199"/>
      <c r="E281" s="199"/>
      <c r="F281" s="199"/>
      <c r="G281" s="199"/>
      <c r="H281" s="199"/>
      <c r="I281" s="199"/>
      <c r="M281" s="344"/>
      <c r="U281" s="762"/>
      <c r="V281" s="761"/>
      <c r="W281" s="760"/>
      <c r="X281" s="775"/>
      <c r="Y281" s="775"/>
      <c r="Z281" s="775"/>
      <c r="AA281" s="775"/>
      <c r="AB281" s="775"/>
      <c r="AC281" s="775"/>
      <c r="AD281" s="775"/>
      <c r="AE281" s="775"/>
      <c r="AF281" s="775"/>
      <c r="AG281" s="775"/>
      <c r="AH281" s="775"/>
      <c r="AI281" s="775"/>
    </row>
    <row r="282" spans="1:35" ht="8.85" customHeight="1">
      <c r="A282" s="199"/>
      <c r="B282" s="199"/>
      <c r="C282" s="199"/>
      <c r="D282" s="199"/>
      <c r="E282" s="199"/>
      <c r="F282" s="199"/>
      <c r="G282" s="199"/>
      <c r="H282" s="199"/>
      <c r="I282" s="199"/>
      <c r="U282" s="762"/>
      <c r="V282" s="761"/>
      <c r="W282" s="760"/>
      <c r="X282" s="775"/>
      <c r="Y282" s="775"/>
      <c r="Z282" s="775"/>
      <c r="AA282" s="775"/>
      <c r="AB282" s="775"/>
      <c r="AC282" s="775"/>
      <c r="AD282" s="775"/>
      <c r="AE282" s="775"/>
      <c r="AF282" s="775"/>
      <c r="AG282" s="775"/>
      <c r="AH282" s="775"/>
      <c r="AI282" s="775"/>
    </row>
    <row r="283" spans="1:35" ht="8.85" customHeight="1">
      <c r="A283" s="199"/>
      <c r="B283" s="199"/>
      <c r="C283" s="199"/>
      <c r="D283" s="199"/>
      <c r="E283" s="199"/>
      <c r="F283" s="199"/>
      <c r="G283" s="199"/>
      <c r="H283" s="199"/>
      <c r="I283" s="199"/>
      <c r="U283" s="762"/>
      <c r="V283" s="761"/>
      <c r="W283" s="760"/>
      <c r="X283" s="775"/>
      <c r="Y283" s="775"/>
      <c r="Z283" s="775"/>
      <c r="AA283" s="775"/>
      <c r="AB283" s="775"/>
      <c r="AC283" s="775"/>
      <c r="AD283" s="775"/>
      <c r="AE283" s="775"/>
      <c r="AF283" s="775"/>
      <c r="AG283" s="775"/>
      <c r="AH283" s="775"/>
      <c r="AI283" s="775"/>
    </row>
    <row r="284" spans="1:35" ht="8.85" customHeight="1">
      <c r="A284" s="199"/>
      <c r="B284" s="199"/>
      <c r="C284" s="199"/>
      <c r="D284" s="199"/>
      <c r="E284" s="199"/>
      <c r="F284" s="199"/>
      <c r="G284" s="199"/>
      <c r="H284" s="199"/>
      <c r="I284" s="199"/>
      <c r="U284" s="762"/>
      <c r="V284" s="761"/>
      <c r="W284" s="760"/>
      <c r="X284" s="775"/>
      <c r="Y284" s="775"/>
      <c r="Z284" s="775"/>
      <c r="AA284" s="775"/>
      <c r="AB284" s="775"/>
      <c r="AC284" s="775"/>
      <c r="AD284" s="775"/>
      <c r="AE284" s="775"/>
      <c r="AF284" s="775"/>
      <c r="AG284" s="775"/>
      <c r="AH284" s="775"/>
      <c r="AI284" s="775"/>
    </row>
    <row r="285" spans="1:35" ht="8.85" customHeight="1">
      <c r="A285" s="199"/>
      <c r="B285" s="199"/>
      <c r="C285" s="199"/>
      <c r="D285" s="199"/>
      <c r="E285" s="199"/>
      <c r="F285" s="199"/>
      <c r="G285" s="199"/>
      <c r="H285" s="199"/>
      <c r="I285" s="199"/>
      <c r="U285" s="762"/>
      <c r="V285" s="761"/>
      <c r="W285" s="760"/>
      <c r="X285" s="775"/>
      <c r="Y285" s="775"/>
      <c r="Z285" s="775"/>
      <c r="AA285" s="775"/>
      <c r="AB285" s="775"/>
      <c r="AC285" s="775"/>
      <c r="AD285" s="775"/>
      <c r="AE285" s="775"/>
      <c r="AF285" s="775"/>
      <c r="AG285" s="775"/>
      <c r="AH285" s="775"/>
      <c r="AI285" s="775"/>
    </row>
    <row r="286" spans="1:35" ht="8.85" customHeight="1">
      <c r="A286" s="199"/>
      <c r="B286" s="199"/>
      <c r="C286" s="199"/>
      <c r="D286" s="199"/>
      <c r="E286" s="199"/>
      <c r="F286" s="199"/>
      <c r="G286" s="199"/>
      <c r="H286" s="199"/>
      <c r="I286" s="199"/>
      <c r="U286" s="762"/>
      <c r="V286" s="761"/>
      <c r="W286" s="760"/>
      <c r="X286" s="775"/>
      <c r="Y286" s="775"/>
      <c r="Z286" s="775"/>
      <c r="AA286" s="775"/>
      <c r="AB286" s="775"/>
      <c r="AC286" s="775"/>
      <c r="AD286" s="775"/>
      <c r="AE286" s="775"/>
      <c r="AF286" s="775"/>
      <c r="AG286" s="775"/>
      <c r="AH286" s="775"/>
      <c r="AI286" s="775"/>
    </row>
    <row r="287" spans="1:35" ht="8.85" customHeight="1">
      <c r="A287" s="199"/>
      <c r="B287" s="199"/>
      <c r="C287" s="199"/>
      <c r="D287" s="199"/>
      <c r="E287" s="199"/>
      <c r="F287" s="199"/>
      <c r="G287" s="199"/>
      <c r="H287" s="199"/>
      <c r="I287" s="199"/>
      <c r="U287" s="762"/>
      <c r="V287" s="761"/>
      <c r="W287" s="760"/>
      <c r="X287" s="775"/>
      <c r="Y287" s="775"/>
      <c r="Z287" s="775"/>
      <c r="AA287" s="775"/>
      <c r="AB287" s="775"/>
      <c r="AC287" s="775"/>
      <c r="AD287" s="775"/>
      <c r="AE287" s="775"/>
      <c r="AF287" s="775"/>
      <c r="AG287" s="775"/>
      <c r="AH287" s="775"/>
      <c r="AI287" s="775"/>
    </row>
    <row r="288" spans="1:35" ht="8.85" customHeight="1">
      <c r="A288" s="199"/>
      <c r="B288" s="199"/>
      <c r="C288" s="199"/>
      <c r="D288" s="199"/>
      <c r="E288" s="199"/>
      <c r="F288" s="199"/>
      <c r="G288" s="199"/>
      <c r="H288" s="199"/>
      <c r="I288" s="199"/>
      <c r="U288" s="762"/>
      <c r="V288" s="761"/>
      <c r="W288" s="760"/>
      <c r="X288" s="775"/>
      <c r="Y288" s="775"/>
      <c r="Z288" s="775"/>
      <c r="AA288" s="775"/>
      <c r="AB288" s="775"/>
      <c r="AC288" s="775"/>
      <c r="AD288" s="775"/>
      <c r="AE288" s="775"/>
      <c r="AF288" s="775"/>
      <c r="AG288" s="775"/>
      <c r="AH288" s="775"/>
      <c r="AI288" s="775"/>
    </row>
    <row r="289" spans="1:35" ht="8.85" customHeight="1">
      <c r="A289" s="199"/>
      <c r="B289" s="199"/>
      <c r="C289" s="199"/>
      <c r="D289" s="199"/>
      <c r="E289" s="199"/>
      <c r="F289" s="199"/>
      <c r="G289" s="199"/>
      <c r="H289" s="199"/>
      <c r="I289" s="199"/>
      <c r="U289" s="762"/>
      <c r="V289" s="761"/>
      <c r="W289" s="760"/>
      <c r="X289" s="775"/>
      <c r="Y289" s="775"/>
      <c r="Z289" s="775"/>
      <c r="AA289" s="775"/>
      <c r="AB289" s="775"/>
      <c r="AC289" s="775"/>
      <c r="AD289" s="775"/>
      <c r="AE289" s="775"/>
      <c r="AF289" s="775"/>
      <c r="AG289" s="775"/>
      <c r="AH289" s="775"/>
      <c r="AI289" s="775"/>
    </row>
    <row r="290" spans="1:35" ht="8.85" customHeight="1">
      <c r="A290" s="199"/>
      <c r="B290" s="199"/>
      <c r="C290" s="199"/>
      <c r="D290" s="199"/>
      <c r="E290" s="199"/>
      <c r="F290" s="199"/>
      <c r="G290" s="199"/>
      <c r="H290" s="199"/>
      <c r="I290" s="199"/>
      <c r="U290" s="762"/>
      <c r="V290" s="761"/>
      <c r="W290" s="760"/>
      <c r="X290" s="775"/>
      <c r="Y290" s="775"/>
      <c r="Z290" s="775"/>
      <c r="AA290" s="775"/>
      <c r="AB290" s="775"/>
      <c r="AC290" s="775"/>
      <c r="AD290" s="775"/>
      <c r="AE290" s="775"/>
      <c r="AF290" s="775"/>
      <c r="AG290" s="775"/>
      <c r="AH290" s="775"/>
      <c r="AI290" s="775"/>
    </row>
    <row r="291" spans="1:35" ht="8.85" customHeight="1">
      <c r="A291" s="199"/>
      <c r="B291" s="199"/>
      <c r="C291" s="199"/>
      <c r="D291" s="199"/>
      <c r="E291" s="199"/>
      <c r="F291" s="199"/>
      <c r="G291" s="199"/>
      <c r="H291" s="199"/>
      <c r="I291" s="199"/>
      <c r="U291" s="762"/>
      <c r="V291" s="761"/>
      <c r="W291" s="760"/>
      <c r="X291" s="775"/>
      <c r="Y291" s="775"/>
      <c r="Z291" s="775"/>
      <c r="AA291" s="775"/>
      <c r="AB291" s="775"/>
      <c r="AC291" s="775"/>
      <c r="AD291" s="775"/>
      <c r="AE291" s="775"/>
      <c r="AF291" s="775"/>
      <c r="AG291" s="775"/>
      <c r="AH291" s="775"/>
      <c r="AI291" s="775"/>
    </row>
    <row r="292" spans="1:35" ht="8.85" customHeight="1">
      <c r="A292" s="199"/>
      <c r="B292" s="199"/>
      <c r="C292" s="199"/>
      <c r="D292" s="199"/>
      <c r="E292" s="199"/>
      <c r="F292" s="199"/>
      <c r="G292" s="199"/>
      <c r="H292" s="199"/>
      <c r="I292" s="199"/>
      <c r="U292" s="762"/>
      <c r="V292" s="761"/>
      <c r="W292" s="760"/>
      <c r="X292" s="775"/>
      <c r="Y292" s="775"/>
      <c r="Z292" s="775"/>
      <c r="AA292" s="775"/>
      <c r="AB292" s="775"/>
      <c r="AC292" s="775"/>
      <c r="AD292" s="775"/>
      <c r="AE292" s="775"/>
      <c r="AF292" s="775"/>
      <c r="AG292" s="775"/>
      <c r="AH292" s="775"/>
      <c r="AI292" s="775"/>
    </row>
    <row r="293" spans="1:35" ht="8.85" customHeight="1">
      <c r="A293" s="199"/>
      <c r="B293" s="199"/>
      <c r="C293" s="199"/>
      <c r="D293" s="199"/>
      <c r="E293" s="199"/>
      <c r="F293" s="199"/>
      <c r="G293" s="199"/>
      <c r="H293" s="199"/>
      <c r="I293" s="199"/>
      <c r="U293" s="762"/>
      <c r="V293" s="761"/>
      <c r="W293" s="760"/>
      <c r="X293" s="775"/>
      <c r="Y293" s="775"/>
      <c r="Z293" s="775"/>
      <c r="AA293" s="775"/>
      <c r="AB293" s="775"/>
      <c r="AC293" s="775"/>
      <c r="AD293" s="775"/>
      <c r="AE293" s="775"/>
      <c r="AF293" s="775"/>
      <c r="AG293" s="775"/>
      <c r="AH293" s="775"/>
      <c r="AI293" s="775"/>
    </row>
    <row r="294" spans="1:35" ht="8.85" customHeight="1">
      <c r="A294" s="199"/>
      <c r="B294" s="199"/>
      <c r="C294" s="199"/>
      <c r="D294" s="199"/>
      <c r="E294" s="199"/>
      <c r="F294" s="199"/>
      <c r="G294" s="199"/>
      <c r="H294" s="199"/>
      <c r="I294" s="199"/>
      <c r="U294" s="762"/>
      <c r="V294" s="761"/>
      <c r="W294" s="760"/>
      <c r="X294" s="775"/>
      <c r="Y294" s="775"/>
      <c r="Z294" s="775"/>
      <c r="AA294" s="775"/>
      <c r="AB294" s="775"/>
      <c r="AC294" s="775"/>
      <c r="AD294" s="775"/>
      <c r="AE294" s="775"/>
      <c r="AF294" s="775"/>
      <c r="AG294" s="775"/>
      <c r="AH294" s="775"/>
      <c r="AI294" s="775"/>
    </row>
    <row r="295" spans="1:35" ht="8.85" customHeight="1">
      <c r="A295" s="199"/>
      <c r="B295" s="199"/>
      <c r="C295" s="199"/>
      <c r="D295" s="199"/>
      <c r="E295" s="199"/>
      <c r="F295" s="199"/>
      <c r="G295" s="199"/>
      <c r="H295" s="199"/>
      <c r="I295" s="199"/>
      <c r="U295" s="762"/>
      <c r="V295" s="761"/>
      <c r="W295" s="760"/>
      <c r="X295" s="775"/>
      <c r="Y295" s="775"/>
      <c r="Z295" s="775"/>
      <c r="AA295" s="775"/>
      <c r="AB295" s="775"/>
      <c r="AC295" s="775"/>
      <c r="AD295" s="775"/>
      <c r="AE295" s="775"/>
      <c r="AF295" s="775"/>
      <c r="AG295" s="775"/>
      <c r="AH295" s="775"/>
      <c r="AI295" s="775"/>
    </row>
    <row r="296" spans="1:35" ht="8.85" customHeight="1">
      <c r="A296" s="199"/>
      <c r="B296" s="199"/>
      <c r="C296" s="199"/>
      <c r="D296" s="199"/>
      <c r="E296" s="199"/>
      <c r="F296" s="199"/>
      <c r="G296" s="199"/>
      <c r="H296" s="199"/>
      <c r="I296" s="199"/>
      <c r="U296" s="762"/>
      <c r="V296" s="761"/>
      <c r="W296" s="760"/>
      <c r="X296" s="775"/>
      <c r="Y296" s="775"/>
      <c r="Z296" s="775"/>
      <c r="AA296" s="775"/>
      <c r="AB296" s="775"/>
      <c r="AC296" s="775"/>
      <c r="AD296" s="775"/>
      <c r="AE296" s="775"/>
      <c r="AF296" s="775"/>
      <c r="AG296" s="775"/>
      <c r="AH296" s="775"/>
      <c r="AI296" s="775"/>
    </row>
    <row r="297" spans="1:35" ht="8.85" customHeight="1">
      <c r="A297" s="199"/>
      <c r="B297" s="199"/>
      <c r="C297" s="199"/>
      <c r="D297" s="199"/>
      <c r="E297" s="199"/>
      <c r="F297" s="199"/>
      <c r="G297" s="199"/>
      <c r="H297" s="199"/>
      <c r="I297" s="199"/>
      <c r="U297" s="762"/>
      <c r="V297" s="761"/>
      <c r="W297" s="760"/>
      <c r="X297" s="775"/>
      <c r="Y297" s="775"/>
      <c r="Z297" s="775"/>
      <c r="AA297" s="775"/>
      <c r="AB297" s="775"/>
      <c r="AC297" s="775"/>
      <c r="AD297" s="775"/>
      <c r="AE297" s="775"/>
      <c r="AF297" s="775"/>
      <c r="AG297" s="775"/>
      <c r="AH297" s="775"/>
      <c r="AI297" s="775"/>
    </row>
    <row r="298" spans="1:35" ht="8.85" customHeight="1">
      <c r="A298" s="199"/>
      <c r="B298" s="199"/>
      <c r="C298" s="199"/>
      <c r="D298" s="199"/>
      <c r="E298" s="199"/>
      <c r="F298" s="199"/>
      <c r="G298" s="199"/>
      <c r="H298" s="199"/>
      <c r="I298" s="199"/>
      <c r="U298" s="762"/>
      <c r="V298" s="761"/>
      <c r="W298" s="760"/>
      <c r="X298" s="775"/>
      <c r="Y298" s="775"/>
      <c r="Z298" s="775"/>
      <c r="AA298" s="775"/>
      <c r="AB298" s="775"/>
      <c r="AC298" s="775"/>
      <c r="AD298" s="775"/>
      <c r="AE298" s="775"/>
      <c r="AF298" s="775"/>
      <c r="AG298" s="775"/>
      <c r="AH298" s="775"/>
      <c r="AI298" s="775"/>
    </row>
    <row r="299" spans="1:35" ht="8.85" customHeight="1">
      <c r="A299" s="199"/>
      <c r="B299" s="199"/>
      <c r="C299" s="199"/>
      <c r="D299" s="199"/>
      <c r="E299" s="199"/>
      <c r="F299" s="199"/>
      <c r="G299" s="199"/>
      <c r="H299" s="199"/>
      <c r="I299" s="199"/>
      <c r="U299" s="762"/>
      <c r="V299" s="761"/>
      <c r="W299" s="760"/>
      <c r="X299" s="775"/>
      <c r="Y299" s="775"/>
      <c r="Z299" s="775"/>
      <c r="AA299" s="775"/>
      <c r="AB299" s="775"/>
      <c r="AC299" s="775"/>
      <c r="AD299" s="775"/>
      <c r="AE299" s="775"/>
      <c r="AF299" s="775"/>
      <c r="AG299" s="775"/>
      <c r="AH299" s="775"/>
      <c r="AI299" s="775"/>
    </row>
    <row r="300" spans="1:35" ht="8.85" customHeight="1">
      <c r="A300" s="199"/>
      <c r="B300" s="199"/>
      <c r="C300" s="199"/>
      <c r="D300" s="199"/>
      <c r="E300" s="199"/>
      <c r="F300" s="199"/>
      <c r="G300" s="199"/>
      <c r="H300" s="199"/>
      <c r="I300" s="199"/>
      <c r="U300" s="762"/>
      <c r="V300" s="761"/>
      <c r="W300" s="760"/>
      <c r="X300" s="775"/>
      <c r="Y300" s="775"/>
      <c r="Z300" s="775"/>
      <c r="AA300" s="775"/>
      <c r="AB300" s="775"/>
      <c r="AC300" s="775"/>
      <c r="AD300" s="775"/>
      <c r="AE300" s="775"/>
      <c r="AF300" s="775"/>
      <c r="AG300" s="775"/>
      <c r="AH300" s="775"/>
      <c r="AI300" s="775"/>
    </row>
    <row r="301" spans="1:35" ht="8.85" customHeight="1">
      <c r="A301" s="199"/>
      <c r="B301" s="199"/>
      <c r="C301" s="199"/>
      <c r="D301" s="199"/>
      <c r="E301" s="199"/>
      <c r="F301" s="199"/>
      <c r="G301" s="199"/>
      <c r="H301" s="199"/>
      <c r="I301" s="199"/>
      <c r="U301" s="762"/>
      <c r="V301" s="761"/>
      <c r="W301" s="760"/>
      <c r="X301" s="775"/>
      <c r="Y301" s="775"/>
      <c r="Z301" s="775"/>
      <c r="AA301" s="775"/>
      <c r="AB301" s="775"/>
      <c r="AC301" s="775"/>
      <c r="AD301" s="775"/>
      <c r="AE301" s="775"/>
      <c r="AF301" s="775"/>
      <c r="AG301" s="775"/>
      <c r="AH301" s="775"/>
      <c r="AI301" s="775"/>
    </row>
    <row r="302" spans="1:35" ht="8.85" customHeight="1">
      <c r="A302" s="199"/>
      <c r="B302" s="199"/>
      <c r="C302" s="199"/>
      <c r="D302" s="199"/>
      <c r="E302" s="199"/>
      <c r="F302" s="199"/>
      <c r="G302" s="199"/>
      <c r="H302" s="199"/>
      <c r="I302" s="199"/>
      <c r="U302" s="762"/>
      <c r="V302" s="761"/>
      <c r="W302" s="760"/>
      <c r="X302" s="775"/>
      <c r="Y302" s="775"/>
      <c r="Z302" s="775"/>
      <c r="AA302" s="775"/>
      <c r="AB302" s="775"/>
      <c r="AC302" s="775"/>
      <c r="AD302" s="775"/>
      <c r="AE302" s="775"/>
      <c r="AF302" s="775"/>
      <c r="AG302" s="775"/>
      <c r="AH302" s="775"/>
      <c r="AI302" s="775"/>
    </row>
    <row r="303" spans="1:35" ht="8.85" customHeight="1">
      <c r="A303" s="199"/>
      <c r="B303" s="199"/>
      <c r="C303" s="199"/>
      <c r="D303" s="199"/>
      <c r="E303" s="199"/>
      <c r="F303" s="199"/>
      <c r="G303" s="199"/>
      <c r="H303" s="199"/>
      <c r="I303" s="199"/>
      <c r="U303" s="762"/>
      <c r="V303" s="761"/>
      <c r="W303" s="760"/>
      <c r="X303" s="775"/>
      <c r="Y303" s="775"/>
      <c r="Z303" s="775"/>
      <c r="AA303" s="775"/>
      <c r="AB303" s="775"/>
      <c r="AC303" s="775"/>
      <c r="AD303" s="775"/>
      <c r="AE303" s="775"/>
      <c r="AF303" s="775"/>
      <c r="AG303" s="775"/>
      <c r="AH303" s="775"/>
      <c r="AI303" s="775"/>
    </row>
    <row r="304" spans="1:35" ht="8.85" customHeight="1">
      <c r="A304" s="199"/>
      <c r="B304" s="199"/>
      <c r="C304" s="199"/>
      <c r="D304" s="199"/>
      <c r="E304" s="199"/>
      <c r="F304" s="199"/>
      <c r="G304" s="199"/>
      <c r="H304" s="199"/>
      <c r="I304" s="199"/>
      <c r="U304" s="762"/>
      <c r="V304" s="761"/>
      <c r="W304" s="760"/>
      <c r="X304" s="775"/>
      <c r="Y304" s="775"/>
      <c r="Z304" s="775"/>
      <c r="AA304" s="775"/>
      <c r="AB304" s="775"/>
      <c r="AC304" s="775"/>
      <c r="AD304" s="775"/>
      <c r="AE304" s="775"/>
      <c r="AF304" s="775"/>
      <c r="AG304" s="775"/>
      <c r="AH304" s="775"/>
      <c r="AI304" s="775"/>
    </row>
    <row r="305" spans="1:35" ht="8.85" customHeight="1">
      <c r="A305" s="199"/>
      <c r="B305" s="199"/>
      <c r="C305" s="199"/>
      <c r="D305" s="199"/>
      <c r="E305" s="199"/>
      <c r="F305" s="199"/>
      <c r="G305" s="199"/>
      <c r="H305" s="199"/>
      <c r="I305" s="199"/>
      <c r="U305" s="762"/>
      <c r="V305" s="761"/>
      <c r="W305" s="760"/>
      <c r="X305" s="775"/>
      <c r="Y305" s="775"/>
      <c r="Z305" s="775"/>
      <c r="AA305" s="775"/>
      <c r="AB305" s="775"/>
      <c r="AC305" s="775"/>
      <c r="AD305" s="775"/>
      <c r="AE305" s="775"/>
      <c r="AF305" s="775"/>
      <c r="AG305" s="775"/>
      <c r="AH305" s="775"/>
      <c r="AI305" s="775"/>
    </row>
    <row r="306" spans="1:35" ht="8.85" customHeight="1">
      <c r="A306" s="199"/>
      <c r="B306" s="199"/>
      <c r="C306" s="199"/>
      <c r="D306" s="199"/>
      <c r="E306" s="199"/>
      <c r="F306" s="199"/>
      <c r="G306" s="199"/>
      <c r="H306" s="199"/>
      <c r="I306" s="199"/>
      <c r="U306" s="762"/>
      <c r="V306" s="761"/>
      <c r="W306" s="760"/>
      <c r="X306" s="775"/>
      <c r="Y306" s="775"/>
      <c r="Z306" s="775"/>
      <c r="AA306" s="775"/>
      <c r="AB306" s="775"/>
      <c r="AC306" s="775"/>
      <c r="AD306" s="775"/>
      <c r="AE306" s="775"/>
      <c r="AF306" s="775"/>
      <c r="AG306" s="775"/>
      <c r="AH306" s="775"/>
      <c r="AI306" s="775"/>
    </row>
    <row r="307" spans="1:35" ht="8.85" customHeight="1">
      <c r="A307" s="199"/>
      <c r="B307" s="199"/>
      <c r="C307" s="199"/>
      <c r="D307" s="199"/>
      <c r="E307" s="199"/>
      <c r="F307" s="199"/>
      <c r="G307" s="199"/>
      <c r="H307" s="199"/>
      <c r="I307" s="199"/>
      <c r="U307" s="762"/>
      <c r="V307" s="761"/>
      <c r="W307" s="760"/>
      <c r="X307" s="775"/>
      <c r="Y307" s="775"/>
      <c r="Z307" s="775"/>
      <c r="AA307" s="775"/>
      <c r="AB307" s="775"/>
      <c r="AC307" s="775"/>
      <c r="AD307" s="775"/>
      <c r="AE307" s="775"/>
      <c r="AF307" s="775"/>
      <c r="AG307" s="775"/>
      <c r="AH307" s="775"/>
      <c r="AI307" s="775"/>
    </row>
    <row r="308" spans="1:35" ht="8.85" customHeight="1">
      <c r="A308" s="199"/>
      <c r="B308" s="199"/>
      <c r="C308" s="199"/>
      <c r="D308" s="199"/>
      <c r="E308" s="199"/>
      <c r="F308" s="199"/>
      <c r="G308" s="199"/>
      <c r="H308" s="199"/>
      <c r="I308" s="199"/>
      <c r="U308" s="762"/>
      <c r="V308" s="761"/>
      <c r="W308" s="760"/>
      <c r="X308" s="775"/>
      <c r="Y308" s="775"/>
      <c r="Z308" s="775"/>
      <c r="AA308" s="775"/>
      <c r="AB308" s="775"/>
      <c r="AC308" s="775"/>
      <c r="AD308" s="775"/>
      <c r="AE308" s="775"/>
      <c r="AF308" s="775"/>
      <c r="AG308" s="775"/>
      <c r="AH308" s="775"/>
      <c r="AI308" s="775"/>
    </row>
    <row r="309" spans="1:35" ht="8.85" customHeight="1">
      <c r="A309" s="199"/>
      <c r="B309" s="199"/>
      <c r="C309" s="199"/>
      <c r="D309" s="199"/>
      <c r="E309" s="199"/>
      <c r="F309" s="199"/>
      <c r="G309" s="199"/>
      <c r="H309" s="199"/>
      <c r="I309" s="199"/>
      <c r="U309" s="762"/>
      <c r="V309" s="761"/>
      <c r="W309" s="760"/>
      <c r="X309" s="775"/>
      <c r="Y309" s="775"/>
      <c r="Z309" s="775"/>
      <c r="AA309" s="775"/>
      <c r="AB309" s="775"/>
      <c r="AC309" s="775"/>
      <c r="AD309" s="775"/>
      <c r="AE309" s="775"/>
      <c r="AF309" s="775"/>
      <c r="AG309" s="775"/>
      <c r="AH309" s="775"/>
      <c r="AI309" s="775"/>
    </row>
    <row r="310" spans="1:35" ht="8.85" customHeight="1">
      <c r="A310" s="199"/>
      <c r="B310" s="199"/>
      <c r="C310" s="199"/>
      <c r="D310" s="199"/>
      <c r="E310" s="199"/>
      <c r="F310" s="199"/>
      <c r="G310" s="199"/>
      <c r="H310" s="199"/>
      <c r="I310" s="199"/>
      <c r="U310" s="762"/>
      <c r="V310" s="761"/>
      <c r="W310" s="760"/>
      <c r="X310" s="775"/>
      <c r="Y310" s="775"/>
      <c r="Z310" s="775"/>
      <c r="AA310" s="775"/>
      <c r="AB310" s="775"/>
      <c r="AC310" s="775"/>
      <c r="AD310" s="775"/>
      <c r="AE310" s="775"/>
      <c r="AF310" s="775"/>
      <c r="AG310" s="775"/>
      <c r="AH310" s="775"/>
      <c r="AI310" s="775"/>
    </row>
    <row r="311" spans="1:35" ht="8.85" customHeight="1">
      <c r="A311" s="199"/>
      <c r="B311" s="199"/>
      <c r="C311" s="199"/>
      <c r="D311" s="199"/>
      <c r="E311" s="199"/>
      <c r="F311" s="199"/>
      <c r="G311" s="199"/>
      <c r="H311" s="199"/>
      <c r="I311" s="199"/>
      <c r="U311" s="762"/>
      <c r="V311" s="761"/>
      <c r="W311" s="760"/>
      <c r="X311" s="775"/>
      <c r="Y311" s="775"/>
      <c r="Z311" s="775"/>
      <c r="AA311" s="775"/>
      <c r="AB311" s="775"/>
      <c r="AC311" s="775"/>
      <c r="AD311" s="775"/>
      <c r="AE311" s="775"/>
      <c r="AF311" s="775"/>
      <c r="AG311" s="775"/>
      <c r="AH311" s="775"/>
      <c r="AI311" s="775"/>
    </row>
    <row r="312" spans="1:35" ht="8.85" customHeight="1">
      <c r="A312" s="199"/>
      <c r="B312" s="199"/>
      <c r="C312" s="199"/>
      <c r="D312" s="199"/>
      <c r="E312" s="199"/>
      <c r="F312" s="199"/>
      <c r="G312" s="199"/>
      <c r="H312" s="199"/>
      <c r="I312" s="199"/>
      <c r="U312" s="762"/>
      <c r="V312" s="761"/>
      <c r="W312" s="760"/>
      <c r="X312" s="775"/>
      <c r="Y312" s="775"/>
      <c r="Z312" s="775"/>
      <c r="AA312" s="775"/>
      <c r="AB312" s="775"/>
      <c r="AC312" s="775"/>
      <c r="AD312" s="775"/>
      <c r="AE312" s="775"/>
      <c r="AF312" s="775"/>
      <c r="AG312" s="775"/>
      <c r="AH312" s="775"/>
      <c r="AI312" s="775"/>
    </row>
    <row r="313" spans="1:35" ht="8.85" customHeight="1">
      <c r="A313" s="199"/>
      <c r="B313" s="199"/>
      <c r="C313" s="199"/>
      <c r="D313" s="199"/>
      <c r="E313" s="199"/>
      <c r="F313" s="199"/>
      <c r="G313" s="199"/>
      <c r="H313" s="199"/>
      <c r="I313" s="199"/>
      <c r="U313" s="762"/>
      <c r="V313" s="761"/>
      <c r="W313" s="760"/>
      <c r="X313" s="775"/>
      <c r="Y313" s="775"/>
      <c r="Z313" s="775"/>
      <c r="AA313" s="775"/>
      <c r="AB313" s="775"/>
      <c r="AC313" s="775"/>
      <c r="AD313" s="775"/>
      <c r="AE313" s="775"/>
      <c r="AF313" s="775"/>
      <c r="AG313" s="775"/>
      <c r="AH313" s="775"/>
      <c r="AI313" s="775"/>
    </row>
    <row r="314" spans="1:35" ht="8.85" customHeight="1">
      <c r="A314" s="199"/>
      <c r="B314" s="199"/>
      <c r="C314" s="199"/>
      <c r="D314" s="199"/>
      <c r="E314" s="199"/>
      <c r="F314" s="199"/>
      <c r="G314" s="199"/>
      <c r="H314" s="199"/>
      <c r="I314" s="199"/>
      <c r="U314" s="762"/>
      <c r="V314" s="761"/>
      <c r="W314" s="760"/>
      <c r="X314" s="775"/>
      <c r="Y314" s="775"/>
      <c r="Z314" s="775"/>
      <c r="AA314" s="775"/>
      <c r="AB314" s="775"/>
      <c r="AC314" s="775"/>
      <c r="AD314" s="775"/>
      <c r="AE314" s="775"/>
      <c r="AF314" s="775"/>
      <c r="AG314" s="775"/>
      <c r="AH314" s="775"/>
      <c r="AI314" s="775"/>
    </row>
    <row r="315" spans="1:35" ht="8.85" customHeight="1">
      <c r="A315" s="199"/>
      <c r="B315" s="199"/>
      <c r="C315" s="199"/>
      <c r="D315" s="199"/>
      <c r="E315" s="199"/>
      <c r="F315" s="199"/>
      <c r="G315" s="199"/>
      <c r="H315" s="199"/>
      <c r="I315" s="199"/>
      <c r="U315" s="762"/>
      <c r="V315" s="761"/>
      <c r="W315" s="760"/>
      <c r="X315" s="775"/>
      <c r="Y315" s="775"/>
      <c r="Z315" s="775"/>
      <c r="AA315" s="775"/>
      <c r="AB315" s="775"/>
      <c r="AC315" s="775"/>
      <c r="AD315" s="775"/>
      <c r="AE315" s="775"/>
      <c r="AF315" s="775"/>
      <c r="AG315" s="775"/>
      <c r="AH315" s="775"/>
      <c r="AI315" s="775"/>
    </row>
    <row r="316" spans="1:35" ht="8.85" customHeight="1">
      <c r="A316" s="199"/>
      <c r="B316" s="199"/>
      <c r="C316" s="199"/>
      <c r="D316" s="199"/>
      <c r="E316" s="199"/>
      <c r="F316" s="199"/>
      <c r="G316" s="199"/>
      <c r="H316" s="199"/>
      <c r="I316" s="199"/>
      <c r="U316" s="762"/>
      <c r="V316" s="761"/>
      <c r="W316" s="760"/>
      <c r="X316" s="775"/>
      <c r="Y316" s="775"/>
      <c r="Z316" s="775"/>
      <c r="AA316" s="775"/>
      <c r="AB316" s="775"/>
      <c r="AC316" s="775"/>
      <c r="AD316" s="775"/>
      <c r="AE316" s="775"/>
      <c r="AF316" s="775"/>
      <c r="AG316" s="775"/>
      <c r="AH316" s="775"/>
      <c r="AI316" s="775"/>
    </row>
    <row r="317" spans="1:35" ht="8.85" customHeight="1">
      <c r="A317" s="199"/>
      <c r="B317" s="199"/>
      <c r="C317" s="199"/>
      <c r="D317" s="199"/>
      <c r="E317" s="199"/>
      <c r="F317" s="199"/>
      <c r="G317" s="199"/>
      <c r="H317" s="199"/>
      <c r="I317" s="199"/>
      <c r="U317" s="762"/>
      <c r="V317" s="761"/>
      <c r="W317" s="760"/>
      <c r="X317" s="775"/>
      <c r="Y317" s="775"/>
      <c r="Z317" s="775"/>
      <c r="AA317" s="775"/>
      <c r="AB317" s="775"/>
      <c r="AC317" s="775"/>
      <c r="AD317" s="775"/>
      <c r="AE317" s="775"/>
      <c r="AF317" s="775"/>
      <c r="AG317" s="775"/>
      <c r="AH317" s="775"/>
      <c r="AI317" s="775"/>
    </row>
    <row r="318" spans="1:35" ht="8.85" customHeight="1">
      <c r="U318" s="762"/>
      <c r="V318" s="761"/>
      <c r="W318" s="760"/>
      <c r="X318" s="775"/>
      <c r="Y318" s="775"/>
      <c r="Z318" s="775"/>
      <c r="AA318" s="775"/>
      <c r="AB318" s="775"/>
      <c r="AC318" s="775"/>
      <c r="AD318" s="775"/>
      <c r="AE318" s="775"/>
      <c r="AF318" s="775"/>
      <c r="AG318" s="775"/>
      <c r="AH318" s="775"/>
      <c r="AI318" s="775"/>
    </row>
    <row r="319" spans="1:35" ht="8.85" customHeight="1">
      <c r="U319" s="762"/>
      <c r="V319" s="761"/>
      <c r="W319" s="760"/>
      <c r="X319" s="775"/>
      <c r="Y319" s="775"/>
      <c r="Z319" s="775"/>
      <c r="AA319" s="775"/>
      <c r="AB319" s="775"/>
      <c r="AC319" s="775"/>
      <c r="AD319" s="775"/>
      <c r="AE319" s="775"/>
      <c r="AF319" s="775"/>
      <c r="AG319" s="775"/>
      <c r="AH319" s="775"/>
      <c r="AI319" s="775"/>
    </row>
    <row r="320" spans="1:35" ht="8.85" customHeight="1">
      <c r="U320" s="762"/>
      <c r="V320" s="761"/>
      <c r="W320" s="760"/>
      <c r="X320" s="775"/>
      <c r="Y320" s="775"/>
      <c r="Z320" s="775"/>
      <c r="AA320" s="775"/>
      <c r="AB320" s="775"/>
      <c r="AC320" s="775"/>
      <c r="AD320" s="775"/>
      <c r="AE320" s="775"/>
      <c r="AF320" s="775"/>
      <c r="AG320" s="775"/>
      <c r="AH320" s="775"/>
      <c r="AI320" s="775"/>
    </row>
    <row r="321" spans="21:35" ht="8.85" customHeight="1">
      <c r="U321" s="762"/>
      <c r="V321" s="761"/>
      <c r="W321" s="760"/>
      <c r="X321" s="775"/>
      <c r="Y321" s="775"/>
      <c r="Z321" s="775"/>
      <c r="AA321" s="775"/>
      <c r="AB321" s="775"/>
      <c r="AC321" s="775"/>
      <c r="AD321" s="775"/>
      <c r="AE321" s="775"/>
      <c r="AF321" s="775"/>
      <c r="AG321" s="775"/>
      <c r="AH321" s="775"/>
      <c r="AI321" s="775"/>
    </row>
    <row r="322" spans="21:35" ht="8.85" customHeight="1">
      <c r="U322" s="762"/>
      <c r="V322" s="761"/>
      <c r="W322" s="760"/>
      <c r="X322" s="775"/>
      <c r="Y322" s="775"/>
      <c r="Z322" s="775"/>
      <c r="AA322" s="775"/>
      <c r="AB322" s="775"/>
      <c r="AC322" s="775"/>
      <c r="AD322" s="775"/>
      <c r="AE322" s="775"/>
      <c r="AF322" s="775"/>
      <c r="AG322" s="775"/>
      <c r="AH322" s="775"/>
      <c r="AI322" s="775"/>
    </row>
    <row r="323" spans="21:35" ht="8.85" customHeight="1">
      <c r="U323" s="762"/>
      <c r="V323" s="761"/>
      <c r="W323" s="760"/>
      <c r="X323" s="775"/>
      <c r="Y323" s="775"/>
      <c r="Z323" s="775"/>
      <c r="AA323" s="775"/>
      <c r="AB323" s="775"/>
      <c r="AC323" s="775"/>
      <c r="AD323" s="775"/>
      <c r="AE323" s="775"/>
      <c r="AF323" s="775"/>
      <c r="AG323" s="775"/>
      <c r="AH323" s="775"/>
      <c r="AI323" s="775"/>
    </row>
    <row r="324" spans="21:35" ht="8.85" customHeight="1">
      <c r="U324" s="762"/>
      <c r="V324" s="761"/>
      <c r="W324" s="760"/>
      <c r="X324" s="775"/>
      <c r="Y324" s="775"/>
      <c r="Z324" s="775"/>
      <c r="AA324" s="775"/>
      <c r="AB324" s="775"/>
      <c r="AC324" s="775"/>
      <c r="AD324" s="775"/>
      <c r="AE324" s="775"/>
      <c r="AF324" s="775"/>
      <c r="AG324" s="775"/>
      <c r="AH324" s="775"/>
      <c r="AI324" s="775"/>
    </row>
    <row r="325" spans="21:35" ht="8.85" customHeight="1">
      <c r="U325" s="762"/>
      <c r="V325" s="761"/>
      <c r="W325" s="760"/>
      <c r="X325" s="775"/>
      <c r="Y325" s="775"/>
      <c r="Z325" s="775"/>
      <c r="AA325" s="775"/>
      <c r="AB325" s="775"/>
      <c r="AC325" s="775"/>
      <c r="AD325" s="775"/>
      <c r="AE325" s="775"/>
      <c r="AF325" s="775"/>
      <c r="AG325" s="775"/>
      <c r="AH325" s="775"/>
      <c r="AI325" s="775"/>
    </row>
    <row r="326" spans="21:35" ht="8.85" customHeight="1">
      <c r="U326" s="762"/>
      <c r="V326" s="761"/>
      <c r="W326" s="760"/>
      <c r="X326" s="775"/>
      <c r="Y326" s="775"/>
      <c r="Z326" s="775"/>
      <c r="AA326" s="775"/>
      <c r="AB326" s="775"/>
      <c r="AC326" s="775"/>
      <c r="AD326" s="775"/>
      <c r="AE326" s="775"/>
      <c r="AF326" s="775"/>
      <c r="AG326" s="775"/>
      <c r="AH326" s="775"/>
      <c r="AI326" s="775"/>
    </row>
    <row r="327" spans="21:35" ht="8.85" customHeight="1">
      <c r="U327" s="762"/>
      <c r="V327" s="761"/>
      <c r="W327" s="760"/>
      <c r="X327" s="775"/>
      <c r="Y327" s="775"/>
      <c r="Z327" s="775"/>
      <c r="AA327" s="775"/>
      <c r="AB327" s="775"/>
      <c r="AC327" s="775"/>
      <c r="AD327" s="775"/>
      <c r="AE327" s="775"/>
      <c r="AF327" s="775"/>
      <c r="AG327" s="775"/>
      <c r="AH327" s="775"/>
      <c r="AI327" s="775"/>
    </row>
    <row r="328" spans="21:35" ht="8.85" customHeight="1">
      <c r="U328" s="762"/>
      <c r="V328" s="761"/>
      <c r="W328" s="760"/>
      <c r="X328" s="775"/>
      <c r="Y328" s="775"/>
      <c r="Z328" s="775"/>
      <c r="AA328" s="775"/>
      <c r="AB328" s="775"/>
      <c r="AC328" s="775"/>
      <c r="AD328" s="775"/>
      <c r="AE328" s="775"/>
      <c r="AF328" s="775"/>
      <c r="AG328" s="775"/>
      <c r="AH328" s="775"/>
      <c r="AI328" s="775"/>
    </row>
    <row r="329" spans="21:35" ht="8.85" customHeight="1">
      <c r="U329" s="762"/>
      <c r="V329" s="761"/>
      <c r="W329" s="760"/>
      <c r="X329" s="775"/>
      <c r="Y329" s="775"/>
      <c r="Z329" s="775"/>
      <c r="AA329" s="775"/>
      <c r="AB329" s="775"/>
      <c r="AC329" s="775"/>
      <c r="AD329" s="775"/>
      <c r="AE329" s="775"/>
      <c r="AF329" s="775"/>
      <c r="AG329" s="775"/>
      <c r="AH329" s="775"/>
      <c r="AI329" s="775"/>
    </row>
    <row r="330" spans="21:35" ht="8.85" customHeight="1">
      <c r="U330" s="762"/>
      <c r="V330" s="761"/>
      <c r="W330" s="760"/>
      <c r="X330" s="775"/>
      <c r="Y330" s="775"/>
      <c r="Z330" s="775"/>
      <c r="AA330" s="775"/>
      <c r="AB330" s="775"/>
      <c r="AC330" s="775"/>
      <c r="AD330" s="775"/>
      <c r="AE330" s="775"/>
      <c r="AF330" s="775"/>
      <c r="AG330" s="775"/>
      <c r="AH330" s="775"/>
      <c r="AI330" s="775"/>
    </row>
    <row r="331" spans="21:35" ht="8.85" customHeight="1">
      <c r="U331" s="762"/>
      <c r="V331" s="761"/>
      <c r="W331" s="760"/>
      <c r="X331" s="775"/>
      <c r="Y331" s="775"/>
      <c r="Z331" s="775"/>
      <c r="AA331" s="775"/>
      <c r="AB331" s="775"/>
      <c r="AC331" s="775"/>
      <c r="AD331" s="775"/>
      <c r="AE331" s="775"/>
      <c r="AF331" s="775"/>
      <c r="AG331" s="775"/>
      <c r="AH331" s="775"/>
      <c r="AI331" s="775"/>
    </row>
    <row r="332" spans="21:35" ht="8.85" customHeight="1">
      <c r="U332" s="762"/>
      <c r="V332" s="761"/>
      <c r="W332" s="760"/>
      <c r="X332" s="775"/>
      <c r="Y332" s="775"/>
      <c r="Z332" s="775"/>
      <c r="AA332" s="775"/>
      <c r="AB332" s="775"/>
      <c r="AC332" s="775"/>
      <c r="AD332" s="775"/>
      <c r="AE332" s="775"/>
      <c r="AF332" s="775"/>
      <c r="AG332" s="775"/>
      <c r="AH332" s="775"/>
      <c r="AI332" s="775"/>
    </row>
    <row r="333" spans="21:35" ht="8.85" customHeight="1">
      <c r="U333" s="762"/>
      <c r="V333" s="761"/>
      <c r="W333" s="760"/>
      <c r="X333" s="775"/>
      <c r="Y333" s="775"/>
      <c r="Z333" s="775"/>
      <c r="AA333" s="775"/>
      <c r="AB333" s="775"/>
      <c r="AC333" s="775"/>
      <c r="AD333" s="775"/>
      <c r="AE333" s="775"/>
      <c r="AF333" s="775"/>
      <c r="AG333" s="775"/>
      <c r="AH333" s="775"/>
      <c r="AI333" s="775"/>
    </row>
    <row r="334" spans="21:35" ht="8.85" customHeight="1">
      <c r="U334" s="762"/>
      <c r="V334" s="761"/>
      <c r="W334" s="760"/>
      <c r="X334" s="775"/>
      <c r="Y334" s="775"/>
      <c r="Z334" s="775"/>
      <c r="AA334" s="775"/>
      <c r="AB334" s="775"/>
      <c r="AC334" s="775"/>
      <c r="AD334" s="775"/>
      <c r="AE334" s="775"/>
      <c r="AF334" s="775"/>
      <c r="AG334" s="775"/>
      <c r="AH334" s="775"/>
      <c r="AI334" s="775"/>
    </row>
    <row r="335" spans="21:35" ht="8.85" customHeight="1">
      <c r="U335" s="762"/>
      <c r="V335" s="761"/>
      <c r="W335" s="760"/>
      <c r="X335" s="775"/>
      <c r="Y335" s="775"/>
      <c r="Z335" s="775"/>
      <c r="AA335" s="775"/>
      <c r="AB335" s="775"/>
      <c r="AC335" s="775"/>
      <c r="AD335" s="775"/>
      <c r="AE335" s="775"/>
      <c r="AF335" s="775"/>
      <c r="AG335" s="775"/>
      <c r="AH335" s="775"/>
      <c r="AI335" s="775"/>
    </row>
    <row r="336" spans="21:35" ht="8.85" customHeight="1">
      <c r="U336" s="762"/>
      <c r="V336" s="761"/>
      <c r="W336" s="760"/>
      <c r="X336" s="775"/>
      <c r="Y336" s="775"/>
      <c r="Z336" s="775"/>
      <c r="AA336" s="775"/>
      <c r="AB336" s="775"/>
      <c r="AC336" s="775"/>
      <c r="AD336" s="775"/>
      <c r="AE336" s="775"/>
      <c r="AF336" s="775"/>
      <c r="AG336" s="775"/>
      <c r="AH336" s="775"/>
      <c r="AI336" s="775"/>
    </row>
    <row r="337" spans="21:35" ht="8.85" customHeight="1">
      <c r="U337" s="762"/>
      <c r="V337" s="761"/>
      <c r="W337" s="760"/>
      <c r="X337" s="775"/>
      <c r="Y337" s="775"/>
      <c r="Z337" s="775"/>
      <c r="AA337" s="775"/>
      <c r="AB337" s="775"/>
      <c r="AC337" s="775"/>
      <c r="AD337" s="775"/>
      <c r="AE337" s="775"/>
      <c r="AF337" s="775"/>
      <c r="AG337" s="775"/>
      <c r="AH337" s="775"/>
      <c r="AI337" s="775"/>
    </row>
    <row r="338" spans="21:35" ht="8.85" customHeight="1">
      <c r="U338" s="762"/>
      <c r="V338" s="761"/>
      <c r="W338" s="760"/>
      <c r="X338" s="775"/>
      <c r="Y338" s="775"/>
      <c r="Z338" s="775"/>
      <c r="AA338" s="775"/>
      <c r="AB338" s="775"/>
      <c r="AC338" s="775"/>
      <c r="AD338" s="775"/>
      <c r="AE338" s="775"/>
      <c r="AF338" s="775"/>
      <c r="AG338" s="775"/>
      <c r="AH338" s="775"/>
      <c r="AI338" s="775"/>
    </row>
    <row r="339" spans="21:35" ht="8.85" customHeight="1">
      <c r="U339" s="762"/>
      <c r="V339" s="761"/>
      <c r="W339" s="760"/>
      <c r="X339" s="775"/>
      <c r="Y339" s="775"/>
      <c r="Z339" s="775"/>
      <c r="AA339" s="775"/>
      <c r="AB339" s="775"/>
      <c r="AC339" s="775"/>
      <c r="AD339" s="775"/>
      <c r="AE339" s="775"/>
      <c r="AF339" s="775"/>
      <c r="AG339" s="775"/>
      <c r="AH339" s="775"/>
      <c r="AI339" s="775"/>
    </row>
    <row r="340" spans="21:35" ht="8.85" customHeight="1">
      <c r="U340" s="762"/>
      <c r="V340" s="761"/>
      <c r="W340" s="760"/>
      <c r="X340" s="775"/>
      <c r="Y340" s="775"/>
      <c r="Z340" s="775"/>
      <c r="AA340" s="775"/>
      <c r="AB340" s="775"/>
      <c r="AC340" s="775"/>
      <c r="AD340" s="775"/>
      <c r="AE340" s="775"/>
      <c r="AF340" s="775"/>
      <c r="AG340" s="775"/>
      <c r="AH340" s="775"/>
      <c r="AI340" s="775"/>
    </row>
    <row r="341" spans="21:35" ht="8.85" customHeight="1">
      <c r="U341" s="762"/>
      <c r="V341" s="761"/>
      <c r="W341" s="760"/>
      <c r="X341" s="775"/>
      <c r="Y341" s="775"/>
      <c r="Z341" s="775"/>
      <c r="AA341" s="775"/>
      <c r="AB341" s="775"/>
      <c r="AC341" s="775"/>
      <c r="AD341" s="775"/>
      <c r="AE341" s="775"/>
      <c r="AF341" s="775"/>
      <c r="AG341" s="775"/>
      <c r="AH341" s="775"/>
      <c r="AI341" s="775"/>
    </row>
    <row r="342" spans="21:35" ht="8.85" customHeight="1">
      <c r="U342" s="762"/>
      <c r="V342" s="761"/>
      <c r="W342" s="760"/>
      <c r="X342" s="775"/>
      <c r="Y342" s="775"/>
      <c r="Z342" s="775"/>
      <c r="AA342" s="775"/>
      <c r="AB342" s="775"/>
      <c r="AC342" s="775"/>
      <c r="AD342" s="775"/>
      <c r="AE342" s="775"/>
      <c r="AF342" s="775"/>
      <c r="AG342" s="775"/>
      <c r="AH342" s="775"/>
      <c r="AI342" s="775"/>
    </row>
    <row r="343" spans="21:35" ht="8.85" customHeight="1">
      <c r="U343" s="762"/>
      <c r="V343" s="761"/>
      <c r="W343" s="760"/>
      <c r="X343" s="775"/>
      <c r="Y343" s="775"/>
      <c r="Z343" s="775"/>
      <c r="AA343" s="775"/>
      <c r="AB343" s="775"/>
      <c r="AC343" s="775"/>
      <c r="AD343" s="775"/>
      <c r="AE343" s="775"/>
      <c r="AF343" s="775"/>
      <c r="AG343" s="775"/>
      <c r="AH343" s="775"/>
      <c r="AI343" s="775"/>
    </row>
    <row r="344" spans="21:35" ht="8.85" customHeight="1">
      <c r="U344" s="762"/>
      <c r="V344" s="761"/>
      <c r="W344" s="760"/>
      <c r="X344" s="775"/>
      <c r="Y344" s="775"/>
      <c r="Z344" s="775"/>
      <c r="AA344" s="775"/>
      <c r="AB344" s="775"/>
      <c r="AC344" s="775"/>
      <c r="AD344" s="775"/>
      <c r="AE344" s="775"/>
      <c r="AF344" s="775"/>
      <c r="AG344" s="775"/>
      <c r="AH344" s="775"/>
      <c r="AI344" s="775"/>
    </row>
    <row r="345" spans="21:35" ht="8.85" customHeight="1">
      <c r="U345" s="762"/>
      <c r="V345" s="761"/>
      <c r="W345" s="760"/>
      <c r="X345" s="775"/>
      <c r="Y345" s="775"/>
      <c r="Z345" s="775"/>
      <c r="AA345" s="775"/>
      <c r="AB345" s="775"/>
      <c r="AC345" s="775"/>
      <c r="AD345" s="775"/>
      <c r="AE345" s="775"/>
      <c r="AF345" s="775"/>
      <c r="AG345" s="775"/>
      <c r="AH345" s="775"/>
      <c r="AI345" s="775"/>
    </row>
    <row r="346" spans="21:35" ht="8.85" customHeight="1">
      <c r="U346" s="762"/>
      <c r="V346" s="761"/>
      <c r="W346" s="760"/>
      <c r="X346" s="775"/>
      <c r="Y346" s="775"/>
      <c r="Z346" s="775"/>
      <c r="AA346" s="775"/>
      <c r="AB346" s="775"/>
      <c r="AC346" s="775"/>
      <c r="AD346" s="775"/>
      <c r="AE346" s="775"/>
      <c r="AF346" s="775"/>
      <c r="AG346" s="775"/>
      <c r="AH346" s="775"/>
      <c r="AI346" s="775"/>
    </row>
    <row r="347" spans="21:35" ht="8.85" customHeight="1">
      <c r="U347" s="762"/>
      <c r="V347" s="761"/>
      <c r="W347" s="760"/>
      <c r="X347" s="775"/>
      <c r="Y347" s="775"/>
      <c r="Z347" s="775"/>
      <c r="AA347" s="775"/>
      <c r="AB347" s="775"/>
      <c r="AC347" s="775"/>
      <c r="AD347" s="775"/>
      <c r="AE347" s="775"/>
      <c r="AF347" s="775"/>
      <c r="AG347" s="775"/>
      <c r="AH347" s="775"/>
      <c r="AI347" s="775"/>
    </row>
    <row r="348" spans="21:35" ht="8.85" customHeight="1">
      <c r="U348" s="762"/>
      <c r="V348" s="761"/>
      <c r="W348" s="760"/>
      <c r="X348" s="775"/>
      <c r="Y348" s="775"/>
      <c r="Z348" s="775"/>
      <c r="AA348" s="775"/>
      <c r="AB348" s="775"/>
      <c r="AC348" s="775"/>
      <c r="AD348" s="775"/>
      <c r="AE348" s="775"/>
      <c r="AF348" s="775"/>
      <c r="AG348" s="775"/>
      <c r="AH348" s="775"/>
      <c r="AI348" s="775"/>
    </row>
    <row r="349" spans="21:35" ht="8.85" customHeight="1">
      <c r="U349" s="762"/>
      <c r="V349" s="761"/>
      <c r="W349" s="760"/>
      <c r="X349" s="775"/>
      <c r="Y349" s="775"/>
      <c r="Z349" s="775"/>
      <c r="AA349" s="775"/>
      <c r="AB349" s="775"/>
      <c r="AC349" s="775"/>
      <c r="AD349" s="775"/>
      <c r="AE349" s="775"/>
      <c r="AF349" s="775"/>
      <c r="AG349" s="775"/>
      <c r="AH349" s="775"/>
      <c r="AI349" s="775"/>
    </row>
    <row r="350" spans="21:35" ht="8.85" customHeight="1">
      <c r="U350" s="762"/>
      <c r="V350" s="761"/>
      <c r="W350" s="760"/>
      <c r="X350" s="775"/>
      <c r="Y350" s="775"/>
      <c r="Z350" s="775"/>
      <c r="AA350" s="775"/>
      <c r="AB350" s="775"/>
      <c r="AC350" s="775"/>
      <c r="AD350" s="775"/>
      <c r="AE350" s="775"/>
      <c r="AF350" s="775"/>
      <c r="AG350" s="775"/>
      <c r="AH350" s="775"/>
      <c r="AI350" s="775"/>
    </row>
    <row r="351" spans="21:35" ht="8.85" customHeight="1">
      <c r="U351" s="762"/>
      <c r="V351" s="761"/>
      <c r="W351" s="760"/>
      <c r="X351" s="775"/>
      <c r="Y351" s="775"/>
      <c r="Z351" s="775"/>
      <c r="AA351" s="775"/>
      <c r="AB351" s="775"/>
      <c r="AC351" s="775"/>
      <c r="AD351" s="775"/>
      <c r="AE351" s="775"/>
      <c r="AF351" s="775"/>
      <c r="AG351" s="775"/>
      <c r="AH351" s="775"/>
      <c r="AI351" s="775"/>
    </row>
    <row r="352" spans="21:35" ht="8.85" customHeight="1">
      <c r="U352" s="762"/>
      <c r="V352" s="761"/>
      <c r="W352" s="760"/>
      <c r="X352" s="776"/>
      <c r="Y352" s="776"/>
      <c r="Z352" s="776"/>
      <c r="AA352" s="776"/>
      <c r="AB352" s="776"/>
      <c r="AC352" s="776"/>
      <c r="AD352" s="776"/>
      <c r="AE352" s="776"/>
      <c r="AF352" s="776"/>
      <c r="AG352" s="776"/>
      <c r="AH352" s="776"/>
      <c r="AI352" s="776"/>
    </row>
    <row r="353" spans="21:35" ht="8.85" customHeight="1">
      <c r="U353" s="762"/>
      <c r="V353" s="761"/>
      <c r="W353" s="760"/>
      <c r="X353" s="776"/>
      <c r="Y353" s="776"/>
      <c r="Z353" s="776"/>
      <c r="AA353" s="776"/>
      <c r="AB353" s="776"/>
      <c r="AC353" s="776"/>
      <c r="AD353" s="776"/>
      <c r="AE353" s="776"/>
      <c r="AF353" s="776"/>
      <c r="AG353" s="776"/>
      <c r="AH353" s="776"/>
      <c r="AI353" s="776"/>
    </row>
    <row r="354" spans="21:35" ht="8.85" customHeight="1">
      <c r="U354" s="762"/>
      <c r="V354" s="761"/>
      <c r="W354" s="760"/>
      <c r="X354" s="776"/>
      <c r="Y354" s="776"/>
      <c r="Z354" s="776"/>
      <c r="AA354" s="776"/>
      <c r="AB354" s="776"/>
      <c r="AC354" s="776"/>
      <c r="AD354" s="776"/>
      <c r="AE354" s="776"/>
      <c r="AF354" s="776"/>
      <c r="AG354" s="776"/>
      <c r="AH354" s="776"/>
      <c r="AI354" s="776"/>
    </row>
    <row r="355" spans="21:35" ht="8.85" customHeight="1">
      <c r="U355" s="762"/>
      <c r="V355" s="761"/>
      <c r="W355" s="760"/>
      <c r="X355" s="776"/>
      <c r="Y355" s="776"/>
      <c r="Z355" s="776"/>
      <c r="AA355" s="776"/>
      <c r="AB355" s="776"/>
      <c r="AC355" s="776"/>
      <c r="AD355" s="776"/>
      <c r="AE355" s="776"/>
      <c r="AF355" s="776"/>
      <c r="AG355" s="776"/>
      <c r="AH355" s="776"/>
      <c r="AI355" s="776"/>
    </row>
    <row r="356" spans="21:35" ht="8.85" customHeight="1">
      <c r="U356" s="762"/>
      <c r="V356" s="761"/>
      <c r="W356" s="760"/>
      <c r="X356" s="776"/>
      <c r="Y356" s="776"/>
      <c r="Z356" s="776"/>
      <c r="AA356" s="776"/>
      <c r="AB356" s="776"/>
      <c r="AC356" s="776"/>
      <c r="AD356" s="776"/>
      <c r="AE356" s="776"/>
      <c r="AF356" s="776"/>
      <c r="AG356" s="776"/>
      <c r="AH356" s="776"/>
      <c r="AI356" s="776"/>
    </row>
    <row r="357" spans="21:35" ht="8.85" customHeight="1">
      <c r="U357" s="762"/>
      <c r="V357" s="761"/>
      <c r="W357" s="760"/>
      <c r="X357" s="776"/>
      <c r="Y357" s="776"/>
      <c r="Z357" s="776"/>
      <c r="AA357" s="776"/>
      <c r="AB357" s="776"/>
      <c r="AC357" s="776"/>
      <c r="AD357" s="776"/>
      <c r="AE357" s="776"/>
      <c r="AF357" s="776"/>
      <c r="AG357" s="776"/>
      <c r="AH357" s="776"/>
      <c r="AI357" s="776"/>
    </row>
    <row r="358" spans="21:35" ht="8.85" customHeight="1">
      <c r="U358" s="762"/>
      <c r="V358" s="761"/>
      <c r="W358" s="760"/>
      <c r="X358" s="776"/>
      <c r="Y358" s="776"/>
      <c r="Z358" s="776"/>
      <c r="AA358" s="776"/>
      <c r="AB358" s="776"/>
      <c r="AC358" s="776"/>
      <c r="AD358" s="776"/>
      <c r="AE358" s="776"/>
      <c r="AF358" s="776"/>
      <c r="AG358" s="776"/>
      <c r="AH358" s="776"/>
      <c r="AI358" s="776"/>
    </row>
    <row r="359" spans="21:35" ht="8.85" customHeight="1">
      <c r="U359" s="762"/>
      <c r="V359" s="761"/>
      <c r="W359" s="760"/>
      <c r="X359" s="776"/>
      <c r="Y359" s="776"/>
      <c r="Z359" s="776"/>
      <c r="AA359" s="776"/>
      <c r="AB359" s="776"/>
      <c r="AC359" s="776"/>
      <c r="AD359" s="776"/>
      <c r="AE359" s="776"/>
      <c r="AF359" s="776"/>
      <c r="AG359" s="776"/>
      <c r="AH359" s="776"/>
      <c r="AI359" s="776"/>
    </row>
    <row r="360" spans="21:35" ht="8.85" customHeight="1">
      <c r="U360" s="762"/>
      <c r="V360" s="761"/>
      <c r="W360" s="760"/>
      <c r="X360" s="776"/>
      <c r="Y360" s="776"/>
      <c r="Z360" s="776"/>
      <c r="AA360" s="776"/>
      <c r="AB360" s="776"/>
      <c r="AC360" s="776"/>
      <c r="AD360" s="776"/>
      <c r="AE360" s="776"/>
      <c r="AF360" s="776"/>
      <c r="AG360" s="776"/>
      <c r="AH360" s="776"/>
      <c r="AI360" s="776"/>
    </row>
    <row r="361" spans="21:35" ht="8.85" customHeight="1">
      <c r="U361" s="762"/>
      <c r="V361" s="761"/>
      <c r="W361" s="760"/>
      <c r="X361" s="776"/>
      <c r="Y361" s="776"/>
      <c r="Z361" s="776"/>
      <c r="AA361" s="776"/>
      <c r="AB361" s="776"/>
      <c r="AC361" s="776"/>
      <c r="AD361" s="776"/>
      <c r="AE361" s="776"/>
      <c r="AF361" s="776"/>
      <c r="AG361" s="776"/>
      <c r="AH361" s="776"/>
      <c r="AI361" s="776"/>
    </row>
    <row r="362" spans="21:35" ht="8.85" customHeight="1">
      <c r="U362" s="762"/>
      <c r="V362" s="761"/>
      <c r="W362" s="760"/>
      <c r="X362" s="776"/>
      <c r="Y362" s="776"/>
      <c r="Z362" s="776"/>
      <c r="AA362" s="776"/>
      <c r="AB362" s="776"/>
      <c r="AC362" s="776"/>
      <c r="AD362" s="776"/>
      <c r="AE362" s="776"/>
      <c r="AF362" s="776"/>
      <c r="AG362" s="776"/>
      <c r="AH362" s="776"/>
      <c r="AI362" s="776"/>
    </row>
    <row r="363" spans="21:35" ht="8.85" customHeight="1">
      <c r="U363" s="762"/>
      <c r="V363" s="761"/>
      <c r="W363" s="760"/>
      <c r="X363" s="776"/>
      <c r="Y363" s="776"/>
      <c r="Z363" s="776"/>
      <c r="AA363" s="776"/>
      <c r="AB363" s="776"/>
      <c r="AC363" s="776"/>
      <c r="AD363" s="776"/>
      <c r="AE363" s="776"/>
      <c r="AF363" s="776"/>
      <c r="AG363" s="776"/>
      <c r="AH363" s="776"/>
      <c r="AI363" s="776"/>
    </row>
    <row r="364" spans="21:35" ht="12.75">
      <c r="U364" s="762"/>
      <c r="V364" s="761"/>
      <c r="W364" s="760"/>
      <c r="X364" s="776"/>
      <c r="Y364" s="776"/>
      <c r="Z364" s="776"/>
      <c r="AA364" s="776"/>
      <c r="AB364" s="776"/>
      <c r="AC364" s="776"/>
      <c r="AD364" s="776"/>
      <c r="AE364" s="776"/>
      <c r="AF364" s="776"/>
      <c r="AG364" s="776"/>
      <c r="AH364" s="776"/>
      <c r="AI364" s="776"/>
    </row>
    <row r="365" spans="21:35" ht="12.75">
      <c r="U365" s="762"/>
      <c r="V365" s="761"/>
      <c r="W365" s="760"/>
      <c r="X365" s="776"/>
      <c r="Y365" s="776"/>
      <c r="Z365" s="776"/>
      <c r="AA365" s="776"/>
      <c r="AB365" s="776"/>
      <c r="AC365" s="776"/>
      <c r="AD365" s="776"/>
      <c r="AE365" s="776"/>
      <c r="AF365" s="776"/>
      <c r="AG365" s="776"/>
      <c r="AH365" s="776"/>
      <c r="AI365" s="776"/>
    </row>
    <row r="366" spans="21:35" ht="12.75">
      <c r="U366" s="762"/>
      <c r="V366" s="761"/>
      <c r="W366" s="760"/>
      <c r="X366" s="776"/>
      <c r="Y366" s="776"/>
      <c r="Z366" s="776"/>
      <c r="AA366" s="776"/>
      <c r="AB366" s="776"/>
      <c r="AC366" s="776"/>
      <c r="AD366" s="776"/>
      <c r="AE366" s="776"/>
      <c r="AF366" s="776"/>
      <c r="AG366" s="776"/>
      <c r="AH366" s="776"/>
      <c r="AI366" s="776"/>
    </row>
    <row r="367" spans="21:35" ht="12.75">
      <c r="U367" s="762"/>
      <c r="V367" s="761"/>
      <c r="W367" s="760"/>
      <c r="X367" s="776"/>
      <c r="Y367" s="776"/>
      <c r="Z367" s="776"/>
      <c r="AA367" s="776"/>
      <c r="AB367" s="776"/>
      <c r="AC367" s="776"/>
      <c r="AD367" s="776"/>
      <c r="AE367" s="776"/>
      <c r="AF367" s="776"/>
      <c r="AG367" s="776"/>
      <c r="AH367" s="776"/>
      <c r="AI367" s="776"/>
    </row>
    <row r="368" spans="21:35" ht="12.75">
      <c r="U368" s="762"/>
      <c r="V368" s="761"/>
      <c r="W368" s="760"/>
      <c r="X368" s="776"/>
      <c r="Y368" s="776"/>
      <c r="Z368" s="776"/>
      <c r="AA368" s="776"/>
      <c r="AB368" s="776"/>
      <c r="AC368" s="776"/>
      <c r="AD368" s="776"/>
      <c r="AE368" s="776"/>
      <c r="AF368" s="776"/>
      <c r="AG368" s="776"/>
      <c r="AH368" s="776"/>
      <c r="AI368" s="776"/>
    </row>
    <row r="369" spans="21:35" ht="12.75">
      <c r="U369" s="762"/>
      <c r="V369" s="761"/>
      <c r="W369" s="760"/>
      <c r="X369" s="776"/>
      <c r="Y369" s="776"/>
      <c r="Z369" s="776"/>
      <c r="AA369" s="776"/>
      <c r="AB369" s="776"/>
      <c r="AC369" s="776"/>
      <c r="AD369" s="776"/>
      <c r="AE369" s="776"/>
      <c r="AF369" s="776"/>
      <c r="AG369" s="776"/>
      <c r="AH369" s="776"/>
      <c r="AI369" s="776"/>
    </row>
    <row r="370" spans="21:35" ht="12.75">
      <c r="U370" s="762"/>
      <c r="V370" s="761"/>
      <c r="W370" s="760"/>
      <c r="X370" s="776"/>
      <c r="Y370" s="776"/>
      <c r="Z370" s="776"/>
      <c r="AA370" s="776"/>
      <c r="AB370" s="776"/>
      <c r="AC370" s="776"/>
      <c r="AD370" s="776"/>
      <c r="AE370" s="776"/>
      <c r="AF370" s="776"/>
      <c r="AG370" s="776"/>
      <c r="AH370" s="776"/>
      <c r="AI370" s="776"/>
    </row>
    <row r="371" spans="21:35" ht="12.75">
      <c r="U371" s="762"/>
      <c r="V371" s="761"/>
      <c r="W371" s="760"/>
      <c r="X371" s="776"/>
      <c r="Y371" s="776"/>
      <c r="Z371" s="776"/>
      <c r="AA371" s="776"/>
      <c r="AB371" s="776"/>
      <c r="AC371" s="776"/>
      <c r="AD371" s="776"/>
      <c r="AE371" s="776"/>
      <c r="AF371" s="776"/>
      <c r="AG371" s="776"/>
      <c r="AH371" s="776"/>
      <c r="AI371" s="776"/>
    </row>
    <row r="372" spans="21:35" ht="12.75">
      <c r="U372" s="762"/>
      <c r="V372" s="761"/>
      <c r="W372" s="760"/>
      <c r="X372" s="776"/>
      <c r="Y372" s="776"/>
      <c r="Z372" s="776"/>
      <c r="AA372" s="776"/>
      <c r="AB372" s="776"/>
      <c r="AC372" s="776"/>
      <c r="AD372" s="776"/>
      <c r="AE372" s="776"/>
      <c r="AF372" s="776"/>
      <c r="AG372" s="776"/>
      <c r="AH372" s="776"/>
      <c r="AI372" s="776"/>
    </row>
    <row r="373" spans="21:35" ht="12.75">
      <c r="U373" s="762"/>
      <c r="V373" s="761"/>
      <c r="W373" s="760"/>
      <c r="X373" s="776"/>
      <c r="Y373" s="776"/>
      <c r="Z373" s="776"/>
      <c r="AA373" s="776"/>
      <c r="AB373" s="776"/>
      <c r="AC373" s="776"/>
      <c r="AD373" s="776"/>
      <c r="AE373" s="776"/>
      <c r="AF373" s="776"/>
      <c r="AG373" s="776"/>
      <c r="AH373" s="776"/>
      <c r="AI373" s="776"/>
    </row>
    <row r="374" spans="21:35" ht="12.75">
      <c r="U374" s="762"/>
      <c r="V374" s="761"/>
      <c r="W374" s="760"/>
      <c r="X374" s="776"/>
      <c r="Y374" s="776"/>
      <c r="Z374" s="776"/>
      <c r="AA374" s="776"/>
      <c r="AB374" s="776"/>
      <c r="AC374" s="776"/>
      <c r="AD374" s="776"/>
      <c r="AE374" s="776"/>
      <c r="AF374" s="776"/>
      <c r="AG374" s="776"/>
      <c r="AH374" s="776"/>
      <c r="AI374" s="776"/>
    </row>
    <row r="375" spans="21:35" ht="12.75">
      <c r="U375" s="762"/>
      <c r="V375" s="761"/>
      <c r="W375" s="760"/>
      <c r="X375" s="776"/>
      <c r="Y375" s="776"/>
      <c r="Z375" s="776"/>
      <c r="AA375" s="776"/>
      <c r="AB375" s="776"/>
      <c r="AC375" s="776"/>
      <c r="AD375" s="776"/>
      <c r="AE375" s="776"/>
      <c r="AF375" s="776"/>
      <c r="AG375" s="776"/>
      <c r="AH375" s="776"/>
      <c r="AI375" s="776"/>
    </row>
    <row r="376" spans="21:35" ht="12.75">
      <c r="U376" s="762"/>
      <c r="V376" s="761"/>
      <c r="W376" s="760"/>
      <c r="X376" s="776"/>
      <c r="Y376" s="776"/>
      <c r="Z376" s="776"/>
      <c r="AA376" s="776"/>
      <c r="AB376" s="776"/>
      <c r="AC376" s="776"/>
      <c r="AD376" s="776"/>
      <c r="AE376" s="776"/>
      <c r="AF376" s="776"/>
      <c r="AG376" s="776"/>
      <c r="AH376" s="776"/>
      <c r="AI376" s="776"/>
    </row>
    <row r="377" spans="21:35" ht="12.75">
      <c r="U377" s="762"/>
      <c r="V377" s="761"/>
      <c r="W377" s="760"/>
      <c r="X377" s="776"/>
      <c r="Y377" s="776"/>
      <c r="Z377" s="776"/>
      <c r="AA377" s="776"/>
      <c r="AB377" s="776"/>
      <c r="AC377" s="776"/>
      <c r="AD377" s="776"/>
      <c r="AE377" s="776"/>
      <c r="AF377" s="776"/>
      <c r="AG377" s="776"/>
      <c r="AH377" s="776"/>
      <c r="AI377" s="776"/>
    </row>
    <row r="378" spans="21:35" ht="12.75">
      <c r="U378" s="762"/>
      <c r="V378" s="761"/>
      <c r="W378" s="760"/>
      <c r="X378" s="777"/>
      <c r="Y378" s="777"/>
      <c r="Z378" s="777"/>
      <c r="AA378" s="777"/>
      <c r="AB378" s="777"/>
      <c r="AC378" s="777"/>
      <c r="AD378" s="777"/>
      <c r="AE378" s="777"/>
      <c r="AF378" s="777"/>
      <c r="AG378" s="777"/>
      <c r="AH378" s="777"/>
      <c r="AI378" s="777"/>
    </row>
    <row r="379" spans="21:35" ht="12.75">
      <c r="U379" s="762"/>
      <c r="V379" s="761"/>
      <c r="W379" s="760"/>
      <c r="X379" s="777"/>
      <c r="Y379" s="777"/>
      <c r="Z379" s="777"/>
      <c r="AA379" s="777"/>
      <c r="AB379" s="777"/>
      <c r="AC379" s="777"/>
      <c r="AD379" s="777"/>
      <c r="AE379" s="777"/>
      <c r="AF379" s="777"/>
      <c r="AG379" s="777"/>
      <c r="AH379" s="777"/>
      <c r="AI379" s="777"/>
    </row>
    <row r="380" spans="21:35" ht="12.75">
      <c r="U380" s="762"/>
      <c r="V380" s="761"/>
      <c r="W380" s="760"/>
      <c r="X380" s="777"/>
      <c r="Y380" s="777"/>
      <c r="Z380" s="777"/>
      <c r="AA380" s="777"/>
      <c r="AB380" s="777"/>
      <c r="AC380" s="777"/>
      <c r="AD380" s="777"/>
      <c r="AE380" s="777"/>
      <c r="AF380" s="777"/>
      <c r="AG380" s="777"/>
      <c r="AH380" s="777"/>
      <c r="AI380" s="777"/>
    </row>
    <row r="381" spans="21:35" ht="12.75">
      <c r="U381" s="762"/>
      <c r="V381" s="761"/>
      <c r="W381" s="760"/>
      <c r="X381" s="777"/>
      <c r="Y381" s="777"/>
      <c r="Z381" s="777"/>
      <c r="AA381" s="777"/>
      <c r="AB381" s="777"/>
      <c r="AC381" s="777"/>
      <c r="AD381" s="777"/>
      <c r="AE381" s="777"/>
      <c r="AF381" s="777"/>
      <c r="AG381" s="777"/>
      <c r="AH381" s="777"/>
      <c r="AI381" s="777"/>
    </row>
    <row r="382" spans="21:35" ht="12.75">
      <c r="U382" s="762"/>
      <c r="V382" s="761"/>
      <c r="W382" s="760"/>
      <c r="X382" s="777"/>
      <c r="Y382" s="777"/>
      <c r="Z382" s="777"/>
      <c r="AA382" s="777"/>
      <c r="AB382" s="777"/>
      <c r="AC382" s="777"/>
      <c r="AD382" s="777"/>
      <c r="AE382" s="777"/>
      <c r="AF382" s="777"/>
      <c r="AG382" s="777"/>
      <c r="AH382" s="777"/>
      <c r="AI382" s="777"/>
    </row>
    <row r="383" spans="21:35" ht="12.75">
      <c r="U383" s="762"/>
      <c r="V383" s="761"/>
      <c r="W383" s="760"/>
      <c r="X383" s="777"/>
      <c r="Y383" s="777"/>
      <c r="Z383" s="777"/>
      <c r="AA383" s="777"/>
      <c r="AB383" s="777"/>
      <c r="AC383" s="777"/>
      <c r="AD383" s="777"/>
      <c r="AE383" s="777"/>
      <c r="AF383" s="777"/>
      <c r="AG383" s="777"/>
      <c r="AH383" s="777"/>
      <c r="AI383" s="777"/>
    </row>
    <row r="384" spans="21:35" ht="12.75">
      <c r="U384" s="762"/>
      <c r="V384" s="761"/>
      <c r="W384" s="760"/>
      <c r="X384" s="777"/>
      <c r="Y384" s="777"/>
      <c r="Z384" s="777"/>
      <c r="AA384" s="777"/>
      <c r="AB384" s="777"/>
      <c r="AC384" s="777"/>
      <c r="AD384" s="777"/>
      <c r="AE384" s="777"/>
      <c r="AF384" s="777"/>
      <c r="AG384" s="777"/>
      <c r="AH384" s="777"/>
      <c r="AI384" s="777"/>
    </row>
    <row r="385" spans="21:35" ht="12.75">
      <c r="U385" s="762"/>
      <c r="V385" s="761"/>
      <c r="W385" s="760"/>
      <c r="X385" s="777"/>
      <c r="Y385" s="777"/>
      <c r="Z385" s="777"/>
      <c r="AA385" s="777"/>
      <c r="AB385" s="777"/>
      <c r="AC385" s="777"/>
      <c r="AD385" s="777"/>
      <c r="AE385" s="777"/>
      <c r="AF385" s="777"/>
      <c r="AG385" s="777"/>
      <c r="AH385" s="777"/>
      <c r="AI385" s="777"/>
    </row>
    <row r="386" spans="21:35" ht="12.75">
      <c r="U386" s="762"/>
      <c r="V386" s="761"/>
      <c r="W386" s="760"/>
      <c r="X386" s="777"/>
      <c r="Y386" s="777"/>
      <c r="Z386" s="777"/>
      <c r="AA386" s="777"/>
      <c r="AB386" s="777"/>
      <c r="AC386" s="777"/>
      <c r="AD386" s="777"/>
      <c r="AE386" s="777"/>
      <c r="AF386" s="777"/>
      <c r="AG386" s="777"/>
      <c r="AH386" s="777"/>
      <c r="AI386" s="777"/>
    </row>
    <row r="387" spans="21:35" ht="12.75">
      <c r="U387" s="762"/>
      <c r="V387" s="761"/>
      <c r="W387" s="760"/>
      <c r="X387" s="777"/>
      <c r="Y387" s="777"/>
      <c r="Z387" s="777"/>
      <c r="AA387" s="777"/>
      <c r="AB387" s="777"/>
      <c r="AC387" s="777"/>
      <c r="AD387" s="777"/>
      <c r="AE387" s="777"/>
      <c r="AF387" s="777"/>
      <c r="AG387" s="777"/>
      <c r="AH387" s="777"/>
      <c r="AI387" s="777"/>
    </row>
    <row r="388" spans="21:35" ht="12.75">
      <c r="U388" s="762"/>
      <c r="V388" s="761"/>
      <c r="W388" s="760"/>
      <c r="X388" s="777"/>
      <c r="Y388" s="777"/>
      <c r="Z388" s="777"/>
      <c r="AA388" s="777"/>
      <c r="AB388" s="777"/>
      <c r="AC388" s="777"/>
      <c r="AD388" s="777"/>
      <c r="AE388" s="777"/>
      <c r="AF388" s="777"/>
      <c r="AG388" s="777"/>
      <c r="AH388" s="777"/>
      <c r="AI388" s="777"/>
    </row>
    <row r="389" spans="21:35" ht="12.75">
      <c r="U389" s="762"/>
      <c r="V389" s="761"/>
      <c r="W389" s="760"/>
      <c r="X389" s="777"/>
      <c r="Y389" s="777"/>
      <c r="Z389" s="777"/>
      <c r="AA389" s="777"/>
      <c r="AB389" s="777"/>
      <c r="AC389" s="777"/>
      <c r="AD389" s="777"/>
      <c r="AE389" s="777"/>
      <c r="AF389" s="777"/>
      <c r="AG389" s="777"/>
      <c r="AH389" s="777"/>
      <c r="AI389" s="777"/>
    </row>
    <row r="390" spans="21:35" ht="12.75">
      <c r="U390" s="762"/>
      <c r="V390" s="761"/>
      <c r="W390" s="760"/>
      <c r="X390" s="777"/>
      <c r="Y390" s="777"/>
      <c r="Z390" s="777"/>
      <c r="AA390" s="777"/>
      <c r="AB390" s="777"/>
      <c r="AC390" s="777"/>
      <c r="AD390" s="777"/>
      <c r="AE390" s="777"/>
      <c r="AF390" s="777"/>
      <c r="AG390" s="777"/>
      <c r="AH390" s="777"/>
      <c r="AI390" s="777"/>
    </row>
    <row r="391" spans="21:35" ht="12.75">
      <c r="U391" s="762"/>
      <c r="V391" s="761"/>
      <c r="W391" s="760"/>
      <c r="X391" s="777"/>
      <c r="Y391" s="777"/>
      <c r="Z391" s="777"/>
      <c r="AA391" s="777"/>
      <c r="AB391" s="777"/>
      <c r="AC391" s="777"/>
      <c r="AD391" s="777"/>
      <c r="AE391" s="777"/>
      <c r="AF391" s="777"/>
      <c r="AG391" s="777"/>
      <c r="AH391" s="777"/>
      <c r="AI391" s="777"/>
    </row>
    <row r="392" spans="21:35" ht="12.75">
      <c r="U392" s="762"/>
      <c r="V392" s="761"/>
      <c r="W392" s="760"/>
      <c r="X392" s="777"/>
      <c r="Y392" s="777"/>
      <c r="Z392" s="777"/>
      <c r="AA392" s="777"/>
      <c r="AB392" s="777"/>
      <c r="AC392" s="777"/>
      <c r="AD392" s="777"/>
      <c r="AE392" s="777"/>
      <c r="AF392" s="777"/>
      <c r="AG392" s="777"/>
      <c r="AH392" s="777"/>
      <c r="AI392" s="777"/>
    </row>
    <row r="393" spans="21:35" ht="12.75">
      <c r="U393" s="762"/>
      <c r="V393" s="761"/>
      <c r="W393" s="760"/>
      <c r="X393" s="777"/>
      <c r="Y393" s="777"/>
      <c r="Z393" s="777"/>
      <c r="AA393" s="777"/>
      <c r="AB393" s="777"/>
      <c r="AC393" s="777"/>
      <c r="AD393" s="777"/>
      <c r="AE393" s="777"/>
      <c r="AF393" s="777"/>
      <c r="AG393" s="777"/>
      <c r="AH393" s="777"/>
      <c r="AI393" s="777"/>
    </row>
    <row r="394" spans="21:35" ht="12.75">
      <c r="U394" s="762"/>
      <c r="V394" s="761"/>
      <c r="W394" s="760"/>
      <c r="X394" s="777"/>
      <c r="Y394" s="777"/>
      <c r="Z394" s="777"/>
      <c r="AA394" s="777"/>
      <c r="AB394" s="777"/>
      <c r="AC394" s="777"/>
      <c r="AD394" s="777"/>
      <c r="AE394" s="777"/>
      <c r="AF394" s="777"/>
      <c r="AG394" s="777"/>
      <c r="AH394" s="777"/>
      <c r="AI394" s="777"/>
    </row>
    <row r="395" spans="21:35" ht="12.75">
      <c r="U395" s="762"/>
      <c r="V395" s="761"/>
      <c r="W395" s="760"/>
      <c r="X395" s="777"/>
      <c r="Y395" s="777"/>
      <c r="Z395" s="777"/>
      <c r="AA395" s="777"/>
      <c r="AB395" s="777"/>
      <c r="AC395" s="777"/>
      <c r="AD395" s="777"/>
      <c r="AE395" s="777"/>
      <c r="AF395" s="777"/>
      <c r="AG395" s="777"/>
      <c r="AH395" s="777"/>
      <c r="AI395" s="777"/>
    </row>
    <row r="396" spans="21:35" ht="12.75">
      <c r="U396" s="762"/>
      <c r="V396" s="761"/>
      <c r="W396" s="760"/>
      <c r="X396" s="777"/>
      <c r="Y396" s="777"/>
      <c r="Z396" s="777"/>
      <c r="AA396" s="777"/>
      <c r="AB396" s="777"/>
      <c r="AC396" s="777"/>
      <c r="AD396" s="777"/>
      <c r="AE396" s="777"/>
      <c r="AF396" s="777"/>
      <c r="AG396" s="777"/>
      <c r="AH396" s="777"/>
      <c r="AI396" s="777"/>
    </row>
    <row r="397" spans="21:35" ht="12.75">
      <c r="U397" s="762"/>
      <c r="V397" s="761"/>
      <c r="W397" s="760"/>
      <c r="X397" s="777"/>
      <c r="Y397" s="777"/>
      <c r="Z397" s="777"/>
      <c r="AA397" s="777"/>
      <c r="AB397" s="777"/>
      <c r="AC397" s="777"/>
      <c r="AD397" s="777"/>
      <c r="AE397" s="777"/>
      <c r="AF397" s="777"/>
      <c r="AG397" s="777"/>
      <c r="AH397" s="777"/>
      <c r="AI397" s="777"/>
    </row>
    <row r="398" spans="21:35" ht="12.75">
      <c r="U398" s="762"/>
      <c r="V398" s="761"/>
      <c r="W398" s="760"/>
      <c r="X398" s="777"/>
      <c r="Y398" s="777"/>
      <c r="Z398" s="777"/>
      <c r="AA398" s="777"/>
      <c r="AB398" s="777"/>
      <c r="AC398" s="777"/>
      <c r="AD398" s="777"/>
      <c r="AE398" s="777"/>
      <c r="AF398" s="777"/>
      <c r="AG398" s="777"/>
      <c r="AH398" s="777"/>
      <c r="AI398" s="777"/>
    </row>
    <row r="399" spans="21:35" ht="12.75">
      <c r="U399" s="762"/>
      <c r="V399" s="761"/>
      <c r="W399" s="760"/>
      <c r="X399" s="777"/>
      <c r="Y399" s="777"/>
      <c r="Z399" s="777"/>
      <c r="AA399" s="777"/>
      <c r="AB399" s="777"/>
      <c r="AC399" s="777"/>
      <c r="AD399" s="777"/>
      <c r="AE399" s="777"/>
      <c r="AF399" s="777"/>
      <c r="AG399" s="777"/>
      <c r="AH399" s="777"/>
      <c r="AI399" s="777"/>
    </row>
    <row r="400" spans="21:35" ht="12.75">
      <c r="U400" s="762"/>
      <c r="V400" s="761"/>
      <c r="W400" s="760"/>
      <c r="X400" s="777"/>
      <c r="Y400" s="777"/>
      <c r="Z400" s="777"/>
      <c r="AA400" s="777"/>
      <c r="AB400" s="777"/>
      <c r="AC400" s="777"/>
      <c r="AD400" s="777"/>
      <c r="AE400" s="777"/>
      <c r="AF400" s="777"/>
      <c r="AG400" s="777"/>
      <c r="AH400" s="777"/>
      <c r="AI400" s="777"/>
    </row>
    <row r="401" spans="21:35" ht="12.75">
      <c r="U401" s="762"/>
      <c r="V401" s="761"/>
      <c r="W401" s="760"/>
      <c r="X401" s="777"/>
      <c r="Y401" s="777"/>
      <c r="Z401" s="777"/>
      <c r="AA401" s="777"/>
      <c r="AB401" s="777"/>
      <c r="AC401" s="777"/>
      <c r="AD401" s="777"/>
      <c r="AE401" s="777"/>
      <c r="AF401" s="777"/>
      <c r="AG401" s="777"/>
      <c r="AH401" s="777"/>
      <c r="AI401" s="777"/>
    </row>
    <row r="402" spans="21:35" ht="12.75">
      <c r="U402" s="762"/>
      <c r="V402" s="761"/>
      <c r="W402" s="760"/>
      <c r="X402" s="777"/>
      <c r="Y402" s="777"/>
      <c r="Z402" s="777"/>
      <c r="AA402" s="777"/>
      <c r="AB402" s="777"/>
      <c r="AC402" s="777"/>
      <c r="AD402" s="777"/>
      <c r="AE402" s="777"/>
      <c r="AF402" s="777"/>
      <c r="AG402" s="777"/>
      <c r="AH402" s="777"/>
      <c r="AI402" s="777"/>
    </row>
    <row r="403" spans="21:35" ht="12.75">
      <c r="U403" s="762"/>
      <c r="V403" s="761"/>
      <c r="W403" s="760"/>
      <c r="X403" s="777"/>
      <c r="Y403" s="777"/>
      <c r="Z403" s="777"/>
      <c r="AA403" s="777"/>
      <c r="AB403" s="777"/>
      <c r="AC403" s="777"/>
      <c r="AD403" s="777"/>
      <c r="AE403" s="777"/>
      <c r="AF403" s="777"/>
      <c r="AG403" s="777"/>
      <c r="AH403" s="777"/>
      <c r="AI403" s="777"/>
    </row>
    <row r="404" spans="21:35" ht="12.75">
      <c r="U404" s="762"/>
      <c r="V404" s="761"/>
      <c r="W404" s="760"/>
      <c r="X404" s="777"/>
      <c r="Y404" s="777"/>
      <c r="Z404" s="777"/>
      <c r="AA404" s="777"/>
      <c r="AB404" s="777"/>
      <c r="AC404" s="777"/>
      <c r="AD404" s="777"/>
      <c r="AE404" s="777"/>
      <c r="AF404" s="777"/>
      <c r="AG404" s="777"/>
      <c r="AH404" s="777"/>
      <c r="AI404" s="777"/>
    </row>
    <row r="405" spans="21:35" ht="12.75">
      <c r="U405" s="762"/>
      <c r="V405" s="761"/>
      <c r="W405" s="760"/>
      <c r="X405" s="777"/>
      <c r="Y405" s="777"/>
      <c r="Z405" s="777"/>
      <c r="AA405" s="777"/>
      <c r="AB405" s="777"/>
      <c r="AC405" s="777"/>
      <c r="AD405" s="777"/>
      <c r="AE405" s="777"/>
      <c r="AF405" s="777"/>
      <c r="AG405" s="777"/>
      <c r="AH405" s="777"/>
      <c r="AI405" s="777"/>
    </row>
    <row r="406" spans="21:35" ht="12.75">
      <c r="U406" s="762"/>
      <c r="V406" s="761"/>
      <c r="W406" s="760"/>
      <c r="X406" s="777"/>
      <c r="Y406" s="777"/>
      <c r="Z406" s="777"/>
      <c r="AA406" s="777"/>
      <c r="AB406" s="777"/>
      <c r="AC406" s="777"/>
      <c r="AD406" s="777"/>
      <c r="AE406" s="777"/>
      <c r="AF406" s="777"/>
      <c r="AG406" s="777"/>
      <c r="AH406" s="777"/>
      <c r="AI406" s="777"/>
    </row>
    <row r="407" spans="21:35" ht="12.75">
      <c r="U407" s="762"/>
      <c r="V407" s="761"/>
      <c r="W407" s="760"/>
      <c r="X407" s="777"/>
      <c r="Y407" s="777"/>
      <c r="Z407" s="777"/>
      <c r="AA407" s="777"/>
      <c r="AB407" s="777"/>
      <c r="AC407" s="777"/>
      <c r="AD407" s="777"/>
      <c r="AE407" s="777"/>
      <c r="AF407" s="777"/>
      <c r="AG407" s="777"/>
      <c r="AH407" s="777"/>
      <c r="AI407" s="777"/>
    </row>
    <row r="408" spans="21:35" ht="12.75">
      <c r="U408" s="762"/>
      <c r="V408" s="761"/>
      <c r="W408" s="760"/>
      <c r="X408" s="777"/>
      <c r="Y408" s="777"/>
      <c r="Z408" s="777"/>
      <c r="AA408" s="777"/>
      <c r="AB408" s="777"/>
      <c r="AC408" s="777"/>
      <c r="AD408" s="777"/>
      <c r="AE408" s="777"/>
      <c r="AF408" s="777"/>
      <c r="AG408" s="777"/>
      <c r="AH408" s="777"/>
      <c r="AI408" s="777"/>
    </row>
    <row r="409" spans="21:35" ht="12.75">
      <c r="U409" s="762"/>
      <c r="V409" s="761"/>
      <c r="W409" s="760"/>
      <c r="X409" s="777"/>
      <c r="Y409" s="777"/>
      <c r="Z409" s="777"/>
      <c r="AA409" s="777"/>
      <c r="AB409" s="777"/>
      <c r="AC409" s="777"/>
      <c r="AD409" s="777"/>
      <c r="AE409" s="777"/>
      <c r="AF409" s="777"/>
      <c r="AG409" s="777"/>
      <c r="AH409" s="777"/>
      <c r="AI409" s="777"/>
    </row>
    <row r="410" spans="21:35" ht="12.75">
      <c r="U410" s="762"/>
      <c r="V410" s="761"/>
      <c r="W410" s="760"/>
      <c r="X410" s="777"/>
      <c r="Y410" s="777"/>
      <c r="Z410" s="777"/>
      <c r="AA410" s="777"/>
      <c r="AB410" s="777"/>
      <c r="AC410" s="777"/>
      <c r="AD410" s="777"/>
      <c r="AE410" s="777"/>
      <c r="AF410" s="777"/>
      <c r="AG410" s="777"/>
      <c r="AH410" s="777"/>
      <c r="AI410" s="777"/>
    </row>
    <row r="411" spans="21:35" ht="12.75">
      <c r="U411" s="762"/>
      <c r="V411" s="761"/>
      <c r="W411" s="760"/>
      <c r="X411" s="777"/>
      <c r="Y411" s="777"/>
      <c r="Z411" s="777"/>
      <c r="AA411" s="777"/>
      <c r="AB411" s="777"/>
      <c r="AC411" s="777"/>
      <c r="AD411" s="777"/>
      <c r="AE411" s="777"/>
      <c r="AF411" s="777"/>
      <c r="AG411" s="777"/>
      <c r="AH411" s="777"/>
      <c r="AI411" s="777"/>
    </row>
    <row r="412" spans="21:35" ht="12.75">
      <c r="U412" s="762"/>
      <c r="V412" s="761"/>
      <c r="W412" s="760"/>
      <c r="X412" s="777"/>
      <c r="Y412" s="777"/>
      <c r="Z412" s="777"/>
      <c r="AA412" s="777"/>
      <c r="AB412" s="777"/>
      <c r="AC412" s="777"/>
      <c r="AD412" s="777"/>
      <c r="AE412" s="777"/>
      <c r="AF412" s="777"/>
      <c r="AG412" s="777"/>
      <c r="AH412" s="777"/>
      <c r="AI412" s="777"/>
    </row>
    <row r="413" spans="21:35" ht="12.75">
      <c r="U413" s="762"/>
      <c r="V413" s="761"/>
      <c r="W413" s="760"/>
      <c r="X413" s="777"/>
      <c r="Y413" s="777"/>
      <c r="Z413" s="777"/>
      <c r="AA413" s="777"/>
      <c r="AB413" s="777"/>
      <c r="AC413" s="777"/>
      <c r="AD413" s="777"/>
      <c r="AE413" s="777"/>
      <c r="AF413" s="777"/>
      <c r="AG413" s="777"/>
      <c r="AH413" s="777"/>
      <c r="AI413" s="777"/>
    </row>
    <row r="414" spans="21:35" ht="12.75">
      <c r="U414" s="762"/>
      <c r="V414" s="761"/>
      <c r="W414" s="760"/>
      <c r="X414" s="777"/>
      <c r="Y414" s="777"/>
      <c r="Z414" s="777"/>
      <c r="AA414" s="777"/>
      <c r="AB414" s="777"/>
      <c r="AC414" s="777"/>
      <c r="AD414" s="777"/>
      <c r="AE414" s="777"/>
      <c r="AF414" s="777"/>
      <c r="AG414" s="777"/>
      <c r="AH414" s="777"/>
      <c r="AI414" s="777"/>
    </row>
    <row r="415" spans="21:35" ht="12.75">
      <c r="U415" s="762"/>
      <c r="V415" s="761"/>
      <c r="W415" s="760"/>
      <c r="X415" s="777"/>
      <c r="Y415" s="777"/>
      <c r="Z415" s="777"/>
      <c r="AA415" s="777"/>
      <c r="AB415" s="777"/>
      <c r="AC415" s="777"/>
      <c r="AD415" s="777"/>
      <c r="AE415" s="777"/>
      <c r="AF415" s="777"/>
      <c r="AG415" s="777"/>
      <c r="AH415" s="777"/>
      <c r="AI415" s="777"/>
    </row>
    <row r="416" spans="21:35" ht="12.75">
      <c r="U416" s="762"/>
      <c r="V416" s="761"/>
      <c r="W416" s="760"/>
      <c r="X416" s="777"/>
      <c r="Y416" s="777"/>
      <c r="Z416" s="777"/>
      <c r="AA416" s="777"/>
      <c r="AB416" s="777"/>
      <c r="AC416" s="777"/>
      <c r="AD416" s="777"/>
      <c r="AE416" s="777"/>
      <c r="AF416" s="777"/>
      <c r="AG416" s="777"/>
      <c r="AH416" s="777"/>
      <c r="AI416" s="777"/>
    </row>
    <row r="417" spans="21:35" ht="12.75">
      <c r="U417" s="762"/>
      <c r="V417" s="761"/>
      <c r="W417" s="760"/>
      <c r="X417" s="777"/>
      <c r="Y417" s="777"/>
      <c r="Z417" s="777"/>
      <c r="AA417" s="777"/>
      <c r="AB417" s="777"/>
      <c r="AC417" s="777"/>
      <c r="AD417" s="777"/>
      <c r="AE417" s="777"/>
      <c r="AF417" s="777"/>
      <c r="AG417" s="777"/>
      <c r="AH417" s="777"/>
      <c r="AI417" s="777"/>
    </row>
    <row r="418" spans="21:35" ht="12.75">
      <c r="U418" s="762"/>
      <c r="V418" s="761"/>
      <c r="W418" s="760"/>
      <c r="X418" s="777"/>
      <c r="Y418" s="777"/>
      <c r="Z418" s="777"/>
      <c r="AA418" s="777"/>
      <c r="AB418" s="777"/>
      <c r="AC418" s="777"/>
      <c r="AD418" s="777"/>
      <c r="AE418" s="777"/>
      <c r="AF418" s="777"/>
      <c r="AG418" s="777"/>
      <c r="AH418" s="777"/>
      <c r="AI418" s="777"/>
    </row>
    <row r="419" spans="21:35" ht="12.75">
      <c r="U419" s="762"/>
      <c r="V419" s="761"/>
      <c r="W419" s="760"/>
      <c r="X419" s="777"/>
      <c r="Y419" s="777"/>
      <c r="Z419" s="777"/>
      <c r="AA419" s="777"/>
      <c r="AB419" s="777"/>
      <c r="AC419" s="777"/>
      <c r="AD419" s="777"/>
      <c r="AE419" s="777"/>
      <c r="AF419" s="777"/>
      <c r="AG419" s="777"/>
      <c r="AH419" s="777"/>
      <c r="AI419" s="777"/>
    </row>
    <row r="420" spans="21:35" ht="12.75">
      <c r="U420" s="762"/>
      <c r="V420" s="761"/>
      <c r="W420" s="760"/>
      <c r="X420" s="777"/>
      <c r="Y420" s="777"/>
      <c r="Z420" s="777"/>
      <c r="AA420" s="777"/>
      <c r="AB420" s="777"/>
      <c r="AC420" s="777"/>
      <c r="AD420" s="777"/>
      <c r="AE420" s="777"/>
      <c r="AF420" s="777"/>
      <c r="AG420" s="777"/>
      <c r="AH420" s="777"/>
      <c r="AI420" s="777"/>
    </row>
    <row r="421" spans="21:35" ht="12.75">
      <c r="U421" s="762"/>
      <c r="V421" s="761"/>
      <c r="W421" s="760"/>
      <c r="X421" s="777"/>
      <c r="Y421" s="777"/>
      <c r="Z421" s="777"/>
      <c r="AA421" s="777"/>
      <c r="AB421" s="777"/>
      <c r="AC421" s="777"/>
      <c r="AD421" s="777"/>
      <c r="AE421" s="777"/>
      <c r="AF421" s="777"/>
      <c r="AG421" s="777"/>
      <c r="AH421" s="777"/>
      <c r="AI421" s="777"/>
    </row>
    <row r="422" spans="21:35" ht="12.75">
      <c r="U422" s="762"/>
      <c r="V422" s="761"/>
      <c r="W422" s="760"/>
      <c r="X422" s="777"/>
      <c r="Y422" s="777"/>
      <c r="Z422" s="777"/>
      <c r="AA422" s="777"/>
      <c r="AB422" s="777"/>
      <c r="AC422" s="777"/>
      <c r="AD422" s="777"/>
      <c r="AE422" s="777"/>
      <c r="AF422" s="777"/>
      <c r="AG422" s="777"/>
      <c r="AH422" s="777"/>
      <c r="AI422" s="777"/>
    </row>
    <row r="423" spans="21:35" ht="12.75">
      <c r="U423" s="762"/>
      <c r="V423" s="761"/>
      <c r="W423" s="760"/>
      <c r="X423" s="777"/>
      <c r="Y423" s="777"/>
      <c r="Z423" s="777"/>
      <c r="AA423" s="777"/>
      <c r="AB423" s="777"/>
      <c r="AC423" s="777"/>
      <c r="AD423" s="777"/>
      <c r="AE423" s="777"/>
      <c r="AF423" s="777"/>
      <c r="AG423" s="777"/>
      <c r="AH423" s="777"/>
      <c r="AI423" s="777"/>
    </row>
    <row r="424" spans="21:35" ht="12.75">
      <c r="U424" s="762"/>
      <c r="V424" s="761"/>
      <c r="W424" s="760"/>
      <c r="X424" s="777"/>
      <c r="Y424" s="777"/>
      <c r="Z424" s="777"/>
      <c r="AA424" s="777"/>
      <c r="AB424" s="777"/>
      <c r="AC424" s="777"/>
      <c r="AD424" s="777"/>
      <c r="AE424" s="777"/>
      <c r="AF424" s="777"/>
      <c r="AG424" s="777"/>
      <c r="AH424" s="777"/>
      <c r="AI424" s="777"/>
    </row>
    <row r="425" spans="21:35" ht="12.75">
      <c r="U425" s="762"/>
      <c r="V425" s="761"/>
      <c r="W425" s="760"/>
      <c r="X425" s="777"/>
      <c r="Y425" s="777"/>
      <c r="Z425" s="777"/>
      <c r="AA425" s="777"/>
      <c r="AB425" s="777"/>
      <c r="AC425" s="777"/>
      <c r="AD425" s="777"/>
      <c r="AE425" s="777"/>
      <c r="AF425" s="777"/>
      <c r="AG425" s="777"/>
      <c r="AH425" s="777"/>
      <c r="AI425" s="777"/>
    </row>
    <row r="426" spans="21:35" ht="12.75">
      <c r="U426" s="762"/>
      <c r="V426" s="761"/>
      <c r="W426" s="760"/>
      <c r="X426" s="777"/>
      <c r="Y426" s="777"/>
      <c r="Z426" s="777"/>
      <c r="AA426" s="777"/>
      <c r="AB426" s="777"/>
      <c r="AC426" s="777"/>
      <c r="AD426" s="777"/>
      <c r="AE426" s="777"/>
      <c r="AF426" s="777"/>
      <c r="AG426" s="777"/>
      <c r="AH426" s="777"/>
      <c r="AI426" s="777"/>
    </row>
    <row r="427" spans="21:35" ht="12.75">
      <c r="U427" s="762"/>
      <c r="V427" s="761"/>
      <c r="W427" s="760"/>
      <c r="X427" s="777"/>
      <c r="Y427" s="777"/>
      <c r="Z427" s="777"/>
      <c r="AA427" s="777"/>
      <c r="AB427" s="777"/>
      <c r="AC427" s="777"/>
      <c r="AD427" s="777"/>
      <c r="AE427" s="777"/>
      <c r="AF427" s="777"/>
      <c r="AG427" s="777"/>
      <c r="AH427" s="777"/>
      <c r="AI427" s="777"/>
    </row>
    <row r="428" spans="21:35" ht="12.75">
      <c r="U428" s="762"/>
      <c r="V428" s="761"/>
      <c r="W428" s="760"/>
      <c r="X428" s="777"/>
      <c r="Y428" s="777"/>
      <c r="Z428" s="777"/>
      <c r="AA428" s="777"/>
      <c r="AB428" s="777"/>
      <c r="AC428" s="777"/>
      <c r="AD428" s="777"/>
      <c r="AE428" s="777"/>
      <c r="AF428" s="777"/>
      <c r="AG428" s="777"/>
      <c r="AH428" s="777"/>
      <c r="AI428" s="777"/>
    </row>
    <row r="429" spans="21:35" ht="13.5" thickBot="1">
      <c r="U429" s="762"/>
      <c r="V429" s="761"/>
      <c r="W429" s="760"/>
      <c r="X429" s="777"/>
      <c r="Y429" s="777"/>
      <c r="Z429" s="777"/>
      <c r="AA429" s="777"/>
      <c r="AB429" s="777"/>
      <c r="AC429" s="777"/>
      <c r="AD429" s="777"/>
      <c r="AE429" s="777"/>
      <c r="AF429" s="777"/>
      <c r="AG429" s="777"/>
      <c r="AH429" s="777"/>
      <c r="AI429" s="777"/>
    </row>
    <row r="430" spans="21:35" ht="12.75">
      <c r="U430" s="761"/>
      <c r="V430" s="768"/>
      <c r="W430" s="760"/>
      <c r="X430" s="778"/>
      <c r="Y430" s="778"/>
      <c r="Z430" s="778"/>
      <c r="AA430" s="778"/>
      <c r="AB430" s="778"/>
      <c r="AC430" s="778"/>
      <c r="AD430" s="778"/>
      <c r="AE430" s="778"/>
      <c r="AF430" s="778"/>
      <c r="AG430" s="778"/>
      <c r="AH430" s="778"/>
      <c r="AI430" s="778"/>
    </row>
    <row r="431" spans="21:35" ht="12.75">
      <c r="U431" s="762"/>
      <c r="V431" s="761"/>
      <c r="W431" s="760"/>
      <c r="X431" s="778"/>
      <c r="Y431" s="778"/>
      <c r="Z431" s="778"/>
      <c r="AA431" s="778"/>
      <c r="AB431" s="778"/>
      <c r="AC431" s="778"/>
      <c r="AD431" s="778"/>
      <c r="AE431" s="778"/>
      <c r="AF431" s="778"/>
      <c r="AG431" s="778"/>
      <c r="AH431" s="778"/>
      <c r="AI431" s="778"/>
    </row>
    <row r="432" spans="21:35" ht="12.75">
      <c r="U432" s="762"/>
      <c r="V432" s="761"/>
      <c r="W432" s="760"/>
      <c r="X432" s="778"/>
      <c r="Y432" s="778"/>
      <c r="Z432" s="778"/>
      <c r="AA432" s="778"/>
      <c r="AB432" s="778"/>
      <c r="AC432" s="778"/>
      <c r="AD432" s="778"/>
      <c r="AE432" s="778"/>
      <c r="AF432" s="778"/>
      <c r="AG432" s="778"/>
      <c r="AH432" s="778"/>
      <c r="AI432" s="778"/>
    </row>
    <row r="433" spans="21:35" ht="12.75">
      <c r="U433" s="762"/>
      <c r="V433" s="761"/>
      <c r="W433" s="760"/>
      <c r="X433" s="778"/>
      <c r="Y433" s="778"/>
      <c r="Z433" s="778"/>
      <c r="AA433" s="778"/>
      <c r="AB433" s="778"/>
      <c r="AC433" s="778"/>
      <c r="AD433" s="778"/>
      <c r="AE433" s="778"/>
      <c r="AF433" s="778"/>
      <c r="AG433" s="778"/>
      <c r="AH433" s="778"/>
      <c r="AI433" s="778"/>
    </row>
    <row r="434" spans="21:35" ht="12.75">
      <c r="U434" s="762"/>
      <c r="V434" s="761"/>
      <c r="W434" s="760"/>
      <c r="X434" s="778"/>
      <c r="Y434" s="778"/>
      <c r="Z434" s="778"/>
      <c r="AA434" s="778"/>
      <c r="AB434" s="778"/>
      <c r="AC434" s="778"/>
      <c r="AD434" s="778"/>
      <c r="AE434" s="778"/>
      <c r="AF434" s="778"/>
      <c r="AG434" s="778"/>
      <c r="AH434" s="778"/>
      <c r="AI434" s="778"/>
    </row>
    <row r="435" spans="21:35" ht="12.75">
      <c r="U435" s="762"/>
      <c r="V435" s="761"/>
      <c r="W435" s="760"/>
      <c r="X435" s="778"/>
      <c r="Y435" s="778"/>
      <c r="Z435" s="778"/>
      <c r="AA435" s="778"/>
      <c r="AB435" s="778"/>
      <c r="AC435" s="778"/>
      <c r="AD435" s="778"/>
      <c r="AE435" s="778"/>
      <c r="AF435" s="778"/>
      <c r="AG435" s="778"/>
      <c r="AH435" s="778"/>
      <c r="AI435" s="778"/>
    </row>
    <row r="436" spans="21:35" ht="12.75">
      <c r="U436" s="762"/>
      <c r="V436" s="761"/>
      <c r="W436" s="760"/>
      <c r="X436" s="778"/>
      <c r="Y436" s="778"/>
      <c r="Z436" s="778"/>
      <c r="AA436" s="778"/>
      <c r="AB436" s="778"/>
      <c r="AC436" s="778"/>
      <c r="AD436" s="778"/>
      <c r="AE436" s="778"/>
      <c r="AF436" s="778"/>
      <c r="AG436" s="778"/>
      <c r="AH436" s="778"/>
      <c r="AI436" s="778"/>
    </row>
    <row r="437" spans="21:35" ht="12.75">
      <c r="U437" s="762"/>
      <c r="V437" s="761"/>
      <c r="W437" s="760"/>
      <c r="X437" s="778"/>
      <c r="Y437" s="778"/>
      <c r="Z437" s="778"/>
      <c r="AA437" s="778"/>
      <c r="AB437" s="778"/>
      <c r="AC437" s="778"/>
      <c r="AD437" s="778"/>
      <c r="AE437" s="778"/>
      <c r="AF437" s="778"/>
      <c r="AG437" s="778"/>
      <c r="AH437" s="778"/>
      <c r="AI437" s="778"/>
    </row>
    <row r="438" spans="21:35" ht="12.75">
      <c r="U438" s="762"/>
      <c r="V438" s="761"/>
      <c r="W438" s="760"/>
      <c r="X438" s="778"/>
      <c r="Y438" s="778"/>
      <c r="Z438" s="778"/>
      <c r="AA438" s="778"/>
      <c r="AB438" s="778"/>
      <c r="AC438" s="778"/>
      <c r="AD438" s="778"/>
      <c r="AE438" s="778"/>
      <c r="AF438" s="778"/>
      <c r="AG438" s="778"/>
      <c r="AH438" s="778"/>
      <c r="AI438" s="778"/>
    </row>
    <row r="439" spans="21:35" ht="12.75">
      <c r="U439" s="762"/>
      <c r="V439" s="761"/>
      <c r="W439" s="760"/>
      <c r="X439" s="778"/>
      <c r="Y439" s="778"/>
      <c r="Z439" s="778"/>
      <c r="AA439" s="778"/>
      <c r="AB439" s="778"/>
      <c r="AC439" s="778"/>
      <c r="AD439" s="778"/>
      <c r="AE439" s="778"/>
      <c r="AF439" s="778"/>
      <c r="AG439" s="778"/>
      <c r="AH439" s="778"/>
      <c r="AI439" s="778"/>
    </row>
    <row r="440" spans="21:35" ht="12.75">
      <c r="U440" s="762"/>
      <c r="V440" s="761"/>
      <c r="W440" s="760"/>
      <c r="X440" s="778"/>
      <c r="Y440" s="778"/>
      <c r="Z440" s="778"/>
      <c r="AA440" s="778"/>
      <c r="AB440" s="778"/>
      <c r="AC440" s="778"/>
      <c r="AD440" s="778"/>
      <c r="AE440" s="778"/>
      <c r="AF440" s="778"/>
      <c r="AG440" s="778"/>
      <c r="AH440" s="778"/>
      <c r="AI440" s="778"/>
    </row>
    <row r="441" spans="21:35" ht="12.75">
      <c r="U441" s="762"/>
      <c r="V441" s="761"/>
      <c r="W441" s="760"/>
      <c r="X441" s="778"/>
      <c r="Y441" s="778"/>
      <c r="Z441" s="778"/>
      <c r="AA441" s="778"/>
      <c r="AB441" s="778"/>
      <c r="AC441" s="778"/>
      <c r="AD441" s="778"/>
      <c r="AE441" s="778"/>
      <c r="AF441" s="778"/>
      <c r="AG441" s="778"/>
      <c r="AH441" s="778"/>
      <c r="AI441" s="778"/>
    </row>
    <row r="442" spans="21:35" ht="12.75">
      <c r="U442" s="762"/>
      <c r="V442" s="761"/>
      <c r="W442" s="760"/>
      <c r="X442" s="778"/>
      <c r="Y442" s="778"/>
      <c r="Z442" s="778"/>
      <c r="AA442" s="778"/>
      <c r="AB442" s="778"/>
      <c r="AC442" s="778"/>
      <c r="AD442" s="778"/>
      <c r="AE442" s="778"/>
      <c r="AF442" s="778"/>
      <c r="AG442" s="778"/>
      <c r="AH442" s="778"/>
      <c r="AI442" s="778"/>
    </row>
    <row r="443" spans="21:35" ht="12.75">
      <c r="U443" s="762"/>
      <c r="V443" s="761"/>
      <c r="W443" s="760"/>
      <c r="X443" s="778"/>
      <c r="Y443" s="778"/>
      <c r="Z443" s="778"/>
      <c r="AA443" s="778"/>
      <c r="AB443" s="778"/>
      <c r="AC443" s="778"/>
      <c r="AD443" s="778"/>
      <c r="AE443" s="778"/>
      <c r="AF443" s="778"/>
      <c r="AG443" s="778"/>
      <c r="AH443" s="778"/>
      <c r="AI443" s="778"/>
    </row>
    <row r="444" spans="21:35" ht="12.75">
      <c r="U444" s="762"/>
      <c r="V444" s="761"/>
      <c r="W444" s="760"/>
      <c r="X444" s="778"/>
      <c r="Y444" s="778"/>
      <c r="Z444" s="778"/>
      <c r="AA444" s="778"/>
      <c r="AB444" s="778"/>
      <c r="AC444" s="778"/>
      <c r="AD444" s="778"/>
      <c r="AE444" s="778"/>
      <c r="AF444" s="779"/>
      <c r="AG444" s="778"/>
      <c r="AH444" s="778"/>
      <c r="AI444" s="778"/>
    </row>
    <row r="445" spans="21:35" ht="12.75">
      <c r="U445" s="762"/>
      <c r="V445" s="761"/>
      <c r="W445" s="760"/>
      <c r="X445" s="778"/>
      <c r="Y445" s="778"/>
      <c r="Z445" s="778"/>
      <c r="AA445" s="778"/>
      <c r="AB445" s="778"/>
      <c r="AC445" s="778"/>
      <c r="AD445" s="778"/>
      <c r="AE445" s="778"/>
      <c r="AF445" s="778"/>
      <c r="AG445" s="778"/>
      <c r="AH445" s="778"/>
      <c r="AI445" s="778"/>
    </row>
    <row r="446" spans="21:35" ht="12.75">
      <c r="U446" s="762"/>
      <c r="V446" s="761"/>
      <c r="W446" s="760"/>
      <c r="X446" s="778"/>
      <c r="Y446" s="778"/>
      <c r="Z446" s="778"/>
      <c r="AA446" s="778"/>
      <c r="AB446" s="778"/>
      <c r="AC446" s="778"/>
      <c r="AD446" s="778"/>
      <c r="AE446" s="778"/>
      <c r="AF446" s="778"/>
      <c r="AG446" s="778"/>
      <c r="AH446" s="778"/>
      <c r="AI446" s="778"/>
    </row>
    <row r="447" spans="21:35" ht="12.75">
      <c r="U447" s="762"/>
      <c r="V447" s="761"/>
      <c r="W447" s="760"/>
      <c r="X447" s="778"/>
      <c r="Y447" s="778"/>
      <c r="Z447" s="778"/>
      <c r="AA447" s="778"/>
      <c r="AB447" s="778"/>
      <c r="AC447" s="778"/>
      <c r="AD447" s="778"/>
      <c r="AE447" s="778"/>
      <c r="AF447" s="778"/>
      <c r="AG447" s="778"/>
      <c r="AH447" s="778"/>
      <c r="AI447" s="778"/>
    </row>
    <row r="448" spans="21:35" ht="12.75">
      <c r="U448" s="762"/>
      <c r="V448" s="761"/>
      <c r="W448" s="760"/>
      <c r="X448" s="778"/>
      <c r="Y448" s="778"/>
      <c r="Z448" s="778"/>
      <c r="AA448" s="778"/>
      <c r="AB448" s="778"/>
      <c r="AC448" s="778"/>
      <c r="AD448" s="778"/>
      <c r="AE448" s="778"/>
      <c r="AF448" s="778"/>
      <c r="AG448" s="778"/>
      <c r="AH448" s="778"/>
      <c r="AI448" s="778"/>
    </row>
    <row r="449" spans="21:35" ht="12.75">
      <c r="U449" s="762"/>
      <c r="V449" s="761"/>
      <c r="W449" s="760"/>
      <c r="X449" s="778"/>
      <c r="Y449" s="778"/>
      <c r="Z449" s="778"/>
      <c r="AA449" s="778"/>
      <c r="AB449" s="778"/>
      <c r="AC449" s="778"/>
      <c r="AD449" s="778"/>
      <c r="AE449" s="778"/>
      <c r="AF449" s="778"/>
      <c r="AG449" s="778"/>
      <c r="AH449" s="778"/>
      <c r="AI449" s="778"/>
    </row>
    <row r="450" spans="21:35" ht="12.75">
      <c r="U450" s="762"/>
      <c r="V450" s="761"/>
      <c r="W450" s="760"/>
      <c r="X450" s="778"/>
      <c r="Y450" s="778"/>
      <c r="Z450" s="778"/>
      <c r="AA450" s="778"/>
      <c r="AB450" s="778"/>
      <c r="AC450" s="778"/>
      <c r="AD450" s="778"/>
      <c r="AE450" s="778"/>
      <c r="AF450" s="778"/>
      <c r="AG450" s="778"/>
      <c r="AH450" s="778"/>
      <c r="AI450" s="778"/>
    </row>
    <row r="451" spans="21:35" ht="12.75">
      <c r="U451" s="762"/>
      <c r="V451" s="761"/>
      <c r="W451" s="760"/>
      <c r="X451" s="778"/>
      <c r="Y451" s="778"/>
      <c r="Z451" s="778"/>
      <c r="AA451" s="778"/>
      <c r="AB451" s="778"/>
      <c r="AC451" s="778"/>
      <c r="AD451" s="778"/>
      <c r="AE451" s="778"/>
      <c r="AF451" s="778"/>
      <c r="AG451" s="778"/>
      <c r="AH451" s="778"/>
      <c r="AI451" s="778"/>
    </row>
    <row r="452" spans="21:35" ht="12.75">
      <c r="U452" s="762"/>
      <c r="V452" s="761"/>
      <c r="W452" s="760"/>
      <c r="X452" s="778"/>
      <c r="Y452" s="778"/>
      <c r="Z452" s="778"/>
      <c r="AA452" s="778"/>
      <c r="AB452" s="778"/>
      <c r="AC452" s="778"/>
      <c r="AD452" s="778"/>
      <c r="AE452" s="778"/>
      <c r="AF452" s="778"/>
      <c r="AG452" s="778"/>
      <c r="AH452" s="778"/>
      <c r="AI452" s="778"/>
    </row>
    <row r="453" spans="21:35" ht="12.75">
      <c r="U453" s="762"/>
      <c r="V453" s="761"/>
      <c r="W453" s="760"/>
      <c r="X453" s="778"/>
      <c r="Y453" s="778"/>
      <c r="Z453" s="778"/>
      <c r="AA453" s="778"/>
      <c r="AB453" s="778"/>
      <c r="AC453" s="778"/>
      <c r="AD453" s="778"/>
      <c r="AE453" s="778"/>
      <c r="AF453" s="778"/>
      <c r="AG453" s="778"/>
      <c r="AH453" s="778"/>
      <c r="AI453" s="778"/>
    </row>
    <row r="454" spans="21:35" ht="12.75">
      <c r="U454" s="762"/>
      <c r="V454" s="761"/>
      <c r="W454" s="760"/>
      <c r="X454" s="778"/>
      <c r="Y454" s="778"/>
      <c r="Z454" s="778"/>
      <c r="AA454" s="778"/>
      <c r="AB454" s="778"/>
      <c r="AC454" s="778"/>
      <c r="AD454" s="778"/>
      <c r="AE454" s="778"/>
      <c r="AF454" s="778"/>
      <c r="AG454" s="778"/>
      <c r="AH454" s="778"/>
      <c r="AI454" s="778"/>
    </row>
    <row r="455" spans="21:35" ht="12.75">
      <c r="U455" s="762"/>
      <c r="V455" s="761"/>
      <c r="W455" s="760"/>
      <c r="X455" s="778"/>
      <c r="Y455" s="778"/>
      <c r="Z455" s="778"/>
      <c r="AA455" s="778"/>
      <c r="AB455" s="778"/>
      <c r="AC455" s="778"/>
      <c r="AD455" s="778"/>
      <c r="AE455" s="778"/>
      <c r="AF455" s="778"/>
      <c r="AG455" s="778"/>
      <c r="AH455" s="778"/>
      <c r="AI455" s="778"/>
    </row>
    <row r="456" spans="21:35" ht="12.75">
      <c r="U456" s="762"/>
      <c r="V456" s="761"/>
      <c r="W456" s="760"/>
      <c r="X456" s="778"/>
      <c r="Y456" s="778"/>
      <c r="Z456" s="778"/>
      <c r="AA456" s="778"/>
      <c r="AB456" s="778"/>
      <c r="AC456" s="778"/>
      <c r="AD456" s="778"/>
      <c r="AE456" s="778"/>
      <c r="AF456" s="778"/>
      <c r="AG456" s="778"/>
      <c r="AH456" s="778"/>
      <c r="AI456" s="778"/>
    </row>
    <row r="457" spans="21:35" ht="12.75">
      <c r="U457" s="762"/>
      <c r="V457" s="761"/>
      <c r="W457" s="760"/>
      <c r="X457" s="778"/>
      <c r="Y457" s="778"/>
      <c r="Z457" s="778"/>
      <c r="AA457" s="778"/>
      <c r="AB457" s="778"/>
      <c r="AC457" s="778"/>
      <c r="AD457" s="778"/>
      <c r="AE457" s="778"/>
      <c r="AF457" s="778"/>
      <c r="AG457" s="778"/>
      <c r="AH457" s="778"/>
      <c r="AI457" s="778"/>
    </row>
    <row r="458" spans="21:35" ht="12.75">
      <c r="U458" s="762"/>
      <c r="V458" s="761"/>
      <c r="W458" s="760"/>
      <c r="X458" s="778"/>
      <c r="Y458" s="778"/>
      <c r="Z458" s="778"/>
      <c r="AA458" s="778"/>
      <c r="AB458" s="778"/>
      <c r="AC458" s="778"/>
      <c r="AD458" s="778"/>
      <c r="AE458" s="778"/>
      <c r="AF458" s="778"/>
      <c r="AG458" s="778"/>
      <c r="AH458" s="778"/>
      <c r="AI458" s="778"/>
    </row>
    <row r="459" spans="21:35" ht="12.75">
      <c r="U459" s="762"/>
      <c r="V459" s="761"/>
      <c r="W459" s="760"/>
      <c r="X459" s="778"/>
      <c r="Y459" s="778"/>
      <c r="Z459" s="778"/>
      <c r="AA459" s="778"/>
      <c r="AB459" s="778"/>
      <c r="AC459" s="778"/>
      <c r="AD459" s="778"/>
      <c r="AE459" s="778"/>
      <c r="AF459" s="778"/>
      <c r="AG459" s="778"/>
      <c r="AH459" s="778"/>
      <c r="AI459" s="778"/>
    </row>
    <row r="460" spans="21:35" ht="12.75">
      <c r="U460" s="762"/>
      <c r="V460" s="761"/>
      <c r="W460" s="760"/>
      <c r="X460" s="778"/>
      <c r="Y460" s="778"/>
      <c r="Z460" s="778"/>
      <c r="AA460" s="778"/>
      <c r="AB460" s="778"/>
      <c r="AC460" s="778"/>
      <c r="AD460" s="778"/>
      <c r="AE460" s="778"/>
      <c r="AF460" s="778"/>
      <c r="AG460" s="778"/>
      <c r="AH460" s="778"/>
      <c r="AI460" s="778"/>
    </row>
    <row r="461" spans="21:35" ht="12.75">
      <c r="U461" s="762"/>
      <c r="V461" s="761"/>
      <c r="W461" s="760"/>
      <c r="X461" s="778"/>
      <c r="Y461" s="778"/>
      <c r="Z461" s="778"/>
      <c r="AA461" s="778"/>
      <c r="AB461" s="778"/>
      <c r="AC461" s="778"/>
      <c r="AD461" s="778"/>
      <c r="AE461" s="778"/>
      <c r="AF461" s="778"/>
      <c r="AG461" s="778"/>
      <c r="AH461" s="778"/>
      <c r="AI461" s="778"/>
    </row>
    <row r="462" spans="21:35" ht="12.75">
      <c r="U462" s="762"/>
      <c r="V462" s="761"/>
      <c r="W462" s="760"/>
      <c r="X462" s="778"/>
      <c r="Y462" s="778"/>
      <c r="Z462" s="778"/>
      <c r="AA462" s="778"/>
      <c r="AB462" s="778"/>
      <c r="AC462" s="778"/>
      <c r="AD462" s="778"/>
      <c r="AE462" s="778"/>
      <c r="AF462" s="778"/>
      <c r="AG462" s="778"/>
      <c r="AH462" s="778"/>
      <c r="AI462" s="778"/>
    </row>
    <row r="463" spans="21:35" ht="12.75">
      <c r="U463" s="762"/>
      <c r="V463" s="761"/>
      <c r="W463" s="760"/>
      <c r="X463" s="778"/>
      <c r="Y463" s="778"/>
      <c r="Z463" s="778"/>
      <c r="AA463" s="778"/>
      <c r="AB463" s="778"/>
      <c r="AC463" s="778"/>
      <c r="AD463" s="778"/>
      <c r="AE463" s="778"/>
      <c r="AF463" s="778"/>
      <c r="AG463" s="778"/>
      <c r="AH463" s="778"/>
      <c r="AI463" s="778"/>
    </row>
    <row r="464" spans="21:35" ht="12.75">
      <c r="U464" s="762"/>
      <c r="V464" s="761"/>
      <c r="W464" s="760"/>
      <c r="X464" s="778"/>
      <c r="Y464" s="778"/>
      <c r="Z464" s="778"/>
      <c r="AA464" s="778"/>
      <c r="AB464" s="778"/>
      <c r="AC464" s="778"/>
      <c r="AD464" s="778"/>
      <c r="AE464" s="778"/>
      <c r="AF464" s="778"/>
      <c r="AG464" s="778"/>
      <c r="AH464" s="778"/>
      <c r="AI464" s="778"/>
    </row>
    <row r="465" spans="21:35" ht="12.75">
      <c r="U465" s="762"/>
      <c r="V465" s="761"/>
      <c r="W465" s="760"/>
      <c r="X465" s="778"/>
      <c r="Y465" s="778"/>
      <c r="Z465" s="778"/>
      <c r="AA465" s="778"/>
      <c r="AB465" s="778"/>
      <c r="AC465" s="778"/>
      <c r="AD465" s="778"/>
      <c r="AE465" s="778"/>
      <c r="AF465" s="778"/>
      <c r="AG465" s="778"/>
      <c r="AH465" s="778"/>
      <c r="AI465" s="778"/>
    </row>
    <row r="466" spans="21:35" ht="12.75">
      <c r="U466" s="762"/>
      <c r="V466" s="761"/>
      <c r="W466" s="760"/>
      <c r="X466" s="778"/>
      <c r="Y466" s="778"/>
      <c r="Z466" s="778"/>
      <c r="AA466" s="778"/>
      <c r="AB466" s="778"/>
      <c r="AC466" s="778"/>
      <c r="AD466" s="778"/>
      <c r="AE466" s="778"/>
      <c r="AF466" s="778"/>
      <c r="AG466" s="778"/>
      <c r="AH466" s="778"/>
      <c r="AI466" s="778"/>
    </row>
    <row r="467" spans="21:35" ht="12.75">
      <c r="U467" s="762"/>
      <c r="V467" s="761"/>
      <c r="W467" s="760"/>
      <c r="X467" s="778"/>
      <c r="Y467" s="778"/>
      <c r="Z467" s="778"/>
      <c r="AA467" s="778"/>
      <c r="AB467" s="778"/>
      <c r="AC467" s="778"/>
      <c r="AD467" s="778"/>
      <c r="AE467" s="778"/>
      <c r="AF467" s="778"/>
      <c r="AG467" s="778"/>
      <c r="AH467" s="778"/>
      <c r="AI467" s="778"/>
    </row>
    <row r="468" spans="21:35" ht="12.75">
      <c r="U468" s="762"/>
      <c r="V468" s="761"/>
      <c r="W468" s="760"/>
      <c r="X468" s="778"/>
      <c r="Y468" s="778"/>
      <c r="Z468" s="778"/>
      <c r="AA468" s="778"/>
      <c r="AB468" s="778"/>
      <c r="AC468" s="778"/>
      <c r="AD468" s="778"/>
      <c r="AE468" s="778"/>
      <c r="AF468" s="778"/>
      <c r="AG468" s="778"/>
      <c r="AH468" s="778"/>
      <c r="AI468" s="778"/>
    </row>
    <row r="469" spans="21:35" ht="12.75">
      <c r="U469" s="762"/>
      <c r="V469" s="761"/>
      <c r="W469" s="760"/>
      <c r="X469" s="778"/>
      <c r="Y469" s="778"/>
      <c r="Z469" s="778"/>
      <c r="AA469" s="778"/>
      <c r="AB469" s="778"/>
      <c r="AC469" s="778"/>
      <c r="AD469" s="778"/>
      <c r="AE469" s="778"/>
      <c r="AF469" s="778"/>
      <c r="AG469" s="778"/>
      <c r="AH469" s="778"/>
      <c r="AI469" s="778"/>
    </row>
    <row r="470" spans="21:35" ht="12.75">
      <c r="U470" s="762"/>
      <c r="V470" s="761"/>
      <c r="W470" s="760"/>
      <c r="X470" s="778"/>
      <c r="Y470" s="778"/>
      <c r="Z470" s="778"/>
      <c r="AA470" s="778"/>
      <c r="AB470" s="778"/>
      <c r="AC470" s="778"/>
      <c r="AD470" s="778"/>
      <c r="AE470" s="778"/>
      <c r="AF470" s="778"/>
      <c r="AG470" s="778"/>
      <c r="AH470" s="778"/>
      <c r="AI470" s="778"/>
    </row>
    <row r="471" spans="21:35" ht="12.75">
      <c r="U471" s="762"/>
      <c r="V471" s="761"/>
      <c r="W471" s="760"/>
      <c r="X471" s="778"/>
      <c r="Y471" s="778"/>
      <c r="Z471" s="778"/>
      <c r="AA471" s="778"/>
      <c r="AB471" s="778"/>
      <c r="AC471" s="778"/>
      <c r="AD471" s="778"/>
      <c r="AE471" s="778"/>
      <c r="AF471" s="778"/>
      <c r="AG471" s="778"/>
      <c r="AH471" s="778"/>
      <c r="AI471" s="778"/>
    </row>
    <row r="472" spans="21:35" ht="12.75">
      <c r="U472" s="762"/>
      <c r="V472" s="761"/>
      <c r="W472" s="760"/>
      <c r="X472" s="778"/>
      <c r="Y472" s="778"/>
      <c r="Z472" s="778"/>
      <c r="AA472" s="778"/>
      <c r="AB472" s="778"/>
      <c r="AC472" s="778"/>
      <c r="AD472" s="778"/>
      <c r="AE472" s="778"/>
      <c r="AF472" s="778"/>
      <c r="AG472" s="778"/>
      <c r="AH472" s="778"/>
      <c r="AI472" s="778"/>
    </row>
    <row r="473" spans="21:35" ht="12.75">
      <c r="U473" s="762"/>
      <c r="V473" s="761"/>
      <c r="W473" s="760"/>
      <c r="X473" s="778"/>
      <c r="Y473" s="778"/>
      <c r="Z473" s="778"/>
      <c r="AA473" s="778"/>
      <c r="AB473" s="778"/>
      <c r="AC473" s="778"/>
      <c r="AD473" s="778"/>
      <c r="AE473" s="778"/>
      <c r="AF473" s="778"/>
      <c r="AG473" s="778"/>
      <c r="AH473" s="778"/>
      <c r="AI473" s="778"/>
    </row>
    <row r="474" spans="21:35" ht="12.75">
      <c r="U474" s="762"/>
      <c r="V474" s="761"/>
      <c r="W474" s="760"/>
      <c r="X474" s="778"/>
      <c r="Y474" s="778"/>
      <c r="Z474" s="778"/>
      <c r="AA474" s="778"/>
      <c r="AB474" s="778"/>
      <c r="AC474" s="778"/>
      <c r="AD474" s="778"/>
      <c r="AE474" s="778"/>
      <c r="AF474" s="778"/>
      <c r="AG474" s="778"/>
      <c r="AH474" s="778"/>
      <c r="AI474" s="778"/>
    </row>
    <row r="475" spans="21:35" ht="12.75">
      <c r="U475" s="762"/>
      <c r="V475" s="761"/>
      <c r="W475" s="760"/>
      <c r="X475" s="778"/>
      <c r="Y475" s="778"/>
      <c r="Z475" s="778"/>
      <c r="AA475" s="778"/>
      <c r="AB475" s="778"/>
      <c r="AC475" s="778"/>
      <c r="AD475" s="778"/>
      <c r="AE475" s="778"/>
      <c r="AF475" s="778"/>
      <c r="AG475" s="778"/>
      <c r="AH475" s="778"/>
      <c r="AI475" s="778"/>
    </row>
    <row r="476" spans="21:35" ht="12.75">
      <c r="U476" s="762"/>
      <c r="V476" s="761"/>
      <c r="W476" s="760"/>
      <c r="X476" s="778"/>
      <c r="Y476" s="778"/>
      <c r="Z476" s="778"/>
      <c r="AA476" s="778"/>
      <c r="AB476" s="778"/>
      <c r="AC476" s="778"/>
      <c r="AD476" s="778"/>
      <c r="AE476" s="778"/>
      <c r="AF476" s="778"/>
      <c r="AG476" s="778"/>
      <c r="AH476" s="778"/>
      <c r="AI476" s="778"/>
    </row>
    <row r="477" spans="21:35" ht="12.75">
      <c r="U477" s="762"/>
      <c r="V477" s="761"/>
      <c r="W477" s="760"/>
      <c r="X477" s="778"/>
      <c r="Y477" s="778"/>
      <c r="Z477" s="778"/>
      <c r="AA477" s="778"/>
      <c r="AB477" s="778"/>
      <c r="AC477" s="778"/>
      <c r="AD477" s="778"/>
      <c r="AE477" s="778"/>
      <c r="AF477" s="778"/>
      <c r="AG477" s="778"/>
      <c r="AH477" s="778"/>
      <c r="AI477" s="778"/>
    </row>
    <row r="478" spans="21:35" ht="12.75">
      <c r="U478" s="762"/>
      <c r="V478" s="761"/>
      <c r="W478" s="760"/>
      <c r="X478" s="778"/>
      <c r="Y478" s="778"/>
      <c r="Z478" s="778"/>
      <c r="AA478" s="778"/>
      <c r="AB478" s="778"/>
      <c r="AC478" s="778"/>
      <c r="AD478" s="778"/>
      <c r="AE478" s="778"/>
      <c r="AF478" s="778"/>
      <c r="AG478" s="778"/>
      <c r="AH478" s="778"/>
      <c r="AI478" s="778"/>
    </row>
    <row r="479" spans="21:35" ht="12.75">
      <c r="U479" s="762"/>
      <c r="V479" s="761"/>
      <c r="W479" s="760"/>
      <c r="X479" s="778"/>
      <c r="Y479" s="778"/>
      <c r="Z479" s="778"/>
      <c r="AA479" s="778"/>
      <c r="AB479" s="778"/>
      <c r="AC479" s="778"/>
      <c r="AD479" s="778"/>
      <c r="AE479" s="778"/>
      <c r="AF479" s="778"/>
      <c r="AG479" s="778"/>
      <c r="AH479" s="778"/>
      <c r="AI479" s="778"/>
    </row>
    <row r="480" spans="21:35" ht="12.75">
      <c r="U480" s="762"/>
      <c r="V480" s="761"/>
      <c r="W480" s="760"/>
      <c r="X480" s="778"/>
      <c r="Y480" s="778"/>
      <c r="Z480" s="778"/>
      <c r="AA480" s="778"/>
      <c r="AB480" s="778"/>
      <c r="AC480" s="778"/>
      <c r="AD480" s="778"/>
      <c r="AE480" s="778"/>
      <c r="AF480" s="778"/>
      <c r="AG480" s="778"/>
      <c r="AH480" s="778"/>
      <c r="AI480" s="778"/>
    </row>
    <row r="481" spans="21:35" ht="13.5" thickBot="1">
      <c r="U481" s="762"/>
      <c r="V481" s="761"/>
      <c r="W481" s="760"/>
      <c r="X481" s="778"/>
      <c r="Y481" s="778"/>
      <c r="Z481" s="778"/>
      <c r="AA481" s="778"/>
      <c r="AB481" s="778"/>
      <c r="AC481" s="778"/>
      <c r="AD481" s="778"/>
      <c r="AE481" s="778"/>
      <c r="AF481" s="778"/>
      <c r="AG481" s="778"/>
      <c r="AH481" s="778"/>
      <c r="AI481" s="778"/>
    </row>
    <row r="482" spans="21:35" ht="12.75">
      <c r="U482" s="761"/>
      <c r="V482" s="768"/>
      <c r="W482" s="760"/>
      <c r="X482" s="780"/>
      <c r="Y482" s="780"/>
      <c r="Z482" s="780"/>
      <c r="AA482" s="780"/>
      <c r="AB482" s="780"/>
      <c r="AC482" s="780"/>
      <c r="AD482" s="780"/>
      <c r="AE482" s="780"/>
      <c r="AF482" s="781"/>
      <c r="AG482" s="780"/>
      <c r="AH482" s="780"/>
      <c r="AI482" s="780"/>
    </row>
    <row r="483" spans="21:35" ht="12.75">
      <c r="U483" s="762"/>
      <c r="V483" s="761"/>
      <c r="W483" s="760"/>
      <c r="X483" s="780"/>
      <c r="Y483" s="780"/>
      <c r="Z483" s="780"/>
      <c r="AA483" s="780"/>
      <c r="AB483" s="780"/>
      <c r="AC483" s="780"/>
      <c r="AD483" s="780"/>
      <c r="AE483" s="780"/>
      <c r="AF483" s="781"/>
      <c r="AG483" s="780"/>
      <c r="AH483" s="780"/>
      <c r="AI483" s="780"/>
    </row>
    <row r="484" spans="21:35" ht="12.75">
      <c r="U484" s="762"/>
      <c r="V484" s="761"/>
      <c r="W484" s="760"/>
      <c r="X484" s="780"/>
      <c r="Y484" s="780"/>
      <c r="Z484" s="780"/>
      <c r="AA484" s="780"/>
      <c r="AB484" s="780"/>
      <c r="AC484" s="780"/>
      <c r="AD484" s="780"/>
      <c r="AE484" s="780"/>
      <c r="AF484" s="781"/>
      <c r="AG484" s="780"/>
      <c r="AH484" s="780"/>
      <c r="AI484" s="780"/>
    </row>
    <row r="485" spans="21:35" ht="12.75">
      <c r="U485" s="762"/>
      <c r="V485" s="761"/>
      <c r="W485" s="760"/>
      <c r="X485" s="780"/>
      <c r="Y485" s="780"/>
      <c r="Z485" s="780"/>
      <c r="AA485" s="780"/>
      <c r="AB485" s="780"/>
      <c r="AC485" s="780"/>
      <c r="AD485" s="780"/>
      <c r="AE485" s="780"/>
      <c r="AF485" s="781"/>
      <c r="AG485" s="780"/>
      <c r="AH485" s="780"/>
      <c r="AI485" s="780"/>
    </row>
    <row r="486" spans="21:35" ht="12.75">
      <c r="U486" s="762"/>
      <c r="V486" s="761"/>
      <c r="W486" s="760"/>
      <c r="X486" s="780"/>
      <c r="Y486" s="780"/>
      <c r="Z486" s="780"/>
      <c r="AA486" s="780"/>
      <c r="AB486" s="780"/>
      <c r="AC486" s="780"/>
      <c r="AD486" s="780"/>
      <c r="AE486" s="780"/>
      <c r="AF486" s="781"/>
      <c r="AG486" s="780"/>
      <c r="AH486" s="780"/>
      <c r="AI486" s="780"/>
    </row>
    <row r="487" spans="21:35" ht="12.75">
      <c r="U487" s="762"/>
      <c r="V487" s="761"/>
      <c r="W487" s="760"/>
      <c r="X487" s="780"/>
      <c r="Y487" s="780"/>
      <c r="Z487" s="780"/>
      <c r="AA487" s="780"/>
      <c r="AB487" s="780"/>
      <c r="AC487" s="780"/>
      <c r="AD487" s="780"/>
      <c r="AE487" s="780"/>
      <c r="AF487" s="781"/>
      <c r="AG487" s="780"/>
      <c r="AH487" s="780"/>
      <c r="AI487" s="780"/>
    </row>
    <row r="488" spans="21:35" ht="12.75">
      <c r="U488" s="762"/>
      <c r="V488" s="761"/>
      <c r="W488" s="760"/>
      <c r="X488" s="780"/>
      <c r="Y488" s="780"/>
      <c r="Z488" s="780"/>
      <c r="AA488" s="780"/>
      <c r="AB488" s="780"/>
      <c r="AC488" s="780"/>
      <c r="AD488" s="780"/>
      <c r="AE488" s="780"/>
      <c r="AF488" s="781"/>
      <c r="AG488" s="780"/>
      <c r="AH488" s="780"/>
      <c r="AI488" s="780"/>
    </row>
    <row r="489" spans="21:35" ht="12.75">
      <c r="U489" s="762"/>
      <c r="V489" s="761"/>
      <c r="W489" s="760"/>
      <c r="X489" s="780"/>
      <c r="Y489" s="780"/>
      <c r="Z489" s="780"/>
      <c r="AA489" s="780"/>
      <c r="AB489" s="780"/>
      <c r="AC489" s="780"/>
      <c r="AD489" s="780"/>
      <c r="AE489" s="780"/>
      <c r="AF489" s="781"/>
      <c r="AG489" s="780"/>
      <c r="AH489" s="780"/>
      <c r="AI489" s="780"/>
    </row>
    <row r="490" spans="21:35" ht="12.75">
      <c r="U490" s="762"/>
      <c r="V490" s="761"/>
      <c r="W490" s="760"/>
      <c r="X490" s="780"/>
      <c r="Y490" s="780"/>
      <c r="Z490" s="780"/>
      <c r="AA490" s="780"/>
      <c r="AB490" s="780"/>
      <c r="AC490" s="780"/>
      <c r="AD490" s="780"/>
      <c r="AE490" s="780"/>
      <c r="AF490" s="781"/>
      <c r="AG490" s="780"/>
      <c r="AH490" s="780"/>
      <c r="AI490" s="780"/>
    </row>
    <row r="491" spans="21:35" ht="12.75">
      <c r="U491" s="762"/>
      <c r="V491" s="761"/>
      <c r="W491" s="760"/>
      <c r="X491" s="780"/>
      <c r="Y491" s="780"/>
      <c r="Z491" s="780"/>
      <c r="AA491" s="780"/>
      <c r="AB491" s="780"/>
      <c r="AC491" s="780"/>
      <c r="AD491" s="780"/>
      <c r="AE491" s="780"/>
      <c r="AF491" s="781"/>
      <c r="AG491" s="780"/>
      <c r="AH491" s="780"/>
      <c r="AI491" s="780"/>
    </row>
    <row r="492" spans="21:35" ht="12.75">
      <c r="U492" s="762"/>
      <c r="V492" s="761"/>
      <c r="W492" s="760"/>
      <c r="X492" s="780"/>
      <c r="Y492" s="780"/>
      <c r="Z492" s="780"/>
      <c r="AA492" s="780"/>
      <c r="AB492" s="780"/>
      <c r="AC492" s="780"/>
      <c r="AD492" s="780"/>
      <c r="AE492" s="780"/>
      <c r="AF492" s="781"/>
      <c r="AG492" s="780"/>
      <c r="AH492" s="780"/>
      <c r="AI492" s="780"/>
    </row>
    <row r="493" spans="21:35" ht="12.75">
      <c r="U493" s="762"/>
      <c r="V493" s="761"/>
      <c r="W493" s="760"/>
      <c r="X493" s="780"/>
      <c r="Y493" s="780"/>
      <c r="Z493" s="780"/>
      <c r="AA493" s="780"/>
      <c r="AB493" s="780"/>
      <c r="AC493" s="780"/>
      <c r="AD493" s="780"/>
      <c r="AE493" s="780"/>
      <c r="AF493" s="781"/>
      <c r="AG493" s="780"/>
      <c r="AH493" s="780"/>
      <c r="AI493" s="780"/>
    </row>
    <row r="494" spans="21:35" ht="12.75">
      <c r="U494" s="762"/>
      <c r="V494" s="761"/>
      <c r="W494" s="760"/>
      <c r="X494" s="780"/>
      <c r="Y494" s="780"/>
      <c r="Z494" s="780"/>
      <c r="AA494" s="780"/>
      <c r="AB494" s="780"/>
      <c r="AC494" s="780"/>
      <c r="AD494" s="780"/>
      <c r="AE494" s="780"/>
      <c r="AF494" s="780"/>
      <c r="AG494" s="780"/>
      <c r="AH494" s="780"/>
      <c r="AI494" s="780"/>
    </row>
    <row r="495" spans="21:35" ht="12.75">
      <c r="U495" s="762"/>
      <c r="V495" s="761"/>
      <c r="W495" s="760"/>
      <c r="X495" s="780"/>
      <c r="Y495" s="780"/>
      <c r="Z495" s="780"/>
      <c r="AA495" s="780"/>
      <c r="AB495" s="780"/>
      <c r="AC495" s="780"/>
      <c r="AD495" s="780"/>
      <c r="AE495" s="780"/>
      <c r="AF495" s="780"/>
      <c r="AG495" s="780"/>
      <c r="AH495" s="780"/>
      <c r="AI495" s="780"/>
    </row>
    <row r="496" spans="21:35" ht="12.75">
      <c r="U496" s="762"/>
      <c r="V496" s="761"/>
      <c r="W496" s="760"/>
      <c r="X496" s="780"/>
      <c r="Y496" s="780"/>
      <c r="Z496" s="780"/>
      <c r="AA496" s="780"/>
      <c r="AB496" s="780"/>
      <c r="AC496" s="780"/>
      <c r="AD496" s="780"/>
      <c r="AE496" s="780"/>
      <c r="AF496" s="780"/>
      <c r="AG496" s="780"/>
      <c r="AH496" s="780"/>
      <c r="AI496" s="780"/>
    </row>
    <row r="497" spans="21:35" ht="12.75">
      <c r="U497" s="762"/>
      <c r="V497" s="761"/>
      <c r="W497" s="760"/>
      <c r="X497" s="780"/>
      <c r="Y497" s="780"/>
      <c r="Z497" s="780"/>
      <c r="AA497" s="780"/>
      <c r="AB497" s="780"/>
      <c r="AC497" s="780"/>
      <c r="AD497" s="780"/>
      <c r="AE497" s="780"/>
      <c r="AF497" s="780"/>
      <c r="AG497" s="780"/>
      <c r="AH497" s="780"/>
      <c r="AI497" s="780"/>
    </row>
    <row r="498" spans="21:35" ht="12.75">
      <c r="U498" s="762"/>
      <c r="V498" s="761"/>
      <c r="W498" s="760"/>
      <c r="X498" s="780"/>
      <c r="Y498" s="780"/>
      <c r="Z498" s="780"/>
      <c r="AA498" s="780"/>
      <c r="AB498" s="780"/>
      <c r="AC498" s="780"/>
      <c r="AD498" s="780"/>
      <c r="AE498" s="780"/>
      <c r="AF498" s="780"/>
      <c r="AG498" s="780"/>
      <c r="AH498" s="780"/>
      <c r="AI498" s="780"/>
    </row>
    <row r="499" spans="21:35" ht="12.75">
      <c r="U499" s="762"/>
      <c r="V499" s="761"/>
      <c r="W499" s="760"/>
      <c r="X499" s="780"/>
      <c r="Y499" s="780"/>
      <c r="Z499" s="780"/>
      <c r="AA499" s="780"/>
      <c r="AB499" s="780"/>
      <c r="AC499" s="780"/>
      <c r="AD499" s="780"/>
      <c r="AE499" s="780"/>
      <c r="AF499" s="780"/>
      <c r="AG499" s="780"/>
      <c r="AH499" s="780"/>
      <c r="AI499" s="780"/>
    </row>
    <row r="500" spans="21:35" ht="12.75">
      <c r="U500" s="762"/>
      <c r="V500" s="761"/>
      <c r="W500" s="760"/>
      <c r="X500" s="780"/>
      <c r="Y500" s="780"/>
      <c r="Z500" s="780"/>
      <c r="AA500" s="780"/>
      <c r="AB500" s="780"/>
      <c r="AC500" s="780"/>
      <c r="AD500" s="780"/>
      <c r="AE500" s="780"/>
      <c r="AF500" s="780"/>
      <c r="AG500" s="780"/>
      <c r="AH500" s="780"/>
      <c r="AI500" s="780"/>
    </row>
    <row r="501" spans="21:35" ht="12.75">
      <c r="U501" s="762"/>
      <c r="V501" s="761"/>
      <c r="W501" s="760"/>
      <c r="X501" s="780"/>
      <c r="Y501" s="780"/>
      <c r="Z501" s="780"/>
      <c r="AA501" s="780"/>
      <c r="AB501" s="780"/>
      <c r="AC501" s="780"/>
      <c r="AD501" s="780"/>
      <c r="AE501" s="780"/>
      <c r="AF501" s="780"/>
      <c r="AG501" s="780"/>
      <c r="AH501" s="780"/>
      <c r="AI501" s="780"/>
    </row>
    <row r="502" spans="21:35" ht="12.75">
      <c r="U502" s="762"/>
      <c r="V502" s="761"/>
      <c r="W502" s="760"/>
      <c r="X502" s="780"/>
      <c r="Y502" s="780"/>
      <c r="Z502" s="780"/>
      <c r="AA502" s="780"/>
      <c r="AB502" s="780"/>
      <c r="AC502" s="780"/>
      <c r="AD502" s="780"/>
      <c r="AE502" s="780"/>
      <c r="AF502" s="780"/>
      <c r="AG502" s="780"/>
      <c r="AH502" s="780"/>
      <c r="AI502" s="780"/>
    </row>
    <row r="503" spans="21:35" ht="12.75">
      <c r="U503" s="762"/>
      <c r="V503" s="761"/>
      <c r="W503" s="760"/>
      <c r="X503" s="780"/>
      <c r="Y503" s="780"/>
      <c r="Z503" s="780"/>
      <c r="AA503" s="780"/>
      <c r="AB503" s="780"/>
      <c r="AC503" s="780"/>
      <c r="AD503" s="780"/>
      <c r="AE503" s="780"/>
      <c r="AF503" s="780"/>
      <c r="AG503" s="780"/>
      <c r="AH503" s="780"/>
      <c r="AI503" s="780"/>
    </row>
    <row r="504" spans="21:35" ht="12.75">
      <c r="U504" s="762"/>
      <c r="V504" s="761"/>
      <c r="W504" s="760"/>
      <c r="X504" s="780"/>
      <c r="Y504" s="780"/>
      <c r="Z504" s="780"/>
      <c r="AA504" s="780"/>
      <c r="AB504" s="780"/>
      <c r="AC504" s="780"/>
      <c r="AD504" s="780"/>
      <c r="AE504" s="780"/>
      <c r="AF504" s="780"/>
      <c r="AG504" s="780"/>
      <c r="AH504" s="780"/>
      <c r="AI504" s="780"/>
    </row>
    <row r="505" spans="21:35" ht="12.75">
      <c r="U505" s="762"/>
      <c r="V505" s="761"/>
      <c r="W505" s="760"/>
      <c r="X505" s="780"/>
      <c r="Y505" s="780"/>
      <c r="Z505" s="780"/>
      <c r="AA505" s="780"/>
      <c r="AB505" s="780"/>
      <c r="AC505" s="780"/>
      <c r="AD505" s="780"/>
      <c r="AE505" s="780"/>
      <c r="AF505" s="780"/>
      <c r="AG505" s="780"/>
      <c r="AH505" s="780"/>
      <c r="AI505" s="780"/>
    </row>
    <row r="506" spans="21:35" ht="12.75">
      <c r="U506" s="762"/>
      <c r="V506" s="761"/>
      <c r="W506" s="760"/>
      <c r="X506" s="780"/>
      <c r="Y506" s="780"/>
      <c r="Z506" s="780"/>
      <c r="AA506" s="780"/>
      <c r="AB506" s="780"/>
      <c r="AC506" s="780"/>
      <c r="AD506" s="780"/>
      <c r="AE506" s="780"/>
      <c r="AF506" s="780"/>
      <c r="AG506" s="780"/>
      <c r="AH506" s="780"/>
      <c r="AI506" s="780"/>
    </row>
    <row r="507" spans="21:35" ht="12.75">
      <c r="U507" s="762"/>
      <c r="V507" s="761"/>
      <c r="W507" s="760"/>
      <c r="X507" s="780"/>
      <c r="Y507" s="780"/>
      <c r="Z507" s="780"/>
      <c r="AA507" s="780"/>
      <c r="AB507" s="780"/>
      <c r="AC507" s="780"/>
      <c r="AD507" s="780"/>
      <c r="AE507" s="780"/>
      <c r="AF507" s="780"/>
      <c r="AG507" s="780"/>
      <c r="AH507" s="780"/>
      <c r="AI507" s="780"/>
    </row>
    <row r="508" spans="21:35" ht="12.75">
      <c r="U508" s="762"/>
      <c r="V508" s="761"/>
      <c r="W508" s="760"/>
      <c r="X508" s="780"/>
      <c r="Y508" s="780"/>
      <c r="Z508" s="780"/>
      <c r="AA508" s="780"/>
      <c r="AB508" s="780"/>
      <c r="AC508" s="780"/>
      <c r="AD508" s="780"/>
      <c r="AE508" s="780"/>
      <c r="AF508" s="780"/>
      <c r="AG508" s="780"/>
      <c r="AH508" s="780"/>
      <c r="AI508" s="780"/>
    </row>
    <row r="509" spans="21:35" ht="12.75">
      <c r="U509" s="762"/>
      <c r="V509" s="761"/>
      <c r="W509" s="760"/>
      <c r="X509" s="780"/>
      <c r="Y509" s="780"/>
      <c r="Z509" s="780"/>
      <c r="AA509" s="780"/>
      <c r="AB509" s="780"/>
      <c r="AC509" s="780"/>
      <c r="AD509" s="780"/>
      <c r="AE509" s="780"/>
      <c r="AF509" s="780"/>
      <c r="AG509" s="780"/>
      <c r="AH509" s="780"/>
      <c r="AI509" s="780"/>
    </row>
    <row r="510" spans="21:35" ht="12.75">
      <c r="U510" s="762"/>
      <c r="V510" s="761"/>
      <c r="W510" s="760"/>
      <c r="X510" s="780"/>
      <c r="Y510" s="780"/>
      <c r="Z510" s="780"/>
      <c r="AA510" s="780"/>
      <c r="AB510" s="780"/>
      <c r="AC510" s="780"/>
      <c r="AD510" s="780"/>
      <c r="AE510" s="780"/>
      <c r="AF510" s="780"/>
      <c r="AG510" s="780"/>
      <c r="AH510" s="780"/>
      <c r="AI510" s="780"/>
    </row>
    <row r="511" spans="21:35" ht="12.75">
      <c r="U511" s="762"/>
      <c r="V511" s="761"/>
      <c r="W511" s="760"/>
      <c r="X511" s="780"/>
      <c r="Y511" s="780"/>
      <c r="Z511" s="780"/>
      <c r="AA511" s="780"/>
      <c r="AB511" s="780"/>
      <c r="AC511" s="780"/>
      <c r="AD511" s="780"/>
      <c r="AE511" s="780"/>
      <c r="AF511" s="780"/>
      <c r="AG511" s="780"/>
      <c r="AH511" s="780"/>
      <c r="AI511" s="780"/>
    </row>
    <row r="512" spans="21:35" ht="12.75">
      <c r="U512" s="762"/>
      <c r="V512" s="761"/>
      <c r="W512" s="760"/>
      <c r="X512" s="780"/>
      <c r="Y512" s="780"/>
      <c r="Z512" s="780"/>
      <c r="AA512" s="780"/>
      <c r="AB512" s="780"/>
      <c r="AC512" s="780"/>
      <c r="AD512" s="780"/>
      <c r="AE512" s="780"/>
      <c r="AF512" s="780"/>
      <c r="AG512" s="780"/>
      <c r="AH512" s="780"/>
      <c r="AI512" s="780"/>
    </row>
    <row r="513" spans="21:35" ht="12.75">
      <c r="U513" s="762"/>
      <c r="V513" s="761"/>
      <c r="W513" s="760"/>
      <c r="X513" s="780"/>
      <c r="Y513" s="780"/>
      <c r="Z513" s="780"/>
      <c r="AA513" s="780"/>
      <c r="AB513" s="780"/>
      <c r="AC513" s="780"/>
      <c r="AD513" s="780"/>
      <c r="AE513" s="780"/>
      <c r="AF513" s="780"/>
      <c r="AG513" s="780"/>
      <c r="AH513" s="780"/>
      <c r="AI513" s="780"/>
    </row>
    <row r="514" spans="21:35" ht="12.75">
      <c r="U514" s="762"/>
      <c r="V514" s="761"/>
      <c r="W514" s="760"/>
      <c r="X514" s="780"/>
      <c r="Y514" s="780"/>
      <c r="Z514" s="780"/>
      <c r="AA514" s="780"/>
      <c r="AB514" s="780"/>
      <c r="AC514" s="780"/>
      <c r="AD514" s="780"/>
      <c r="AE514" s="780"/>
      <c r="AF514" s="780"/>
      <c r="AG514" s="780"/>
      <c r="AH514" s="780"/>
      <c r="AI514" s="780"/>
    </row>
    <row r="515" spans="21:35" ht="12.75">
      <c r="U515" s="762"/>
      <c r="V515" s="761"/>
      <c r="W515" s="760"/>
      <c r="X515" s="780"/>
      <c r="Y515" s="780"/>
      <c r="Z515" s="780"/>
      <c r="AA515" s="780"/>
      <c r="AB515" s="780"/>
      <c r="AC515" s="780"/>
      <c r="AD515" s="780"/>
      <c r="AE515" s="780"/>
      <c r="AF515" s="780"/>
      <c r="AG515" s="780"/>
      <c r="AH515" s="780"/>
      <c r="AI515" s="780"/>
    </row>
    <row r="516" spans="21:35" ht="12.75">
      <c r="U516" s="762"/>
      <c r="V516" s="761"/>
      <c r="W516" s="760"/>
      <c r="X516" s="780"/>
      <c r="Y516" s="780"/>
      <c r="Z516" s="780"/>
      <c r="AA516" s="780"/>
      <c r="AB516" s="780"/>
      <c r="AC516" s="780"/>
      <c r="AD516" s="780"/>
      <c r="AE516" s="780"/>
      <c r="AF516" s="780"/>
      <c r="AG516" s="780"/>
      <c r="AH516" s="780"/>
      <c r="AI516" s="780"/>
    </row>
    <row r="517" spans="21:35" ht="12.75">
      <c r="U517" s="762"/>
      <c r="V517" s="761"/>
      <c r="W517" s="760"/>
      <c r="X517" s="780"/>
      <c r="Y517" s="780"/>
      <c r="Z517" s="780"/>
      <c r="AA517" s="780"/>
      <c r="AB517" s="780"/>
      <c r="AC517" s="780"/>
      <c r="AD517" s="780"/>
      <c r="AE517" s="780"/>
      <c r="AF517" s="780"/>
      <c r="AG517" s="780"/>
      <c r="AH517" s="780"/>
      <c r="AI517" s="780"/>
    </row>
    <row r="518" spans="21:35" ht="12.75">
      <c r="U518" s="762"/>
      <c r="V518" s="761"/>
      <c r="W518" s="760"/>
      <c r="X518" s="780"/>
      <c r="Y518" s="780"/>
      <c r="Z518" s="780"/>
      <c r="AA518" s="780"/>
      <c r="AB518" s="780"/>
      <c r="AC518" s="780"/>
      <c r="AD518" s="780"/>
      <c r="AE518" s="780"/>
      <c r="AF518" s="780"/>
      <c r="AG518" s="780"/>
      <c r="AH518" s="780"/>
      <c r="AI518" s="780"/>
    </row>
    <row r="519" spans="21:35" ht="12.75">
      <c r="U519" s="762"/>
      <c r="V519" s="761"/>
      <c r="W519" s="760"/>
      <c r="X519" s="780"/>
      <c r="Y519" s="780"/>
      <c r="Z519" s="780"/>
      <c r="AA519" s="780"/>
      <c r="AB519" s="780"/>
      <c r="AC519" s="780"/>
      <c r="AD519" s="780"/>
      <c r="AE519" s="780"/>
      <c r="AF519" s="780"/>
      <c r="AG519" s="780"/>
      <c r="AH519" s="780"/>
      <c r="AI519" s="780"/>
    </row>
    <row r="520" spans="21:35" ht="12.75">
      <c r="U520" s="762"/>
      <c r="V520" s="761"/>
      <c r="W520" s="760"/>
      <c r="X520" s="780"/>
      <c r="Y520" s="780"/>
      <c r="Z520" s="780"/>
      <c r="AA520" s="780"/>
      <c r="AB520" s="780"/>
      <c r="AC520" s="780"/>
      <c r="AD520" s="780"/>
      <c r="AE520" s="780"/>
      <c r="AF520" s="780"/>
      <c r="AG520" s="780"/>
      <c r="AH520" s="780"/>
      <c r="AI520" s="780"/>
    </row>
    <row r="521" spans="21:35" ht="12.75">
      <c r="U521" s="762"/>
      <c r="V521" s="761"/>
      <c r="W521" s="760"/>
      <c r="X521" s="780"/>
      <c r="Y521" s="780"/>
      <c r="Z521" s="780"/>
      <c r="AA521" s="780"/>
      <c r="AB521" s="780"/>
      <c r="AC521" s="780"/>
      <c r="AD521" s="780"/>
      <c r="AE521" s="780"/>
      <c r="AF521" s="780"/>
      <c r="AG521" s="780"/>
      <c r="AH521" s="780"/>
      <c r="AI521" s="780"/>
    </row>
    <row r="522" spans="21:35" ht="12.75">
      <c r="U522" s="762"/>
      <c r="V522" s="761"/>
      <c r="W522" s="760"/>
      <c r="X522" s="780"/>
      <c r="Y522" s="780"/>
      <c r="Z522" s="780"/>
      <c r="AA522" s="780"/>
      <c r="AB522" s="780"/>
      <c r="AC522" s="780"/>
      <c r="AD522" s="780"/>
      <c r="AE522" s="780"/>
      <c r="AF522" s="780"/>
      <c r="AG522" s="780"/>
      <c r="AH522" s="780"/>
      <c r="AI522" s="780"/>
    </row>
    <row r="523" spans="21:35" ht="12.75">
      <c r="U523" s="762"/>
      <c r="V523" s="761"/>
      <c r="W523" s="760"/>
      <c r="X523" s="780"/>
      <c r="Y523" s="780"/>
      <c r="Z523" s="780"/>
      <c r="AA523" s="780"/>
      <c r="AB523" s="780"/>
      <c r="AC523" s="780"/>
      <c r="AD523" s="780"/>
      <c r="AE523" s="780"/>
      <c r="AF523" s="780"/>
      <c r="AG523" s="780"/>
      <c r="AH523" s="780"/>
      <c r="AI523" s="780"/>
    </row>
    <row r="524" spans="21:35" ht="12.75">
      <c r="U524" s="762"/>
      <c r="V524" s="761"/>
      <c r="W524" s="760"/>
      <c r="X524" s="780"/>
      <c r="Y524" s="780"/>
      <c r="Z524" s="780"/>
      <c r="AA524" s="780"/>
      <c r="AB524" s="780"/>
      <c r="AC524" s="780"/>
      <c r="AD524" s="780"/>
      <c r="AE524" s="780"/>
      <c r="AF524" s="780"/>
      <c r="AG524" s="780"/>
      <c r="AH524" s="780"/>
      <c r="AI524" s="780"/>
    </row>
    <row r="525" spans="21:35" ht="12.75">
      <c r="U525" s="762"/>
      <c r="V525" s="761"/>
      <c r="W525" s="760"/>
      <c r="X525" s="780"/>
      <c r="Y525" s="780"/>
      <c r="Z525" s="780"/>
      <c r="AA525" s="780"/>
      <c r="AB525" s="780"/>
      <c r="AC525" s="780"/>
      <c r="AD525" s="780"/>
      <c r="AE525" s="780"/>
      <c r="AF525" s="780"/>
      <c r="AG525" s="780"/>
      <c r="AH525" s="780"/>
      <c r="AI525" s="780"/>
    </row>
    <row r="526" spans="21:35" ht="12.75">
      <c r="U526" s="762"/>
      <c r="V526" s="761"/>
      <c r="W526" s="760"/>
      <c r="X526" s="780"/>
      <c r="Y526" s="780"/>
      <c r="Z526" s="780"/>
      <c r="AA526" s="780"/>
      <c r="AB526" s="780"/>
      <c r="AC526" s="780"/>
      <c r="AD526" s="780"/>
      <c r="AE526" s="780"/>
      <c r="AF526" s="780"/>
      <c r="AG526" s="780"/>
      <c r="AH526" s="780"/>
      <c r="AI526" s="780"/>
    </row>
    <row r="527" spans="21:35" ht="12.75">
      <c r="U527" s="762"/>
      <c r="V527" s="761"/>
      <c r="W527" s="760"/>
      <c r="X527" s="780"/>
      <c r="Y527" s="780"/>
      <c r="Z527" s="780"/>
      <c r="AA527" s="780"/>
      <c r="AB527" s="780"/>
      <c r="AC527" s="780"/>
      <c r="AD527" s="780"/>
      <c r="AE527" s="780"/>
      <c r="AF527" s="780"/>
      <c r="AG527" s="780"/>
      <c r="AH527" s="780"/>
      <c r="AI527" s="780"/>
    </row>
    <row r="528" spans="21:35" ht="12.75">
      <c r="U528" s="762"/>
      <c r="V528" s="761"/>
      <c r="W528" s="760"/>
      <c r="X528" s="780"/>
      <c r="Y528" s="780"/>
      <c r="Z528" s="780"/>
      <c r="AA528" s="780"/>
      <c r="AB528" s="780"/>
      <c r="AC528" s="780"/>
      <c r="AD528" s="780"/>
      <c r="AE528" s="780"/>
      <c r="AF528" s="780"/>
      <c r="AG528" s="780"/>
      <c r="AH528" s="780"/>
      <c r="AI528" s="780"/>
    </row>
    <row r="529" spans="21:35" ht="12.75">
      <c r="U529" s="762"/>
      <c r="V529" s="761"/>
      <c r="W529" s="760"/>
      <c r="X529" s="780"/>
      <c r="Y529" s="780"/>
      <c r="Z529" s="780"/>
      <c r="AA529" s="780"/>
      <c r="AB529" s="780"/>
      <c r="AC529" s="780"/>
      <c r="AD529" s="780"/>
      <c r="AE529" s="780"/>
      <c r="AF529" s="780"/>
      <c r="AG529" s="780"/>
      <c r="AH529" s="780"/>
      <c r="AI529" s="780"/>
    </row>
    <row r="530" spans="21:35" ht="12.75">
      <c r="U530" s="762"/>
      <c r="V530" s="761"/>
      <c r="W530" s="760"/>
      <c r="X530" s="780"/>
      <c r="Y530" s="780"/>
      <c r="Z530" s="780"/>
      <c r="AA530" s="780"/>
      <c r="AB530" s="780"/>
      <c r="AC530" s="780"/>
      <c r="AD530" s="780"/>
      <c r="AE530" s="780"/>
      <c r="AF530" s="780"/>
      <c r="AG530" s="780"/>
      <c r="AH530" s="780"/>
      <c r="AI530" s="780"/>
    </row>
    <row r="531" spans="21:35" ht="12.75">
      <c r="U531" s="762"/>
      <c r="V531" s="761"/>
      <c r="W531" s="760"/>
      <c r="X531" s="780"/>
      <c r="Y531" s="780"/>
      <c r="Z531" s="780"/>
      <c r="AA531" s="780"/>
      <c r="AB531" s="780"/>
      <c r="AC531" s="780"/>
      <c r="AD531" s="780"/>
      <c r="AE531" s="780"/>
      <c r="AF531" s="780"/>
      <c r="AG531" s="780"/>
      <c r="AH531" s="780"/>
      <c r="AI531" s="780"/>
    </row>
    <row r="532" spans="21:35" ht="12.75">
      <c r="U532" s="762"/>
      <c r="V532" s="761"/>
      <c r="W532" s="760"/>
      <c r="X532" s="780"/>
      <c r="Y532" s="780"/>
      <c r="Z532" s="780"/>
      <c r="AA532" s="780"/>
      <c r="AB532" s="780"/>
      <c r="AC532" s="780"/>
      <c r="AD532" s="780"/>
      <c r="AE532" s="780"/>
      <c r="AF532" s="780"/>
      <c r="AG532" s="780"/>
      <c r="AH532" s="780"/>
      <c r="AI532" s="780"/>
    </row>
    <row r="533" spans="21:35" ht="13.5" thickBot="1">
      <c r="U533" s="761"/>
      <c r="V533" s="761"/>
      <c r="W533" s="760"/>
      <c r="X533" s="780"/>
      <c r="Y533" s="780"/>
      <c r="Z533" s="780"/>
      <c r="AA533" s="780"/>
      <c r="AB533" s="780"/>
      <c r="AC533" s="780"/>
      <c r="AD533" s="780"/>
      <c r="AE533" s="780"/>
      <c r="AF533" s="780"/>
      <c r="AG533" s="780"/>
      <c r="AH533" s="780"/>
      <c r="AI533" s="780"/>
    </row>
    <row r="534" spans="21:35" ht="12.75">
      <c r="U534" s="761"/>
      <c r="V534" s="768"/>
      <c r="W534" s="760"/>
      <c r="X534" s="782"/>
      <c r="Y534" s="782"/>
      <c r="Z534" s="782"/>
      <c r="AA534" s="782"/>
      <c r="AB534" s="782"/>
      <c r="AC534" s="782"/>
      <c r="AD534" s="782"/>
      <c r="AE534" s="782"/>
      <c r="AF534" s="782"/>
      <c r="AG534" s="782"/>
      <c r="AH534" s="782"/>
      <c r="AI534" s="782"/>
    </row>
    <row r="535" spans="21:35" ht="12.75">
      <c r="U535" s="762"/>
      <c r="V535" s="761"/>
      <c r="W535" s="760"/>
      <c r="X535" s="782"/>
      <c r="Y535" s="782"/>
      <c r="Z535" s="782"/>
      <c r="AA535" s="782"/>
      <c r="AB535" s="782"/>
      <c r="AC535" s="782"/>
      <c r="AD535" s="782"/>
      <c r="AE535" s="782"/>
      <c r="AF535" s="782"/>
      <c r="AG535" s="782"/>
      <c r="AH535" s="782"/>
      <c r="AI535" s="782"/>
    </row>
    <row r="536" spans="21:35" ht="12.75">
      <c r="U536" s="762"/>
      <c r="V536" s="761"/>
      <c r="W536" s="760"/>
      <c r="X536" s="782"/>
      <c r="Y536" s="782"/>
      <c r="Z536" s="782"/>
      <c r="AA536" s="782"/>
      <c r="AB536" s="782"/>
      <c r="AC536" s="782"/>
      <c r="AD536" s="782"/>
      <c r="AE536" s="782"/>
      <c r="AF536" s="782"/>
      <c r="AG536" s="782"/>
      <c r="AH536" s="782"/>
      <c r="AI536" s="782"/>
    </row>
    <row r="537" spans="21:35" ht="12.75">
      <c r="U537" s="762"/>
      <c r="V537" s="761"/>
      <c r="W537" s="760"/>
      <c r="X537" s="782"/>
      <c r="Y537" s="782"/>
      <c r="Z537" s="782"/>
      <c r="AA537" s="782"/>
      <c r="AB537" s="782"/>
      <c r="AC537" s="782"/>
      <c r="AD537" s="782"/>
      <c r="AE537" s="782"/>
      <c r="AF537" s="782"/>
      <c r="AG537" s="782"/>
      <c r="AH537" s="782"/>
      <c r="AI537" s="782"/>
    </row>
    <row r="538" spans="21:35" ht="12.75">
      <c r="U538" s="762"/>
      <c r="V538" s="761"/>
      <c r="W538" s="760"/>
      <c r="X538" s="782"/>
      <c r="Y538" s="782"/>
      <c r="Z538" s="782"/>
      <c r="AA538" s="782"/>
      <c r="AB538" s="782"/>
      <c r="AC538" s="782"/>
      <c r="AD538" s="782"/>
      <c r="AE538" s="782"/>
      <c r="AF538" s="782"/>
      <c r="AG538" s="782"/>
      <c r="AH538" s="782"/>
      <c r="AI538" s="782"/>
    </row>
    <row r="539" spans="21:35" ht="12.75">
      <c r="U539" s="762"/>
      <c r="V539" s="761"/>
      <c r="W539" s="760"/>
      <c r="X539" s="782"/>
      <c r="Y539" s="782"/>
      <c r="Z539" s="782"/>
      <c r="AA539" s="782"/>
      <c r="AB539" s="782"/>
      <c r="AC539" s="782"/>
      <c r="AD539" s="782"/>
      <c r="AE539" s="782"/>
      <c r="AF539" s="782"/>
      <c r="AG539" s="782"/>
      <c r="AH539" s="782"/>
      <c r="AI539" s="782"/>
    </row>
    <row r="540" spans="21:35" ht="12.75">
      <c r="U540" s="762"/>
      <c r="V540" s="761"/>
      <c r="W540" s="760"/>
      <c r="X540" s="782"/>
      <c r="Y540" s="782"/>
      <c r="Z540" s="782"/>
      <c r="AA540" s="782"/>
      <c r="AB540" s="782"/>
      <c r="AC540" s="782"/>
      <c r="AD540" s="782"/>
      <c r="AE540" s="782"/>
      <c r="AF540" s="782"/>
      <c r="AG540" s="782"/>
      <c r="AH540" s="782"/>
      <c r="AI540" s="782"/>
    </row>
    <row r="541" spans="21:35" ht="12.75">
      <c r="U541" s="762"/>
      <c r="V541" s="761"/>
      <c r="W541" s="760"/>
      <c r="X541" s="782"/>
      <c r="Y541" s="782"/>
      <c r="Z541" s="782"/>
      <c r="AA541" s="782"/>
      <c r="AB541" s="782"/>
      <c r="AC541" s="782"/>
      <c r="AD541" s="782"/>
      <c r="AE541" s="782"/>
      <c r="AF541" s="782"/>
      <c r="AG541" s="782"/>
      <c r="AH541" s="782"/>
      <c r="AI541" s="782"/>
    </row>
    <row r="542" spans="21:35" ht="12.75">
      <c r="U542" s="762"/>
      <c r="V542" s="761"/>
      <c r="W542" s="760"/>
      <c r="X542" s="782"/>
      <c r="Y542" s="782"/>
      <c r="Z542" s="782"/>
      <c r="AA542" s="782"/>
      <c r="AB542" s="782"/>
      <c r="AC542" s="782"/>
      <c r="AD542" s="782"/>
      <c r="AE542" s="782"/>
      <c r="AF542" s="782"/>
      <c r="AG542" s="782"/>
      <c r="AH542" s="782"/>
      <c r="AI542" s="782"/>
    </row>
    <row r="543" spans="21:35" ht="12.75">
      <c r="U543" s="762"/>
      <c r="V543" s="761"/>
      <c r="W543" s="760"/>
      <c r="X543" s="782"/>
      <c r="Y543" s="782"/>
      <c r="Z543" s="782"/>
      <c r="AA543" s="782"/>
      <c r="AB543" s="782"/>
      <c r="AC543" s="782"/>
      <c r="AD543" s="782"/>
      <c r="AE543" s="782"/>
      <c r="AF543" s="782"/>
      <c r="AG543" s="782"/>
      <c r="AH543" s="782"/>
      <c r="AI543" s="782"/>
    </row>
    <row r="544" spans="21:35" ht="12.75">
      <c r="U544" s="762"/>
      <c r="V544" s="761"/>
      <c r="W544" s="760"/>
      <c r="X544" s="782"/>
      <c r="Y544" s="782"/>
      <c r="Z544" s="782"/>
      <c r="AA544" s="782"/>
      <c r="AB544" s="782"/>
      <c r="AC544" s="782"/>
      <c r="AD544" s="782"/>
      <c r="AE544" s="782"/>
      <c r="AF544" s="782"/>
      <c r="AG544" s="782"/>
      <c r="AH544" s="782"/>
      <c r="AI544" s="782"/>
    </row>
    <row r="545" spans="21:35" ht="12.75">
      <c r="U545" s="762"/>
      <c r="V545" s="761"/>
      <c r="W545" s="760"/>
      <c r="X545" s="782"/>
      <c r="Y545" s="782"/>
      <c r="Z545" s="782"/>
      <c r="AA545" s="782"/>
      <c r="AB545" s="782"/>
      <c r="AC545" s="782"/>
      <c r="AD545" s="782"/>
      <c r="AE545" s="782"/>
      <c r="AF545" s="782"/>
      <c r="AG545" s="782"/>
      <c r="AH545" s="782"/>
      <c r="AI545" s="782"/>
    </row>
    <row r="546" spans="21:35" ht="12.75">
      <c r="U546" s="762"/>
      <c r="V546" s="761"/>
      <c r="W546" s="760"/>
      <c r="X546" s="782"/>
      <c r="Y546" s="782"/>
      <c r="Z546" s="782"/>
      <c r="AA546" s="782"/>
      <c r="AB546" s="782"/>
      <c r="AC546" s="782"/>
      <c r="AD546" s="782"/>
      <c r="AE546" s="782"/>
      <c r="AF546" s="782"/>
      <c r="AG546" s="782"/>
      <c r="AH546" s="782"/>
      <c r="AI546" s="782"/>
    </row>
    <row r="547" spans="21:35" ht="12.75">
      <c r="U547" s="762"/>
      <c r="V547" s="761"/>
      <c r="W547" s="760"/>
      <c r="X547" s="782"/>
      <c r="Y547" s="782"/>
      <c r="Z547" s="782"/>
      <c r="AA547" s="782"/>
      <c r="AB547" s="782"/>
      <c r="AC547" s="782"/>
      <c r="AD547" s="782"/>
      <c r="AE547" s="782"/>
      <c r="AF547" s="782"/>
      <c r="AG547" s="782"/>
      <c r="AH547" s="782"/>
      <c r="AI547" s="782"/>
    </row>
    <row r="548" spans="21:35" ht="12.75">
      <c r="U548" s="762"/>
      <c r="V548" s="761"/>
      <c r="W548" s="760"/>
      <c r="X548" s="782"/>
      <c r="Y548" s="782"/>
      <c r="Z548" s="782"/>
      <c r="AA548" s="782"/>
      <c r="AB548" s="782"/>
      <c r="AC548" s="782"/>
      <c r="AD548" s="782"/>
      <c r="AE548" s="782"/>
      <c r="AF548" s="782"/>
      <c r="AG548" s="782"/>
      <c r="AH548" s="782"/>
      <c r="AI548" s="782"/>
    </row>
    <row r="549" spans="21:35" ht="12.75">
      <c r="U549" s="762"/>
      <c r="V549" s="761"/>
      <c r="W549" s="760"/>
      <c r="X549" s="782"/>
      <c r="Y549" s="782"/>
      <c r="Z549" s="782"/>
      <c r="AA549" s="782"/>
      <c r="AB549" s="782"/>
      <c r="AC549" s="782"/>
      <c r="AD549" s="782"/>
      <c r="AE549" s="782"/>
      <c r="AF549" s="782"/>
      <c r="AG549" s="782"/>
      <c r="AH549" s="782"/>
      <c r="AI549" s="782"/>
    </row>
    <row r="550" spans="21:35" ht="12.75">
      <c r="U550" s="762"/>
      <c r="V550" s="761"/>
      <c r="W550" s="760"/>
      <c r="X550" s="782"/>
      <c r="Y550" s="782"/>
      <c r="Z550" s="782"/>
      <c r="AA550" s="782"/>
      <c r="AB550" s="782"/>
      <c r="AC550" s="782"/>
      <c r="AD550" s="782"/>
      <c r="AE550" s="782"/>
      <c r="AF550" s="782"/>
      <c r="AG550" s="782"/>
      <c r="AH550" s="782"/>
      <c r="AI550" s="782"/>
    </row>
    <row r="551" spans="21:35" ht="12.75">
      <c r="U551" s="762"/>
      <c r="V551" s="761"/>
      <c r="W551" s="760"/>
      <c r="X551" s="782"/>
      <c r="Y551" s="782"/>
      <c r="Z551" s="782"/>
      <c r="AA551" s="782"/>
      <c r="AB551" s="782"/>
      <c r="AC551" s="782"/>
      <c r="AD551" s="782"/>
      <c r="AE551" s="782"/>
      <c r="AF551" s="782"/>
      <c r="AG551" s="782"/>
      <c r="AH551" s="782"/>
      <c r="AI551" s="782"/>
    </row>
    <row r="552" spans="21:35" ht="12.75">
      <c r="U552" s="762"/>
      <c r="V552" s="761"/>
      <c r="W552" s="760"/>
      <c r="X552" s="782"/>
      <c r="Y552" s="782"/>
      <c r="Z552" s="782"/>
      <c r="AA552" s="782"/>
      <c r="AB552" s="782"/>
      <c r="AC552" s="782"/>
      <c r="AD552" s="782"/>
      <c r="AE552" s="782"/>
      <c r="AF552" s="782"/>
      <c r="AG552" s="782"/>
      <c r="AH552" s="782"/>
      <c r="AI552" s="782"/>
    </row>
    <row r="553" spans="21:35" ht="12.75">
      <c r="U553" s="762"/>
      <c r="V553" s="761"/>
      <c r="W553" s="760"/>
      <c r="X553" s="782"/>
      <c r="Y553" s="782"/>
      <c r="Z553" s="782"/>
      <c r="AA553" s="782"/>
      <c r="AB553" s="782"/>
      <c r="AC553" s="782"/>
      <c r="AD553" s="782"/>
      <c r="AE553" s="782"/>
      <c r="AF553" s="782"/>
      <c r="AG553" s="782"/>
      <c r="AH553" s="782"/>
      <c r="AI553" s="782"/>
    </row>
    <row r="554" spans="21:35" ht="12.75">
      <c r="U554" s="762"/>
      <c r="V554" s="761"/>
      <c r="W554" s="760"/>
      <c r="X554" s="782"/>
      <c r="Y554" s="782"/>
      <c r="Z554" s="782"/>
      <c r="AA554" s="782"/>
      <c r="AB554" s="782"/>
      <c r="AC554" s="782"/>
      <c r="AD554" s="782"/>
      <c r="AE554" s="782"/>
      <c r="AF554" s="782"/>
      <c r="AG554" s="782"/>
      <c r="AH554" s="782"/>
      <c r="AI554" s="782"/>
    </row>
    <row r="555" spans="21:35" ht="12.75">
      <c r="U555" s="762"/>
      <c r="V555" s="761"/>
      <c r="W555" s="760"/>
      <c r="X555" s="782"/>
      <c r="Y555" s="782"/>
      <c r="Z555" s="782"/>
      <c r="AA555" s="782"/>
      <c r="AB555" s="782"/>
      <c r="AC555" s="782"/>
      <c r="AD555" s="782"/>
      <c r="AE555" s="782"/>
      <c r="AF555" s="782"/>
      <c r="AG555" s="782"/>
      <c r="AH555" s="782"/>
      <c r="AI555" s="782"/>
    </row>
    <row r="556" spans="21:35" ht="12.75">
      <c r="U556" s="762"/>
      <c r="V556" s="761"/>
      <c r="W556" s="760"/>
      <c r="X556" s="782"/>
      <c r="Y556" s="782"/>
      <c r="Z556" s="782"/>
      <c r="AA556" s="782"/>
      <c r="AB556" s="782"/>
      <c r="AC556" s="782"/>
      <c r="AD556" s="782"/>
      <c r="AE556" s="782"/>
      <c r="AF556" s="782"/>
      <c r="AG556" s="782"/>
      <c r="AH556" s="782"/>
      <c r="AI556" s="782"/>
    </row>
    <row r="557" spans="21:35" ht="12.75">
      <c r="U557" s="762"/>
      <c r="V557" s="761"/>
      <c r="W557" s="760"/>
      <c r="X557" s="782"/>
      <c r="Y557" s="782"/>
      <c r="Z557" s="782"/>
      <c r="AA557" s="782"/>
      <c r="AB557" s="782"/>
      <c r="AC557" s="782"/>
      <c r="AD557" s="782"/>
      <c r="AE557" s="782"/>
      <c r="AF557" s="782"/>
      <c r="AG557" s="782"/>
      <c r="AH557" s="782"/>
      <c r="AI557" s="782"/>
    </row>
    <row r="558" spans="21:35" ht="12.75">
      <c r="U558" s="762"/>
      <c r="V558" s="761"/>
      <c r="W558" s="760"/>
      <c r="X558" s="782"/>
      <c r="Y558" s="782"/>
      <c r="Z558" s="782"/>
      <c r="AA558" s="782"/>
      <c r="AB558" s="782"/>
      <c r="AC558" s="782"/>
      <c r="AD558" s="782"/>
      <c r="AE558" s="782"/>
      <c r="AF558" s="782"/>
      <c r="AG558" s="782"/>
      <c r="AH558" s="782"/>
      <c r="AI558" s="782"/>
    </row>
    <row r="559" spans="21:35" ht="12.75">
      <c r="U559" s="762"/>
      <c r="V559" s="761"/>
      <c r="W559" s="760"/>
      <c r="X559" s="782"/>
      <c r="Y559" s="782"/>
      <c r="Z559" s="782"/>
      <c r="AA559" s="782"/>
      <c r="AB559" s="782"/>
      <c r="AC559" s="782"/>
      <c r="AD559" s="782"/>
      <c r="AE559" s="782"/>
      <c r="AF559" s="782"/>
      <c r="AG559" s="782"/>
      <c r="AH559" s="782"/>
      <c r="AI559" s="782"/>
    </row>
    <row r="560" spans="21:35" ht="12.75">
      <c r="U560" s="762"/>
      <c r="V560" s="761"/>
      <c r="W560" s="760"/>
      <c r="X560" s="782"/>
      <c r="Y560" s="782"/>
      <c r="Z560" s="782"/>
      <c r="AA560" s="782"/>
      <c r="AB560" s="782"/>
      <c r="AC560" s="772"/>
      <c r="AD560" s="782"/>
      <c r="AE560" s="782"/>
      <c r="AF560" s="782"/>
      <c r="AG560" s="782"/>
      <c r="AH560" s="782"/>
      <c r="AI560" s="782"/>
    </row>
    <row r="561" spans="21:35" ht="12.75">
      <c r="U561" s="762"/>
      <c r="V561" s="761"/>
      <c r="W561" s="760"/>
      <c r="X561" s="783"/>
      <c r="Y561" s="784"/>
      <c r="Z561" s="784"/>
      <c r="AA561" s="784"/>
      <c r="AB561" s="784"/>
      <c r="AC561" s="772"/>
      <c r="AD561" s="784"/>
      <c r="AE561" s="784"/>
      <c r="AF561" s="785"/>
      <c r="AG561" s="784"/>
      <c r="AH561" s="784"/>
      <c r="AI561" s="786"/>
    </row>
    <row r="562" spans="21:35" ht="12.75">
      <c r="U562" s="762"/>
      <c r="V562" s="761"/>
      <c r="W562" s="760"/>
      <c r="X562" s="783"/>
      <c r="Y562" s="784"/>
      <c r="Z562" s="784"/>
      <c r="AA562" s="784"/>
      <c r="AB562" s="784"/>
      <c r="AC562" s="772"/>
      <c r="AD562" s="784"/>
      <c r="AE562" s="784"/>
      <c r="AF562" s="785"/>
      <c r="AG562" s="784"/>
      <c r="AH562" s="784"/>
      <c r="AI562" s="786"/>
    </row>
    <row r="563" spans="21:35" ht="12.75">
      <c r="U563" s="762"/>
      <c r="V563" s="761"/>
      <c r="W563" s="760"/>
      <c r="X563" s="783"/>
      <c r="Y563" s="784"/>
      <c r="Z563" s="784"/>
      <c r="AA563" s="784"/>
      <c r="AB563" s="784"/>
      <c r="AC563" s="772"/>
      <c r="AD563" s="784"/>
      <c r="AE563" s="784"/>
      <c r="AF563" s="785"/>
      <c r="AG563" s="784"/>
      <c r="AH563" s="784"/>
      <c r="AI563" s="786"/>
    </row>
    <row r="564" spans="21:35" ht="12.75">
      <c r="U564" s="762"/>
      <c r="V564" s="761"/>
      <c r="W564" s="760"/>
      <c r="X564" s="783"/>
      <c r="Y564" s="784"/>
      <c r="Z564" s="784"/>
      <c r="AA564" s="784"/>
      <c r="AB564" s="784"/>
      <c r="AC564" s="772"/>
      <c r="AD564" s="784"/>
      <c r="AE564" s="784"/>
      <c r="AF564" s="785"/>
      <c r="AG564" s="784"/>
      <c r="AH564" s="784"/>
      <c r="AI564" s="786"/>
    </row>
    <row r="565" spans="21:35" ht="12.75">
      <c r="U565" s="762"/>
      <c r="V565" s="761"/>
      <c r="W565" s="760"/>
      <c r="X565" s="783"/>
      <c r="Y565" s="784"/>
      <c r="Z565" s="784"/>
      <c r="AA565" s="784"/>
      <c r="AB565" s="784"/>
      <c r="AC565" s="772"/>
      <c r="AD565" s="784"/>
      <c r="AE565" s="784"/>
      <c r="AF565" s="785"/>
      <c r="AG565" s="784"/>
      <c r="AH565" s="784"/>
      <c r="AI565" s="786"/>
    </row>
    <row r="566" spans="21:35" ht="12.75">
      <c r="U566" s="762"/>
      <c r="V566" s="761"/>
      <c r="W566" s="760"/>
      <c r="X566" s="783"/>
      <c r="Y566" s="784"/>
      <c r="Z566" s="784"/>
      <c r="AA566" s="784"/>
      <c r="AB566" s="784"/>
      <c r="AC566" s="772"/>
      <c r="AD566" s="784"/>
      <c r="AE566" s="784"/>
      <c r="AF566" s="785"/>
      <c r="AG566" s="784"/>
      <c r="AH566" s="784"/>
      <c r="AI566" s="786"/>
    </row>
    <row r="567" spans="21:35" ht="12.75">
      <c r="U567" s="762"/>
      <c r="V567" s="761"/>
      <c r="W567" s="760"/>
      <c r="X567" s="783"/>
      <c r="Y567" s="784"/>
      <c r="Z567" s="784"/>
      <c r="AA567" s="784"/>
      <c r="AB567" s="784"/>
      <c r="AC567" s="772"/>
      <c r="AD567" s="784"/>
      <c r="AE567" s="784"/>
      <c r="AF567" s="785"/>
      <c r="AG567" s="784"/>
      <c r="AH567" s="784"/>
      <c r="AI567" s="786"/>
    </row>
    <row r="568" spans="21:35" ht="12.75">
      <c r="U568" s="762"/>
      <c r="V568" s="761"/>
      <c r="W568" s="760"/>
      <c r="X568" s="783"/>
      <c r="Y568" s="784"/>
      <c r="Z568" s="784"/>
      <c r="AA568" s="784"/>
      <c r="AB568" s="784"/>
      <c r="AC568" s="772"/>
      <c r="AD568" s="784"/>
      <c r="AE568" s="784"/>
      <c r="AF568" s="785"/>
      <c r="AG568" s="784"/>
      <c r="AH568" s="784"/>
      <c r="AI568" s="786"/>
    </row>
    <row r="569" spans="21:35" ht="12.75">
      <c r="U569" s="762"/>
      <c r="V569" s="761"/>
      <c r="W569" s="760"/>
      <c r="X569" s="783"/>
      <c r="Y569" s="783"/>
      <c r="Z569" s="783"/>
      <c r="AA569" s="783"/>
      <c r="AB569" s="783"/>
      <c r="AC569" s="772"/>
      <c r="AD569" s="783"/>
      <c r="AE569" s="783"/>
      <c r="AF569" s="783"/>
      <c r="AG569" s="783"/>
      <c r="AH569" s="783"/>
      <c r="AI569" s="783"/>
    </row>
    <row r="570" spans="21:35" ht="12.75">
      <c r="U570" s="762"/>
      <c r="V570" s="761"/>
      <c r="W570" s="760"/>
      <c r="X570" s="783"/>
      <c r="Y570" s="783"/>
      <c r="Z570" s="783"/>
      <c r="AA570" s="783"/>
      <c r="AB570" s="783"/>
      <c r="AC570" s="772"/>
      <c r="AD570" s="783"/>
      <c r="AE570" s="783"/>
      <c r="AF570" s="783"/>
      <c r="AG570" s="783"/>
      <c r="AH570" s="783"/>
      <c r="AI570" s="783"/>
    </row>
    <row r="571" spans="21:35" ht="12.75">
      <c r="U571" s="762"/>
      <c r="V571" s="761"/>
      <c r="W571" s="760"/>
      <c r="X571" s="783"/>
      <c r="Y571" s="783"/>
      <c r="Z571" s="783"/>
      <c r="AA571" s="783"/>
      <c r="AB571" s="783"/>
      <c r="AC571" s="772"/>
      <c r="AD571" s="783"/>
      <c r="AE571" s="783"/>
      <c r="AF571" s="783"/>
      <c r="AG571" s="783"/>
      <c r="AH571" s="783"/>
      <c r="AI571" s="783"/>
    </row>
    <row r="572" spans="21:35" ht="12.75">
      <c r="U572" s="762"/>
      <c r="V572" s="761"/>
      <c r="W572" s="760"/>
      <c r="X572" s="783"/>
      <c r="Y572" s="783"/>
      <c r="Z572" s="783"/>
      <c r="AA572" s="783"/>
      <c r="AB572" s="783"/>
      <c r="AC572" s="772"/>
      <c r="AD572" s="783"/>
      <c r="AE572" s="783"/>
      <c r="AF572" s="783"/>
      <c r="AG572" s="783"/>
      <c r="AH572" s="783"/>
      <c r="AI572" s="783"/>
    </row>
    <row r="573" spans="21:35" ht="12.75">
      <c r="U573" s="762"/>
      <c r="V573" s="761"/>
      <c r="W573" s="760"/>
      <c r="X573" s="783"/>
      <c r="Y573" s="783"/>
      <c r="Z573" s="783"/>
      <c r="AA573" s="783"/>
      <c r="AB573" s="783"/>
      <c r="AC573" s="772"/>
      <c r="AD573" s="783"/>
      <c r="AE573" s="783"/>
      <c r="AF573" s="783"/>
      <c r="AG573" s="783"/>
      <c r="AH573" s="783"/>
      <c r="AI573" s="783"/>
    </row>
    <row r="574" spans="21:35" ht="12.75">
      <c r="U574" s="762"/>
      <c r="V574" s="761"/>
      <c r="W574" s="760"/>
      <c r="X574" s="783"/>
      <c r="Y574" s="783"/>
      <c r="Z574" s="783"/>
      <c r="AA574" s="783"/>
      <c r="AB574" s="783"/>
      <c r="AC574" s="772"/>
      <c r="AD574" s="783"/>
      <c r="AE574" s="783"/>
      <c r="AF574" s="783"/>
      <c r="AG574" s="783"/>
      <c r="AH574" s="783"/>
      <c r="AI574" s="783"/>
    </row>
    <row r="575" spans="21:35" ht="12.75">
      <c r="U575" s="762"/>
      <c r="V575" s="761"/>
      <c r="W575" s="760"/>
      <c r="X575" s="783"/>
      <c r="Y575" s="783"/>
      <c r="Z575" s="783"/>
      <c r="AA575" s="783"/>
      <c r="AB575" s="783"/>
      <c r="AC575" s="772"/>
      <c r="AD575" s="783"/>
      <c r="AE575" s="783"/>
      <c r="AF575" s="783"/>
      <c r="AG575" s="783"/>
      <c r="AH575" s="783"/>
      <c r="AI575" s="783"/>
    </row>
    <row r="576" spans="21:35" ht="12.75">
      <c r="U576" s="762"/>
      <c r="V576" s="761"/>
      <c r="W576" s="760"/>
      <c r="X576" s="783"/>
      <c r="Y576" s="783"/>
      <c r="Z576" s="783"/>
      <c r="AA576" s="783"/>
      <c r="AB576" s="783"/>
      <c r="AC576" s="772"/>
      <c r="AD576" s="783"/>
      <c r="AE576" s="783"/>
      <c r="AF576" s="783"/>
      <c r="AG576" s="783"/>
      <c r="AH576" s="783"/>
      <c r="AI576" s="783"/>
    </row>
    <row r="577" spans="21:35" ht="12.75">
      <c r="U577" s="762"/>
      <c r="V577" s="761"/>
      <c r="W577" s="760"/>
      <c r="X577" s="783"/>
      <c r="Y577" s="783"/>
      <c r="Z577" s="783"/>
      <c r="AA577" s="783"/>
      <c r="AB577" s="783"/>
      <c r="AC577" s="772"/>
      <c r="AD577" s="783"/>
      <c r="AE577" s="783"/>
      <c r="AF577" s="783"/>
      <c r="AG577" s="783"/>
      <c r="AH577" s="783"/>
      <c r="AI577" s="783"/>
    </row>
    <row r="578" spans="21:35" ht="12.75">
      <c r="U578" s="762"/>
      <c r="V578" s="761"/>
      <c r="W578" s="760"/>
      <c r="X578" s="783"/>
      <c r="Y578" s="783"/>
      <c r="Z578" s="783"/>
      <c r="AA578" s="783"/>
      <c r="AB578" s="783"/>
      <c r="AC578" s="772"/>
      <c r="AD578" s="783"/>
      <c r="AE578" s="783"/>
      <c r="AF578" s="783"/>
      <c r="AG578" s="783"/>
      <c r="AH578" s="783"/>
      <c r="AI578" s="783"/>
    </row>
    <row r="579" spans="21:35" ht="12.75">
      <c r="U579" s="762"/>
      <c r="V579" s="761"/>
      <c r="W579" s="760"/>
      <c r="X579" s="783"/>
      <c r="Y579" s="783"/>
      <c r="Z579" s="783"/>
      <c r="AA579" s="783"/>
      <c r="AB579" s="783"/>
      <c r="AC579" s="772"/>
      <c r="AD579" s="783"/>
      <c r="AE579" s="783"/>
      <c r="AF579" s="783"/>
      <c r="AG579" s="783"/>
      <c r="AH579" s="783"/>
      <c r="AI579" s="783"/>
    </row>
    <row r="580" spans="21:35" ht="12.75">
      <c r="U580" s="762"/>
      <c r="V580" s="761"/>
      <c r="W580" s="760"/>
      <c r="X580" s="783"/>
      <c r="Y580" s="783"/>
      <c r="Z580" s="783"/>
      <c r="AA580" s="783"/>
      <c r="AB580" s="783"/>
      <c r="AC580" s="772"/>
      <c r="AD580" s="783"/>
      <c r="AE580" s="783"/>
      <c r="AF580" s="783"/>
      <c r="AG580" s="783"/>
      <c r="AH580" s="783"/>
      <c r="AI580" s="783"/>
    </row>
    <row r="581" spans="21:35" ht="12.75">
      <c r="U581" s="762"/>
      <c r="V581" s="761"/>
      <c r="W581" s="760"/>
      <c r="X581" s="783"/>
      <c r="Y581" s="783"/>
      <c r="Z581" s="783"/>
      <c r="AA581" s="783"/>
      <c r="AB581" s="783"/>
      <c r="AC581" s="772"/>
      <c r="AD581" s="783"/>
      <c r="AE581" s="783"/>
      <c r="AF581" s="783"/>
      <c r="AG581" s="783"/>
      <c r="AH581" s="783"/>
      <c r="AI581" s="783"/>
    </row>
    <row r="582" spans="21:35" ht="12.75">
      <c r="U582" s="762"/>
      <c r="V582" s="761"/>
      <c r="W582" s="760"/>
      <c r="X582" s="783"/>
      <c r="Y582" s="783"/>
      <c r="Z582" s="783"/>
      <c r="AA582" s="783"/>
      <c r="AB582" s="783"/>
      <c r="AC582" s="772"/>
      <c r="AD582" s="783"/>
      <c r="AE582" s="783"/>
      <c r="AF582" s="783"/>
      <c r="AG582" s="783"/>
      <c r="AH582" s="783"/>
      <c r="AI582" s="783"/>
    </row>
    <row r="583" spans="21:35" ht="12.75">
      <c r="U583" s="762"/>
      <c r="V583" s="761"/>
      <c r="W583" s="760"/>
      <c r="X583" s="783"/>
      <c r="Y583" s="783"/>
      <c r="Z583" s="783"/>
      <c r="AA583" s="783"/>
      <c r="AB583" s="783"/>
      <c r="AC583" s="772"/>
      <c r="AD583" s="783"/>
      <c r="AE583" s="783"/>
      <c r="AF583" s="783"/>
      <c r="AG583" s="783"/>
      <c r="AH583" s="783"/>
      <c r="AI583" s="783"/>
    </row>
    <row r="584" spans="21:35" ht="12.75">
      <c r="U584" s="762"/>
      <c r="V584" s="761"/>
      <c r="W584" s="760"/>
      <c r="X584" s="783"/>
      <c r="Y584" s="783"/>
      <c r="Z584" s="783"/>
      <c r="AA584" s="783"/>
      <c r="AB584" s="783"/>
      <c r="AC584" s="772"/>
      <c r="AD584" s="783"/>
      <c r="AE584" s="783"/>
      <c r="AF584" s="783"/>
      <c r="AG584" s="783"/>
      <c r="AH584" s="783"/>
      <c r="AI584" s="783"/>
    </row>
    <row r="585" spans="21:35" ht="12.75">
      <c r="U585" s="762"/>
      <c r="V585" s="761"/>
      <c r="W585" s="760"/>
      <c r="X585" s="783"/>
      <c r="Y585" s="783"/>
      <c r="Z585" s="783"/>
      <c r="AA585" s="783"/>
      <c r="AB585" s="783"/>
      <c r="AC585" s="772"/>
      <c r="AD585" s="783"/>
      <c r="AE585" s="783"/>
      <c r="AF585" s="783"/>
      <c r="AG585" s="783"/>
      <c r="AH585" s="783"/>
      <c r="AI585" s="783"/>
    </row>
    <row r="586" spans="21:35" ht="13.5" thickBot="1">
      <c r="U586" s="761"/>
      <c r="V586" s="761"/>
      <c r="W586" s="760"/>
      <c r="X586" s="783"/>
      <c r="Y586" s="783"/>
      <c r="Z586" s="783"/>
      <c r="AA586" s="783"/>
      <c r="AB586" s="783"/>
      <c r="AC586" s="772"/>
      <c r="AD586" s="783"/>
      <c r="AE586" s="783"/>
      <c r="AF586" s="783"/>
      <c r="AG586" s="783"/>
      <c r="AH586" s="783"/>
      <c r="AI586" s="783"/>
    </row>
    <row r="587" spans="21:35" ht="12.75">
      <c r="U587" s="761"/>
      <c r="V587" s="768"/>
      <c r="W587" s="760"/>
      <c r="X587" s="783"/>
      <c r="Y587" s="783"/>
      <c r="Z587" s="783"/>
      <c r="AA587" s="783"/>
      <c r="AB587" s="783"/>
      <c r="AC587" s="772"/>
      <c r="AD587" s="783"/>
      <c r="AE587" s="783"/>
      <c r="AF587" s="783"/>
      <c r="AG587" s="783"/>
      <c r="AH587" s="783"/>
      <c r="AI587" s="783"/>
    </row>
    <row r="588" spans="21:35" ht="12.75">
      <c r="U588" s="762"/>
      <c r="V588" s="761"/>
      <c r="W588" s="760"/>
      <c r="X588" s="783"/>
      <c r="Y588" s="783"/>
      <c r="Z588" s="783"/>
      <c r="AA588" s="783"/>
      <c r="AB588" s="783"/>
      <c r="AC588" s="772"/>
      <c r="AD588" s="783"/>
      <c r="AE588" s="783"/>
      <c r="AF588" s="783"/>
      <c r="AG588" s="783"/>
      <c r="AH588" s="783"/>
      <c r="AI588" s="783"/>
    </row>
    <row r="589" spans="21:35" ht="12.75">
      <c r="U589" s="762"/>
      <c r="V589" s="761"/>
      <c r="W589" s="760"/>
      <c r="X589" s="783"/>
      <c r="Y589" s="783"/>
      <c r="Z589" s="783"/>
      <c r="AA589" s="783"/>
      <c r="AB589" s="783"/>
      <c r="AC589" s="772"/>
      <c r="AD589" s="783"/>
      <c r="AE589" s="783"/>
      <c r="AF589" s="783"/>
      <c r="AG589" s="783"/>
      <c r="AH589" s="783"/>
      <c r="AI589" s="783"/>
    </row>
    <row r="590" spans="21:35" ht="12.75">
      <c r="U590" s="762"/>
      <c r="V590" s="761"/>
      <c r="W590" s="760"/>
      <c r="X590" s="783"/>
      <c r="Y590" s="783"/>
      <c r="Z590" s="783"/>
      <c r="AA590" s="783"/>
      <c r="AB590" s="783"/>
      <c r="AC590" s="772"/>
      <c r="AD590" s="783"/>
      <c r="AE590" s="783"/>
      <c r="AF590" s="783"/>
      <c r="AG590" s="783"/>
      <c r="AH590" s="783"/>
      <c r="AI590" s="783"/>
    </row>
    <row r="591" spans="21:35" ht="12.75">
      <c r="U591" s="762"/>
      <c r="V591" s="761"/>
      <c r="W591" s="760"/>
      <c r="X591" s="783"/>
      <c r="Y591" s="783"/>
      <c r="Z591" s="783"/>
      <c r="AA591" s="783"/>
      <c r="AB591" s="783"/>
      <c r="AC591" s="772"/>
      <c r="AD591" s="783"/>
      <c r="AE591" s="783"/>
      <c r="AF591" s="783"/>
      <c r="AG591" s="783"/>
      <c r="AH591" s="783"/>
      <c r="AI591" s="783"/>
    </row>
    <row r="592" spans="21:35" ht="12.75">
      <c r="U592" s="762"/>
      <c r="V592" s="761"/>
      <c r="W592" s="760"/>
      <c r="X592" s="783"/>
      <c r="Y592" s="783"/>
      <c r="Z592" s="783"/>
      <c r="AA592" s="783"/>
      <c r="AB592" s="783"/>
      <c r="AC592" s="772"/>
      <c r="AD592" s="783"/>
      <c r="AE592" s="783"/>
      <c r="AF592" s="783"/>
      <c r="AG592" s="783"/>
      <c r="AH592" s="783"/>
      <c r="AI592" s="783"/>
    </row>
    <row r="593" spans="21:35" ht="12.75">
      <c r="U593" s="762"/>
      <c r="V593" s="761"/>
      <c r="W593" s="760"/>
      <c r="X593" s="783"/>
      <c r="Y593" s="783"/>
      <c r="Z593" s="783"/>
      <c r="AA593" s="783"/>
      <c r="AB593" s="783"/>
      <c r="AC593" s="772"/>
      <c r="AD593" s="783"/>
      <c r="AE593" s="783"/>
      <c r="AF593" s="783"/>
      <c r="AG593" s="783"/>
      <c r="AH593" s="783"/>
      <c r="AI593" s="783"/>
    </row>
    <row r="594" spans="21:35" ht="12.75">
      <c r="U594" s="762"/>
      <c r="V594" s="761"/>
      <c r="W594" s="760"/>
      <c r="X594" s="783"/>
      <c r="Y594" s="783"/>
      <c r="Z594" s="783"/>
      <c r="AA594" s="783"/>
      <c r="AB594" s="783"/>
      <c r="AC594" s="772"/>
      <c r="AD594" s="783"/>
      <c r="AE594" s="783"/>
      <c r="AF594" s="783"/>
      <c r="AG594" s="783"/>
      <c r="AH594" s="783"/>
      <c r="AI594" s="783"/>
    </row>
    <row r="595" spans="21:35" ht="12.75">
      <c r="U595" s="762"/>
      <c r="V595" s="761"/>
      <c r="W595" s="760"/>
      <c r="X595" s="783"/>
      <c r="Y595" s="783"/>
      <c r="Z595" s="783"/>
      <c r="AA595" s="783"/>
      <c r="AB595" s="783"/>
      <c r="AC595" s="772"/>
      <c r="AD595" s="783"/>
      <c r="AE595" s="783"/>
      <c r="AF595" s="783"/>
      <c r="AG595" s="783"/>
      <c r="AH595" s="783"/>
      <c r="AI595" s="783"/>
    </row>
    <row r="596" spans="21:35" ht="12.75">
      <c r="U596" s="762"/>
      <c r="V596" s="761"/>
      <c r="W596" s="760"/>
      <c r="X596" s="783"/>
      <c r="Y596" s="783"/>
      <c r="Z596" s="783"/>
      <c r="AA596" s="783"/>
      <c r="AB596" s="783"/>
      <c r="AC596" s="772"/>
      <c r="AD596" s="783"/>
      <c r="AE596" s="783"/>
      <c r="AF596" s="783"/>
      <c r="AG596" s="783"/>
      <c r="AH596" s="783"/>
      <c r="AI596" s="783"/>
    </row>
    <row r="597" spans="21:35" ht="12.75">
      <c r="U597" s="762"/>
      <c r="V597" s="761"/>
      <c r="W597" s="760"/>
      <c r="X597" s="783"/>
      <c r="Y597" s="783"/>
      <c r="Z597" s="783"/>
      <c r="AA597" s="783"/>
      <c r="AB597" s="783"/>
      <c r="AC597" s="772"/>
      <c r="AD597" s="783"/>
      <c r="AE597" s="783"/>
      <c r="AF597" s="783"/>
      <c r="AG597" s="783"/>
      <c r="AH597" s="783"/>
      <c r="AI597" s="783"/>
    </row>
    <row r="598" spans="21:35" ht="12.75">
      <c r="U598" s="762"/>
      <c r="V598" s="761"/>
      <c r="W598" s="760"/>
      <c r="X598" s="783"/>
      <c r="Y598" s="783"/>
      <c r="Z598" s="783"/>
      <c r="AA598" s="783"/>
      <c r="AB598" s="783"/>
      <c r="AC598" s="772"/>
      <c r="AD598" s="783"/>
      <c r="AE598" s="783"/>
      <c r="AF598" s="783"/>
      <c r="AG598" s="783"/>
      <c r="AH598" s="783"/>
      <c r="AI598" s="783"/>
    </row>
    <row r="599" spans="21:35" ht="12.75">
      <c r="U599" s="762"/>
      <c r="V599" s="761"/>
      <c r="W599" s="760"/>
      <c r="X599" s="783"/>
      <c r="Y599" s="783"/>
      <c r="Z599" s="783"/>
      <c r="AA599" s="783"/>
      <c r="AB599" s="783"/>
      <c r="AC599" s="772"/>
      <c r="AD599" s="783"/>
      <c r="AE599" s="783"/>
      <c r="AF599" s="783"/>
      <c r="AG599" s="783"/>
      <c r="AH599" s="783"/>
      <c r="AI599" s="783"/>
    </row>
    <row r="600" spans="21:35" ht="12.75">
      <c r="U600" s="762"/>
      <c r="V600" s="761"/>
      <c r="W600" s="760"/>
      <c r="X600" s="783"/>
      <c r="Y600" s="783"/>
      <c r="Z600" s="783"/>
      <c r="AA600" s="783"/>
      <c r="AB600" s="783"/>
      <c r="AC600" s="772"/>
      <c r="AD600" s="783"/>
      <c r="AE600" s="783"/>
      <c r="AF600" s="783"/>
      <c r="AG600" s="783"/>
      <c r="AH600" s="783"/>
      <c r="AI600" s="783"/>
    </row>
    <row r="601" spans="21:35" ht="12.75">
      <c r="U601" s="762"/>
      <c r="V601" s="761"/>
      <c r="W601" s="760"/>
      <c r="X601" s="783"/>
      <c r="Y601" s="783"/>
      <c r="Z601" s="783"/>
      <c r="AA601" s="783"/>
      <c r="AB601" s="783"/>
      <c r="AC601" s="772"/>
      <c r="AD601" s="783"/>
      <c r="AE601" s="783"/>
      <c r="AF601" s="783"/>
      <c r="AG601" s="783"/>
      <c r="AH601" s="783"/>
      <c r="AI601" s="783"/>
    </row>
    <row r="602" spans="21:35" ht="12.75">
      <c r="U602" s="762"/>
      <c r="V602" s="761"/>
      <c r="W602" s="760"/>
      <c r="X602" s="783"/>
      <c r="Y602" s="783"/>
      <c r="Z602" s="783"/>
      <c r="AA602" s="783"/>
      <c r="AB602" s="783"/>
      <c r="AC602" s="772"/>
      <c r="AD602" s="783"/>
      <c r="AE602" s="783"/>
      <c r="AF602" s="783"/>
      <c r="AG602" s="783"/>
      <c r="AH602" s="783"/>
      <c r="AI602" s="783"/>
    </row>
    <row r="603" spans="21:35" ht="12.75">
      <c r="U603" s="762"/>
      <c r="V603" s="761"/>
      <c r="W603" s="760"/>
      <c r="X603" s="783"/>
      <c r="Y603" s="783"/>
      <c r="Z603" s="783"/>
      <c r="AA603" s="783"/>
      <c r="AB603" s="783"/>
      <c r="AC603" s="772"/>
      <c r="AD603" s="783"/>
      <c r="AE603" s="783"/>
      <c r="AF603" s="783"/>
      <c r="AG603" s="783"/>
      <c r="AH603" s="783"/>
      <c r="AI603" s="783"/>
    </row>
    <row r="604" spans="21:35" ht="12.75">
      <c r="U604" s="762"/>
      <c r="V604" s="761"/>
      <c r="W604" s="760"/>
      <c r="X604" s="783"/>
      <c r="Y604" s="783"/>
      <c r="Z604" s="783"/>
      <c r="AA604" s="783"/>
      <c r="AB604" s="783"/>
      <c r="AC604" s="772"/>
      <c r="AD604" s="783"/>
      <c r="AE604" s="783"/>
      <c r="AF604" s="783"/>
      <c r="AG604" s="783"/>
      <c r="AH604" s="783"/>
      <c r="AI604" s="783"/>
    </row>
    <row r="605" spans="21:35" ht="12.75">
      <c r="U605" s="762"/>
      <c r="V605" s="761"/>
      <c r="W605" s="760"/>
      <c r="X605" s="783"/>
      <c r="Y605" s="783"/>
      <c r="Z605" s="783"/>
      <c r="AA605" s="783"/>
      <c r="AB605" s="783"/>
      <c r="AC605" s="772"/>
      <c r="AD605" s="783"/>
      <c r="AE605" s="783"/>
      <c r="AF605" s="783"/>
      <c r="AG605" s="783"/>
      <c r="AH605" s="783"/>
      <c r="AI605" s="783"/>
    </row>
    <row r="606" spans="21:35" ht="12.75">
      <c r="U606" s="762"/>
      <c r="V606" s="761"/>
      <c r="W606" s="760"/>
      <c r="X606" s="783"/>
      <c r="Y606" s="783"/>
      <c r="Z606" s="783"/>
      <c r="AA606" s="783"/>
      <c r="AB606" s="783"/>
      <c r="AC606" s="772"/>
      <c r="AD606" s="783"/>
      <c r="AE606" s="783"/>
      <c r="AF606" s="783"/>
      <c r="AG606" s="783"/>
      <c r="AH606" s="783"/>
      <c r="AI606" s="783"/>
    </row>
    <row r="607" spans="21:35" ht="12.75">
      <c r="U607" s="762"/>
      <c r="V607" s="761"/>
      <c r="W607" s="760"/>
      <c r="X607" s="783"/>
      <c r="Y607" s="783"/>
      <c r="Z607" s="783"/>
      <c r="AA607" s="783"/>
      <c r="AB607" s="783"/>
      <c r="AC607" s="772"/>
      <c r="AD607" s="783"/>
      <c r="AE607" s="783"/>
      <c r="AF607" s="783"/>
      <c r="AG607" s="783"/>
      <c r="AH607" s="783"/>
      <c r="AI607" s="783"/>
    </row>
    <row r="608" spans="21:35" ht="12.75">
      <c r="U608" s="762"/>
      <c r="V608" s="761"/>
      <c r="W608" s="760"/>
      <c r="X608" s="783"/>
      <c r="Y608" s="783"/>
      <c r="Z608" s="783"/>
      <c r="AA608" s="783"/>
      <c r="AB608" s="783"/>
      <c r="AC608" s="772"/>
      <c r="AD608" s="783"/>
      <c r="AE608" s="783"/>
      <c r="AF608" s="783"/>
      <c r="AG608" s="783"/>
      <c r="AH608" s="783"/>
      <c r="AI608" s="783"/>
    </row>
    <row r="609" spans="21:35" ht="12.75">
      <c r="U609" s="762"/>
      <c r="V609" s="761"/>
      <c r="W609" s="760"/>
      <c r="X609" s="783"/>
      <c r="Y609" s="783"/>
      <c r="Z609" s="783"/>
      <c r="AA609" s="783"/>
      <c r="AB609" s="783"/>
      <c r="AC609" s="772"/>
      <c r="AD609" s="783"/>
      <c r="AE609" s="783"/>
      <c r="AF609" s="783"/>
      <c r="AG609" s="783"/>
      <c r="AH609" s="783"/>
      <c r="AI609" s="783"/>
    </row>
    <row r="610" spans="21:35" ht="12.75">
      <c r="U610" s="762"/>
      <c r="V610" s="761"/>
      <c r="W610" s="760"/>
      <c r="X610" s="783"/>
      <c r="Y610" s="783"/>
      <c r="Z610" s="783"/>
      <c r="AA610" s="783"/>
      <c r="AB610" s="783"/>
      <c r="AC610" s="772"/>
      <c r="AD610" s="783"/>
      <c r="AE610" s="783"/>
      <c r="AF610" s="783"/>
      <c r="AG610" s="783"/>
      <c r="AH610" s="783"/>
      <c r="AI610" s="783"/>
    </row>
    <row r="611" spans="21:35" ht="12.75">
      <c r="U611" s="762"/>
      <c r="V611" s="761"/>
      <c r="W611" s="760"/>
      <c r="X611" s="783"/>
      <c r="Y611" s="783"/>
      <c r="Z611" s="783"/>
      <c r="AA611" s="783"/>
      <c r="AB611" s="783"/>
      <c r="AC611" s="772"/>
      <c r="AD611" s="783"/>
      <c r="AE611" s="783"/>
      <c r="AF611" s="783"/>
      <c r="AG611" s="783"/>
      <c r="AH611" s="783"/>
      <c r="AI611" s="783"/>
    </row>
    <row r="612" spans="21:35" ht="12.75">
      <c r="U612" s="762"/>
      <c r="V612" s="761"/>
      <c r="W612" s="760"/>
      <c r="X612" s="783"/>
      <c r="Y612" s="783"/>
      <c r="Z612" s="783"/>
      <c r="AA612" s="783"/>
      <c r="AB612" s="783"/>
      <c r="AC612" s="772"/>
      <c r="AD612" s="783"/>
      <c r="AE612" s="783"/>
      <c r="AF612" s="783"/>
      <c r="AG612" s="783"/>
      <c r="AH612" s="783"/>
      <c r="AI612" s="783"/>
    </row>
    <row r="613" spans="21:35" ht="12.75">
      <c r="U613" s="762"/>
      <c r="V613" s="761"/>
      <c r="W613" s="760"/>
      <c r="X613" s="783"/>
      <c r="Y613" s="783"/>
      <c r="Z613" s="783"/>
      <c r="AA613" s="783"/>
      <c r="AB613" s="783"/>
      <c r="AC613" s="772"/>
      <c r="AD613" s="783"/>
      <c r="AE613" s="783"/>
      <c r="AF613" s="783"/>
      <c r="AG613" s="783"/>
      <c r="AH613" s="783"/>
      <c r="AI613" s="783"/>
    </row>
    <row r="614" spans="21:35" ht="12.75">
      <c r="U614" s="762"/>
      <c r="V614" s="761"/>
      <c r="W614" s="760"/>
      <c r="X614" s="783"/>
      <c r="Y614" s="783"/>
      <c r="Z614" s="783"/>
      <c r="AA614" s="783"/>
      <c r="AB614" s="783"/>
      <c r="AC614" s="772"/>
      <c r="AD614" s="783"/>
      <c r="AE614" s="783"/>
      <c r="AF614" s="783"/>
      <c r="AG614" s="783"/>
      <c r="AH614" s="783"/>
      <c r="AI614" s="783"/>
    </row>
    <row r="615" spans="21:35" ht="12.75">
      <c r="U615" s="762"/>
      <c r="V615" s="761"/>
      <c r="W615" s="760"/>
      <c r="X615" s="783"/>
      <c r="Y615" s="783"/>
      <c r="Z615" s="783"/>
      <c r="AA615" s="783"/>
      <c r="AB615" s="783"/>
      <c r="AC615" s="772"/>
      <c r="AD615" s="783"/>
      <c r="AE615" s="783"/>
      <c r="AF615" s="783"/>
      <c r="AG615" s="783"/>
      <c r="AH615" s="783"/>
      <c r="AI615" s="783"/>
    </row>
    <row r="616" spans="21:35" ht="12.75">
      <c r="U616" s="762"/>
      <c r="V616" s="761"/>
      <c r="W616" s="760"/>
      <c r="X616" s="783"/>
      <c r="Y616" s="783"/>
      <c r="Z616" s="783"/>
      <c r="AA616" s="783"/>
      <c r="AB616" s="783"/>
      <c r="AC616" s="772"/>
      <c r="AD616" s="783"/>
      <c r="AE616" s="783"/>
      <c r="AF616" s="783"/>
      <c r="AG616" s="783"/>
      <c r="AH616" s="783"/>
      <c r="AI616" s="783"/>
    </row>
    <row r="617" spans="21:35" ht="12.75">
      <c r="U617" s="762"/>
      <c r="V617" s="761"/>
      <c r="W617" s="760"/>
      <c r="X617" s="783"/>
      <c r="Y617" s="783"/>
      <c r="Z617" s="783"/>
      <c r="AA617" s="783"/>
      <c r="AB617" s="783"/>
      <c r="AC617" s="772"/>
      <c r="AD617" s="783"/>
      <c r="AE617" s="783"/>
      <c r="AF617" s="783"/>
      <c r="AG617" s="783"/>
      <c r="AH617" s="783"/>
      <c r="AI617" s="783"/>
    </row>
    <row r="618" spans="21:35" ht="12.75">
      <c r="U618" s="762"/>
      <c r="V618" s="761"/>
      <c r="W618" s="760"/>
      <c r="X618" s="783"/>
      <c r="Y618" s="783"/>
      <c r="Z618" s="783"/>
      <c r="AA618" s="783"/>
      <c r="AB618" s="783"/>
      <c r="AC618" s="772"/>
      <c r="AD618" s="783"/>
      <c r="AE618" s="783"/>
      <c r="AF618" s="783"/>
      <c r="AG618" s="783"/>
      <c r="AH618" s="783"/>
      <c r="AI618" s="783"/>
    </row>
    <row r="619" spans="21:35" ht="12.75">
      <c r="U619" s="762"/>
      <c r="V619" s="761"/>
      <c r="W619" s="760"/>
      <c r="X619" s="783"/>
      <c r="Y619" s="783"/>
      <c r="Z619" s="783"/>
      <c r="AA619" s="783"/>
      <c r="AB619" s="783"/>
      <c r="AC619" s="772"/>
      <c r="AD619" s="783"/>
      <c r="AE619" s="783"/>
      <c r="AF619" s="783"/>
      <c r="AG619" s="783"/>
      <c r="AH619" s="783"/>
      <c r="AI619" s="783"/>
    </row>
    <row r="620" spans="21:35" ht="12.75">
      <c r="U620" s="762"/>
      <c r="V620" s="761"/>
      <c r="W620" s="760"/>
      <c r="X620" s="783"/>
      <c r="Y620" s="783"/>
      <c r="Z620" s="783"/>
      <c r="AA620" s="783"/>
      <c r="AB620" s="783"/>
      <c r="AC620" s="772"/>
      <c r="AD620" s="783"/>
      <c r="AE620" s="783"/>
      <c r="AF620" s="783"/>
      <c r="AG620" s="783"/>
      <c r="AH620" s="783"/>
      <c r="AI620" s="783"/>
    </row>
    <row r="621" spans="21:35" ht="12.75">
      <c r="U621" s="762"/>
      <c r="V621" s="761"/>
      <c r="W621" s="760"/>
      <c r="X621" s="783"/>
      <c r="Y621" s="783"/>
      <c r="Z621" s="783"/>
      <c r="AA621" s="783"/>
      <c r="AB621" s="783"/>
      <c r="AC621" s="772"/>
      <c r="AD621" s="783"/>
      <c r="AE621" s="783"/>
      <c r="AF621" s="783"/>
      <c r="AG621" s="783"/>
      <c r="AH621" s="783"/>
      <c r="AI621" s="783"/>
    </row>
    <row r="622" spans="21:35" ht="12.75">
      <c r="U622" s="762"/>
      <c r="V622" s="761"/>
      <c r="W622" s="760"/>
      <c r="X622" s="787"/>
      <c r="Y622" s="787"/>
      <c r="Z622" s="787"/>
      <c r="AA622" s="787"/>
      <c r="AB622" s="787"/>
      <c r="AC622" s="788"/>
      <c r="AD622" s="787"/>
      <c r="AE622" s="787"/>
      <c r="AF622" s="783"/>
      <c r="AG622" s="787"/>
      <c r="AH622" s="787"/>
      <c r="AI622" s="789"/>
    </row>
    <row r="623" spans="21:35" ht="12.75">
      <c r="U623" s="762"/>
      <c r="V623" s="761"/>
      <c r="W623" s="760"/>
      <c r="X623" s="787"/>
      <c r="Y623" s="787"/>
      <c r="Z623" s="787"/>
      <c r="AA623" s="787"/>
      <c r="AB623" s="787"/>
      <c r="AC623" s="788"/>
      <c r="AD623" s="787"/>
      <c r="AE623" s="787"/>
      <c r="AF623" s="783"/>
      <c r="AG623" s="787"/>
      <c r="AH623" s="787"/>
      <c r="AI623" s="789"/>
    </row>
    <row r="624" spans="21:35" ht="12.75">
      <c r="U624" s="762"/>
      <c r="V624" s="761"/>
      <c r="W624" s="760"/>
      <c r="X624" s="787"/>
      <c r="Y624" s="787"/>
      <c r="Z624" s="787"/>
      <c r="AA624" s="787"/>
      <c r="AB624" s="787"/>
      <c r="AC624" s="788"/>
      <c r="AD624" s="787"/>
      <c r="AE624" s="787"/>
      <c r="AF624" s="783"/>
      <c r="AG624" s="787"/>
      <c r="AH624" s="787"/>
      <c r="AI624" s="789"/>
    </row>
    <row r="625" spans="21:35" ht="12.75">
      <c r="U625" s="762"/>
      <c r="V625" s="761"/>
      <c r="W625" s="760"/>
      <c r="X625" s="787"/>
      <c r="Y625" s="787"/>
      <c r="Z625" s="787"/>
      <c r="AA625" s="787"/>
      <c r="AB625" s="787"/>
      <c r="AC625" s="788"/>
      <c r="AD625" s="787"/>
      <c r="AE625" s="787"/>
      <c r="AF625" s="783"/>
      <c r="AG625" s="787"/>
      <c r="AH625" s="787"/>
      <c r="AI625" s="789"/>
    </row>
    <row r="626" spans="21:35" ht="12.75">
      <c r="U626" s="762"/>
      <c r="V626" s="761"/>
      <c r="W626" s="760"/>
      <c r="X626" s="787"/>
      <c r="Y626" s="787"/>
      <c r="Z626" s="787"/>
      <c r="AA626" s="787"/>
      <c r="AB626" s="787"/>
      <c r="AC626" s="790"/>
      <c r="AD626" s="787"/>
      <c r="AE626" s="787"/>
      <c r="AF626" s="787"/>
      <c r="AG626" s="787"/>
      <c r="AH626" s="787"/>
      <c r="AI626" s="789"/>
    </row>
    <row r="627" spans="21:35" ht="12.75">
      <c r="U627" s="762"/>
      <c r="V627" s="761"/>
      <c r="W627" s="760"/>
      <c r="X627" s="787"/>
      <c r="Y627" s="787"/>
      <c r="Z627" s="787"/>
      <c r="AA627" s="787"/>
      <c r="AB627" s="787"/>
      <c r="AC627" s="790"/>
      <c r="AD627" s="787"/>
      <c r="AE627" s="787"/>
      <c r="AF627" s="787"/>
      <c r="AG627" s="787"/>
      <c r="AH627" s="787"/>
      <c r="AI627" s="789"/>
    </row>
    <row r="628" spans="21:35" ht="12.75">
      <c r="U628" s="762"/>
      <c r="V628" s="761"/>
      <c r="W628" s="760"/>
      <c r="X628" s="787"/>
      <c r="Y628" s="787"/>
      <c r="Z628" s="787"/>
      <c r="AA628" s="787"/>
      <c r="AB628" s="787"/>
      <c r="AC628" s="790"/>
      <c r="AD628" s="787"/>
      <c r="AE628" s="787"/>
      <c r="AF628" s="787"/>
      <c r="AG628" s="787"/>
      <c r="AH628" s="787"/>
      <c r="AI628" s="789"/>
    </row>
    <row r="629" spans="21:35" ht="12.75">
      <c r="U629" s="762"/>
      <c r="V629" s="761"/>
      <c r="W629" s="760"/>
      <c r="X629" s="787"/>
      <c r="Y629" s="787"/>
      <c r="Z629" s="787"/>
      <c r="AA629" s="787"/>
      <c r="AB629" s="787"/>
      <c r="AC629" s="790"/>
      <c r="AD629" s="787"/>
      <c r="AE629" s="787"/>
      <c r="AF629" s="787"/>
      <c r="AG629" s="787"/>
      <c r="AH629" s="787"/>
      <c r="AI629" s="789"/>
    </row>
    <row r="630" spans="21:35" ht="12.75">
      <c r="U630" s="762"/>
      <c r="V630" s="761"/>
      <c r="W630" s="760"/>
      <c r="X630" s="787"/>
      <c r="Y630" s="787"/>
      <c r="Z630" s="787"/>
      <c r="AA630" s="787"/>
      <c r="AB630" s="787"/>
      <c r="AC630" s="790"/>
      <c r="AD630" s="791"/>
      <c r="AE630" s="791"/>
      <c r="AF630" s="787"/>
      <c r="AG630" s="787"/>
      <c r="AH630" s="787"/>
      <c r="AI630" s="789"/>
    </row>
    <row r="631" spans="21:35" ht="12.75">
      <c r="U631" s="762"/>
      <c r="V631" s="761"/>
      <c r="W631" s="760"/>
      <c r="X631" s="787"/>
      <c r="Y631" s="787"/>
      <c r="Z631" s="787"/>
      <c r="AA631" s="787"/>
      <c r="AB631" s="787"/>
      <c r="AC631" s="790"/>
      <c r="AD631" s="791"/>
      <c r="AE631" s="791"/>
      <c r="AF631" s="787"/>
      <c r="AG631" s="787"/>
      <c r="AH631" s="787"/>
      <c r="AI631" s="789"/>
    </row>
    <row r="632" spans="21:35" ht="12.75">
      <c r="U632" s="762"/>
      <c r="V632" s="761"/>
      <c r="W632" s="760"/>
      <c r="X632" s="787"/>
      <c r="Y632" s="787"/>
      <c r="Z632" s="787"/>
      <c r="AA632" s="791"/>
      <c r="AB632" s="791"/>
      <c r="AC632" s="790"/>
      <c r="AD632" s="791"/>
      <c r="AE632" s="791"/>
      <c r="AF632" s="791"/>
      <c r="AG632" s="787"/>
      <c r="AH632" s="787"/>
      <c r="AI632" s="789"/>
    </row>
    <row r="633" spans="21:35" ht="12.75">
      <c r="U633" s="762"/>
      <c r="V633" s="761"/>
      <c r="W633" s="760"/>
      <c r="X633" s="787"/>
      <c r="Y633" s="787"/>
      <c r="Z633" s="787"/>
      <c r="AA633" s="787"/>
      <c r="AB633" s="787"/>
      <c r="AC633" s="790"/>
      <c r="AD633" s="791"/>
      <c r="AE633" s="791"/>
      <c r="AF633" s="787"/>
      <c r="AG633" s="787"/>
      <c r="AH633" s="787"/>
      <c r="AI633" s="789"/>
    </row>
    <row r="634" spans="21:35" ht="12.75">
      <c r="U634" s="762"/>
      <c r="V634" s="761"/>
      <c r="W634" s="760"/>
      <c r="X634" s="787"/>
      <c r="Y634" s="787"/>
      <c r="Z634" s="787"/>
      <c r="AA634" s="787"/>
      <c r="AB634" s="787"/>
      <c r="AC634" s="790"/>
      <c r="AD634" s="791"/>
      <c r="AE634" s="791"/>
      <c r="AF634" s="787"/>
      <c r="AG634" s="787"/>
      <c r="AH634" s="787"/>
      <c r="AI634" s="789"/>
    </row>
    <row r="635" spans="21:35" ht="12.75">
      <c r="U635" s="762"/>
      <c r="V635" s="761"/>
      <c r="W635" s="760"/>
      <c r="X635" s="783"/>
      <c r="Y635" s="783"/>
      <c r="Z635" s="783"/>
      <c r="AA635" s="783"/>
      <c r="AB635" s="783"/>
      <c r="AC635" s="772"/>
      <c r="AD635" s="783"/>
      <c r="AE635" s="783"/>
      <c r="AF635" s="783"/>
      <c r="AG635" s="783"/>
      <c r="AH635" s="783"/>
      <c r="AI635" s="783"/>
    </row>
    <row r="636" spans="21:35" ht="12.75">
      <c r="U636" s="762"/>
      <c r="V636" s="761"/>
      <c r="W636" s="760"/>
      <c r="X636" s="783"/>
      <c r="Y636" s="783"/>
      <c r="Z636" s="783"/>
      <c r="AA636" s="783"/>
      <c r="AB636" s="783"/>
      <c r="AC636" s="772"/>
      <c r="AD636" s="783"/>
      <c r="AE636" s="783"/>
      <c r="AF636" s="783"/>
      <c r="AG636" s="783"/>
      <c r="AH636" s="783"/>
      <c r="AI636" s="783"/>
    </row>
    <row r="637" spans="21:35" ht="12.75">
      <c r="U637" s="762"/>
      <c r="V637" s="761"/>
      <c r="W637" s="760"/>
      <c r="X637" s="783"/>
      <c r="Y637" s="783"/>
      <c r="Z637" s="783"/>
      <c r="AA637" s="783"/>
      <c r="AB637" s="783"/>
      <c r="AC637" s="772"/>
      <c r="AD637" s="783"/>
      <c r="AE637" s="783"/>
      <c r="AF637" s="783"/>
      <c r="AG637" s="783"/>
      <c r="AH637" s="783"/>
      <c r="AI637" s="783"/>
    </row>
    <row r="638" spans="21:35" ht="12.75">
      <c r="U638" s="767"/>
      <c r="V638" s="761"/>
      <c r="W638" s="760"/>
      <c r="X638" s="783"/>
      <c r="Y638" s="783"/>
      <c r="Z638" s="783"/>
      <c r="AA638" s="783"/>
      <c r="AB638" s="783"/>
      <c r="AC638" s="772"/>
      <c r="AD638" s="783"/>
      <c r="AE638" s="783"/>
      <c r="AF638" s="783"/>
      <c r="AG638" s="783"/>
      <c r="AH638" s="783"/>
      <c r="AI638" s="783"/>
    </row>
  </sheetData>
  <mergeCells count="3">
    <mergeCell ref="A3:I3"/>
    <mergeCell ref="B6:C6"/>
    <mergeCell ref="A31:I31"/>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12&amp;R&amp;"Calibri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4"/>
  </sheetPr>
  <dimension ref="A1:BM638"/>
  <sheetViews>
    <sheetView view="pageBreakPreview" zoomScale="115" zoomScaleNormal="100" zoomScaleSheetLayoutView="115" zoomScalePageLayoutView="70" workbookViewId="0">
      <selection activeCell="M48" sqref="M48"/>
    </sheetView>
  </sheetViews>
  <sheetFormatPr defaultRowHeight="11.25"/>
  <cols>
    <col min="1" max="1" width="36" style="139" customWidth="1"/>
    <col min="2" max="2" width="16.5" style="139" customWidth="1"/>
    <col min="3" max="3" width="16.1640625" style="139" customWidth="1"/>
    <col min="4" max="4" width="16.5" style="139" customWidth="1"/>
    <col min="5" max="5" width="16.33203125" style="139" customWidth="1"/>
    <col min="6" max="6" width="14" style="139" customWidth="1"/>
    <col min="7" max="7" width="11.1640625" style="139" customWidth="1"/>
    <col min="8" max="8" width="12.1640625" style="139" customWidth="1"/>
    <col min="9" max="9" width="9.83203125" style="139" customWidth="1"/>
    <col min="10" max="10" width="12.83203125" style="1149" customWidth="1"/>
    <col min="11" max="11" width="1.5" style="994" customWidth="1"/>
    <col min="12" max="14" width="9.33203125" style="994"/>
    <col min="15" max="15" width="10.6640625" style="994" bestFit="1" customWidth="1"/>
    <col min="16" max="16" width="9.33203125" style="994"/>
    <col min="17" max="17" width="14.33203125" style="994" customWidth="1"/>
    <col min="18" max="18" width="12" style="994" customWidth="1"/>
    <col min="19" max="35" width="9.33203125" style="994"/>
    <col min="36" max="36" width="9.33203125" style="995"/>
    <col min="37" max="53" width="9.33203125" style="994"/>
    <col min="54" max="65" width="9.33203125" style="428"/>
    <col min="66" max="16384" width="9.33203125" style="139"/>
  </cols>
  <sheetData>
    <row r="1" spans="1:58" ht="14.1" customHeight="1">
      <c r="A1" s="192"/>
      <c r="B1" s="193"/>
      <c r="C1" s="193"/>
      <c r="D1" s="193"/>
      <c r="E1" s="193"/>
      <c r="F1" s="193"/>
      <c r="G1" s="194"/>
      <c r="H1" s="194"/>
      <c r="I1" s="195"/>
      <c r="J1" s="1122"/>
      <c r="K1" s="1123"/>
    </row>
    <row r="2" spans="1:58" ht="14.1" customHeight="1">
      <c r="A2" s="196"/>
      <c r="B2" s="197"/>
      <c r="C2" s="197"/>
      <c r="D2" s="197"/>
      <c r="E2" s="197"/>
      <c r="F2" s="197"/>
      <c r="G2" s="198"/>
      <c r="H2" s="198"/>
      <c r="I2" s="198"/>
      <c r="J2" s="1124"/>
      <c r="K2" s="1125"/>
    </row>
    <row r="3" spans="1:58" ht="14.1" customHeight="1">
      <c r="A3" s="196"/>
      <c r="B3" s="197"/>
      <c r="C3" s="197"/>
      <c r="D3" s="197"/>
      <c r="E3" s="197"/>
      <c r="F3" s="197"/>
      <c r="G3" s="198"/>
      <c r="H3" s="198"/>
      <c r="I3" s="198"/>
      <c r="J3" s="1124"/>
      <c r="K3" s="1125"/>
    </row>
    <row r="4" spans="1:58" ht="24" customHeight="1">
      <c r="A4" s="381"/>
      <c r="B4" s="381"/>
      <c r="C4" s="381"/>
      <c r="D4" s="381"/>
      <c r="E4" s="381"/>
      <c r="F4" s="381"/>
      <c r="G4" s="381"/>
      <c r="H4" s="381"/>
      <c r="I4" s="381"/>
      <c r="J4" s="597"/>
      <c r="K4" s="850"/>
    </row>
    <row r="5" spans="1:58" ht="15.95" customHeight="1">
      <c r="A5" s="199"/>
      <c r="B5" s="200"/>
      <c r="C5" s="202"/>
      <c r="D5" s="203"/>
      <c r="E5" s="203"/>
      <c r="F5" s="201"/>
      <c r="G5" s="204"/>
      <c r="H5" s="204"/>
      <c r="I5" s="205"/>
      <c r="J5" s="597"/>
      <c r="K5" s="850"/>
      <c r="V5" s="996"/>
      <c r="W5" s="995"/>
      <c r="X5" s="997"/>
      <c r="Y5" s="997"/>
      <c r="Z5" s="997"/>
      <c r="AA5" s="997"/>
      <c r="AB5" s="997"/>
      <c r="AC5" s="997"/>
      <c r="AD5" s="997"/>
      <c r="AE5" s="997"/>
      <c r="AF5" s="997"/>
      <c r="AG5" s="997"/>
      <c r="AH5" s="997"/>
      <c r="AI5" s="997"/>
    </row>
    <row r="6" spans="1:58" ht="45.75" customHeight="1">
      <c r="A6" s="199"/>
      <c r="B6" s="517"/>
      <c r="C6" s="517"/>
      <c r="D6" s="518"/>
      <c r="E6" s="518"/>
      <c r="F6" s="201"/>
      <c r="G6" s="204"/>
      <c r="H6" s="204"/>
      <c r="I6" s="205"/>
      <c r="J6" s="597"/>
      <c r="K6" s="852"/>
      <c r="V6" s="996" t="s">
        <v>99</v>
      </c>
      <c r="W6" s="995"/>
      <c r="X6" s="997"/>
      <c r="Y6" s="997"/>
      <c r="Z6" s="997"/>
      <c r="AA6" s="997"/>
      <c r="AB6" s="997"/>
      <c r="AC6" s="997" t="s">
        <v>100</v>
      </c>
      <c r="AD6" s="997"/>
      <c r="AE6" s="997"/>
      <c r="AF6" s="997"/>
      <c r="AG6" s="997"/>
      <c r="AH6" s="997"/>
      <c r="AI6" s="997"/>
    </row>
    <row r="7" spans="1:58" ht="14.25" customHeight="1">
      <c r="A7" s="199"/>
      <c r="B7" s="519"/>
      <c r="C7" s="520"/>
      <c r="D7" s="519"/>
      <c r="E7" s="519"/>
      <c r="F7" s="201"/>
      <c r="G7" s="204"/>
      <c r="H7" s="204"/>
      <c r="I7" s="205"/>
      <c r="J7" s="597"/>
      <c r="K7" s="1126"/>
      <c r="V7" s="996"/>
      <c r="W7" s="995"/>
      <c r="X7" s="998"/>
      <c r="Y7" s="998"/>
      <c r="Z7" s="998"/>
      <c r="AA7" s="998"/>
      <c r="AB7" s="998"/>
      <c r="AC7" s="998"/>
      <c r="AD7" s="998"/>
      <c r="AE7" s="998"/>
      <c r="AF7" s="998"/>
      <c r="AG7" s="998"/>
      <c r="AH7" s="998"/>
      <c r="AI7" s="998"/>
    </row>
    <row r="8" spans="1:58" ht="14.25" customHeight="1" thickBot="1">
      <c r="A8" s="199"/>
      <c r="B8" s="519"/>
      <c r="C8" s="520"/>
      <c r="D8" s="519"/>
      <c r="E8" s="519"/>
      <c r="F8" s="201"/>
      <c r="G8" s="204"/>
      <c r="H8" s="204"/>
      <c r="I8" s="205"/>
      <c r="J8" s="597"/>
      <c r="K8" s="1127"/>
      <c r="V8" s="999" t="s">
        <v>101</v>
      </c>
      <c r="W8" s="1000"/>
      <c r="X8" s="1001" t="s">
        <v>102</v>
      </c>
      <c r="Y8" s="1001" t="s">
        <v>103</v>
      </c>
      <c r="Z8" s="1001" t="s">
        <v>104</v>
      </c>
      <c r="AA8" s="1001" t="s">
        <v>105</v>
      </c>
      <c r="AB8" s="1001" t="s">
        <v>106</v>
      </c>
      <c r="AC8" s="1001" t="s">
        <v>107</v>
      </c>
      <c r="AD8" s="1001" t="s">
        <v>108</v>
      </c>
      <c r="AE8" s="1001" t="s">
        <v>109</v>
      </c>
      <c r="AF8" s="1001" t="s">
        <v>110</v>
      </c>
      <c r="AG8" s="1001" t="s">
        <v>111</v>
      </c>
      <c r="AH8" s="1001" t="s">
        <v>112</v>
      </c>
      <c r="AI8" s="1001" t="s">
        <v>88</v>
      </c>
      <c r="AO8" s="1002" t="s">
        <v>114</v>
      </c>
    </row>
    <row r="9" spans="1:58" ht="14.25" customHeight="1">
      <c r="A9" s="199"/>
      <c r="B9" s="519"/>
      <c r="C9" s="520"/>
      <c r="D9" s="519"/>
      <c r="E9" s="519"/>
      <c r="F9" s="201"/>
      <c r="G9" s="204"/>
      <c r="H9" s="204"/>
      <c r="I9" s="205"/>
      <c r="J9" s="597"/>
      <c r="K9" s="1127"/>
      <c r="U9" s="1003">
        <v>2014</v>
      </c>
      <c r="V9" s="1004">
        <v>1</v>
      </c>
      <c r="W9" s="995"/>
      <c r="X9" s="1005">
        <v>45.814286095755399</v>
      </c>
      <c r="Y9" s="1005">
        <v>104.61314283098464</v>
      </c>
      <c r="Z9" s="1005">
        <v>31.571999686104871</v>
      </c>
      <c r="AA9" s="1005">
        <v>17.96414253</v>
      </c>
      <c r="AB9" s="1005">
        <v>11.870428698403462</v>
      </c>
      <c r="AC9" s="1006">
        <v>299.47557503836458</v>
      </c>
      <c r="AD9" s="1005">
        <v>98.19285714285715</v>
      </c>
      <c r="AE9" s="1005">
        <v>24.754285948617071</v>
      </c>
      <c r="AF9" s="1005">
        <v>14.002857208251942</v>
      </c>
      <c r="AG9" s="1005">
        <v>4.2468571322304829</v>
      </c>
      <c r="AH9" s="1005">
        <v>341.09000069754433</v>
      </c>
      <c r="AI9" s="1005">
        <v>107.01071384974837</v>
      </c>
      <c r="AO9" s="1002" t="s">
        <v>115</v>
      </c>
      <c r="AW9" s="1002" t="s">
        <v>116</v>
      </c>
      <c r="BC9" s="797" t="s">
        <v>117</v>
      </c>
    </row>
    <row r="10" spans="1:58" ht="14.25" customHeight="1">
      <c r="A10" s="199"/>
      <c r="B10" s="519"/>
      <c r="C10" s="520"/>
      <c r="D10" s="519"/>
      <c r="E10" s="519"/>
      <c r="F10" s="201"/>
      <c r="G10" s="204"/>
      <c r="H10" s="204"/>
      <c r="I10" s="205"/>
      <c r="J10" s="597"/>
      <c r="K10" s="1128"/>
      <c r="U10" s="997"/>
      <c r="V10" s="996"/>
      <c r="W10" s="995"/>
      <c r="X10" s="1007">
        <v>57.100000108991324</v>
      </c>
      <c r="Y10" s="1007">
        <v>101.16556985037651</v>
      </c>
      <c r="Z10" s="1007">
        <v>18.800000054495627</v>
      </c>
      <c r="AA10" s="1007">
        <v>18.098571368626171</v>
      </c>
      <c r="AB10" s="1007">
        <v>13.948571205139114</v>
      </c>
      <c r="AC10" s="1008">
        <v>381.51428222656199</v>
      </c>
      <c r="AD10" s="1007">
        <v>193.07428414480972</v>
      </c>
      <c r="AE10" s="1007">
        <v>29.882857186453634</v>
      </c>
      <c r="AF10" s="1007">
        <v>14.230000087193057</v>
      </c>
      <c r="AG10" s="1007">
        <v>2.1289999825613801</v>
      </c>
      <c r="AH10" s="1007">
        <v>258.36142839704183</v>
      </c>
      <c r="AI10" s="1007">
        <v>87.34771401541569</v>
      </c>
      <c r="AP10" s="1129">
        <v>2014</v>
      </c>
      <c r="AQ10" s="1129">
        <v>2015</v>
      </c>
      <c r="AR10" s="1129">
        <v>2016</v>
      </c>
      <c r="AS10" s="1129">
        <v>2017</v>
      </c>
      <c r="AX10" s="1129">
        <v>2014</v>
      </c>
      <c r="AY10" s="1129">
        <v>2015</v>
      </c>
      <c r="AZ10" s="1129">
        <v>2016</v>
      </c>
      <c r="BA10" s="1129">
        <v>2017</v>
      </c>
      <c r="BC10" s="798">
        <v>2014</v>
      </c>
      <c r="BD10" s="798">
        <v>2015</v>
      </c>
      <c r="BE10" s="798">
        <v>2016</v>
      </c>
      <c r="BF10" s="798">
        <v>2017</v>
      </c>
    </row>
    <row r="11" spans="1:58" ht="14.25" customHeight="1">
      <c r="A11" s="199"/>
      <c r="B11" s="519"/>
      <c r="C11" s="520"/>
      <c r="D11" s="519"/>
      <c r="E11" s="519"/>
      <c r="F11" s="201"/>
      <c r="G11" s="204"/>
      <c r="H11" s="204"/>
      <c r="I11" s="205"/>
      <c r="J11" s="597"/>
      <c r="K11" s="1130"/>
      <c r="N11" s="1131"/>
      <c r="O11" s="1131"/>
      <c r="P11" s="1131"/>
      <c r="Q11" s="1132"/>
      <c r="R11" s="1132"/>
      <c r="U11" s="997"/>
      <c r="V11" s="996"/>
      <c r="W11" s="995"/>
      <c r="X11" s="1007">
        <v>82.4</v>
      </c>
      <c r="Y11" s="1007">
        <v>111.64</v>
      </c>
      <c r="Z11" s="1007">
        <v>24.53</v>
      </c>
      <c r="AA11" s="1007">
        <v>25.12</v>
      </c>
      <c r="AB11" s="1007">
        <v>21.56</v>
      </c>
      <c r="AC11" s="1008">
        <v>431.35</v>
      </c>
      <c r="AD11" s="1007">
        <v>173.3</v>
      </c>
      <c r="AE11" s="1007">
        <v>37.090000000000003</v>
      </c>
      <c r="AF11" s="1007">
        <v>19.02</v>
      </c>
      <c r="AG11" s="1007">
        <v>5.39</v>
      </c>
      <c r="AH11" s="1007">
        <v>372.98</v>
      </c>
      <c r="AI11" s="1007">
        <v>113.44</v>
      </c>
      <c r="AO11" s="1009">
        <v>1</v>
      </c>
      <c r="AP11" s="1022">
        <v>133.74</v>
      </c>
      <c r="AQ11" s="1022">
        <v>120.986000061035</v>
      </c>
      <c r="AR11" s="1133">
        <v>138.54</v>
      </c>
      <c r="AS11" s="994">
        <v>93.1</v>
      </c>
      <c r="AW11" s="1009">
        <v>1</v>
      </c>
      <c r="AX11" s="1022">
        <v>111.015998840332</v>
      </c>
      <c r="AY11" s="1022">
        <v>98.037002563476506</v>
      </c>
      <c r="AZ11" s="1133">
        <v>119.86</v>
      </c>
      <c r="BA11" s="994">
        <v>27.56</v>
      </c>
      <c r="BB11" s="799">
        <v>1</v>
      </c>
      <c r="BC11" s="786">
        <v>176.68799662590013</v>
      </c>
      <c r="BD11" s="784">
        <v>77.525999411940418</v>
      </c>
      <c r="BE11" s="801">
        <v>150.22999999999999</v>
      </c>
      <c r="BF11" s="428">
        <v>122.2</v>
      </c>
    </row>
    <row r="12" spans="1:58" ht="14.25" customHeight="1">
      <c r="A12" s="199"/>
      <c r="B12" s="519"/>
      <c r="C12" s="520"/>
      <c r="D12" s="519"/>
      <c r="E12" s="519"/>
      <c r="F12" s="201"/>
      <c r="G12" s="204"/>
      <c r="H12" s="204"/>
      <c r="I12" s="205"/>
      <c r="J12" s="597"/>
      <c r="K12" s="1130"/>
      <c r="N12" s="1131"/>
      <c r="O12" s="1131"/>
      <c r="P12" s="1131"/>
      <c r="Q12" s="1132"/>
      <c r="R12" s="1132"/>
      <c r="U12" s="997"/>
      <c r="V12" s="996">
        <v>4</v>
      </c>
      <c r="W12" s="995"/>
      <c r="X12" s="1007">
        <v>61.07</v>
      </c>
      <c r="Y12" s="1007">
        <v>95.39</v>
      </c>
      <c r="Z12" s="1007">
        <v>19.45</v>
      </c>
      <c r="AA12" s="1007">
        <v>17.23</v>
      </c>
      <c r="AB12" s="1007">
        <v>15.99</v>
      </c>
      <c r="AC12" s="1008">
        <v>273.22000000000003</v>
      </c>
      <c r="AD12" s="1007">
        <v>127.94</v>
      </c>
      <c r="AE12" s="1007">
        <v>28.03</v>
      </c>
      <c r="AF12" s="1007">
        <v>19.78</v>
      </c>
      <c r="AG12" s="1007">
        <v>2.48</v>
      </c>
      <c r="AH12" s="1007">
        <v>269.07</v>
      </c>
      <c r="AI12" s="1007">
        <v>134.16999999999999</v>
      </c>
      <c r="AO12" s="1009">
        <v>2</v>
      </c>
      <c r="AP12" s="1022">
        <v>140.50399780000001</v>
      </c>
      <c r="AQ12" s="1022">
        <v>137.12399291992099</v>
      </c>
      <c r="AR12" s="1133">
        <v>140.53</v>
      </c>
      <c r="AS12" s="994">
        <v>93.1</v>
      </c>
      <c r="AW12" s="1009">
        <v>2</v>
      </c>
      <c r="AX12" s="1022">
        <v>111.015998840332</v>
      </c>
      <c r="AY12" s="1022">
        <v>126.60299682617099</v>
      </c>
      <c r="AZ12" s="1133">
        <v>113.21</v>
      </c>
      <c r="BA12" s="994">
        <v>36.590000000000003</v>
      </c>
      <c r="BB12" s="799">
        <v>2</v>
      </c>
      <c r="BC12" s="786">
        <v>192.07700252532933</v>
      </c>
      <c r="BD12" s="784">
        <v>78.785000398754988</v>
      </c>
      <c r="BE12" s="801">
        <v>145.21</v>
      </c>
      <c r="BF12" s="428">
        <v>136.54</v>
      </c>
    </row>
    <row r="13" spans="1:58" ht="14.25" customHeight="1">
      <c r="A13" s="199"/>
      <c r="B13" s="519"/>
      <c r="C13" s="520"/>
      <c r="D13" s="519"/>
      <c r="E13" s="519"/>
      <c r="F13" s="201"/>
      <c r="G13" s="204"/>
      <c r="H13" s="204"/>
      <c r="I13" s="205"/>
      <c r="J13" s="597"/>
      <c r="K13" s="1130"/>
      <c r="N13" s="1131"/>
      <c r="O13" s="1131"/>
      <c r="P13" s="1131"/>
      <c r="Q13" s="1132"/>
      <c r="R13" s="1132"/>
      <c r="U13" s="996"/>
      <c r="V13" s="996"/>
      <c r="W13" s="995"/>
      <c r="X13" s="1007">
        <v>62.75</v>
      </c>
      <c r="Y13" s="1007">
        <v>103.58</v>
      </c>
      <c r="Z13" s="1007">
        <v>14.62</v>
      </c>
      <c r="AA13" s="1007">
        <v>17.52</v>
      </c>
      <c r="AB13" s="1007">
        <v>15.91</v>
      </c>
      <c r="AC13" s="1008">
        <v>360.15</v>
      </c>
      <c r="AD13" s="1007">
        <v>172</v>
      </c>
      <c r="AE13" s="1007">
        <v>34.06</v>
      </c>
      <c r="AF13" s="1007">
        <v>16.795000000000002</v>
      </c>
      <c r="AG13" s="1007">
        <v>1.3140000000000001</v>
      </c>
      <c r="AH13" s="1007">
        <v>373.63</v>
      </c>
      <c r="AI13" s="1007">
        <v>134.30000000000001</v>
      </c>
      <c r="AO13" s="1009">
        <v>3</v>
      </c>
      <c r="AP13" s="1022">
        <v>140.5</v>
      </c>
      <c r="AQ13" s="1022">
        <v>137.12399291992099</v>
      </c>
      <c r="AR13" s="1133">
        <v>140.53</v>
      </c>
      <c r="AS13" s="994">
        <v>98.74</v>
      </c>
      <c r="AW13" s="1009">
        <v>3</v>
      </c>
      <c r="AX13" s="1022">
        <v>152.07</v>
      </c>
      <c r="AY13" s="1022">
        <v>147.34800720214801</v>
      </c>
      <c r="AZ13" s="1133">
        <v>117.64</v>
      </c>
      <c r="BA13" s="994">
        <v>63.18</v>
      </c>
      <c r="BB13" s="799">
        <v>3</v>
      </c>
      <c r="BC13" s="786">
        <v>234.58800000000002</v>
      </c>
      <c r="BD13" s="784">
        <v>76.62799982726554</v>
      </c>
      <c r="BE13" s="801">
        <v>143.88</v>
      </c>
      <c r="BF13" s="428">
        <v>170.81</v>
      </c>
    </row>
    <row r="14" spans="1:58" ht="14.25" customHeight="1">
      <c r="A14" s="199"/>
      <c r="B14" s="519"/>
      <c r="C14" s="520"/>
      <c r="D14" s="519"/>
      <c r="E14" s="519"/>
      <c r="F14" s="201"/>
      <c r="G14" s="204"/>
      <c r="H14" s="204"/>
      <c r="I14" s="205"/>
      <c r="J14" s="597"/>
      <c r="K14" s="1130"/>
      <c r="N14" s="1131"/>
      <c r="O14" s="1131"/>
      <c r="P14" s="1131"/>
      <c r="Q14" s="1132"/>
      <c r="R14" s="1132"/>
      <c r="U14" s="996"/>
      <c r="V14" s="996"/>
      <c r="W14" s="995"/>
      <c r="X14" s="1007">
        <v>71.03</v>
      </c>
      <c r="Y14" s="1007">
        <v>145.91</v>
      </c>
      <c r="Z14" s="1007">
        <v>15.904999999999999</v>
      </c>
      <c r="AA14" s="1007">
        <v>18.044</v>
      </c>
      <c r="AB14" s="1007">
        <v>14.96</v>
      </c>
      <c r="AC14" s="1008">
        <v>369.98</v>
      </c>
      <c r="AD14" s="1007">
        <v>175.17</v>
      </c>
      <c r="AE14" s="1007">
        <v>43.62</v>
      </c>
      <c r="AF14" s="1007">
        <v>14.701000000000001</v>
      </c>
      <c r="AG14" s="1007">
        <v>1.1140000000000001</v>
      </c>
      <c r="AH14" s="1007">
        <v>404.34</v>
      </c>
      <c r="AI14" s="1007">
        <v>129.29</v>
      </c>
      <c r="AO14" s="1009">
        <v>4</v>
      </c>
      <c r="AP14" s="1022">
        <v>163.19800000000001</v>
      </c>
      <c r="AQ14" s="1022">
        <v>150.91200256347599</v>
      </c>
      <c r="AR14" s="1133">
        <v>137.44</v>
      </c>
      <c r="AS14" s="994">
        <v>98.74</v>
      </c>
      <c r="AW14" s="1009">
        <v>4</v>
      </c>
      <c r="AX14" s="1022">
        <v>203.96</v>
      </c>
      <c r="AY14" s="1022">
        <v>161.61799619999999</v>
      </c>
      <c r="AZ14" s="1133">
        <v>117.64</v>
      </c>
      <c r="BA14" s="994">
        <v>113.21</v>
      </c>
      <c r="BB14" s="799">
        <v>4</v>
      </c>
      <c r="BC14" s="786">
        <v>232.04400016784652</v>
      </c>
      <c r="BD14" s="784">
        <v>82.207001742533564</v>
      </c>
      <c r="BE14" s="801">
        <v>139.38200000000001</v>
      </c>
      <c r="BF14" s="428">
        <v>186.39</v>
      </c>
    </row>
    <row r="15" spans="1:58" ht="14.25" customHeight="1">
      <c r="A15" s="199"/>
      <c r="B15" s="519"/>
      <c r="C15" s="520"/>
      <c r="D15" s="519"/>
      <c r="E15" s="519"/>
      <c r="F15" s="201"/>
      <c r="G15" s="204"/>
      <c r="H15" s="204"/>
      <c r="I15" s="205"/>
      <c r="J15" s="597"/>
      <c r="K15" s="1130"/>
      <c r="N15" s="1131"/>
      <c r="O15" s="1134"/>
      <c r="P15" s="1131"/>
      <c r="Q15" s="1132"/>
      <c r="R15" s="1132"/>
      <c r="U15" s="996"/>
      <c r="V15" s="996"/>
      <c r="W15" s="995"/>
      <c r="X15" s="1007">
        <v>79.42857142857136</v>
      </c>
      <c r="Y15" s="1007">
        <v>146.2477155412943</v>
      </c>
      <c r="Z15" s="1007">
        <v>34.528000150408026</v>
      </c>
      <c r="AA15" s="1007">
        <v>19.531571524483784</v>
      </c>
      <c r="AB15" s="1007">
        <v>16.602428981235999</v>
      </c>
      <c r="AC15" s="1008">
        <v>362.92442975725425</v>
      </c>
      <c r="AD15" s="1007">
        <v>172.78000313895041</v>
      </c>
      <c r="AE15" s="1007">
        <v>37.718571254185221</v>
      </c>
      <c r="AF15" s="1007">
        <v>12.252857208251928</v>
      </c>
      <c r="AG15" s="1007">
        <v>1.0977142708642085</v>
      </c>
      <c r="AH15" s="1007">
        <v>396.4942801339281</v>
      </c>
      <c r="AI15" s="1007">
        <v>108.11000061035121</v>
      </c>
      <c r="AO15" s="1009">
        <v>5</v>
      </c>
      <c r="AP15" s="1022">
        <v>163.19800000000001</v>
      </c>
      <c r="AQ15" s="1022">
        <v>150.91200256347599</v>
      </c>
      <c r="AR15" s="1133">
        <v>137.44</v>
      </c>
      <c r="AS15" s="994">
        <v>125.15</v>
      </c>
      <c r="AW15" s="1009">
        <v>5</v>
      </c>
      <c r="AX15" s="1022">
        <v>235.55</v>
      </c>
      <c r="AY15" s="1022">
        <v>191.21299743652301</v>
      </c>
      <c r="AZ15" s="1133">
        <v>133.43</v>
      </c>
      <c r="BA15" s="994">
        <v>156.82</v>
      </c>
      <c r="BB15" s="799">
        <v>5</v>
      </c>
      <c r="BC15" s="786">
        <v>229.71699501037588</v>
      </c>
      <c r="BD15" s="784">
        <v>99.395001649856425</v>
      </c>
      <c r="BE15" s="801">
        <v>135.79099489999999</v>
      </c>
      <c r="BF15" s="428">
        <v>204.81</v>
      </c>
    </row>
    <row r="16" spans="1:58" ht="14.25" customHeight="1">
      <c r="A16" s="199"/>
      <c r="B16" s="519"/>
      <c r="C16" s="520"/>
      <c r="D16" s="519"/>
      <c r="E16" s="519"/>
      <c r="F16" s="201"/>
      <c r="G16" s="204"/>
      <c r="H16" s="204"/>
      <c r="I16" s="205"/>
      <c r="J16" s="597"/>
      <c r="K16" s="1130"/>
      <c r="U16" s="996"/>
      <c r="V16" s="996">
        <v>8</v>
      </c>
      <c r="W16" s="995"/>
      <c r="X16" s="1007">
        <v>95.671427045549564</v>
      </c>
      <c r="Y16" s="1007">
        <v>310.30528479999998</v>
      </c>
      <c r="Z16" s="1007">
        <v>123.4721418</v>
      </c>
      <c r="AA16" s="1007">
        <v>21.873999999999999</v>
      </c>
      <c r="AB16" s="1007">
        <v>19.75271429</v>
      </c>
      <c r="AC16" s="1008">
        <v>428.29571529999998</v>
      </c>
      <c r="AD16" s="1007">
        <v>191.44571139999999</v>
      </c>
      <c r="AE16" s="1007">
        <v>49.187142510000001</v>
      </c>
      <c r="AF16" s="1007">
        <v>12.017142979999999</v>
      </c>
      <c r="AG16" s="1007">
        <v>1.644428577</v>
      </c>
      <c r="AH16" s="1007">
        <v>277.80142869999997</v>
      </c>
      <c r="AI16" s="1007">
        <v>81.150284900000003</v>
      </c>
      <c r="AO16" s="1009">
        <v>6</v>
      </c>
      <c r="AP16" s="1022">
        <v>163.19800000000001</v>
      </c>
      <c r="AQ16" s="1022">
        <v>170.628005981445</v>
      </c>
      <c r="AR16" s="1133">
        <v>137.44</v>
      </c>
      <c r="AS16" s="994">
        <v>125.15</v>
      </c>
      <c r="AW16" s="1009">
        <v>6</v>
      </c>
      <c r="AX16" s="1022">
        <v>257.39999999999998</v>
      </c>
      <c r="AY16" s="1022">
        <v>216.95199584960901</v>
      </c>
      <c r="AZ16" s="1133">
        <v>159.21</v>
      </c>
      <c r="BA16" s="994">
        <v>168.88</v>
      </c>
      <c r="BB16" s="799">
        <v>6</v>
      </c>
      <c r="BC16" s="786">
        <v>228.29300178527819</v>
      </c>
      <c r="BD16" s="784">
        <v>122.14100027084339</v>
      </c>
      <c r="BE16" s="801">
        <v>150.04800030000001</v>
      </c>
      <c r="BF16" s="428">
        <v>201.83</v>
      </c>
    </row>
    <row r="17" spans="1:65" ht="14.25" customHeight="1">
      <c r="A17" s="199"/>
      <c r="B17" s="519"/>
      <c r="C17" s="520"/>
      <c r="D17" s="519"/>
      <c r="E17" s="519"/>
      <c r="F17" s="201"/>
      <c r="G17" s="204"/>
      <c r="H17" s="204"/>
      <c r="I17" s="205"/>
      <c r="J17" s="597"/>
      <c r="K17" s="1130"/>
      <c r="U17" s="996"/>
      <c r="V17" s="996"/>
      <c r="W17" s="995"/>
      <c r="X17" s="1007">
        <v>101.84</v>
      </c>
      <c r="Y17" s="1007">
        <v>232.7</v>
      </c>
      <c r="Z17" s="1007">
        <v>127.05</v>
      </c>
      <c r="AA17" s="1007">
        <v>25.35</v>
      </c>
      <c r="AB17" s="1007">
        <v>21.95</v>
      </c>
      <c r="AC17" s="1008">
        <v>383.16</v>
      </c>
      <c r="AD17" s="1007">
        <v>140.93</v>
      </c>
      <c r="AE17" s="1007">
        <v>38.619999999999997</v>
      </c>
      <c r="AF17" s="1007">
        <v>12</v>
      </c>
      <c r="AG17" s="1007">
        <v>1.43</v>
      </c>
      <c r="AH17" s="1007">
        <v>179.2</v>
      </c>
      <c r="AI17" s="1007">
        <v>58.33</v>
      </c>
      <c r="AO17" s="1009">
        <v>7</v>
      </c>
      <c r="AP17" s="1022">
        <v>180.73800659179599</v>
      </c>
      <c r="AQ17" s="1022">
        <v>170.628005981445</v>
      </c>
      <c r="AR17" s="1133">
        <v>151.05000000000001</v>
      </c>
      <c r="AS17" s="994">
        <v>142.99</v>
      </c>
      <c r="AW17" s="1009">
        <v>7</v>
      </c>
      <c r="AX17" s="1022">
        <v>300.037994384765</v>
      </c>
      <c r="AY17" s="1022">
        <v>240.95399475097599</v>
      </c>
      <c r="AZ17" s="1133">
        <v>186.18</v>
      </c>
      <c r="BA17" s="994">
        <v>196.28</v>
      </c>
      <c r="BB17" s="799">
        <v>7</v>
      </c>
      <c r="BC17" s="786">
        <v>224.18200111389126</v>
      </c>
      <c r="BD17" s="784">
        <v>164.75300073623634</v>
      </c>
      <c r="BE17" s="801">
        <v>174.31999970000001</v>
      </c>
      <c r="BF17" s="428">
        <v>199.6</v>
      </c>
    </row>
    <row r="18" spans="1:65" ht="14.25" customHeight="1">
      <c r="A18" s="199"/>
      <c r="B18" s="519"/>
      <c r="C18" s="520"/>
      <c r="D18" s="519"/>
      <c r="E18" s="519"/>
      <c r="F18" s="201"/>
      <c r="G18" s="204"/>
      <c r="H18" s="204"/>
      <c r="I18" s="205"/>
      <c r="J18" s="597"/>
      <c r="K18" s="853"/>
      <c r="U18" s="996"/>
      <c r="V18" s="996"/>
      <c r="W18" s="995"/>
      <c r="X18" s="1007">
        <v>111.7285712</v>
      </c>
      <c r="Y18" s="1007">
        <v>313.02366640000002</v>
      </c>
      <c r="Z18" s="1007">
        <v>102.4850019</v>
      </c>
      <c r="AA18" s="1007">
        <v>32.583857129999998</v>
      </c>
      <c r="AB18" s="1007">
        <v>16.16099998</v>
      </c>
      <c r="AC18" s="1008">
        <v>557.40757099999996</v>
      </c>
      <c r="AD18" s="1007">
        <v>175.57571630000001</v>
      </c>
      <c r="AE18" s="1007">
        <v>47.68142864</v>
      </c>
      <c r="AF18" s="1007">
        <v>12.001428600000001</v>
      </c>
      <c r="AG18" s="1007">
        <v>1.4118571280000001</v>
      </c>
      <c r="AH18" s="1007">
        <v>158.30857409999999</v>
      </c>
      <c r="AI18" s="1007">
        <v>48.130142759999998</v>
      </c>
      <c r="AO18" s="1009">
        <v>8</v>
      </c>
      <c r="AP18" s="1022">
        <v>199.62100219999999</v>
      </c>
      <c r="AQ18" s="1022">
        <v>170.628005981445</v>
      </c>
      <c r="AR18" s="1133">
        <v>151.05000000000001</v>
      </c>
      <c r="AS18" s="994">
        <v>142.99</v>
      </c>
      <c r="AW18" s="1009">
        <v>8</v>
      </c>
      <c r="AX18" s="1022">
        <v>326.67999270000001</v>
      </c>
      <c r="AY18" s="1022">
        <v>240.95399475097599</v>
      </c>
      <c r="AZ18" s="1133">
        <v>206.54</v>
      </c>
      <c r="BA18" s="994">
        <v>230.19</v>
      </c>
      <c r="BB18" s="799">
        <v>8</v>
      </c>
      <c r="BC18" s="786">
        <v>220.41400382999998</v>
      </c>
      <c r="BD18" s="784">
        <v>173.15699958801241</v>
      </c>
      <c r="BE18" s="801">
        <v>262.93500039999998</v>
      </c>
      <c r="BF18" s="428">
        <v>214.34</v>
      </c>
    </row>
    <row r="19" spans="1:65" ht="14.25" customHeight="1">
      <c r="A19" s="199"/>
      <c r="B19" s="519"/>
      <c r="C19" s="520"/>
      <c r="D19" s="519"/>
      <c r="E19" s="519"/>
      <c r="F19" s="201"/>
      <c r="G19" s="204"/>
      <c r="H19" s="204"/>
      <c r="I19" s="205"/>
      <c r="J19" s="597"/>
      <c r="K19" s="853"/>
      <c r="U19" s="996"/>
      <c r="V19" s="996"/>
      <c r="W19" s="995"/>
      <c r="X19" s="1007">
        <v>107.21428571428528</v>
      </c>
      <c r="Y19" s="1007">
        <v>264.70640258789024</v>
      </c>
      <c r="Z19" s="1007">
        <v>100.62920074462855</v>
      </c>
      <c r="AA19" s="1007">
        <v>35.707000187465077</v>
      </c>
      <c r="AB19" s="1007">
        <v>20.230571338108572</v>
      </c>
      <c r="AC19" s="1008">
        <v>738.35199846540127</v>
      </c>
      <c r="AD19" s="1007">
        <v>222.98999895368257</v>
      </c>
      <c r="AE19" s="1007">
        <v>58.7428567068917</v>
      </c>
      <c r="AF19" s="1007">
        <v>11.715714318411687</v>
      </c>
      <c r="AG19" s="1007">
        <v>1.4087142603737945</v>
      </c>
      <c r="AH19" s="1007">
        <v>187.32428414480987</v>
      </c>
      <c r="AI19" s="1007">
        <v>66.01142992292128</v>
      </c>
      <c r="AO19" s="1009">
        <v>9</v>
      </c>
      <c r="AP19" s="1022">
        <v>199.62100219999999</v>
      </c>
      <c r="AQ19" s="1022">
        <v>185.25</v>
      </c>
      <c r="AR19" s="1133">
        <v>165.01</v>
      </c>
      <c r="AS19" s="994">
        <v>159.53</v>
      </c>
      <c r="AW19" s="1009">
        <v>9</v>
      </c>
      <c r="AX19" s="1022">
        <v>332.71</v>
      </c>
      <c r="AY19" s="1022">
        <v>274.18798828125</v>
      </c>
      <c r="AZ19" s="1133">
        <v>240.95</v>
      </c>
      <c r="BA19" s="994">
        <v>249.13</v>
      </c>
      <c r="BB19" s="799">
        <v>9</v>
      </c>
      <c r="BC19" s="786">
        <v>218.33100054931617</v>
      </c>
      <c r="BD19" s="784">
        <v>186.28200244903536</v>
      </c>
      <c r="BE19" s="801">
        <v>279.08800120000001</v>
      </c>
      <c r="BF19" s="428">
        <v>250.89</v>
      </c>
    </row>
    <row r="20" spans="1:65" ht="14.25" customHeight="1">
      <c r="A20" s="199"/>
      <c r="B20" s="519"/>
      <c r="C20" s="520"/>
      <c r="D20" s="519"/>
      <c r="E20" s="519"/>
      <c r="F20" s="201"/>
      <c r="G20" s="204"/>
      <c r="H20" s="204"/>
      <c r="I20" s="205"/>
      <c r="J20" s="597"/>
      <c r="K20" s="1135"/>
      <c r="U20" s="996"/>
      <c r="V20" s="996">
        <v>12</v>
      </c>
      <c r="W20" s="995"/>
      <c r="X20" s="1007">
        <v>105.2142846</v>
      </c>
      <c r="Y20" s="1007">
        <v>260.1815709</v>
      </c>
      <c r="Z20" s="1007">
        <v>165.7174268</v>
      </c>
      <c r="AA20" s="1007">
        <v>31.82685661</v>
      </c>
      <c r="AB20" s="1007">
        <v>9.8735712600000003</v>
      </c>
      <c r="AC20" s="1008">
        <v>531.9642857</v>
      </c>
      <c r="AD20" s="1007">
        <v>193.36714169999999</v>
      </c>
      <c r="AE20" s="1007">
        <v>60.019999910000003</v>
      </c>
      <c r="AF20" s="1007">
        <v>11.001428600000001</v>
      </c>
      <c r="AG20" s="1007">
        <v>1.3644285709999999</v>
      </c>
      <c r="AH20" s="1007">
        <v>215.06571310000001</v>
      </c>
      <c r="AI20" s="1007">
        <v>62.787142070000002</v>
      </c>
      <c r="AO20" s="1009">
        <v>10</v>
      </c>
      <c r="AP20" s="1022">
        <v>199.62100219999999</v>
      </c>
      <c r="AQ20" s="1022">
        <v>185.25</v>
      </c>
      <c r="AR20" s="1133">
        <v>165.01</v>
      </c>
      <c r="AS20" s="994">
        <v>159.53</v>
      </c>
      <c r="AW20" s="1009">
        <v>10</v>
      </c>
      <c r="AX20" s="1022">
        <v>332.70800780000002</v>
      </c>
      <c r="AY20" s="1022">
        <v>288.45</v>
      </c>
      <c r="AZ20" s="1133">
        <v>279.86</v>
      </c>
      <c r="BA20" s="994">
        <v>311.77999999999997</v>
      </c>
      <c r="BB20" s="799">
        <v>10</v>
      </c>
      <c r="BC20" s="786">
        <v>215.62899492000003</v>
      </c>
      <c r="BD20" s="784">
        <v>223.25000000000003</v>
      </c>
      <c r="BE20" s="801">
        <v>283.7940006</v>
      </c>
      <c r="BF20" s="428">
        <v>299</v>
      </c>
    </row>
    <row r="21" spans="1:65" s="164" customFormat="1" ht="14.25" customHeight="1">
      <c r="A21" s="248"/>
      <c r="B21" s="519"/>
      <c r="C21" s="520"/>
      <c r="D21" s="519"/>
      <c r="E21" s="519"/>
      <c r="F21" s="201"/>
      <c r="G21" s="204"/>
      <c r="H21" s="204"/>
      <c r="I21" s="205"/>
      <c r="J21" s="597"/>
      <c r="K21" s="853"/>
      <c r="L21" s="1010"/>
      <c r="M21" s="1010"/>
      <c r="N21" s="1010"/>
      <c r="O21" s="1010"/>
      <c r="P21" s="1010"/>
      <c r="Q21" s="1010"/>
      <c r="R21" s="1010"/>
      <c r="S21" s="1010"/>
      <c r="T21" s="1010"/>
      <c r="U21" s="996"/>
      <c r="V21" s="996"/>
      <c r="W21" s="995"/>
      <c r="X21" s="1007">
        <v>85.84</v>
      </c>
      <c r="Y21" s="1007">
        <v>163.47999999999999</v>
      </c>
      <c r="Z21" s="1007">
        <v>81.83</v>
      </c>
      <c r="AA21" s="1007">
        <v>24.225000000000001</v>
      </c>
      <c r="AB21" s="1007">
        <v>10.32</v>
      </c>
      <c r="AC21" s="1008">
        <v>277.75099999999998</v>
      </c>
      <c r="AD21" s="1007">
        <v>132.26300000000001</v>
      </c>
      <c r="AE21" s="1007">
        <v>35.963999999999999</v>
      </c>
      <c r="AF21" s="1007">
        <v>10.43</v>
      </c>
      <c r="AG21" s="1007">
        <v>1.35</v>
      </c>
      <c r="AH21" s="1007">
        <v>145.36000000000001</v>
      </c>
      <c r="AI21" s="1007">
        <v>49.43</v>
      </c>
      <c r="AJ21" s="1010"/>
      <c r="AK21" s="1010"/>
      <c r="AL21" s="1010"/>
      <c r="AM21" s="1010"/>
      <c r="AN21" s="1010"/>
      <c r="AO21" s="1009">
        <v>11</v>
      </c>
      <c r="AP21" s="1022">
        <v>218.65400695800699</v>
      </c>
      <c r="AQ21" s="1022">
        <v>203.9</v>
      </c>
      <c r="AR21" s="1133">
        <v>186.45</v>
      </c>
      <c r="AS21" s="1010">
        <v>184.94</v>
      </c>
      <c r="AT21" s="1010"/>
      <c r="AU21" s="1010"/>
      <c r="AV21" s="1010"/>
      <c r="AW21" s="1009">
        <v>11</v>
      </c>
      <c r="AX21" s="1022">
        <v>363.43499755859301</v>
      </c>
      <c r="AY21" s="1022">
        <v>311.77999999999997</v>
      </c>
      <c r="AZ21" s="1133">
        <v>308.83</v>
      </c>
      <c r="BA21" s="1010">
        <v>332.71</v>
      </c>
      <c r="BB21" s="799">
        <v>11</v>
      </c>
      <c r="BC21" s="786">
        <v>222.04299736022926</v>
      </c>
      <c r="BD21" s="784">
        <v>237.42999999999998</v>
      </c>
      <c r="BE21" s="801">
        <v>286.24</v>
      </c>
      <c r="BF21" s="423">
        <v>321.02999999999997</v>
      </c>
      <c r="BG21" s="423"/>
      <c r="BH21" s="423"/>
      <c r="BI21" s="423"/>
      <c r="BJ21" s="423"/>
      <c r="BK21" s="423"/>
      <c r="BL21" s="423"/>
      <c r="BM21" s="423"/>
    </row>
    <row r="22" spans="1:65" s="164" customFormat="1" ht="14.25" customHeight="1">
      <c r="A22" s="248"/>
      <c r="B22" s="519"/>
      <c r="C22" s="520"/>
      <c r="D22" s="519"/>
      <c r="E22" s="519"/>
      <c r="F22" s="201"/>
      <c r="G22" s="204"/>
      <c r="H22" s="204"/>
      <c r="I22" s="205"/>
      <c r="J22" s="597"/>
      <c r="K22" s="853"/>
      <c r="L22" s="1010"/>
      <c r="M22" s="1010"/>
      <c r="N22" s="1010"/>
      <c r="O22" s="1010"/>
      <c r="P22" s="1010"/>
      <c r="Q22" s="1010"/>
      <c r="R22" s="1010"/>
      <c r="S22" s="1010"/>
      <c r="T22" s="1010"/>
      <c r="U22" s="996"/>
      <c r="V22" s="996"/>
      <c r="W22" s="995"/>
      <c r="X22" s="1007">
        <v>60.343000000000004</v>
      </c>
      <c r="Y22" s="1007">
        <v>101.372</v>
      </c>
      <c r="Z22" s="1007">
        <v>38.957999999999998</v>
      </c>
      <c r="AA22" s="1007">
        <v>17.963999999999999</v>
      </c>
      <c r="AB22" s="1007">
        <v>11.87</v>
      </c>
      <c r="AC22" s="1008">
        <v>251.89099999999999</v>
      </c>
      <c r="AD22" s="1007">
        <v>209.01</v>
      </c>
      <c r="AE22" s="1007">
        <v>24.754000000000001</v>
      </c>
      <c r="AF22" s="1007">
        <v>9.0090000000000003</v>
      </c>
      <c r="AG22" s="1007">
        <v>1.3260000000000001</v>
      </c>
      <c r="AH22" s="1007">
        <v>124.146</v>
      </c>
      <c r="AI22" s="1007">
        <v>54.344000000000001</v>
      </c>
      <c r="AJ22" s="1010"/>
      <c r="AK22" s="1010"/>
      <c r="AL22" s="1010"/>
      <c r="AM22" s="1010"/>
      <c r="AN22" s="1010"/>
      <c r="AO22" s="1009">
        <v>12</v>
      </c>
      <c r="AP22" s="1022">
        <v>218.65400695800699</v>
      </c>
      <c r="AQ22" s="1022">
        <v>203.9</v>
      </c>
      <c r="AR22" s="1133">
        <v>186.45</v>
      </c>
      <c r="AS22" s="1010">
        <v>184.94</v>
      </c>
      <c r="AT22" s="1010"/>
      <c r="AU22" s="1010"/>
      <c r="AV22" s="1010"/>
      <c r="AW22" s="1009">
        <v>12</v>
      </c>
      <c r="AX22" s="1022">
        <v>404.84201050000001</v>
      </c>
      <c r="AY22" s="1022">
        <v>314.74099731445301</v>
      </c>
      <c r="AZ22" s="1133">
        <v>308.83</v>
      </c>
      <c r="BA22" s="1010">
        <v>344.88</v>
      </c>
      <c r="BB22" s="799">
        <v>12</v>
      </c>
      <c r="BC22" s="786">
        <v>222.46699903000001</v>
      </c>
      <c r="BD22" s="784">
        <v>259.42500019073447</v>
      </c>
      <c r="BE22" s="801">
        <v>285.0129948</v>
      </c>
      <c r="BF22" s="423">
        <v>332.35</v>
      </c>
      <c r="BG22" s="423"/>
      <c r="BH22" s="423"/>
      <c r="BI22" s="423"/>
      <c r="BJ22" s="423"/>
      <c r="BK22" s="423"/>
      <c r="BL22" s="423"/>
      <c r="BM22" s="423"/>
    </row>
    <row r="23" spans="1:65" s="164" customFormat="1" ht="14.25" customHeight="1">
      <c r="A23" s="248"/>
      <c r="B23" s="519"/>
      <c r="C23" s="520"/>
      <c r="D23" s="519"/>
      <c r="E23" s="519"/>
      <c r="F23" s="201"/>
      <c r="G23" s="204"/>
      <c r="H23" s="204"/>
      <c r="I23" s="205"/>
      <c r="J23" s="597"/>
      <c r="K23" s="853"/>
      <c r="L23" s="1010"/>
      <c r="M23" s="1010"/>
      <c r="N23" s="1010"/>
      <c r="O23" s="1010"/>
      <c r="P23" s="1010"/>
      <c r="Q23" s="1010"/>
      <c r="R23" s="1010"/>
      <c r="S23" s="1010"/>
      <c r="T23" s="1010"/>
      <c r="U23" s="996"/>
      <c r="V23" s="996"/>
      <c r="W23" s="995"/>
      <c r="X23" s="1007">
        <v>45.5</v>
      </c>
      <c r="Y23" s="1007">
        <v>86.66</v>
      </c>
      <c r="Z23" s="1007">
        <v>30.167999999999999</v>
      </c>
      <c r="AA23" s="1007">
        <v>15.83</v>
      </c>
      <c r="AB23" s="1007">
        <v>10.039999999999999</v>
      </c>
      <c r="AC23" s="1008">
        <v>183.58199999999999</v>
      </c>
      <c r="AD23" s="1007">
        <v>95.99</v>
      </c>
      <c r="AE23" s="1007">
        <v>26.423999999999999</v>
      </c>
      <c r="AF23" s="1007">
        <v>9</v>
      </c>
      <c r="AG23" s="1007">
        <v>1.319</v>
      </c>
      <c r="AH23" s="1007">
        <v>97.190700000000007</v>
      </c>
      <c r="AI23" s="1007">
        <v>41.814</v>
      </c>
      <c r="AJ23" s="1010"/>
      <c r="AK23" s="1010"/>
      <c r="AL23" s="1010"/>
      <c r="AM23" s="1010"/>
      <c r="AN23" s="1010"/>
      <c r="AO23" s="1009">
        <v>13</v>
      </c>
      <c r="AP23" s="1022">
        <v>220.94</v>
      </c>
      <c r="AQ23" s="1022">
        <v>221.62</v>
      </c>
      <c r="AR23" s="1133">
        <v>195.65</v>
      </c>
      <c r="AS23" s="1010">
        <v>203.73</v>
      </c>
      <c r="AT23" s="1010"/>
      <c r="AU23" s="1010"/>
      <c r="AV23" s="1010"/>
      <c r="AW23" s="1009">
        <v>13</v>
      </c>
      <c r="AX23" s="1022">
        <v>395.14</v>
      </c>
      <c r="AY23" s="1022">
        <v>323.68</v>
      </c>
      <c r="AZ23" s="1133">
        <v>308.83</v>
      </c>
      <c r="BA23" s="1010">
        <v>338.77</v>
      </c>
      <c r="BB23" s="799">
        <v>13</v>
      </c>
      <c r="BC23" s="786">
        <v>220.64399999999998</v>
      </c>
      <c r="BD23" s="784">
        <v>263.17400000000004</v>
      </c>
      <c r="BE23" s="801">
        <v>279.9690008</v>
      </c>
      <c r="BF23" s="423">
        <v>366.03</v>
      </c>
      <c r="BG23" s="423"/>
      <c r="BH23" s="423"/>
      <c r="BI23" s="423"/>
      <c r="BJ23" s="423"/>
      <c r="BK23" s="423"/>
      <c r="BL23" s="423"/>
      <c r="BM23" s="423"/>
    </row>
    <row r="24" spans="1:65" s="164" customFormat="1" ht="14.25" customHeight="1">
      <c r="A24" s="248"/>
      <c r="B24" s="519"/>
      <c r="C24" s="520"/>
      <c r="D24" s="519"/>
      <c r="E24" s="519"/>
      <c r="F24" s="201"/>
      <c r="G24" s="204"/>
      <c r="H24" s="204"/>
      <c r="I24" s="205"/>
      <c r="J24" s="597"/>
      <c r="K24" s="853"/>
      <c r="L24" s="1010"/>
      <c r="M24" s="1010"/>
      <c r="N24" s="1010"/>
      <c r="O24" s="1010"/>
      <c r="P24" s="1010"/>
      <c r="Q24" s="1010"/>
      <c r="R24" s="1010"/>
      <c r="S24" s="1010"/>
      <c r="T24" s="1010"/>
      <c r="U24" s="996"/>
      <c r="V24" s="996">
        <v>16</v>
      </c>
      <c r="W24" s="995"/>
      <c r="X24" s="1007">
        <v>43.256999999999998</v>
      </c>
      <c r="Y24" s="1007">
        <v>82.16</v>
      </c>
      <c r="Z24" s="1007">
        <v>40.76</v>
      </c>
      <c r="AA24" s="1007">
        <v>15.3</v>
      </c>
      <c r="AB24" s="1007">
        <v>9.1</v>
      </c>
      <c r="AC24" s="1008">
        <v>155.88999999999999</v>
      </c>
      <c r="AD24" s="1007">
        <v>89.72</v>
      </c>
      <c r="AE24" s="1007">
        <v>20.83</v>
      </c>
      <c r="AF24" s="1007">
        <v>9</v>
      </c>
      <c r="AG24" s="1007">
        <v>1.3069999999999999</v>
      </c>
      <c r="AH24" s="1007">
        <v>89.46</v>
      </c>
      <c r="AI24" s="1007">
        <v>33.630000000000003</v>
      </c>
      <c r="AJ24" s="1010"/>
      <c r="AK24" s="1010"/>
      <c r="AL24" s="1010"/>
      <c r="AM24" s="1010"/>
      <c r="AN24" s="1010"/>
      <c r="AO24" s="1009">
        <v>14</v>
      </c>
      <c r="AP24" s="1022">
        <v>220.94</v>
      </c>
      <c r="AQ24" s="1022">
        <v>221.62</v>
      </c>
      <c r="AR24" s="1133">
        <v>195.65</v>
      </c>
      <c r="AS24" s="1010"/>
      <c r="AT24" s="1010"/>
      <c r="AU24" s="1010"/>
      <c r="AV24" s="1010"/>
      <c r="AW24" s="1009">
        <v>14</v>
      </c>
      <c r="AX24" s="1022">
        <v>376</v>
      </c>
      <c r="AY24" s="1022">
        <v>323.68</v>
      </c>
      <c r="AZ24" s="1133">
        <v>302.95999999999998</v>
      </c>
      <c r="BA24" s="1010"/>
      <c r="BB24" s="799">
        <v>14</v>
      </c>
      <c r="BC24" s="786">
        <v>223.27600000000001</v>
      </c>
      <c r="BD24" s="784">
        <v>268.62</v>
      </c>
      <c r="BE24" s="801">
        <v>286.5410023</v>
      </c>
      <c r="BF24" s="423"/>
      <c r="BG24" s="423"/>
      <c r="BH24" s="423"/>
      <c r="BI24" s="423"/>
      <c r="BJ24" s="423"/>
      <c r="BK24" s="423"/>
      <c r="BL24" s="423"/>
      <c r="BM24" s="423"/>
    </row>
    <row r="25" spans="1:65" s="164" customFormat="1" ht="14.25" customHeight="1">
      <c r="A25" s="248"/>
      <c r="B25" s="519"/>
      <c r="C25" s="520"/>
      <c r="D25" s="519"/>
      <c r="E25" s="519"/>
      <c r="F25" s="201"/>
      <c r="G25" s="204"/>
      <c r="H25" s="204"/>
      <c r="I25" s="205"/>
      <c r="J25" s="597"/>
      <c r="K25" s="853"/>
      <c r="L25" s="1010"/>
      <c r="M25" s="1010"/>
      <c r="N25" s="1010"/>
      <c r="O25" s="1010"/>
      <c r="P25" s="1010"/>
      <c r="Q25" s="1010"/>
      <c r="R25" s="1010"/>
      <c r="S25" s="1010"/>
      <c r="T25" s="1010"/>
      <c r="U25" s="996"/>
      <c r="V25" s="996"/>
      <c r="W25" s="995"/>
      <c r="X25" s="1007">
        <v>50.91</v>
      </c>
      <c r="Y25" s="1007">
        <v>97.92</v>
      </c>
      <c r="Z25" s="1007">
        <v>50.25</v>
      </c>
      <c r="AA25" s="1007">
        <v>15.52</v>
      </c>
      <c r="AB25" s="1007">
        <v>9.36</v>
      </c>
      <c r="AC25" s="1008">
        <v>166.41</v>
      </c>
      <c r="AD25" s="1007">
        <v>101.72</v>
      </c>
      <c r="AE25" s="1007">
        <v>23.6</v>
      </c>
      <c r="AF25" s="1007">
        <v>9.0057144165039045</v>
      </c>
      <c r="AG25" s="1007">
        <v>1.42</v>
      </c>
      <c r="AH25" s="1007">
        <v>99.16</v>
      </c>
      <c r="AI25" s="1007">
        <v>32.46</v>
      </c>
      <c r="AJ25" s="1010"/>
      <c r="AK25" s="1010"/>
      <c r="AL25" s="1010"/>
      <c r="AM25" s="1010"/>
      <c r="AN25" s="1010"/>
      <c r="AO25" s="1009">
        <v>15</v>
      </c>
      <c r="AP25" s="1022">
        <v>221.99</v>
      </c>
      <c r="AQ25" s="1022">
        <v>226.28</v>
      </c>
      <c r="AR25" s="1133">
        <v>201.94</v>
      </c>
      <c r="AS25" s="1010"/>
      <c r="AT25" s="1010"/>
      <c r="AU25" s="1010"/>
      <c r="AV25" s="1010"/>
      <c r="AW25" s="1009">
        <v>15</v>
      </c>
      <c r="AX25" s="1022">
        <v>363.43</v>
      </c>
      <c r="AY25" s="1022">
        <v>335.74</v>
      </c>
      <c r="AZ25" s="1133">
        <v>311.77999999999997</v>
      </c>
      <c r="BA25" s="1010"/>
      <c r="BB25" s="799">
        <v>15</v>
      </c>
      <c r="BC25" s="786">
        <v>222.00500000000002</v>
      </c>
      <c r="BD25" s="784">
        <v>278.94</v>
      </c>
      <c r="BE25" s="801">
        <v>288.78499979999998</v>
      </c>
      <c r="BF25" s="423"/>
      <c r="BG25" s="423"/>
      <c r="BH25" s="423"/>
      <c r="BI25" s="423"/>
      <c r="BJ25" s="423"/>
      <c r="BK25" s="423"/>
      <c r="BL25" s="423"/>
      <c r="BM25" s="423"/>
    </row>
    <row r="26" spans="1:65" s="164" customFormat="1" ht="14.25" customHeight="1">
      <c r="A26" s="248"/>
      <c r="B26" s="519"/>
      <c r="C26" s="520"/>
      <c r="D26" s="519"/>
      <c r="E26" s="519"/>
      <c r="F26" s="220"/>
      <c r="G26" s="220"/>
      <c r="H26" s="220"/>
      <c r="I26" s="220"/>
      <c r="J26" s="604"/>
      <c r="K26" s="853"/>
      <c r="L26" s="1010"/>
      <c r="M26" s="1010"/>
      <c r="N26" s="1010"/>
      <c r="O26" s="1010"/>
      <c r="P26" s="1010"/>
      <c r="Q26" s="1010"/>
      <c r="R26" s="1010"/>
      <c r="S26" s="1010"/>
      <c r="T26" s="1010"/>
      <c r="U26" s="996"/>
      <c r="V26" s="996"/>
      <c r="W26" s="995"/>
      <c r="X26" s="1007">
        <v>60.1</v>
      </c>
      <c r="Y26" s="1007">
        <v>118.21</v>
      </c>
      <c r="Z26" s="1007">
        <v>88.1</v>
      </c>
      <c r="AA26" s="1007">
        <v>15.59</v>
      </c>
      <c r="AB26" s="1007">
        <v>8.8000000000000007</v>
      </c>
      <c r="AC26" s="1008">
        <v>178.05</v>
      </c>
      <c r="AD26" s="1007">
        <v>95.81</v>
      </c>
      <c r="AE26" s="1007">
        <v>22.27</v>
      </c>
      <c r="AF26" s="1007">
        <v>9.0057144165039045</v>
      </c>
      <c r="AG26" s="1007">
        <v>1.2150000000000001</v>
      </c>
      <c r="AH26" s="1007">
        <v>71.319999999999993</v>
      </c>
      <c r="AI26" s="1007">
        <v>32.46</v>
      </c>
      <c r="AJ26" s="1010"/>
      <c r="AK26" s="1010"/>
      <c r="AL26" s="1010"/>
      <c r="AM26" s="1010"/>
      <c r="AN26" s="1010"/>
      <c r="AO26" s="1009">
        <v>16</v>
      </c>
      <c r="AP26" s="1022">
        <v>221.99</v>
      </c>
      <c r="AQ26" s="1022">
        <v>226.28</v>
      </c>
      <c r="AR26" s="1133">
        <v>201.94</v>
      </c>
      <c r="AS26" s="1010"/>
      <c r="AT26" s="1010"/>
      <c r="AU26" s="1010"/>
      <c r="AV26" s="1010"/>
      <c r="AW26" s="1009">
        <v>16</v>
      </c>
      <c r="AX26" s="1022">
        <v>347.95</v>
      </c>
      <c r="AY26" s="1022">
        <v>329.68899540000001</v>
      </c>
      <c r="AZ26" s="1133">
        <v>320.69</v>
      </c>
      <c r="BA26" s="1010"/>
      <c r="BB26" s="799">
        <v>16</v>
      </c>
      <c r="BC26" s="786">
        <v>223.80200000000002</v>
      </c>
      <c r="BD26" s="784">
        <v>283.35699175000002</v>
      </c>
      <c r="BE26" s="801">
        <v>293.26400000000001</v>
      </c>
      <c r="BF26" s="423"/>
      <c r="BG26" s="423"/>
      <c r="BH26" s="423"/>
      <c r="BI26" s="423"/>
      <c r="BJ26" s="423"/>
      <c r="BK26" s="423"/>
      <c r="BL26" s="423"/>
      <c r="BM26" s="423"/>
    </row>
    <row r="27" spans="1:65" s="164" customFormat="1" ht="14.25" customHeight="1">
      <c r="A27" s="248"/>
      <c r="B27" s="519"/>
      <c r="C27" s="520"/>
      <c r="D27" s="519"/>
      <c r="E27" s="519"/>
      <c r="F27" s="220"/>
      <c r="G27" s="220"/>
      <c r="H27" s="220"/>
      <c r="I27" s="220"/>
      <c r="J27" s="604"/>
      <c r="K27" s="853"/>
      <c r="L27" s="1010"/>
      <c r="M27" s="1010"/>
      <c r="N27" s="1010"/>
      <c r="O27" s="1010"/>
      <c r="P27" s="1010"/>
      <c r="Q27" s="1010"/>
      <c r="R27" s="1010"/>
      <c r="S27" s="1010"/>
      <c r="T27" s="1010"/>
      <c r="U27" s="996"/>
      <c r="V27" s="996"/>
      <c r="W27" s="995"/>
      <c r="X27" s="1007">
        <v>51.714286260000002</v>
      </c>
      <c r="Y27" s="1007">
        <v>91.569599909999994</v>
      </c>
      <c r="Z27" s="1007">
        <v>109.7940002</v>
      </c>
      <c r="AA27" s="1007">
        <v>14.470856939999999</v>
      </c>
      <c r="AB27" s="1007">
        <v>7.7015714649999998</v>
      </c>
      <c r="AC27" s="1008">
        <v>158.61442779999999</v>
      </c>
      <c r="AD27" s="1007">
        <v>86.274285449999994</v>
      </c>
      <c r="AE27" s="1007">
        <v>20.1857139</v>
      </c>
      <c r="AF27" s="1007">
        <v>9</v>
      </c>
      <c r="AG27" s="1007">
        <v>1.3400000160000001</v>
      </c>
      <c r="AH27" s="1007">
        <v>61.869286670000001</v>
      </c>
      <c r="AI27" s="1007">
        <v>18.350000380000001</v>
      </c>
      <c r="AJ27" s="1010"/>
      <c r="AK27" s="1010"/>
      <c r="AL27" s="1010"/>
      <c r="AM27" s="1010"/>
      <c r="AN27" s="1010"/>
      <c r="AO27" s="1009">
        <v>17</v>
      </c>
      <c r="AP27" s="1022">
        <v>225.06</v>
      </c>
      <c r="AQ27" s="1022">
        <v>228.07400000000001</v>
      </c>
      <c r="AR27" s="1133">
        <v>201.94</v>
      </c>
      <c r="AS27" s="1010"/>
      <c r="AT27" s="1010"/>
      <c r="AU27" s="1010"/>
      <c r="AV27" s="1010"/>
      <c r="AW27" s="1009">
        <v>17</v>
      </c>
      <c r="AX27" s="1022">
        <v>338.77</v>
      </c>
      <c r="AY27" s="1022">
        <v>326.68</v>
      </c>
      <c r="AZ27" s="1133">
        <v>326.68</v>
      </c>
      <c r="BA27" s="1010"/>
      <c r="BB27" s="799">
        <v>17</v>
      </c>
      <c r="BC27" s="786">
        <v>217.49399757385231</v>
      </c>
      <c r="BD27" s="784">
        <v>293.363</v>
      </c>
      <c r="BE27" s="801">
        <v>292.87300069999998</v>
      </c>
      <c r="BF27" s="423"/>
      <c r="BG27" s="423"/>
      <c r="BH27" s="423"/>
      <c r="BI27" s="423"/>
      <c r="BJ27" s="423"/>
      <c r="BK27" s="423"/>
      <c r="BL27" s="423"/>
      <c r="BM27" s="423"/>
    </row>
    <row r="28" spans="1:65" s="164" customFormat="1" ht="14.25" customHeight="1">
      <c r="A28" s="248"/>
      <c r="B28" s="519"/>
      <c r="C28" s="520"/>
      <c r="D28" s="519"/>
      <c r="E28" s="519"/>
      <c r="F28" s="220"/>
      <c r="G28" s="220"/>
      <c r="H28" s="220"/>
      <c r="I28" s="220"/>
      <c r="J28" s="604"/>
      <c r="K28" s="853"/>
      <c r="L28" s="1010"/>
      <c r="M28" s="1010"/>
      <c r="N28" s="1010"/>
      <c r="O28" s="1010"/>
      <c r="P28" s="1010"/>
      <c r="Q28" s="1010"/>
      <c r="R28" s="1010"/>
      <c r="S28" s="1010"/>
      <c r="T28" s="1010"/>
      <c r="U28" s="996"/>
      <c r="V28" s="996">
        <v>20</v>
      </c>
      <c r="W28" s="995"/>
      <c r="X28" s="1007">
        <v>37.44</v>
      </c>
      <c r="Y28" s="1007">
        <v>67.650000000000006</v>
      </c>
      <c r="Z28" s="1007">
        <v>77.853999999999999</v>
      </c>
      <c r="AA28" s="1007">
        <v>12.94</v>
      </c>
      <c r="AB28" s="1007">
        <v>5.64</v>
      </c>
      <c r="AC28" s="1008">
        <v>121.72</v>
      </c>
      <c r="AD28" s="1007">
        <v>79.86</v>
      </c>
      <c r="AE28" s="1007">
        <v>19.373000000000001</v>
      </c>
      <c r="AF28" s="1007">
        <v>9</v>
      </c>
      <c r="AG28" s="1007">
        <v>1.355</v>
      </c>
      <c r="AH28" s="1007">
        <v>62.061</v>
      </c>
      <c r="AI28" s="1007">
        <v>16.739999999999998</v>
      </c>
      <c r="AJ28" s="1010"/>
      <c r="AK28" s="1010"/>
      <c r="AL28" s="1010"/>
      <c r="AM28" s="1010"/>
      <c r="AN28" s="1010"/>
      <c r="AO28" s="1009">
        <v>18</v>
      </c>
      <c r="AP28" s="1022">
        <v>225.06</v>
      </c>
      <c r="AQ28" s="1022">
        <v>228.07400000000001</v>
      </c>
      <c r="AR28" s="1133">
        <v>207.59</v>
      </c>
      <c r="AS28" s="1010"/>
      <c r="AT28" s="1010"/>
      <c r="AU28" s="1010"/>
      <c r="AV28" s="1010"/>
      <c r="AW28" s="1009">
        <v>18</v>
      </c>
      <c r="AX28" s="1022">
        <v>326.67999267578102</v>
      </c>
      <c r="AY28" s="1022">
        <v>323.68</v>
      </c>
      <c r="AZ28" s="1133">
        <v>314.74</v>
      </c>
      <c r="BA28" s="1010"/>
      <c r="BB28" s="799">
        <v>18</v>
      </c>
      <c r="BC28" s="786">
        <v>213.5109978485107</v>
      </c>
      <c r="BD28" s="784">
        <v>295.185</v>
      </c>
      <c r="BE28" s="801">
        <v>289.06400009999999</v>
      </c>
      <c r="BF28" s="423"/>
      <c r="BG28" s="423"/>
      <c r="BH28" s="423"/>
      <c r="BI28" s="423"/>
      <c r="BJ28" s="423"/>
      <c r="BK28" s="423"/>
      <c r="BL28" s="423"/>
      <c r="BM28" s="423"/>
    </row>
    <row r="29" spans="1:65" s="164" customFormat="1" ht="12.75">
      <c r="A29" s="207"/>
      <c r="B29" s="220"/>
      <c r="C29" s="220"/>
      <c r="D29" s="220"/>
      <c r="E29" s="220"/>
      <c r="F29" s="220"/>
      <c r="G29" s="220"/>
      <c r="H29" s="220"/>
      <c r="I29" s="220"/>
      <c r="J29" s="604"/>
      <c r="K29" s="853"/>
      <c r="L29" s="1010"/>
      <c r="M29" s="1010"/>
      <c r="N29" s="1010"/>
      <c r="O29" s="1010"/>
      <c r="P29" s="1010"/>
      <c r="Q29" s="1010"/>
      <c r="R29" s="1010"/>
      <c r="S29" s="1010"/>
      <c r="T29" s="1010"/>
      <c r="U29" s="996"/>
      <c r="V29" s="996"/>
      <c r="W29" s="995"/>
      <c r="X29" s="1007">
        <v>27.871428353445829</v>
      </c>
      <c r="Y29" s="1007">
        <v>56.340142386300158</v>
      </c>
      <c r="Z29" s="1007">
        <v>46.279857635497997</v>
      </c>
      <c r="AA29" s="1007">
        <v>12.185285568237273</v>
      </c>
      <c r="AB29" s="1007">
        <v>4.946999958583282</v>
      </c>
      <c r="AC29" s="1008">
        <v>97.352142333984176</v>
      </c>
      <c r="AD29" s="1007">
        <v>59.180000305175732</v>
      </c>
      <c r="AE29" s="1007">
        <v>15.218571390424414</v>
      </c>
      <c r="AF29" s="1007">
        <v>9.0042858123779261</v>
      </c>
      <c r="AG29" s="1007">
        <v>1.5431428466524355</v>
      </c>
      <c r="AH29" s="1007">
        <v>58.464999607631093</v>
      </c>
      <c r="AI29" s="1007">
        <v>15.350000108991299</v>
      </c>
      <c r="AJ29" s="1010"/>
      <c r="AK29" s="1010"/>
      <c r="AL29" s="1010"/>
      <c r="AM29" s="1010"/>
      <c r="AN29" s="1010"/>
      <c r="AO29" s="1009">
        <v>19</v>
      </c>
      <c r="AP29" s="1022">
        <v>225.9400024</v>
      </c>
      <c r="AQ29" s="1022">
        <v>229.173</v>
      </c>
      <c r="AR29" s="1133">
        <v>207.59</v>
      </c>
      <c r="AS29" s="1010"/>
      <c r="AT29" s="1010"/>
      <c r="AU29" s="1010"/>
      <c r="AV29" s="1010"/>
      <c r="AW29" s="1009">
        <v>19</v>
      </c>
      <c r="AX29" s="1022">
        <v>326.67999270000001</v>
      </c>
      <c r="AY29" s="1022">
        <v>317.71099853515602</v>
      </c>
      <c r="AZ29" s="1133">
        <v>308.83</v>
      </c>
      <c r="BA29" s="1010"/>
      <c r="BB29" s="799">
        <v>19</v>
      </c>
      <c r="BC29" s="786">
        <v>210.8809986</v>
      </c>
      <c r="BD29" s="784">
        <v>294.39800000000002</v>
      </c>
      <c r="BE29" s="801">
        <v>283.7310013</v>
      </c>
      <c r="BF29" s="423"/>
      <c r="BG29" s="423"/>
      <c r="BH29" s="423"/>
      <c r="BI29" s="423"/>
      <c r="BJ29" s="423"/>
      <c r="BK29" s="423"/>
      <c r="BL29" s="423"/>
      <c r="BM29" s="423"/>
    </row>
    <row r="30" spans="1:65" s="164" customFormat="1" ht="12.75">
      <c r="A30" s="207"/>
      <c r="B30" s="220"/>
      <c r="C30" s="220"/>
      <c r="D30" s="220"/>
      <c r="E30" s="220"/>
      <c r="F30" s="220"/>
      <c r="G30" s="220"/>
      <c r="H30" s="220"/>
      <c r="I30" s="220"/>
      <c r="J30" s="604"/>
      <c r="K30" s="853"/>
      <c r="L30" s="1010"/>
      <c r="M30" s="1010"/>
      <c r="N30" s="1010"/>
      <c r="O30" s="1010"/>
      <c r="P30" s="1010"/>
      <c r="Q30" s="1010"/>
      <c r="R30" s="1010"/>
      <c r="S30" s="1010"/>
      <c r="T30" s="1010"/>
      <c r="U30" s="996"/>
      <c r="V30" s="996"/>
      <c r="W30" s="995"/>
      <c r="X30" s="1007">
        <v>22.73</v>
      </c>
      <c r="Y30" s="1007">
        <v>42.3</v>
      </c>
      <c r="Z30" s="1007">
        <v>27.998000000000001</v>
      </c>
      <c r="AA30" s="1007">
        <v>11.54</v>
      </c>
      <c r="AB30" s="1007">
        <v>4.165</v>
      </c>
      <c r="AC30" s="1008">
        <v>85.36</v>
      </c>
      <c r="AD30" s="1007">
        <v>45.05</v>
      </c>
      <c r="AE30" s="1007">
        <v>12.23</v>
      </c>
      <c r="AF30" s="1007">
        <v>9</v>
      </c>
      <c r="AG30" s="1007">
        <v>1.57</v>
      </c>
      <c r="AH30" s="1007">
        <v>45.284999999999997</v>
      </c>
      <c r="AI30" s="1007">
        <v>15.35</v>
      </c>
      <c r="AJ30" s="1010"/>
      <c r="AK30" s="1010"/>
      <c r="AL30" s="1010"/>
      <c r="AM30" s="1010"/>
      <c r="AN30" s="1010"/>
      <c r="AO30" s="1009">
        <v>20</v>
      </c>
      <c r="AP30" s="1022">
        <v>225.9400024</v>
      </c>
      <c r="AQ30" s="1022">
        <v>229.173</v>
      </c>
      <c r="AR30" s="1133">
        <v>205.7</v>
      </c>
      <c r="AS30" s="1010"/>
      <c r="AT30" s="1010"/>
      <c r="AU30" s="1010"/>
      <c r="AV30" s="1010"/>
      <c r="AW30" s="1009">
        <v>20</v>
      </c>
      <c r="AX30" s="1022">
        <v>323.7</v>
      </c>
      <c r="AY30" s="1022">
        <v>320.69100950000001</v>
      </c>
      <c r="AZ30" s="1133">
        <v>308.8</v>
      </c>
      <c r="BA30" s="1010"/>
      <c r="BB30" s="799">
        <v>20</v>
      </c>
      <c r="BC30" s="786">
        <v>207.37700241088851</v>
      </c>
      <c r="BD30" s="784">
        <v>292.23500059000003</v>
      </c>
      <c r="BE30" s="801">
        <v>278.89999999999998</v>
      </c>
      <c r="BF30" s="423"/>
      <c r="BG30" s="423"/>
      <c r="BH30" s="423"/>
      <c r="BI30" s="423"/>
      <c r="BJ30" s="423"/>
      <c r="BK30" s="423"/>
      <c r="BL30" s="423"/>
      <c r="BM30" s="423"/>
    </row>
    <row r="31" spans="1:65" s="164" customFormat="1" ht="12.75">
      <c r="A31" s="207"/>
      <c r="B31" s="220"/>
      <c r="C31" s="220"/>
      <c r="D31" s="220"/>
      <c r="E31" s="220"/>
      <c r="F31" s="220"/>
      <c r="G31" s="220"/>
      <c r="H31" s="220"/>
      <c r="I31" s="220"/>
      <c r="J31" s="604"/>
      <c r="K31" s="853"/>
      <c r="L31" s="1010"/>
      <c r="M31" s="1010"/>
      <c r="N31" s="1010"/>
      <c r="O31" s="1010"/>
      <c r="P31" s="1010"/>
      <c r="Q31" s="1010"/>
      <c r="R31" s="1010"/>
      <c r="S31" s="1010"/>
      <c r="T31" s="1010"/>
      <c r="U31" s="997"/>
      <c r="V31" s="996"/>
      <c r="W31" s="995"/>
      <c r="X31" s="1007">
        <v>19.685714449999999</v>
      </c>
      <c r="Y31" s="1007">
        <v>42.036570959999999</v>
      </c>
      <c r="Z31" s="1007">
        <v>20.883000240000001</v>
      </c>
      <c r="AA31" s="1007">
        <v>10.125571389999999</v>
      </c>
      <c r="AB31" s="1007">
        <v>2.893857138</v>
      </c>
      <c r="AC31" s="1008">
        <v>79.191714700000006</v>
      </c>
      <c r="AD31" s="1007">
        <v>42.964286260000002</v>
      </c>
      <c r="AE31" s="1007">
        <v>11.14142854</v>
      </c>
      <c r="AF31" s="1007">
        <v>9.0013386860000004</v>
      </c>
      <c r="AG31" s="1007">
        <v>1.7202857389999999</v>
      </c>
      <c r="AH31" s="1007">
        <v>39.832142419999997</v>
      </c>
      <c r="AI31" s="1007">
        <v>11.67585727</v>
      </c>
      <c r="AJ31" s="1010"/>
      <c r="AK31" s="1010"/>
      <c r="AL31" s="1010"/>
      <c r="AM31" s="1010"/>
      <c r="AN31" s="1010"/>
      <c r="AO31" s="1009">
        <v>21</v>
      </c>
      <c r="AP31" s="1022">
        <v>225.9400024</v>
      </c>
      <c r="AQ31" s="1022">
        <v>229.173</v>
      </c>
      <c r="AR31" s="1133">
        <v>205.7</v>
      </c>
      <c r="AS31" s="1010"/>
      <c r="AT31" s="1010"/>
      <c r="AU31" s="1010"/>
      <c r="AV31" s="1010"/>
      <c r="AW31" s="1009">
        <v>21</v>
      </c>
      <c r="AX31" s="1022">
        <v>314.74099731445301</v>
      </c>
      <c r="AY31" s="1022">
        <v>314.7409973</v>
      </c>
      <c r="AZ31" s="1133">
        <v>311.77999999999997</v>
      </c>
      <c r="BA31" s="1010"/>
      <c r="BB31" s="799">
        <v>21</v>
      </c>
      <c r="BC31" s="786">
        <v>203.7669992446898</v>
      </c>
      <c r="BD31" s="784">
        <v>289.28499365999994</v>
      </c>
      <c r="BE31" s="801">
        <v>274.65599980000002</v>
      </c>
      <c r="BF31" s="423"/>
      <c r="BG31" s="423"/>
      <c r="BH31" s="423"/>
      <c r="BI31" s="423"/>
      <c r="BJ31" s="423"/>
      <c r="BK31" s="423"/>
      <c r="BL31" s="423"/>
      <c r="BM31" s="423"/>
    </row>
    <row r="32" spans="1:65" s="164" customFormat="1" ht="12.75">
      <c r="A32" s="207"/>
      <c r="B32" s="220"/>
      <c r="C32" s="220"/>
      <c r="D32" s="220"/>
      <c r="E32" s="220"/>
      <c r="F32" s="220"/>
      <c r="G32" s="220"/>
      <c r="H32" s="220"/>
      <c r="I32" s="220"/>
      <c r="J32" s="604"/>
      <c r="K32" s="853"/>
      <c r="L32" s="1010"/>
      <c r="M32" s="1010"/>
      <c r="N32" s="1010"/>
      <c r="O32" s="1010"/>
      <c r="P32" s="1010"/>
      <c r="Q32" s="1010"/>
      <c r="R32" s="1010"/>
      <c r="S32" s="1010"/>
      <c r="T32" s="1010"/>
      <c r="U32" s="997"/>
      <c r="V32" s="996">
        <v>24</v>
      </c>
      <c r="W32" s="995"/>
      <c r="X32" s="1007">
        <v>18.34285736</v>
      </c>
      <c r="Y32" s="1007">
        <v>37.365667340000002</v>
      </c>
      <c r="Z32" s="1007">
        <v>16.6200002</v>
      </c>
      <c r="AA32" s="1007">
        <v>9.6549998689999992</v>
      </c>
      <c r="AB32" s="1007">
        <v>4.0768571920000003</v>
      </c>
      <c r="AC32" s="1008">
        <v>77.282856530000004</v>
      </c>
      <c r="AD32" s="1007">
        <v>48.352857319999998</v>
      </c>
      <c r="AE32" s="1007">
        <v>11.87857151</v>
      </c>
      <c r="AF32" s="1007">
        <v>9</v>
      </c>
      <c r="AG32" s="1007">
        <v>1.7888571529999999</v>
      </c>
      <c r="AH32" s="1007">
        <v>37.416428699999997</v>
      </c>
      <c r="AI32" s="1007">
        <v>11.18857152</v>
      </c>
      <c r="AJ32" s="1010"/>
      <c r="AK32" s="1010"/>
      <c r="AL32" s="1010"/>
      <c r="AM32" s="1010"/>
      <c r="AN32" s="1010"/>
      <c r="AO32" s="1009">
        <v>22</v>
      </c>
      <c r="AP32" s="1022">
        <v>224.12</v>
      </c>
      <c r="AQ32" s="1022">
        <v>227.72900390625</v>
      </c>
      <c r="AR32" s="1133">
        <v>204.65</v>
      </c>
      <c r="AS32" s="1010"/>
      <c r="AT32" s="1010"/>
      <c r="AU32" s="1010"/>
      <c r="AV32" s="1010"/>
      <c r="AW32" s="1009">
        <v>22</v>
      </c>
      <c r="AX32" s="1022">
        <v>300.04000000000002</v>
      </c>
      <c r="AY32" s="1022">
        <v>308.829986572265</v>
      </c>
      <c r="AZ32" s="1133">
        <v>314.74</v>
      </c>
      <c r="BA32" s="1010"/>
      <c r="BB32" s="799">
        <v>22</v>
      </c>
      <c r="BC32" s="786">
        <v>200.18000106811502</v>
      </c>
      <c r="BD32" s="784">
        <v>287.342002868652</v>
      </c>
      <c r="BE32" s="801">
        <v>269.74</v>
      </c>
      <c r="BF32" s="423"/>
      <c r="BG32" s="423"/>
      <c r="BH32" s="423"/>
      <c r="BI32" s="423"/>
      <c r="BJ32" s="423"/>
      <c r="BK32" s="423"/>
      <c r="BL32" s="423"/>
      <c r="BM32" s="423"/>
    </row>
    <row r="33" spans="1:65" s="164" customFormat="1" ht="12.75">
      <c r="A33" s="207"/>
      <c r="B33" s="220"/>
      <c r="C33" s="220"/>
      <c r="D33" s="220"/>
      <c r="E33" s="220"/>
      <c r="F33" s="220"/>
      <c r="G33" s="220"/>
      <c r="H33" s="220"/>
      <c r="I33" s="220"/>
      <c r="J33" s="604"/>
      <c r="K33" s="853"/>
      <c r="L33" s="1010"/>
      <c r="M33" s="1010"/>
      <c r="N33" s="1010"/>
      <c r="O33" s="1010"/>
      <c r="P33" s="1010"/>
      <c r="Q33" s="1010"/>
      <c r="R33" s="1010"/>
      <c r="S33" s="1010"/>
      <c r="T33" s="1010"/>
      <c r="U33" s="997"/>
      <c r="V33" s="996"/>
      <c r="W33" s="995"/>
      <c r="X33" s="1007">
        <v>18.350000000000001</v>
      </c>
      <c r="Y33" s="1007">
        <v>33.43</v>
      </c>
      <c r="Z33" s="1007">
        <v>13.565</v>
      </c>
      <c r="AA33" s="1007">
        <v>9.0500000000000007</v>
      </c>
      <c r="AB33" s="1007">
        <v>3.68</v>
      </c>
      <c r="AC33" s="1008">
        <v>78.992999999999995</v>
      </c>
      <c r="AD33" s="1007">
        <v>35.799999999999997</v>
      </c>
      <c r="AE33" s="1007">
        <v>10.18</v>
      </c>
      <c r="AF33" s="1007">
        <v>9</v>
      </c>
      <c r="AG33" s="1007">
        <v>1.89</v>
      </c>
      <c r="AH33" s="1007">
        <v>35.86</v>
      </c>
      <c r="AI33" s="1007">
        <v>11.34</v>
      </c>
      <c r="AJ33" s="1010"/>
      <c r="AK33" s="1010"/>
      <c r="AL33" s="1010"/>
      <c r="AM33" s="1010"/>
      <c r="AN33" s="1010"/>
      <c r="AO33" s="1009">
        <v>23</v>
      </c>
      <c r="AP33" s="1022">
        <v>224.12</v>
      </c>
      <c r="AQ33" s="1022">
        <v>227.72900390625</v>
      </c>
      <c r="AR33" s="1133">
        <v>204.65</v>
      </c>
      <c r="AS33" s="1010"/>
      <c r="AT33" s="1010"/>
      <c r="AU33" s="1010"/>
      <c r="AV33" s="1010"/>
      <c r="AW33" s="1009">
        <v>23</v>
      </c>
      <c r="AX33" s="1022">
        <v>297.12701420000002</v>
      </c>
      <c r="AY33" s="1022">
        <v>311.78100000000001</v>
      </c>
      <c r="AZ33" s="1133">
        <v>308.83</v>
      </c>
      <c r="BA33" s="1010"/>
      <c r="BB33" s="799">
        <v>23</v>
      </c>
      <c r="BC33" s="786">
        <v>196.66499901</v>
      </c>
      <c r="BD33" s="784">
        <v>285.25799999999998</v>
      </c>
      <c r="BE33" s="801">
        <v>265.4609997</v>
      </c>
      <c r="BF33" s="423"/>
      <c r="BG33" s="423"/>
      <c r="BH33" s="423"/>
      <c r="BI33" s="423"/>
      <c r="BJ33" s="423"/>
      <c r="BK33" s="423"/>
      <c r="BL33" s="423"/>
      <c r="BM33" s="423"/>
    </row>
    <row r="34" spans="1:65" s="164" customFormat="1" ht="12.75">
      <c r="A34" s="207"/>
      <c r="B34" s="220"/>
      <c r="C34" s="220"/>
      <c r="D34" s="220"/>
      <c r="E34" s="220"/>
      <c r="F34" s="220"/>
      <c r="G34" s="220"/>
      <c r="H34" s="220"/>
      <c r="I34" s="220"/>
      <c r="J34" s="604"/>
      <c r="K34" s="853"/>
      <c r="L34" s="1010"/>
      <c r="M34" s="1010"/>
      <c r="N34" s="1010"/>
      <c r="O34" s="1010"/>
      <c r="P34" s="1010"/>
      <c r="Q34" s="1010"/>
      <c r="R34" s="1010"/>
      <c r="S34" s="1010"/>
      <c r="T34" s="1010"/>
      <c r="U34" s="997"/>
      <c r="V34" s="996"/>
      <c r="W34" s="995"/>
      <c r="X34" s="1007">
        <v>17.23</v>
      </c>
      <c r="Y34" s="1007">
        <v>32.89</v>
      </c>
      <c r="Z34" s="1007">
        <v>12.42</v>
      </c>
      <c r="AA34" s="1007">
        <v>8.61</v>
      </c>
      <c r="AB34" s="1007">
        <v>2.5219999999999998</v>
      </c>
      <c r="AC34" s="1008">
        <v>93.44</v>
      </c>
      <c r="AD34" s="1007">
        <v>34.47</v>
      </c>
      <c r="AE34" s="1007">
        <v>9.86</v>
      </c>
      <c r="AF34" s="1007">
        <v>8.9860000000000007</v>
      </c>
      <c r="AG34" s="1007">
        <v>1.47</v>
      </c>
      <c r="AH34" s="1007">
        <v>35.03</v>
      </c>
      <c r="AI34" s="1007">
        <v>10.78</v>
      </c>
      <c r="AJ34" s="1010"/>
      <c r="AK34" s="1010"/>
      <c r="AL34" s="1010"/>
      <c r="AM34" s="1010"/>
      <c r="AN34" s="1010"/>
      <c r="AO34" s="1009">
        <v>24</v>
      </c>
      <c r="AP34" s="1022">
        <v>217.49299619999999</v>
      </c>
      <c r="AQ34" s="1022">
        <v>223.85</v>
      </c>
      <c r="AR34" s="1133">
        <v>200.38</v>
      </c>
      <c r="AS34" s="1010"/>
      <c r="AT34" s="1010"/>
      <c r="AU34" s="1010"/>
      <c r="AV34" s="1010"/>
      <c r="AW34" s="1009">
        <v>24</v>
      </c>
      <c r="AX34" s="1022">
        <v>297.12701420000002</v>
      </c>
      <c r="AY34" s="1022">
        <v>311.77999999999997</v>
      </c>
      <c r="AZ34" s="1133">
        <v>300.04000000000002</v>
      </c>
      <c r="BA34" s="1010"/>
      <c r="BB34" s="799">
        <v>24</v>
      </c>
      <c r="BC34" s="786">
        <v>194.99600025000001</v>
      </c>
      <c r="BD34" s="784">
        <v>281.64</v>
      </c>
      <c r="BE34" s="801">
        <v>261.10000000000002</v>
      </c>
      <c r="BF34" s="423"/>
      <c r="BG34" s="423"/>
      <c r="BH34" s="423"/>
      <c r="BI34" s="423"/>
      <c r="BJ34" s="423"/>
      <c r="BK34" s="423"/>
      <c r="BL34" s="423"/>
      <c r="BM34" s="423"/>
    </row>
    <row r="35" spans="1:65" s="164" customFormat="1" ht="12.75">
      <c r="A35" s="207"/>
      <c r="B35" s="220"/>
      <c r="C35" s="220"/>
      <c r="D35" s="220"/>
      <c r="E35" s="220"/>
      <c r="F35" s="220"/>
      <c r="G35" s="220"/>
      <c r="H35" s="220"/>
      <c r="I35" s="220"/>
      <c r="J35" s="604"/>
      <c r="K35" s="853"/>
      <c r="L35" s="1010"/>
      <c r="M35" s="1010"/>
      <c r="N35" s="1010"/>
      <c r="O35" s="1010"/>
      <c r="P35" s="1010"/>
      <c r="Q35" s="1010"/>
      <c r="R35" s="1010"/>
      <c r="S35" s="1010"/>
      <c r="T35" s="1010"/>
      <c r="U35" s="997"/>
      <c r="V35" s="996"/>
      <c r="W35" s="995"/>
      <c r="X35" s="1007">
        <v>15.81</v>
      </c>
      <c r="Y35" s="1007">
        <v>29.11</v>
      </c>
      <c r="Z35" s="1007">
        <v>10.92</v>
      </c>
      <c r="AA35" s="1007">
        <v>8.08</v>
      </c>
      <c r="AB35" s="1007">
        <v>2.29</v>
      </c>
      <c r="AC35" s="1008">
        <v>75.959999999999994</v>
      </c>
      <c r="AD35" s="1007">
        <v>32.409999999999997</v>
      </c>
      <c r="AE35" s="1007">
        <v>9.5500000000000007</v>
      </c>
      <c r="AF35" s="1007">
        <v>9.0100000930000004</v>
      </c>
      <c r="AG35" s="1007">
        <v>1.6</v>
      </c>
      <c r="AH35" s="1007">
        <v>34.11</v>
      </c>
      <c r="AI35" s="1007">
        <v>9.3800000000000008</v>
      </c>
      <c r="AJ35" s="1010"/>
      <c r="AK35" s="1010"/>
      <c r="AL35" s="1010"/>
      <c r="AM35" s="1010"/>
      <c r="AN35" s="1010"/>
      <c r="AO35" s="1009">
        <v>25</v>
      </c>
      <c r="AP35" s="1022">
        <v>217.49299619999999</v>
      </c>
      <c r="AQ35" s="1022">
        <v>223.85</v>
      </c>
      <c r="AR35" s="1133">
        <v>200.38</v>
      </c>
      <c r="AS35" s="1010"/>
      <c r="AT35" s="1010"/>
      <c r="AU35" s="1010"/>
      <c r="AV35" s="1010"/>
      <c r="AW35" s="1009">
        <v>25</v>
      </c>
      <c r="AX35" s="1022">
        <v>294.225006103515</v>
      </c>
      <c r="AY35" s="1022">
        <v>308.83</v>
      </c>
      <c r="AZ35" s="1133">
        <v>282.72000000000003</v>
      </c>
      <c r="BA35" s="1010"/>
      <c r="BB35" s="799">
        <v>25</v>
      </c>
      <c r="BC35" s="786">
        <v>193.36700119018531</v>
      </c>
      <c r="BD35" s="784">
        <v>276.89499999999998</v>
      </c>
      <c r="BE35" s="801">
        <v>256.25999990000003</v>
      </c>
      <c r="BF35" s="423"/>
      <c r="BG35" s="423"/>
      <c r="BH35" s="423"/>
      <c r="BI35" s="423"/>
      <c r="BJ35" s="423"/>
      <c r="BK35" s="423"/>
      <c r="BL35" s="423"/>
      <c r="BM35" s="423"/>
    </row>
    <row r="36" spans="1:65" s="164" customFormat="1" ht="12.75">
      <c r="A36" s="207"/>
      <c r="B36" s="220"/>
      <c r="C36" s="220"/>
      <c r="D36" s="220"/>
      <c r="E36" s="220"/>
      <c r="F36" s="220"/>
      <c r="G36" s="220"/>
      <c r="H36" s="220"/>
      <c r="I36" s="220"/>
      <c r="J36" s="604"/>
      <c r="K36" s="853"/>
      <c r="L36" s="1010"/>
      <c r="M36" s="1010"/>
      <c r="N36" s="1010"/>
      <c r="O36" s="1010"/>
      <c r="P36" s="1010"/>
      <c r="Q36" s="1010"/>
      <c r="R36" s="1010"/>
      <c r="S36" s="1010"/>
      <c r="T36" s="1010"/>
      <c r="U36" s="997"/>
      <c r="V36" s="996">
        <v>28</v>
      </c>
      <c r="W36" s="995"/>
      <c r="X36" s="1007">
        <v>14.83</v>
      </c>
      <c r="Y36" s="1007">
        <v>26.72</v>
      </c>
      <c r="Z36" s="1007">
        <v>8.65</v>
      </c>
      <c r="AA36" s="1007">
        <v>8.27</v>
      </c>
      <c r="AB36" s="1007">
        <v>11.83</v>
      </c>
      <c r="AC36" s="1008">
        <v>95.68</v>
      </c>
      <c r="AD36" s="1007">
        <v>27.36</v>
      </c>
      <c r="AE36" s="1007">
        <v>8.51</v>
      </c>
      <c r="AF36" s="1007">
        <v>9.0014286040000009</v>
      </c>
      <c r="AG36" s="1007">
        <v>0.97099999999999997</v>
      </c>
      <c r="AH36" s="1007">
        <v>33.92</v>
      </c>
      <c r="AI36" s="1007">
        <v>7.82</v>
      </c>
      <c r="AJ36" s="1010"/>
      <c r="AK36" s="1010"/>
      <c r="AL36" s="1010"/>
      <c r="AM36" s="1010"/>
      <c r="AN36" s="1010"/>
      <c r="AO36" s="1009">
        <v>26</v>
      </c>
      <c r="AP36" s="1022">
        <v>210.53</v>
      </c>
      <c r="AQ36" s="1022">
        <v>216.86000060000001</v>
      </c>
      <c r="AR36" s="1133">
        <v>193.55</v>
      </c>
      <c r="AS36" s="1010"/>
      <c r="AT36" s="1010"/>
      <c r="AU36" s="1010"/>
      <c r="AV36" s="1010"/>
      <c r="AW36" s="1009">
        <v>26</v>
      </c>
      <c r="AX36" s="1022">
        <v>294.23</v>
      </c>
      <c r="AY36" s="1022">
        <v>288.4509888</v>
      </c>
      <c r="AZ36" s="1133">
        <v>262.95</v>
      </c>
      <c r="BA36" s="1010"/>
      <c r="BB36" s="799">
        <v>26</v>
      </c>
      <c r="BC36" s="786">
        <v>190.59600123596181</v>
      </c>
      <c r="BD36" s="784">
        <v>272.34099963</v>
      </c>
      <c r="BE36" s="801">
        <v>252.54899979999999</v>
      </c>
      <c r="BF36" s="423"/>
      <c r="BG36" s="423"/>
      <c r="BH36" s="423"/>
      <c r="BI36" s="423"/>
      <c r="BJ36" s="423"/>
      <c r="BK36" s="423"/>
      <c r="BL36" s="423"/>
      <c r="BM36" s="423"/>
    </row>
    <row r="37" spans="1:65" s="164" customFormat="1" ht="12.75">
      <c r="A37" s="207"/>
      <c r="B37" s="220"/>
      <c r="C37" s="220"/>
      <c r="D37" s="220"/>
      <c r="E37" s="220"/>
      <c r="F37" s="220"/>
      <c r="G37" s="220"/>
      <c r="H37" s="220"/>
      <c r="I37" s="220"/>
      <c r="J37" s="604"/>
      <c r="K37" s="853"/>
      <c r="L37" s="1010"/>
      <c r="M37" s="1010"/>
      <c r="N37" s="1010"/>
      <c r="O37" s="1010"/>
      <c r="P37" s="1010"/>
      <c r="Q37" s="1010"/>
      <c r="R37" s="1010"/>
      <c r="S37" s="1010"/>
      <c r="T37" s="1010"/>
      <c r="U37" s="997"/>
      <c r="V37" s="996"/>
      <c r="W37" s="995"/>
      <c r="X37" s="1007">
        <v>14.57142844</v>
      </c>
      <c r="Y37" s="1007">
        <v>25.072999639999999</v>
      </c>
      <c r="Z37" s="1007">
        <v>6.3326666359999999</v>
      </c>
      <c r="AA37" s="1007">
        <v>7.9144286429999999</v>
      </c>
      <c r="AB37" s="1007">
        <v>3.6995714730000002</v>
      </c>
      <c r="AC37" s="1008">
        <v>98.174714219999998</v>
      </c>
      <c r="AD37" s="1007">
        <v>31.010000229999999</v>
      </c>
      <c r="AE37" s="1007">
        <v>8.7557142799999994</v>
      </c>
      <c r="AF37" s="1007">
        <v>8.9985715319999997</v>
      </c>
      <c r="AG37" s="1007">
        <v>1.6887143</v>
      </c>
      <c r="AH37" s="1007">
        <v>34.240000039999998</v>
      </c>
      <c r="AI37" s="1007">
        <v>6.7918571060000001</v>
      </c>
      <c r="AJ37" s="1010"/>
      <c r="AK37" s="1010"/>
      <c r="AL37" s="1010"/>
      <c r="AM37" s="1010"/>
      <c r="AN37" s="1010"/>
      <c r="AO37" s="1009">
        <v>27</v>
      </c>
      <c r="AP37" s="1022">
        <v>210.53</v>
      </c>
      <c r="AQ37" s="1022">
        <v>216.86000060000001</v>
      </c>
      <c r="AR37" s="1133">
        <v>193.55</v>
      </c>
      <c r="AS37" s="1010"/>
      <c r="AT37" s="1010"/>
      <c r="AU37" s="1010"/>
      <c r="AV37" s="1010"/>
      <c r="AW37" s="1009">
        <v>27</v>
      </c>
      <c r="AX37" s="1022">
        <v>285.58</v>
      </c>
      <c r="AY37" s="1022">
        <v>265.74700000000001</v>
      </c>
      <c r="AZ37" s="1133">
        <v>254.63</v>
      </c>
      <c r="BA37" s="1010"/>
      <c r="BB37" s="799">
        <v>27</v>
      </c>
      <c r="BC37" s="786">
        <v>187.24</v>
      </c>
      <c r="BD37" s="784">
        <v>268.09899999999999</v>
      </c>
      <c r="BE37" s="801">
        <v>248.26700020000001</v>
      </c>
      <c r="BF37" s="423"/>
      <c r="BG37" s="423"/>
      <c r="BH37" s="423"/>
      <c r="BI37" s="423"/>
      <c r="BJ37" s="423"/>
      <c r="BK37" s="423"/>
      <c r="BL37" s="423"/>
      <c r="BM37" s="423"/>
    </row>
    <row r="38" spans="1:65" s="164" customFormat="1" ht="12.75">
      <c r="A38" s="207"/>
      <c r="B38" s="220"/>
      <c r="C38" s="220"/>
      <c r="D38" s="220"/>
      <c r="E38" s="220"/>
      <c r="F38" s="220"/>
      <c r="G38" s="220"/>
      <c r="H38" s="220"/>
      <c r="I38" s="220"/>
      <c r="J38" s="604"/>
      <c r="K38" s="853"/>
      <c r="L38" s="1010"/>
      <c r="M38" s="1010"/>
      <c r="N38" s="1010"/>
      <c r="O38" s="1010"/>
      <c r="P38" s="1010"/>
      <c r="Q38" s="1010"/>
      <c r="R38" s="1010"/>
      <c r="S38" s="1010"/>
      <c r="T38" s="1010"/>
      <c r="U38" s="997"/>
      <c r="V38" s="996"/>
      <c r="W38" s="995"/>
      <c r="X38" s="1007">
        <v>14.83</v>
      </c>
      <c r="Y38" s="1007">
        <v>24.52</v>
      </c>
      <c r="Z38" s="1007">
        <v>9.15</v>
      </c>
      <c r="AA38" s="1007">
        <v>7.45</v>
      </c>
      <c r="AB38" s="1007">
        <v>2.5</v>
      </c>
      <c r="AC38" s="1008">
        <v>88.82</v>
      </c>
      <c r="AD38" s="1007">
        <v>46.76</v>
      </c>
      <c r="AE38" s="1007">
        <v>13.59</v>
      </c>
      <c r="AF38" s="1007">
        <v>9.01</v>
      </c>
      <c r="AG38" s="1007">
        <v>1.46</v>
      </c>
      <c r="AH38" s="1007">
        <v>33.86</v>
      </c>
      <c r="AI38" s="1007">
        <v>6.13</v>
      </c>
      <c r="AJ38" s="1010"/>
      <c r="AK38" s="1010"/>
      <c r="AL38" s="1010"/>
      <c r="AM38" s="1010"/>
      <c r="AN38" s="1010"/>
      <c r="AO38" s="1009">
        <v>28</v>
      </c>
      <c r="AP38" s="1022">
        <v>201.54</v>
      </c>
      <c r="AQ38" s="1136">
        <v>209.0310059</v>
      </c>
      <c r="AR38" s="1133">
        <v>186.01</v>
      </c>
      <c r="AS38" s="1010"/>
      <c r="AT38" s="1010"/>
      <c r="AU38" s="1010"/>
      <c r="AV38" s="1010"/>
      <c r="AW38" s="1009">
        <v>28</v>
      </c>
      <c r="AX38" s="1022">
        <v>271.36</v>
      </c>
      <c r="AY38" s="1136">
        <v>251.875</v>
      </c>
      <c r="AZ38" s="1133">
        <v>240.95</v>
      </c>
      <c r="BA38" s="1010"/>
      <c r="BB38" s="799">
        <v>28</v>
      </c>
      <c r="BC38" s="786">
        <v>183.3</v>
      </c>
      <c r="BD38" s="784">
        <v>262.15200039500002</v>
      </c>
      <c r="BE38" s="801">
        <v>243.86400219999999</v>
      </c>
      <c r="BF38" s="423"/>
      <c r="BG38" s="423"/>
      <c r="BH38" s="423"/>
      <c r="BI38" s="423"/>
      <c r="BJ38" s="423"/>
      <c r="BK38" s="423"/>
      <c r="BL38" s="423"/>
      <c r="BM38" s="423"/>
    </row>
    <row r="39" spans="1:65" s="164" customFormat="1" ht="12.75">
      <c r="A39" s="207"/>
      <c r="B39" s="220"/>
      <c r="C39" s="220"/>
      <c r="D39" s="220"/>
      <c r="E39" s="220"/>
      <c r="F39" s="220"/>
      <c r="G39" s="220"/>
      <c r="H39" s="220"/>
      <c r="I39" s="220"/>
      <c r="J39" s="604"/>
      <c r="K39" s="853"/>
      <c r="L39" s="1010"/>
      <c r="M39" s="1010"/>
      <c r="N39" s="1010"/>
      <c r="O39" s="1010"/>
      <c r="P39" s="1010"/>
      <c r="Q39" s="1010"/>
      <c r="R39" s="1010"/>
      <c r="S39" s="1010"/>
      <c r="T39" s="1010"/>
      <c r="U39" s="997"/>
      <c r="V39" s="996"/>
      <c r="W39" s="995"/>
      <c r="X39" s="1007">
        <v>14.21</v>
      </c>
      <c r="Y39" s="1007">
        <v>24.25</v>
      </c>
      <c r="Z39" s="1007">
        <v>6.6790000000000003</v>
      </c>
      <c r="AA39" s="1007">
        <v>7.25</v>
      </c>
      <c r="AB39" s="1007">
        <v>2.2799999999999998</v>
      </c>
      <c r="AC39" s="1008">
        <v>74.238</v>
      </c>
      <c r="AD39" s="1007">
        <v>28.186</v>
      </c>
      <c r="AE39" s="1007">
        <v>8.69</v>
      </c>
      <c r="AF39" s="1007">
        <v>9</v>
      </c>
      <c r="AG39" s="1007">
        <v>1.657</v>
      </c>
      <c r="AH39" s="1007">
        <v>34.549999999999997</v>
      </c>
      <c r="AI39" s="1007">
        <v>6.1909999999999998</v>
      </c>
      <c r="AJ39" s="1010"/>
      <c r="AK39" s="1010"/>
      <c r="AL39" s="1010"/>
      <c r="AM39" s="1010"/>
      <c r="AN39" s="1010"/>
      <c r="AO39" s="1009">
        <v>29</v>
      </c>
      <c r="AP39" s="1022">
        <v>201.54</v>
      </c>
      <c r="AQ39" s="1022">
        <v>209.0310059</v>
      </c>
      <c r="AR39" s="1133">
        <v>186.01</v>
      </c>
      <c r="AS39" s="1010"/>
      <c r="AT39" s="1010"/>
      <c r="AU39" s="1010"/>
      <c r="AV39" s="1010"/>
      <c r="AW39" s="1009">
        <v>29</v>
      </c>
      <c r="AX39" s="1022">
        <v>257.39498900000001</v>
      </c>
      <c r="AY39" s="1022">
        <v>243.67</v>
      </c>
      <c r="AZ39" s="1133">
        <v>227.52</v>
      </c>
      <c r="BA39" s="1010"/>
      <c r="BB39" s="799">
        <v>29</v>
      </c>
      <c r="BC39" s="786">
        <v>179.71700196999998</v>
      </c>
      <c r="BD39" s="784">
        <v>257.23599999999999</v>
      </c>
      <c r="BE39" s="801">
        <v>239.07999989999999</v>
      </c>
      <c r="BF39" s="423"/>
      <c r="BG39" s="423"/>
      <c r="BH39" s="423"/>
      <c r="BI39" s="423"/>
      <c r="BJ39" s="423"/>
      <c r="BK39" s="423"/>
      <c r="BL39" s="423"/>
      <c r="BM39" s="423"/>
    </row>
    <row r="40" spans="1:65" s="164" customFormat="1" ht="12.75">
      <c r="A40" s="207"/>
      <c r="B40" s="220"/>
      <c r="C40" s="220"/>
      <c r="D40" s="220"/>
      <c r="E40" s="220"/>
      <c r="F40" s="220"/>
      <c r="G40" s="220"/>
      <c r="H40" s="220"/>
      <c r="I40" s="220"/>
      <c r="J40" s="604"/>
      <c r="K40" s="853"/>
      <c r="L40" s="1010"/>
      <c r="M40" s="1010"/>
      <c r="N40" s="1010"/>
      <c r="O40" s="1010"/>
      <c r="P40" s="1010"/>
      <c r="Q40" s="1010"/>
      <c r="R40" s="1010"/>
      <c r="S40" s="1010"/>
      <c r="T40" s="1010"/>
      <c r="U40" s="997"/>
      <c r="V40" s="996">
        <v>32</v>
      </c>
      <c r="W40" s="995"/>
      <c r="X40" s="1007">
        <v>13.75</v>
      </c>
      <c r="Y40" s="1007">
        <v>23.87</v>
      </c>
      <c r="Z40" s="1007">
        <v>7.0711000000000004</v>
      </c>
      <c r="AA40" s="1007">
        <v>7.14</v>
      </c>
      <c r="AB40" s="1007">
        <v>2.4049999999999998</v>
      </c>
      <c r="AC40" s="1008">
        <v>74.95</v>
      </c>
      <c r="AD40" s="1007">
        <v>37.49</v>
      </c>
      <c r="AE40" s="1007">
        <v>9.43</v>
      </c>
      <c r="AF40" s="1007">
        <v>9</v>
      </c>
      <c r="AG40" s="1007">
        <v>1.96</v>
      </c>
      <c r="AH40" s="1007">
        <v>35.44</v>
      </c>
      <c r="AI40" s="1007">
        <v>7.2</v>
      </c>
      <c r="AJ40" s="1010"/>
      <c r="AK40" s="1010"/>
      <c r="AL40" s="1010"/>
      <c r="AM40" s="1010"/>
      <c r="AN40" s="1010"/>
      <c r="AO40" s="1009">
        <v>30</v>
      </c>
      <c r="AP40" s="1022">
        <v>193.161</v>
      </c>
      <c r="AQ40" s="1022">
        <v>200.79299926757801</v>
      </c>
      <c r="AR40" s="1133">
        <v>186.01</v>
      </c>
      <c r="AS40" s="1010"/>
      <c r="AT40" s="1010"/>
      <c r="AU40" s="1010"/>
      <c r="AV40" s="1010"/>
      <c r="AW40" s="1009">
        <v>30</v>
      </c>
      <c r="AX40" s="1022">
        <v>243.67</v>
      </c>
      <c r="AY40" s="1022">
        <v>235.552001953125</v>
      </c>
      <c r="AZ40" s="1133">
        <v>216.95</v>
      </c>
      <c r="BA40" s="1010"/>
      <c r="BB40" s="799">
        <v>30</v>
      </c>
      <c r="BC40" s="786">
        <v>174.89</v>
      </c>
      <c r="BD40" s="784">
        <v>252.71100044250457</v>
      </c>
      <c r="BE40" s="801">
        <v>234.25399680000001</v>
      </c>
      <c r="BF40" s="423"/>
      <c r="BG40" s="423"/>
      <c r="BH40" s="423"/>
      <c r="BI40" s="423"/>
      <c r="BJ40" s="423"/>
      <c r="BK40" s="423"/>
      <c r="BL40" s="423"/>
      <c r="BM40" s="423"/>
    </row>
    <row r="41" spans="1:65" s="164" customFormat="1" ht="12.75">
      <c r="A41" s="207"/>
      <c r="B41" s="220"/>
      <c r="C41" s="220"/>
      <c r="D41" s="220"/>
      <c r="E41" s="220"/>
      <c r="F41" s="220"/>
      <c r="G41" s="220"/>
      <c r="H41" s="220"/>
      <c r="I41" s="220"/>
      <c r="J41" s="604"/>
      <c r="K41" s="853"/>
      <c r="L41" s="1010"/>
      <c r="M41" s="1010"/>
      <c r="N41" s="1010"/>
      <c r="O41" s="1010"/>
      <c r="P41" s="1010"/>
      <c r="Q41" s="1010"/>
      <c r="R41" s="1010"/>
      <c r="S41" s="1010"/>
      <c r="T41" s="1010"/>
      <c r="U41" s="997"/>
      <c r="V41" s="996"/>
      <c r="W41" s="995"/>
      <c r="X41" s="1007">
        <v>11.95714269</v>
      </c>
      <c r="Y41" s="1007">
        <v>25.065999600000001</v>
      </c>
      <c r="Z41" s="1007">
        <v>5.4663999560000001</v>
      </c>
      <c r="AA41" s="1007">
        <v>6.382142816</v>
      </c>
      <c r="AB41" s="1007">
        <v>2.1164286140000002</v>
      </c>
      <c r="AC41" s="1008">
        <v>73.207855219999999</v>
      </c>
      <c r="AD41" s="1007">
        <v>25.639999929999998</v>
      </c>
      <c r="AE41" s="1007">
        <v>7.5885714120000003</v>
      </c>
      <c r="AF41" s="1007">
        <v>9.0014286040000009</v>
      </c>
      <c r="AG41" s="1007">
        <v>1.7461428299999999</v>
      </c>
      <c r="AH41" s="1007">
        <v>33.949999669999997</v>
      </c>
      <c r="AI41" s="1007">
        <v>6.3285714559999997</v>
      </c>
      <c r="AJ41" s="1010"/>
      <c r="AK41" s="1010"/>
      <c r="AL41" s="1010"/>
      <c r="AM41" s="1010"/>
      <c r="AN41" s="1010"/>
      <c r="AO41" s="1009">
        <v>31</v>
      </c>
      <c r="AP41" s="1022">
        <v>193.161</v>
      </c>
      <c r="AQ41" s="1022">
        <v>200.79299926757801</v>
      </c>
      <c r="AR41" s="1133">
        <v>178.58</v>
      </c>
      <c r="AS41" s="1010"/>
      <c r="AT41" s="1010"/>
      <c r="AU41" s="1010"/>
      <c r="AV41" s="1010"/>
      <c r="AW41" s="1009">
        <v>31</v>
      </c>
      <c r="AX41" s="1022">
        <v>230.18899999999999</v>
      </c>
      <c r="AY41" s="1022">
        <v>224.8650055</v>
      </c>
      <c r="AZ41" s="1133">
        <v>216.95</v>
      </c>
      <c r="BA41" s="1010"/>
      <c r="BB41" s="799">
        <v>31</v>
      </c>
      <c r="BC41" s="786">
        <v>169.00100000000003</v>
      </c>
      <c r="BD41" s="784">
        <v>248.01899674799998</v>
      </c>
      <c r="BE41" s="801">
        <v>229.68000129999999</v>
      </c>
      <c r="BF41" s="423"/>
      <c r="BG41" s="423"/>
      <c r="BH41" s="423"/>
      <c r="BI41" s="423"/>
      <c r="BJ41" s="423"/>
      <c r="BK41" s="423"/>
      <c r="BL41" s="423"/>
      <c r="BM41" s="423"/>
    </row>
    <row r="42" spans="1:65" s="164" customFormat="1" ht="12.75">
      <c r="A42" s="207"/>
      <c r="B42" s="220"/>
      <c r="C42" s="220"/>
      <c r="D42" s="220"/>
      <c r="E42" s="220"/>
      <c r="F42" s="220"/>
      <c r="G42" s="220"/>
      <c r="H42" s="220"/>
      <c r="I42" s="220"/>
      <c r="J42" s="604"/>
      <c r="K42" s="853"/>
      <c r="L42" s="1010"/>
      <c r="M42" s="1010"/>
      <c r="N42" s="1010"/>
      <c r="O42" s="1010"/>
      <c r="P42" s="1010"/>
      <c r="Q42" s="1010"/>
      <c r="R42" s="1010"/>
      <c r="S42" s="1010"/>
      <c r="T42" s="1010"/>
      <c r="U42" s="1011"/>
      <c r="V42" s="996"/>
      <c r="W42" s="995"/>
      <c r="X42" s="1007">
        <v>11.43</v>
      </c>
      <c r="Y42" s="1007">
        <v>27.59</v>
      </c>
      <c r="Z42" s="1007">
        <v>6.8719999999999999</v>
      </c>
      <c r="AA42" s="1007">
        <v>6.18</v>
      </c>
      <c r="AB42" s="1007">
        <v>1.52</v>
      </c>
      <c r="AC42" s="1008">
        <v>84.45</v>
      </c>
      <c r="AD42" s="1007">
        <v>22.95</v>
      </c>
      <c r="AE42" s="1007">
        <v>7.36</v>
      </c>
      <c r="AF42" s="1007">
        <v>9</v>
      </c>
      <c r="AG42" s="1007">
        <v>1.405</v>
      </c>
      <c r="AH42" s="1007">
        <v>32.43</v>
      </c>
      <c r="AI42" s="1007">
        <v>5.54</v>
      </c>
      <c r="AJ42" s="1010"/>
      <c r="AK42" s="1010"/>
      <c r="AL42" s="1010"/>
      <c r="AM42" s="1010"/>
      <c r="AN42" s="1010"/>
      <c r="AO42" s="1009">
        <v>32</v>
      </c>
      <c r="AP42" s="1022">
        <v>184.09</v>
      </c>
      <c r="AQ42" s="1022">
        <v>200.79299926757801</v>
      </c>
      <c r="AR42" s="1133">
        <v>178.58</v>
      </c>
      <c r="AS42" s="1010"/>
      <c r="AT42" s="1010"/>
      <c r="AU42" s="1010"/>
      <c r="AV42" s="1010"/>
      <c r="AW42" s="1009">
        <v>32</v>
      </c>
      <c r="AX42" s="1022">
        <v>211.73</v>
      </c>
      <c r="AY42" s="1022">
        <v>219.58</v>
      </c>
      <c r="AZ42" s="1133">
        <v>201.39</v>
      </c>
      <c r="BA42" s="1010"/>
      <c r="BB42" s="799">
        <v>32</v>
      </c>
      <c r="BC42" s="786">
        <v>163.14900000000003</v>
      </c>
      <c r="BD42" s="784">
        <v>243.71</v>
      </c>
      <c r="BE42" s="801">
        <v>224.73799990000001</v>
      </c>
      <c r="BF42" s="423"/>
      <c r="BG42" s="423"/>
      <c r="BH42" s="423"/>
      <c r="BI42" s="423"/>
      <c r="BJ42" s="423"/>
      <c r="BK42" s="423"/>
      <c r="BL42" s="423"/>
      <c r="BM42" s="423"/>
    </row>
    <row r="43" spans="1:65" s="164" customFormat="1" ht="12.75">
      <c r="A43" s="207"/>
      <c r="B43" s="220"/>
      <c r="C43" s="220"/>
      <c r="D43" s="220"/>
      <c r="E43" s="220"/>
      <c r="F43" s="220"/>
      <c r="G43" s="220"/>
      <c r="H43" s="220"/>
      <c r="I43" s="220"/>
      <c r="J43" s="604"/>
      <c r="K43" s="853"/>
      <c r="L43" s="1010"/>
      <c r="M43" s="1010"/>
      <c r="N43" s="1010"/>
      <c r="O43" s="1010"/>
      <c r="P43" s="1010"/>
      <c r="Q43" s="1010"/>
      <c r="R43" s="1010"/>
      <c r="S43" s="1010"/>
      <c r="T43" s="1010"/>
      <c r="U43" s="1011"/>
      <c r="V43" s="996"/>
      <c r="W43" s="995"/>
      <c r="X43" s="1007">
        <v>10.93</v>
      </c>
      <c r="Y43" s="1007">
        <v>23.33</v>
      </c>
      <c r="Z43" s="1007">
        <v>8.67</v>
      </c>
      <c r="AA43" s="1007">
        <v>6.87</v>
      </c>
      <c r="AB43" s="1007">
        <v>1.75</v>
      </c>
      <c r="AC43" s="1008">
        <v>66.38</v>
      </c>
      <c r="AD43" s="1007">
        <v>33.82</v>
      </c>
      <c r="AE43" s="1007">
        <v>8.41</v>
      </c>
      <c r="AF43" s="1007">
        <v>9.73</v>
      </c>
      <c r="AG43" s="1007">
        <v>1.58</v>
      </c>
      <c r="AH43" s="1007">
        <v>32.56</v>
      </c>
      <c r="AI43" s="1007">
        <v>5.39</v>
      </c>
      <c r="AJ43" s="1010"/>
      <c r="AK43" s="1010"/>
      <c r="AL43" s="1010"/>
      <c r="AM43" s="1010"/>
      <c r="AN43" s="1010"/>
      <c r="AO43" s="1009">
        <v>33</v>
      </c>
      <c r="AP43" s="1022">
        <v>184.09</v>
      </c>
      <c r="AQ43" s="1022">
        <v>191.74600219999999</v>
      </c>
      <c r="AR43" s="1133">
        <v>169.01</v>
      </c>
      <c r="AS43" s="1010"/>
      <c r="AT43" s="1010"/>
      <c r="AU43" s="1010"/>
      <c r="AV43" s="1010"/>
      <c r="AW43" s="1009">
        <v>33</v>
      </c>
      <c r="AX43" s="1022">
        <v>196.28300476074199</v>
      </c>
      <c r="AY43" s="1022">
        <v>219.58000179999999</v>
      </c>
      <c r="AZ43" s="1133">
        <v>193.74</v>
      </c>
      <c r="BA43" s="1010"/>
      <c r="BB43" s="799">
        <v>33</v>
      </c>
      <c r="BC43" s="786">
        <v>157.27300170999999</v>
      </c>
      <c r="BD43" s="784">
        <v>239.4640045127899</v>
      </c>
      <c r="BE43" s="801">
        <v>219.0029984</v>
      </c>
      <c r="BF43" s="423"/>
      <c r="BG43" s="423"/>
      <c r="BH43" s="423"/>
      <c r="BI43" s="423"/>
      <c r="BJ43" s="423"/>
      <c r="BK43" s="423"/>
      <c r="BL43" s="423"/>
      <c r="BM43" s="423"/>
    </row>
    <row r="44" spans="1:65" s="164" customFormat="1" ht="12.75">
      <c r="A44" s="207"/>
      <c r="B44" s="220"/>
      <c r="C44" s="220"/>
      <c r="D44" s="220"/>
      <c r="E44" s="220"/>
      <c r="F44" s="220"/>
      <c r="G44" s="220"/>
      <c r="H44" s="220"/>
      <c r="I44" s="220"/>
      <c r="J44" s="604"/>
      <c r="K44" s="853"/>
      <c r="L44" s="1010"/>
      <c r="M44" s="1010"/>
      <c r="N44" s="1010"/>
      <c r="O44" s="1010"/>
      <c r="P44" s="1010"/>
      <c r="Q44" s="1010"/>
      <c r="R44" s="1010"/>
      <c r="S44" s="1010"/>
      <c r="T44" s="1010"/>
      <c r="U44" s="1011"/>
      <c r="V44" s="996">
        <v>36</v>
      </c>
      <c r="W44" s="995"/>
      <c r="X44" s="1007">
        <v>12.042999999999999</v>
      </c>
      <c r="Y44" s="1007">
        <v>23.27</v>
      </c>
      <c r="Z44" s="1007">
        <v>4.5250000000000004</v>
      </c>
      <c r="AA44" s="1007">
        <v>7.29</v>
      </c>
      <c r="AB44" s="1007">
        <v>1.9330000000000001</v>
      </c>
      <c r="AC44" s="1008">
        <v>68.36</v>
      </c>
      <c r="AD44" s="1007">
        <v>34.42</v>
      </c>
      <c r="AE44" s="1007">
        <v>8.1</v>
      </c>
      <c r="AF44" s="1007">
        <v>10.001428604125973</v>
      </c>
      <c r="AG44" s="1007">
        <v>1.65</v>
      </c>
      <c r="AH44" s="1007">
        <v>34.997999999999998</v>
      </c>
      <c r="AI44" s="1007">
        <v>7.78</v>
      </c>
      <c r="AJ44" s="1010"/>
      <c r="AK44" s="1010"/>
      <c r="AL44" s="1010"/>
      <c r="AM44" s="1010"/>
      <c r="AN44" s="1010"/>
      <c r="AO44" s="1009">
        <v>34</v>
      </c>
      <c r="AP44" s="1022">
        <v>173.09</v>
      </c>
      <c r="AQ44" s="1022">
        <v>191.74600219999999</v>
      </c>
      <c r="AR44" s="1133">
        <v>169.01</v>
      </c>
      <c r="AS44" s="1010"/>
      <c r="AT44" s="1010"/>
      <c r="AU44" s="1010"/>
      <c r="AV44" s="1010"/>
      <c r="AW44" s="1009">
        <v>34</v>
      </c>
      <c r="AX44" s="1022">
        <v>183.68</v>
      </c>
      <c r="AY44" s="1022">
        <v>201.39</v>
      </c>
      <c r="AZ44" s="1133">
        <v>181.19</v>
      </c>
      <c r="BA44" s="1010"/>
      <c r="BB44" s="799">
        <v>34</v>
      </c>
      <c r="BC44" s="786">
        <v>150.78400000000002</v>
      </c>
      <c r="BD44" s="784">
        <v>234.72000000000003</v>
      </c>
      <c r="BE44" s="801">
        <v>214.38699819999999</v>
      </c>
      <c r="BF44" s="423"/>
      <c r="BG44" s="423"/>
      <c r="BH44" s="423"/>
      <c r="BI44" s="423"/>
      <c r="BJ44" s="423"/>
      <c r="BK44" s="423"/>
      <c r="BL44" s="423"/>
      <c r="BM44" s="423"/>
    </row>
    <row r="45" spans="1:65" s="164" customFormat="1" ht="12.75">
      <c r="A45" s="207"/>
      <c r="B45" s="220"/>
      <c r="C45" s="220"/>
      <c r="D45" s="220"/>
      <c r="E45" s="220"/>
      <c r="F45" s="220"/>
      <c r="G45" s="220"/>
      <c r="H45" s="220"/>
      <c r="I45" s="220"/>
      <c r="J45" s="604"/>
      <c r="K45" s="853"/>
      <c r="L45" s="1010"/>
      <c r="M45" s="1010"/>
      <c r="N45" s="1010"/>
      <c r="O45" s="1010"/>
      <c r="P45" s="1010"/>
      <c r="Q45" s="1010"/>
      <c r="R45" s="1010"/>
      <c r="S45" s="1010"/>
      <c r="T45" s="1010"/>
      <c r="U45" s="997"/>
      <c r="V45" s="996"/>
      <c r="W45" s="995"/>
      <c r="X45" s="1007">
        <v>13.52857154</v>
      </c>
      <c r="Y45" s="1007">
        <v>29.391285759999999</v>
      </c>
      <c r="Z45" s="1007">
        <v>9.8840000969999995</v>
      </c>
      <c r="AA45" s="1007">
        <v>6.6374286920000003</v>
      </c>
      <c r="AB45" s="1007">
        <v>1.8661428689999999</v>
      </c>
      <c r="AC45" s="1008">
        <v>78.939430239999993</v>
      </c>
      <c r="AD45" s="1007">
        <v>46.51857158</v>
      </c>
      <c r="AE45" s="1007">
        <v>10.15857145</v>
      </c>
      <c r="AF45" s="1007">
        <v>10.002857208251942</v>
      </c>
      <c r="AG45" s="1007">
        <v>1.9098571369999999</v>
      </c>
      <c r="AH45" s="1007">
        <v>34.97357178</v>
      </c>
      <c r="AI45" s="1007">
        <v>10.643142770000001</v>
      </c>
      <c r="AJ45" s="1010"/>
      <c r="AK45" s="1010"/>
      <c r="AL45" s="1010"/>
      <c r="AM45" s="1010"/>
      <c r="AN45" s="1010"/>
      <c r="AO45" s="1009">
        <v>35</v>
      </c>
      <c r="AP45" s="1137">
        <v>173.09100341796801</v>
      </c>
      <c r="AQ45" s="1022">
        <v>183.40100097656199</v>
      </c>
      <c r="AR45" s="1133">
        <v>158.09</v>
      </c>
      <c r="AS45" s="1010"/>
      <c r="AT45" s="1010"/>
      <c r="AU45" s="1010"/>
      <c r="AV45" s="1010"/>
      <c r="AW45" s="1009">
        <v>35</v>
      </c>
      <c r="AX45" s="1022">
        <v>181.19</v>
      </c>
      <c r="AY45" s="1137">
        <v>193.74299621582</v>
      </c>
      <c r="AZ45" s="1133">
        <v>171.33</v>
      </c>
      <c r="BA45" s="1010"/>
      <c r="BB45" s="799">
        <v>35</v>
      </c>
      <c r="BC45" s="786">
        <v>146.97999999999999</v>
      </c>
      <c r="BD45" s="784">
        <v>230.6710003662109</v>
      </c>
      <c r="BE45" s="801">
        <v>208.9500017</v>
      </c>
      <c r="BF45" s="423"/>
      <c r="BG45" s="423"/>
      <c r="BH45" s="423"/>
      <c r="BI45" s="423"/>
      <c r="BJ45" s="423"/>
      <c r="BK45" s="423"/>
      <c r="BL45" s="423"/>
      <c r="BM45" s="423"/>
    </row>
    <row r="46" spans="1:65" s="164" customFormat="1" ht="12.75">
      <c r="A46" s="207"/>
      <c r="B46" s="220"/>
      <c r="C46" s="220"/>
      <c r="D46" s="220"/>
      <c r="E46" s="220"/>
      <c r="F46" s="220"/>
      <c r="G46" s="220"/>
      <c r="H46" s="220"/>
      <c r="I46" s="220"/>
      <c r="J46" s="604"/>
      <c r="K46" s="853"/>
      <c r="L46" s="1010"/>
      <c r="M46" s="1010"/>
      <c r="N46" s="1010"/>
      <c r="O46" s="1010"/>
      <c r="P46" s="1010"/>
      <c r="Q46" s="1010"/>
      <c r="R46" s="1010"/>
      <c r="S46" s="1010"/>
      <c r="T46" s="1010"/>
      <c r="U46" s="997"/>
      <c r="V46" s="996"/>
      <c r="W46" s="995"/>
      <c r="X46" s="1007">
        <v>13.86</v>
      </c>
      <c r="Y46" s="1007">
        <v>30.785</v>
      </c>
      <c r="Z46" s="1007">
        <v>17.64</v>
      </c>
      <c r="AA46" s="1007">
        <v>6.62</v>
      </c>
      <c r="AB46" s="1007">
        <v>1.052</v>
      </c>
      <c r="AC46" s="1008">
        <v>96.09</v>
      </c>
      <c r="AD46" s="1007">
        <v>69.19</v>
      </c>
      <c r="AE46" s="1007">
        <v>12.37</v>
      </c>
      <c r="AF46" s="1007">
        <v>10.005714416503887</v>
      </c>
      <c r="AG46" s="1007">
        <v>1.93</v>
      </c>
      <c r="AH46" s="1007">
        <v>34.840000000000003</v>
      </c>
      <c r="AI46" s="1007">
        <v>11.66</v>
      </c>
      <c r="AJ46" s="1010"/>
      <c r="AK46" s="1010"/>
      <c r="AL46" s="1010"/>
      <c r="AM46" s="1010"/>
      <c r="AN46" s="1010"/>
      <c r="AO46" s="1009">
        <v>36</v>
      </c>
      <c r="AP46" s="1137">
        <v>173.09100341796801</v>
      </c>
      <c r="AQ46" s="1022">
        <v>183.40100097656199</v>
      </c>
      <c r="AR46" s="1133">
        <v>158.09</v>
      </c>
      <c r="AS46" s="1010"/>
      <c r="AT46" s="1010"/>
      <c r="AU46" s="1010"/>
      <c r="AV46" s="1010"/>
      <c r="AW46" s="1009">
        <v>36</v>
      </c>
      <c r="AX46" s="1022">
        <v>171.33</v>
      </c>
      <c r="AY46" s="1137">
        <v>166.452</v>
      </c>
      <c r="AZ46" s="1133">
        <v>164.03</v>
      </c>
      <c r="BA46" s="1010"/>
      <c r="BB46" s="799">
        <v>36</v>
      </c>
      <c r="BC46" s="786">
        <v>143.34800000000001</v>
      </c>
      <c r="BD46" s="784">
        <v>225.39499950408924</v>
      </c>
      <c r="BE46" s="801">
        <v>202.97300150000001</v>
      </c>
      <c r="BF46" s="423"/>
      <c r="BG46" s="423"/>
      <c r="BH46" s="423"/>
      <c r="BI46" s="423"/>
      <c r="BJ46" s="423"/>
      <c r="BK46" s="423"/>
      <c r="BL46" s="423"/>
      <c r="BM46" s="423"/>
    </row>
    <row r="47" spans="1:65" s="164" customFormat="1" ht="12.75">
      <c r="A47" s="207"/>
      <c r="B47" s="220"/>
      <c r="C47" s="220"/>
      <c r="D47" s="220"/>
      <c r="E47" s="220"/>
      <c r="F47" s="220"/>
      <c r="G47" s="220"/>
      <c r="H47" s="220"/>
      <c r="I47" s="220"/>
      <c r="J47" s="604"/>
      <c r="K47" s="853"/>
      <c r="L47" s="1010"/>
      <c r="M47" s="1010"/>
      <c r="N47" s="1010"/>
      <c r="O47" s="1010"/>
      <c r="P47" s="1010"/>
      <c r="Q47" s="1010"/>
      <c r="R47" s="1010"/>
      <c r="S47" s="1010"/>
      <c r="T47" s="1010"/>
      <c r="U47" s="997"/>
      <c r="V47" s="996"/>
      <c r="W47" s="995"/>
      <c r="X47" s="1007">
        <v>14.18571418</v>
      </c>
      <c r="Y47" s="1007">
        <v>30.662142620000001</v>
      </c>
      <c r="Z47" s="1007">
        <v>13.24114282</v>
      </c>
      <c r="AA47" s="1007">
        <v>6.9254285949999996</v>
      </c>
      <c r="AB47" s="1007">
        <v>2.1361428839999999</v>
      </c>
      <c r="AC47" s="1008">
        <v>84.515142170000004</v>
      </c>
      <c r="AD47" s="1007">
        <v>56.14428547</v>
      </c>
      <c r="AE47" s="1007">
        <v>11.487142970000001</v>
      </c>
      <c r="AF47" s="1007">
        <v>10.430000032697402</v>
      </c>
      <c r="AG47" s="1007">
        <v>1.7737142699999999</v>
      </c>
      <c r="AH47" s="1007">
        <v>35.98928506</v>
      </c>
      <c r="AI47" s="1007">
        <v>9.1042857850000001</v>
      </c>
      <c r="AJ47" s="1010"/>
      <c r="AK47" s="1010"/>
      <c r="AL47" s="1010"/>
      <c r="AM47" s="1010"/>
      <c r="AN47" s="1010"/>
      <c r="AO47" s="1009">
        <v>37</v>
      </c>
      <c r="AP47" s="1022">
        <v>162.19599909999999</v>
      </c>
      <c r="AQ47" s="1022">
        <v>172.60800169999999</v>
      </c>
      <c r="AR47" s="1133">
        <v>147.07</v>
      </c>
      <c r="AS47" s="1010"/>
      <c r="AT47" s="1010"/>
      <c r="AU47" s="1010"/>
      <c r="AV47" s="1010"/>
      <c r="AW47" s="1009">
        <v>37</v>
      </c>
      <c r="AX47" s="1022">
        <v>164.02999879999999</v>
      </c>
      <c r="AY47" s="1137">
        <v>149.70199579999999</v>
      </c>
      <c r="AZ47" s="1133">
        <v>147.35</v>
      </c>
      <c r="BA47" s="1010"/>
      <c r="BB47" s="799">
        <v>37</v>
      </c>
      <c r="BC47" s="786">
        <v>140.58200252899999</v>
      </c>
      <c r="BD47" s="784">
        <v>220.07399951934806</v>
      </c>
      <c r="BE47" s="801">
        <v>196.9500008</v>
      </c>
      <c r="BF47" s="423"/>
      <c r="BG47" s="423"/>
      <c r="BH47" s="423"/>
      <c r="BI47" s="423"/>
      <c r="BJ47" s="423"/>
      <c r="BK47" s="423"/>
      <c r="BL47" s="423"/>
      <c r="BM47" s="423"/>
    </row>
    <row r="48" spans="1:65" s="164" customFormat="1" ht="12.75">
      <c r="A48" s="207"/>
      <c r="B48" s="220"/>
      <c r="C48" s="220"/>
      <c r="D48" s="220"/>
      <c r="E48" s="220"/>
      <c r="F48" s="220"/>
      <c r="G48" s="220"/>
      <c r="H48" s="220"/>
      <c r="I48" s="220"/>
      <c r="J48" s="604"/>
      <c r="K48" s="853"/>
      <c r="L48" s="1010"/>
      <c r="M48" s="1010"/>
      <c r="N48" s="1010"/>
      <c r="O48" s="1010"/>
      <c r="P48" s="1010"/>
      <c r="Q48" s="1010"/>
      <c r="R48" s="1010"/>
      <c r="S48" s="1010"/>
      <c r="T48" s="1010"/>
      <c r="U48" s="997"/>
      <c r="V48" s="996">
        <v>40</v>
      </c>
      <c r="W48" s="995"/>
      <c r="X48" s="1007">
        <v>15.34</v>
      </c>
      <c r="Y48" s="1007">
        <v>36.380000000000003</v>
      </c>
      <c r="Z48" s="1007">
        <v>20.43</v>
      </c>
      <c r="AA48" s="1007">
        <v>7.16</v>
      </c>
      <c r="AB48" s="1007">
        <v>3.28</v>
      </c>
      <c r="AC48" s="1008">
        <v>86.83</v>
      </c>
      <c r="AD48" s="1007">
        <v>51.57</v>
      </c>
      <c r="AE48" s="1007">
        <v>10.36</v>
      </c>
      <c r="AF48" s="1007">
        <v>11</v>
      </c>
      <c r="AG48" s="1007">
        <v>1.33</v>
      </c>
      <c r="AH48" s="1007">
        <v>50.04</v>
      </c>
      <c r="AI48" s="1007">
        <v>10.39</v>
      </c>
      <c r="AJ48" s="1010"/>
      <c r="AK48" s="1010"/>
      <c r="AL48" s="1010"/>
      <c r="AM48" s="1010"/>
      <c r="AN48" s="1010"/>
      <c r="AO48" s="1009">
        <v>38</v>
      </c>
      <c r="AP48" s="1022">
        <v>162.19599909999999</v>
      </c>
      <c r="AQ48" s="1022">
        <v>172.60800169999999</v>
      </c>
      <c r="AR48" s="1133">
        <v>147.07</v>
      </c>
      <c r="AS48" s="1010"/>
      <c r="AT48" s="1010"/>
      <c r="AU48" s="1010"/>
      <c r="AV48" s="1010"/>
      <c r="AW48" s="1009">
        <v>38</v>
      </c>
      <c r="AX48" s="1022">
        <v>161.62</v>
      </c>
      <c r="AY48" s="1137">
        <v>135.7250061</v>
      </c>
      <c r="AZ48" s="1133">
        <v>131.15</v>
      </c>
      <c r="BA48" s="1010"/>
      <c r="BB48" s="799">
        <v>38</v>
      </c>
      <c r="BC48" s="786">
        <v>134.738</v>
      </c>
      <c r="BD48" s="784">
        <v>215.42199704999999</v>
      </c>
      <c r="BE48" s="801">
        <v>190.7840042</v>
      </c>
      <c r="BF48" s="423"/>
      <c r="BG48" s="423"/>
      <c r="BH48" s="423"/>
      <c r="BI48" s="423"/>
      <c r="BJ48" s="423"/>
      <c r="BK48" s="423"/>
      <c r="BL48" s="423"/>
      <c r="BM48" s="423"/>
    </row>
    <row r="49" spans="1:65" s="164" customFormat="1" ht="12.75">
      <c r="A49" s="207"/>
      <c r="B49" s="220"/>
      <c r="C49" s="220"/>
      <c r="D49" s="220"/>
      <c r="E49" s="220"/>
      <c r="F49" s="220"/>
      <c r="G49" s="220"/>
      <c r="H49" s="220"/>
      <c r="I49" s="220"/>
      <c r="J49" s="604"/>
      <c r="K49" s="853"/>
      <c r="L49" s="1010"/>
      <c r="M49" s="1010"/>
      <c r="N49" s="1010"/>
      <c r="O49" s="1010"/>
      <c r="P49" s="1010"/>
      <c r="Q49" s="1010"/>
      <c r="R49" s="1010"/>
      <c r="S49" s="1010"/>
      <c r="T49" s="1010"/>
      <c r="U49" s="996"/>
      <c r="V49" s="996"/>
      <c r="W49" s="995"/>
      <c r="X49" s="1007">
        <v>18.08571448</v>
      </c>
      <c r="Y49" s="1007">
        <v>34.163285940000002</v>
      </c>
      <c r="Z49" s="1007">
        <v>19.903143069999999</v>
      </c>
      <c r="AA49" s="1007">
        <v>7.0011427739999998</v>
      </c>
      <c r="AB49" s="1007">
        <v>2.2765714610000001</v>
      </c>
      <c r="AC49" s="1008">
        <v>81.298714770000004</v>
      </c>
      <c r="AD49" s="1007">
        <v>48.17428589</v>
      </c>
      <c r="AE49" s="1007">
        <v>15.737142560000001</v>
      </c>
      <c r="AF49" s="1007">
        <v>11.00857162</v>
      </c>
      <c r="AG49" s="1007">
        <v>1.9857142990000001</v>
      </c>
      <c r="AH49" s="1007">
        <v>39.686428069999998</v>
      </c>
      <c r="AI49" s="1007">
        <v>8.1814286369999998</v>
      </c>
      <c r="AJ49" s="1010"/>
      <c r="AK49" s="1010"/>
      <c r="AL49" s="1010"/>
      <c r="AM49" s="1010"/>
      <c r="AN49" s="1010"/>
      <c r="AO49" s="1009">
        <v>39</v>
      </c>
      <c r="AP49" s="1022">
        <v>153.6340027</v>
      </c>
      <c r="AQ49" s="1022">
        <v>172.60800170898401</v>
      </c>
      <c r="AR49" s="1133">
        <v>139.11000000000001</v>
      </c>
      <c r="AS49" s="1010"/>
      <c r="AT49" s="1010"/>
      <c r="AU49" s="1010"/>
      <c r="AV49" s="1010"/>
      <c r="AW49" s="1009">
        <v>39</v>
      </c>
      <c r="AX49" s="1022">
        <v>145.00399780000001</v>
      </c>
      <c r="AY49" s="1137">
        <v>126.6</v>
      </c>
      <c r="AZ49" s="1133">
        <v>119.86</v>
      </c>
      <c r="BA49" s="1010"/>
      <c r="BB49" s="799">
        <v>39</v>
      </c>
      <c r="BC49" s="786">
        <v>131.20699792900001</v>
      </c>
      <c r="BD49" s="784">
        <v>210.14099999999999</v>
      </c>
      <c r="BE49" s="801">
        <v>184.4409995</v>
      </c>
      <c r="BF49" s="423"/>
      <c r="BG49" s="423"/>
      <c r="BH49" s="423"/>
      <c r="BI49" s="423"/>
      <c r="BJ49" s="423"/>
      <c r="BK49" s="423"/>
      <c r="BL49" s="423"/>
      <c r="BM49" s="423"/>
    </row>
    <row r="50" spans="1:65" s="164" customFormat="1" ht="12.75">
      <c r="A50" s="207"/>
      <c r="B50" s="220"/>
      <c r="C50" s="220"/>
      <c r="D50" s="220"/>
      <c r="E50" s="220"/>
      <c r="F50" s="220"/>
      <c r="G50" s="220"/>
      <c r="H50" s="220"/>
      <c r="I50" s="220"/>
      <c r="J50" s="604"/>
      <c r="K50" s="853"/>
      <c r="L50" s="1010"/>
      <c r="M50" s="1010"/>
      <c r="N50" s="1010"/>
      <c r="O50" s="1010"/>
      <c r="P50" s="1010"/>
      <c r="Q50" s="1010"/>
      <c r="R50" s="1010"/>
      <c r="S50" s="1010"/>
      <c r="T50" s="1010"/>
      <c r="U50" s="996"/>
      <c r="V50" s="996"/>
      <c r="W50" s="995"/>
      <c r="X50" s="1007">
        <v>18.91</v>
      </c>
      <c r="Y50" s="1007">
        <v>40.36</v>
      </c>
      <c r="Z50" s="1007">
        <v>14.79</v>
      </c>
      <c r="AA50" s="1007">
        <v>7.86</v>
      </c>
      <c r="AB50" s="1007">
        <v>2.39</v>
      </c>
      <c r="AC50" s="1008">
        <v>97.4</v>
      </c>
      <c r="AD50" s="1007">
        <v>49.42</v>
      </c>
      <c r="AE50" s="1007">
        <v>10.9</v>
      </c>
      <c r="AF50" s="1007">
        <v>11</v>
      </c>
      <c r="AG50" s="1007">
        <v>1.57</v>
      </c>
      <c r="AH50" s="1007">
        <v>37.29</v>
      </c>
      <c r="AI50" s="1007">
        <v>8.73</v>
      </c>
      <c r="AJ50" s="1010"/>
      <c r="AK50" s="1010"/>
      <c r="AL50" s="1010"/>
      <c r="AM50" s="1010"/>
      <c r="AN50" s="1010"/>
      <c r="AO50" s="1009">
        <v>40</v>
      </c>
      <c r="AP50" s="1022">
        <v>153.6340027</v>
      </c>
      <c r="AQ50" s="1022">
        <v>160.46600000000001</v>
      </c>
      <c r="AR50" s="1133">
        <v>139.11000000000001</v>
      </c>
      <c r="AS50" s="1010"/>
      <c r="AT50" s="1010"/>
      <c r="AU50" s="1010"/>
      <c r="AV50" s="1010"/>
      <c r="AW50" s="1009">
        <v>40</v>
      </c>
      <c r="AX50" s="1022">
        <v>128.87</v>
      </c>
      <c r="AY50" s="1022">
        <v>119.86</v>
      </c>
      <c r="AZ50" s="1133">
        <v>119.86</v>
      </c>
      <c r="BA50" s="1010"/>
      <c r="BB50" s="799">
        <v>40</v>
      </c>
      <c r="BC50" s="786">
        <v>128.13</v>
      </c>
      <c r="BD50" s="784">
        <v>206.839</v>
      </c>
      <c r="BE50" s="801">
        <v>177.93399909999999</v>
      </c>
      <c r="BF50" s="423"/>
      <c r="BG50" s="423"/>
      <c r="BH50" s="423"/>
      <c r="BI50" s="423"/>
      <c r="BJ50" s="423"/>
      <c r="BK50" s="423"/>
      <c r="BL50" s="423"/>
      <c r="BM50" s="423"/>
    </row>
    <row r="51" spans="1:65" s="164" customFormat="1" ht="12.75">
      <c r="A51" s="207"/>
      <c r="B51" s="220"/>
      <c r="C51" s="220"/>
      <c r="D51" s="220"/>
      <c r="E51" s="220"/>
      <c r="F51" s="220"/>
      <c r="G51" s="220"/>
      <c r="H51" s="220"/>
      <c r="I51" s="220"/>
      <c r="J51" s="604"/>
      <c r="K51" s="853"/>
      <c r="L51" s="1010"/>
      <c r="M51" s="1010"/>
      <c r="N51" s="1010"/>
      <c r="O51" s="1010"/>
      <c r="P51" s="1010"/>
      <c r="Q51" s="1010"/>
      <c r="R51" s="1010"/>
      <c r="S51" s="1010"/>
      <c r="T51" s="1010"/>
      <c r="U51" s="996"/>
      <c r="V51" s="996"/>
      <c r="W51" s="995"/>
      <c r="X51" s="1007">
        <v>18.942856924874402</v>
      </c>
      <c r="Y51" s="1007">
        <v>45.664857046944704</v>
      </c>
      <c r="Z51" s="1007">
        <v>13.250000136239143</v>
      </c>
      <c r="AA51" s="1007">
        <v>7.7904285703386531</v>
      </c>
      <c r="AB51" s="1007">
        <v>2.0807142598288357</v>
      </c>
      <c r="AC51" s="1008">
        <v>89.837426321847062</v>
      </c>
      <c r="AD51" s="1007">
        <v>52.804285866873556</v>
      </c>
      <c r="AE51" s="1007">
        <v>9.0100000926426418</v>
      </c>
      <c r="AF51" s="1007">
        <v>11</v>
      </c>
      <c r="AG51" s="1007">
        <v>1.8558571338653529</v>
      </c>
      <c r="AH51" s="1007">
        <v>38.216427939278695</v>
      </c>
      <c r="AI51" s="1007">
        <v>10.265714509146521</v>
      </c>
      <c r="AJ51" s="1010"/>
      <c r="AK51" s="1010"/>
      <c r="AL51" s="1010"/>
      <c r="AM51" s="1010"/>
      <c r="AN51" s="1010"/>
      <c r="AO51" s="1009">
        <v>41</v>
      </c>
      <c r="AP51" s="1022">
        <v>144.54400630000001</v>
      </c>
      <c r="AQ51" s="1022">
        <v>148.89699999999999</v>
      </c>
      <c r="AR51" s="1133">
        <v>139.11000000000001</v>
      </c>
      <c r="AS51" s="1010"/>
      <c r="AT51" s="1010"/>
      <c r="AU51" s="1010"/>
      <c r="AV51" s="1010"/>
      <c r="AW51" s="1009">
        <v>41</v>
      </c>
      <c r="AX51" s="1022">
        <v>113.2139969</v>
      </c>
      <c r="AY51" s="1022">
        <v>108.82899999999999</v>
      </c>
      <c r="AZ51" s="1133">
        <v>113.21</v>
      </c>
      <c r="BA51" s="1010"/>
      <c r="BB51" s="799">
        <v>41</v>
      </c>
      <c r="BC51" s="786">
        <v>123.19800044700001</v>
      </c>
      <c r="BD51" s="784">
        <v>201.45299999999997</v>
      </c>
      <c r="BE51" s="801">
        <v>171.6890023</v>
      </c>
      <c r="BF51" s="423"/>
      <c r="BG51" s="423"/>
      <c r="BH51" s="423"/>
      <c r="BI51" s="423"/>
      <c r="BJ51" s="423"/>
      <c r="BK51" s="423"/>
      <c r="BL51" s="423"/>
      <c r="BM51" s="423"/>
    </row>
    <row r="52" spans="1:65" s="164" customFormat="1" ht="12.75">
      <c r="A52" s="207"/>
      <c r="B52" s="220"/>
      <c r="C52" s="220"/>
      <c r="D52" s="220"/>
      <c r="E52" s="220"/>
      <c r="F52" s="220"/>
      <c r="G52" s="220"/>
      <c r="H52" s="220"/>
      <c r="I52" s="220"/>
      <c r="J52" s="604"/>
      <c r="K52" s="853"/>
      <c r="L52" s="1010"/>
      <c r="M52" s="1010"/>
      <c r="N52" s="1010"/>
      <c r="O52" s="1010"/>
      <c r="P52" s="1010"/>
      <c r="Q52" s="1010"/>
      <c r="R52" s="1010"/>
      <c r="S52" s="1010"/>
      <c r="T52" s="1010"/>
      <c r="U52" s="996"/>
      <c r="V52" s="996">
        <v>44</v>
      </c>
      <c r="W52" s="995"/>
      <c r="X52" s="1007">
        <v>15.77</v>
      </c>
      <c r="Y52" s="1007">
        <v>39.85</v>
      </c>
      <c r="Z52" s="1007">
        <v>16.07</v>
      </c>
      <c r="AA52" s="1007">
        <v>7.52</v>
      </c>
      <c r="AB52" s="1007">
        <v>2.48</v>
      </c>
      <c r="AC52" s="1008">
        <v>80.75</v>
      </c>
      <c r="AD52" s="1007">
        <v>47.38</v>
      </c>
      <c r="AE52" s="1007">
        <v>11.62</v>
      </c>
      <c r="AF52" s="1007">
        <v>10</v>
      </c>
      <c r="AG52" s="1007">
        <v>1.298</v>
      </c>
      <c r="AH52" s="1007">
        <v>34.799999999999997</v>
      </c>
      <c r="AI52" s="1007">
        <v>9.2100000000000009</v>
      </c>
      <c r="AJ52" s="1010"/>
      <c r="AK52" s="1010"/>
      <c r="AL52" s="1010"/>
      <c r="AM52" s="1010"/>
      <c r="AN52" s="1010"/>
      <c r="AO52" s="1009">
        <v>42</v>
      </c>
      <c r="AP52" s="1022">
        <v>144.54400630000001</v>
      </c>
      <c r="AQ52" s="1022">
        <v>148.89699999999999</v>
      </c>
      <c r="AR52" s="1133">
        <v>128.35</v>
      </c>
      <c r="AS52" s="1010"/>
      <c r="AT52" s="1010"/>
      <c r="AU52" s="1010"/>
      <c r="AV52" s="1010"/>
      <c r="AW52" s="1009">
        <v>42</v>
      </c>
      <c r="AX52" s="1022">
        <v>117.64</v>
      </c>
      <c r="AY52" s="1022">
        <v>98.04</v>
      </c>
      <c r="AZ52" s="1133">
        <v>100.18</v>
      </c>
      <c r="BA52" s="1010"/>
      <c r="BB52" s="799">
        <v>42</v>
      </c>
      <c r="BC52" s="786">
        <v>118.85000000000001</v>
      </c>
      <c r="BD52" s="784">
        <v>196.38000000000002</v>
      </c>
      <c r="BE52" s="801">
        <v>165.69499870000001</v>
      </c>
      <c r="BF52" s="423"/>
      <c r="BG52" s="423"/>
      <c r="BH52" s="423"/>
      <c r="BI52" s="423"/>
      <c r="BJ52" s="423"/>
      <c r="BK52" s="423"/>
      <c r="BL52" s="423"/>
      <c r="BM52" s="423"/>
    </row>
    <row r="53" spans="1:65" s="164" customFormat="1" ht="12.75">
      <c r="A53" s="207"/>
      <c r="B53" s="220"/>
      <c r="C53" s="220"/>
      <c r="D53" s="220"/>
      <c r="E53" s="220"/>
      <c r="F53" s="220"/>
      <c r="G53" s="220"/>
      <c r="H53" s="220"/>
      <c r="I53" s="220"/>
      <c r="J53" s="604"/>
      <c r="K53" s="853"/>
      <c r="L53" s="1010"/>
      <c r="M53" s="1010"/>
      <c r="N53" s="1010"/>
      <c r="O53" s="1010"/>
      <c r="P53" s="1010"/>
      <c r="Q53" s="1010"/>
      <c r="R53" s="1010"/>
      <c r="S53" s="1010"/>
      <c r="T53" s="1010"/>
      <c r="U53" s="996"/>
      <c r="V53" s="996"/>
      <c r="W53" s="995"/>
      <c r="X53" s="1007">
        <v>23.728571479999999</v>
      </c>
      <c r="Y53" s="1007">
        <v>61.090667089999997</v>
      </c>
      <c r="Z53" s="1007">
        <v>38.42033386</v>
      </c>
      <c r="AA53" s="1007">
        <v>8.9832856999999997</v>
      </c>
      <c r="AB53" s="1007">
        <v>4.4537142860000003</v>
      </c>
      <c r="AC53" s="1008">
        <v>83.839285709999999</v>
      </c>
      <c r="AD53" s="1007">
        <v>47.64285769</v>
      </c>
      <c r="AE53" s="1007">
        <v>13.18000003</v>
      </c>
      <c r="AF53" s="1007">
        <v>10.001428600000001</v>
      </c>
      <c r="AG53" s="1007">
        <v>1.2431428769999999</v>
      </c>
      <c r="AH53" s="1007">
        <v>37.059285850000002</v>
      </c>
      <c r="AI53" s="1007">
        <v>9.9271429609999995</v>
      </c>
      <c r="AJ53" s="1010"/>
      <c r="AK53" s="1010"/>
      <c r="AL53" s="1010"/>
      <c r="AM53" s="1010"/>
      <c r="AN53" s="1010"/>
      <c r="AO53" s="1009">
        <v>43</v>
      </c>
      <c r="AP53" s="1022">
        <v>133.50900268554599</v>
      </c>
      <c r="AQ53" s="1022">
        <v>140.44499999999999</v>
      </c>
      <c r="AR53" s="1133">
        <v>128.35</v>
      </c>
      <c r="AS53" s="1010"/>
      <c r="AT53" s="1010"/>
      <c r="AU53" s="1010"/>
      <c r="AV53" s="1010"/>
      <c r="AW53" s="1009">
        <v>43</v>
      </c>
      <c r="AX53" s="1022">
        <v>115.420997619628</v>
      </c>
      <c r="AY53" s="1022">
        <v>102.325</v>
      </c>
      <c r="AZ53" s="1133">
        <v>89.58</v>
      </c>
      <c r="BA53" s="1010"/>
      <c r="BB53" s="799">
        <v>43</v>
      </c>
      <c r="BC53" s="786">
        <v>112.50799894332873</v>
      </c>
      <c r="BD53" s="784">
        <v>192.565</v>
      </c>
      <c r="BE53" s="801">
        <v>160.3979965</v>
      </c>
      <c r="BF53" s="423"/>
      <c r="BG53" s="423"/>
      <c r="BH53" s="423"/>
      <c r="BI53" s="423"/>
      <c r="BJ53" s="423"/>
      <c r="BK53" s="423"/>
      <c r="BL53" s="423"/>
      <c r="BM53" s="423"/>
    </row>
    <row r="54" spans="1:65" s="164" customFormat="1" ht="12.75">
      <c r="A54" s="207"/>
      <c r="B54" s="220"/>
      <c r="C54" s="220"/>
      <c r="D54" s="220"/>
      <c r="E54" s="220"/>
      <c r="F54" s="220"/>
      <c r="G54" s="220"/>
      <c r="H54" s="220"/>
      <c r="I54" s="220"/>
      <c r="J54" s="604"/>
      <c r="K54" s="853"/>
      <c r="L54" s="1010"/>
      <c r="M54" s="1010"/>
      <c r="N54" s="1010"/>
      <c r="O54" s="1010"/>
      <c r="P54" s="1010"/>
      <c r="Q54" s="1010"/>
      <c r="R54" s="1010"/>
      <c r="S54" s="1010"/>
      <c r="T54" s="1010"/>
      <c r="U54" s="996"/>
      <c r="V54" s="996"/>
      <c r="W54" s="995"/>
      <c r="X54" s="1007">
        <v>30.528571810041125</v>
      </c>
      <c r="Y54" s="1007">
        <v>77.433666865030759</v>
      </c>
      <c r="Z54" s="1007">
        <v>23.011333147684685</v>
      </c>
      <c r="AA54" s="1007">
        <v>10.47</v>
      </c>
      <c r="AB54" s="1007">
        <v>8.2200000000000006</v>
      </c>
      <c r="AC54" s="1008">
        <v>80.249285016741013</v>
      </c>
      <c r="AD54" s="1007">
        <v>64.83</v>
      </c>
      <c r="AE54" s="1007">
        <v>12.43</v>
      </c>
      <c r="AF54" s="1007">
        <v>10.001428604125973</v>
      </c>
      <c r="AG54" s="1007">
        <v>1.5007142850330841</v>
      </c>
      <c r="AH54" s="1007">
        <v>36.905714307512518</v>
      </c>
      <c r="AI54" s="1007">
        <v>10.785714285714255</v>
      </c>
      <c r="AJ54" s="1010"/>
      <c r="AK54" s="1010"/>
      <c r="AL54" s="1010"/>
      <c r="AM54" s="1010"/>
      <c r="AN54" s="1010"/>
      <c r="AO54" s="1009">
        <v>44</v>
      </c>
      <c r="AP54" s="1022">
        <v>133.50900268554599</v>
      </c>
      <c r="AQ54" s="1022">
        <v>140.44499999999999</v>
      </c>
      <c r="AR54" s="1010">
        <v>121.2</v>
      </c>
      <c r="AS54" s="1010"/>
      <c r="AT54" s="1010"/>
      <c r="AU54" s="1010"/>
      <c r="AV54" s="1010"/>
      <c r="AW54" s="1009">
        <v>44</v>
      </c>
      <c r="AX54" s="1022">
        <v>100.18</v>
      </c>
      <c r="AY54" s="1022">
        <v>91.68</v>
      </c>
      <c r="AZ54" s="1133">
        <v>75.16</v>
      </c>
      <c r="BA54" s="1010"/>
      <c r="BB54" s="799">
        <v>44</v>
      </c>
      <c r="BC54" s="786">
        <v>108.26299999999999</v>
      </c>
      <c r="BD54" s="784">
        <v>187.09000000000003</v>
      </c>
      <c r="BE54" s="801">
        <v>154.79199919999999</v>
      </c>
      <c r="BF54" s="423"/>
      <c r="BG54" s="423"/>
      <c r="BH54" s="423"/>
      <c r="BI54" s="423"/>
      <c r="BJ54" s="423"/>
      <c r="BK54" s="423"/>
      <c r="BL54" s="423"/>
      <c r="BM54" s="423"/>
    </row>
    <row r="55" spans="1:65" s="164" customFormat="1" ht="12.75">
      <c r="A55" s="207"/>
      <c r="B55" s="220"/>
      <c r="C55" s="220"/>
      <c r="D55" s="220"/>
      <c r="E55" s="220"/>
      <c r="F55" s="220"/>
      <c r="G55" s="220"/>
      <c r="H55" s="220"/>
      <c r="I55" s="220"/>
      <c r="J55" s="604"/>
      <c r="K55" s="853"/>
      <c r="L55" s="1010"/>
      <c r="M55" s="1010"/>
      <c r="N55" s="1010"/>
      <c r="O55" s="1010"/>
      <c r="P55" s="1010"/>
      <c r="Q55" s="1010"/>
      <c r="R55" s="1010"/>
      <c r="S55" s="1010"/>
      <c r="T55" s="1010"/>
      <c r="U55" s="996"/>
      <c r="V55" s="996"/>
      <c r="W55" s="995"/>
      <c r="X55" s="1007">
        <v>19.285699999999999</v>
      </c>
      <c r="Y55" s="1007">
        <v>47.748571668352348</v>
      </c>
      <c r="Z55" s="1007">
        <v>14.493142809186628</v>
      </c>
      <c r="AA55" s="1007">
        <v>7.8201428140912697</v>
      </c>
      <c r="AB55" s="1007">
        <v>2.3963000000000001</v>
      </c>
      <c r="AC55" s="1008">
        <v>74.034999999999997</v>
      </c>
      <c r="AD55" s="1007">
        <v>60.726999999999997</v>
      </c>
      <c r="AE55" s="1007">
        <v>9.5739999999999998</v>
      </c>
      <c r="AF55" s="1007">
        <v>10.001428604125966</v>
      </c>
      <c r="AG55" s="1007">
        <v>1.2811428649084857</v>
      </c>
      <c r="AH55" s="1007">
        <v>38.396000000000001</v>
      </c>
      <c r="AI55" s="1007">
        <v>21.811399999999999</v>
      </c>
      <c r="AJ55" s="1010"/>
      <c r="AK55" s="1010"/>
      <c r="AL55" s="1010"/>
      <c r="AM55" s="1010"/>
      <c r="AN55" s="1010"/>
      <c r="AO55" s="1009">
        <v>45</v>
      </c>
      <c r="AP55" s="1022">
        <v>133.50900268554599</v>
      </c>
      <c r="AQ55" s="1022">
        <v>134.84</v>
      </c>
      <c r="AR55" s="1133">
        <v>121.2</v>
      </c>
      <c r="AS55" s="1010"/>
      <c r="AT55" s="1010"/>
      <c r="AU55" s="1010"/>
      <c r="AV55" s="1010"/>
      <c r="AW55" s="1009">
        <v>45</v>
      </c>
      <c r="AX55" s="1022">
        <v>83.341003420000007</v>
      </c>
      <c r="AY55" s="1022">
        <v>79.23</v>
      </c>
      <c r="AZ55" s="1133">
        <v>61.21</v>
      </c>
      <c r="BA55" s="1010"/>
      <c r="BB55" s="799">
        <v>45</v>
      </c>
      <c r="BC55" s="786">
        <v>102.77400085399999</v>
      </c>
      <c r="BD55" s="784">
        <v>183.072</v>
      </c>
      <c r="BE55" s="801">
        <v>149.715</v>
      </c>
      <c r="BF55" s="423"/>
      <c r="BG55" s="423"/>
      <c r="BH55" s="423"/>
      <c r="BI55" s="423"/>
      <c r="BJ55" s="423"/>
      <c r="BK55" s="423"/>
      <c r="BL55" s="423"/>
      <c r="BM55" s="423"/>
    </row>
    <row r="56" spans="1:65" s="164" customFormat="1" ht="12.75">
      <c r="A56" s="207"/>
      <c r="B56" s="220"/>
      <c r="C56" s="220"/>
      <c r="D56" s="220"/>
      <c r="E56" s="220"/>
      <c r="F56" s="220"/>
      <c r="G56" s="220"/>
      <c r="H56" s="220"/>
      <c r="I56" s="220"/>
      <c r="J56" s="604"/>
      <c r="K56" s="853"/>
      <c r="L56" s="1010"/>
      <c r="M56" s="1010"/>
      <c r="N56" s="1010"/>
      <c r="O56" s="1010"/>
      <c r="P56" s="1010"/>
      <c r="Q56" s="1010"/>
      <c r="R56" s="1010"/>
      <c r="S56" s="1010"/>
      <c r="T56" s="1010"/>
      <c r="U56" s="996"/>
      <c r="V56" s="996">
        <v>48</v>
      </c>
      <c r="W56" s="995"/>
      <c r="X56" s="1007">
        <v>18.57</v>
      </c>
      <c r="Y56" s="1007">
        <v>56.05</v>
      </c>
      <c r="Z56" s="1007">
        <v>23.31</v>
      </c>
      <c r="AA56" s="1007">
        <v>7.5830000000000002</v>
      </c>
      <c r="AB56" s="1007">
        <v>2.44</v>
      </c>
      <c r="AC56" s="1008">
        <v>82.129000000000005</v>
      </c>
      <c r="AD56" s="1007">
        <v>61.54</v>
      </c>
      <c r="AE56" s="1007">
        <v>8.7200000000000006</v>
      </c>
      <c r="AF56" s="1007">
        <v>9.7940000000000005</v>
      </c>
      <c r="AG56" s="1007">
        <v>1.64</v>
      </c>
      <c r="AH56" s="1007">
        <v>40.08</v>
      </c>
      <c r="AI56" s="1007">
        <v>26.073</v>
      </c>
      <c r="AJ56" s="1010"/>
      <c r="AK56" s="1010"/>
      <c r="AL56" s="1010"/>
      <c r="AM56" s="1010"/>
      <c r="AN56" s="1010"/>
      <c r="AO56" s="1009">
        <v>46</v>
      </c>
      <c r="AP56" s="1022">
        <v>124.56</v>
      </c>
      <c r="AQ56" s="1022">
        <v>134.84</v>
      </c>
      <c r="AR56" s="1133">
        <v>112.14</v>
      </c>
      <c r="AS56" s="1010"/>
      <c r="AT56" s="1010"/>
      <c r="AU56" s="1010"/>
      <c r="AV56" s="1010"/>
      <c r="AW56" s="1009">
        <v>46</v>
      </c>
      <c r="AX56" s="1022">
        <v>73.136001586914006</v>
      </c>
      <c r="AY56" s="1022">
        <v>81.28</v>
      </c>
      <c r="AZ56" s="1133">
        <v>43.99</v>
      </c>
      <c r="BA56" s="1010"/>
      <c r="BB56" s="799">
        <v>46</v>
      </c>
      <c r="BC56" s="786">
        <v>99.224143177270747</v>
      </c>
      <c r="BD56" s="784">
        <v>179.65</v>
      </c>
      <c r="BE56" s="801">
        <v>144.1180004</v>
      </c>
      <c r="BF56" s="423"/>
      <c r="BG56" s="423"/>
      <c r="BH56" s="423"/>
      <c r="BI56" s="423"/>
      <c r="BJ56" s="423"/>
      <c r="BK56" s="423"/>
      <c r="BL56" s="423"/>
      <c r="BM56" s="423"/>
    </row>
    <row r="57" spans="1:65" s="164" customFormat="1" ht="12.75">
      <c r="A57" s="207"/>
      <c r="B57" s="220"/>
      <c r="C57" s="220"/>
      <c r="D57" s="220"/>
      <c r="E57" s="220"/>
      <c r="F57" s="220"/>
      <c r="G57" s="220"/>
      <c r="H57" s="220"/>
      <c r="I57" s="220"/>
      <c r="J57" s="604"/>
      <c r="K57" s="853"/>
      <c r="L57" s="1010"/>
      <c r="M57" s="1010"/>
      <c r="N57" s="1010"/>
      <c r="O57" s="1010"/>
      <c r="P57" s="1010"/>
      <c r="Q57" s="1010"/>
      <c r="R57" s="1010"/>
      <c r="S57" s="1010"/>
      <c r="T57" s="1010"/>
      <c r="U57" s="996"/>
      <c r="V57" s="996"/>
      <c r="W57" s="995"/>
      <c r="X57" s="1007">
        <v>31.86</v>
      </c>
      <c r="Y57" s="1007">
        <v>78.91</v>
      </c>
      <c r="Z57" s="1007">
        <v>47.94</v>
      </c>
      <c r="AA57" s="1007">
        <v>10.81</v>
      </c>
      <c r="AB57" s="1007">
        <v>4.71</v>
      </c>
      <c r="AC57" s="1008">
        <v>105.09</v>
      </c>
      <c r="AD57" s="1007">
        <v>83.95</v>
      </c>
      <c r="AE57" s="1007">
        <v>18.13</v>
      </c>
      <c r="AF57" s="1007">
        <v>10</v>
      </c>
      <c r="AG57" s="1007">
        <v>1.615</v>
      </c>
      <c r="AH57" s="1007">
        <v>50.85</v>
      </c>
      <c r="AI57" s="1007">
        <v>25.96</v>
      </c>
      <c r="AJ57" s="1010"/>
      <c r="AK57" s="1010"/>
      <c r="AL57" s="1010"/>
      <c r="AM57" s="1010"/>
      <c r="AN57" s="1010"/>
      <c r="AO57" s="1009">
        <v>47</v>
      </c>
      <c r="AP57" s="1022">
        <v>124.56</v>
      </c>
      <c r="AQ57" s="1022">
        <v>134.84</v>
      </c>
      <c r="AR57" s="1133">
        <v>112.14</v>
      </c>
      <c r="AS57" s="1010"/>
      <c r="AT57" s="1010"/>
      <c r="AU57" s="1010"/>
      <c r="AV57" s="1010"/>
      <c r="AW57" s="1009">
        <v>47</v>
      </c>
      <c r="AX57" s="1022">
        <v>49.643001556396399</v>
      </c>
      <c r="AY57" s="1022">
        <v>79.23</v>
      </c>
      <c r="AZ57" s="1133">
        <v>25.78</v>
      </c>
      <c r="BA57" s="1010"/>
      <c r="BB57" s="799">
        <v>47</v>
      </c>
      <c r="BC57" s="786">
        <v>98.391001403331657</v>
      </c>
      <c r="BD57" s="784">
        <v>174.434</v>
      </c>
      <c r="BE57" s="801">
        <v>138.82499809999999</v>
      </c>
      <c r="BF57" s="423"/>
      <c r="BG57" s="423"/>
      <c r="BH57" s="423"/>
      <c r="BI57" s="423"/>
      <c r="BJ57" s="423"/>
      <c r="BK57" s="423"/>
      <c r="BL57" s="423"/>
      <c r="BM57" s="423"/>
    </row>
    <row r="58" spans="1:65" s="164" customFormat="1" ht="12.75">
      <c r="A58" s="207"/>
      <c r="B58" s="220"/>
      <c r="C58" s="220"/>
      <c r="D58" s="220"/>
      <c r="E58" s="220"/>
      <c r="F58" s="220"/>
      <c r="G58" s="220"/>
      <c r="H58" s="220"/>
      <c r="I58" s="220"/>
      <c r="J58" s="604"/>
      <c r="K58" s="853"/>
      <c r="L58" s="1010"/>
      <c r="M58" s="1010"/>
      <c r="N58" s="1010"/>
      <c r="O58" s="1010"/>
      <c r="P58" s="1010"/>
      <c r="Q58" s="1010"/>
      <c r="R58" s="1010"/>
      <c r="S58" s="1010"/>
      <c r="T58" s="1010"/>
      <c r="U58" s="996"/>
      <c r="V58" s="996"/>
      <c r="W58" s="995"/>
      <c r="X58" s="1007">
        <v>45.715000000000003</v>
      </c>
      <c r="Y58" s="1007">
        <v>120.64</v>
      </c>
      <c r="Z58" s="1007">
        <v>31.65</v>
      </c>
      <c r="AA58" s="1007">
        <v>19.32</v>
      </c>
      <c r="AB58" s="1007">
        <v>12.4</v>
      </c>
      <c r="AC58" s="1008">
        <v>111.883</v>
      </c>
      <c r="AD58" s="1007">
        <v>89.3</v>
      </c>
      <c r="AE58" s="1007">
        <v>21.54</v>
      </c>
      <c r="AF58" s="1007">
        <v>10</v>
      </c>
      <c r="AG58" s="1007">
        <v>1.31</v>
      </c>
      <c r="AH58" s="1007">
        <v>85.53</v>
      </c>
      <c r="AI58" s="1007">
        <v>28.62</v>
      </c>
      <c r="AJ58" s="1010"/>
      <c r="AK58" s="1010"/>
      <c r="AL58" s="1010"/>
      <c r="AM58" s="1010"/>
      <c r="AN58" s="1010"/>
      <c r="AO58" s="1009">
        <v>48</v>
      </c>
      <c r="AP58" s="1022">
        <v>117.827</v>
      </c>
      <c r="AQ58" s="1022">
        <v>134.15</v>
      </c>
      <c r="AR58" s="1133">
        <v>101.14</v>
      </c>
      <c r="AS58" s="1010"/>
      <c r="AT58" s="1010"/>
      <c r="AU58" s="1010"/>
      <c r="AV58" s="1010"/>
      <c r="AW58" s="1009">
        <v>48</v>
      </c>
      <c r="AX58" s="1022">
        <v>45.865000000000002</v>
      </c>
      <c r="AY58" s="1022">
        <v>79.23</v>
      </c>
      <c r="AZ58" s="1133">
        <v>29.34</v>
      </c>
      <c r="BA58" s="1010"/>
      <c r="BB58" s="799">
        <v>48</v>
      </c>
      <c r="BC58" s="786">
        <v>87.924999999999983</v>
      </c>
      <c r="BD58" s="784">
        <v>169.50000000000003</v>
      </c>
      <c r="BE58" s="801">
        <v>133.112999</v>
      </c>
      <c r="BF58" s="423"/>
      <c r="BG58" s="423"/>
      <c r="BH58" s="423"/>
      <c r="BI58" s="423"/>
      <c r="BJ58" s="423"/>
      <c r="BK58" s="423"/>
      <c r="BL58" s="423"/>
      <c r="BM58" s="423"/>
    </row>
    <row r="59" spans="1:65" s="164" customFormat="1" ht="13.5">
      <c r="A59" s="207"/>
      <c r="B59" s="220"/>
      <c r="C59" s="220"/>
      <c r="D59" s="220"/>
      <c r="E59" s="220"/>
      <c r="F59" s="220"/>
      <c r="G59" s="220"/>
      <c r="H59" s="220"/>
      <c r="I59" s="220"/>
      <c r="J59" s="604"/>
      <c r="K59" s="853"/>
      <c r="L59" s="1010"/>
      <c r="M59" s="1010"/>
      <c r="N59" s="1010"/>
      <c r="O59" s="1010"/>
      <c r="P59" s="1010"/>
      <c r="Q59" s="1010"/>
      <c r="R59" s="1010"/>
      <c r="S59" s="1010"/>
      <c r="T59" s="1010"/>
      <c r="U59" s="996"/>
      <c r="V59" s="996">
        <v>51</v>
      </c>
      <c r="W59" s="995"/>
      <c r="X59" s="1007">
        <v>36.909999999999997</v>
      </c>
      <c r="Y59" s="1007">
        <v>78.84</v>
      </c>
      <c r="Z59" s="1007">
        <v>19.73</v>
      </c>
      <c r="AA59" s="1007">
        <v>13.65</v>
      </c>
      <c r="AB59" s="1007">
        <v>8.74</v>
      </c>
      <c r="AC59" s="1008">
        <v>101.2</v>
      </c>
      <c r="AD59" s="1007">
        <v>99.78</v>
      </c>
      <c r="AE59" s="1007">
        <v>27.96</v>
      </c>
      <c r="AF59" s="1007">
        <v>10</v>
      </c>
      <c r="AG59" s="1007">
        <v>1.1399999999999999</v>
      </c>
      <c r="AH59" s="1007">
        <v>116.12</v>
      </c>
      <c r="AI59" s="1007">
        <v>54.8</v>
      </c>
      <c r="AJ59" s="1010"/>
      <c r="AK59" s="1010"/>
      <c r="AL59" s="1010"/>
      <c r="AM59" s="1010"/>
      <c r="AN59" s="1010"/>
      <c r="AO59" s="1009">
        <v>49</v>
      </c>
      <c r="AP59" s="1022">
        <v>117.827</v>
      </c>
      <c r="AQ59" s="1022">
        <v>134.15</v>
      </c>
      <c r="AR59" s="1133">
        <v>101.14</v>
      </c>
      <c r="AS59" s="1010"/>
      <c r="AT59" s="1010"/>
      <c r="AU59" s="1010"/>
      <c r="AV59" s="1010"/>
      <c r="AW59" s="1009">
        <v>49</v>
      </c>
      <c r="AX59" s="1138">
        <v>51.566714695521732</v>
      </c>
      <c r="AY59" s="1022">
        <v>81.28</v>
      </c>
      <c r="AZ59" s="1133">
        <v>34.76</v>
      </c>
      <c r="BA59" s="1010"/>
      <c r="BB59" s="799">
        <v>49</v>
      </c>
      <c r="BC59" s="786">
        <v>85.033142868961448</v>
      </c>
      <c r="BD59" s="784">
        <v>164.72300000000001</v>
      </c>
      <c r="BE59" s="801">
        <v>128.37000269999999</v>
      </c>
      <c r="BF59" s="423"/>
      <c r="BG59" s="423"/>
      <c r="BH59" s="423"/>
      <c r="BI59" s="423"/>
      <c r="BJ59" s="423"/>
      <c r="BK59" s="423"/>
      <c r="BL59" s="423"/>
      <c r="BM59" s="423"/>
    </row>
    <row r="60" spans="1:65" s="164" customFormat="1" ht="13.5" thickBot="1">
      <c r="A60" s="207"/>
      <c r="B60" s="220"/>
      <c r="C60" s="220"/>
      <c r="D60" s="220"/>
      <c r="E60" s="220"/>
      <c r="F60" s="220"/>
      <c r="G60" s="220"/>
      <c r="H60" s="220"/>
      <c r="I60" s="220"/>
      <c r="J60" s="604"/>
      <c r="K60" s="853"/>
      <c r="L60" s="1010"/>
      <c r="M60" s="1010"/>
      <c r="N60" s="1010"/>
      <c r="O60" s="1010"/>
      <c r="P60" s="1010"/>
      <c r="Q60" s="1010"/>
      <c r="R60" s="1010"/>
      <c r="S60" s="1010"/>
      <c r="T60" s="1010"/>
      <c r="U60" s="996"/>
      <c r="V60" s="996"/>
      <c r="W60" s="995"/>
      <c r="X60" s="1007">
        <v>68.171428680419893</v>
      </c>
      <c r="Y60" s="1007">
        <v>173.24642835344551</v>
      </c>
      <c r="Z60" s="1007">
        <v>46.748427799769779</v>
      </c>
      <c r="AA60" s="1007">
        <v>20.258571216038241</v>
      </c>
      <c r="AB60" s="1007">
        <v>16.477428436279258</v>
      </c>
      <c r="AC60" s="1008">
        <v>183.30985913957815</v>
      </c>
      <c r="AD60" s="1007">
        <v>150.62857273646728</v>
      </c>
      <c r="AE60" s="1007">
        <v>44.407142639160142</v>
      </c>
      <c r="AF60" s="1007">
        <v>10</v>
      </c>
      <c r="AG60" s="1007">
        <v>1.2935714210782672</v>
      </c>
      <c r="AH60" s="1007">
        <v>146.74785723004999</v>
      </c>
      <c r="AI60" s="1007">
        <v>50.432856423514181</v>
      </c>
      <c r="AJ60" s="1010"/>
      <c r="AK60" s="1010"/>
      <c r="AL60" s="1010"/>
      <c r="AM60" s="1010"/>
      <c r="AN60" s="1010"/>
      <c r="AO60" s="1009">
        <v>50</v>
      </c>
      <c r="AP60" s="1022">
        <v>111.587</v>
      </c>
      <c r="AQ60" s="1022">
        <v>128.977</v>
      </c>
      <c r="AR60" s="1133">
        <v>96.75</v>
      </c>
      <c r="AS60" s="1010"/>
      <c r="AT60" s="1010"/>
      <c r="AU60" s="1010"/>
      <c r="AV60" s="1010"/>
      <c r="AW60" s="1009">
        <v>50</v>
      </c>
      <c r="AX60" s="1022">
        <v>69.12</v>
      </c>
      <c r="AY60" s="1022">
        <v>69.123000000000005</v>
      </c>
      <c r="AZ60" s="1133">
        <v>32.950000000000003</v>
      </c>
      <c r="BA60" s="1010"/>
      <c r="BB60" s="799">
        <v>50</v>
      </c>
      <c r="BC60" s="786">
        <v>78.216999999999999</v>
      </c>
      <c r="BD60" s="784">
        <v>160.208</v>
      </c>
      <c r="BE60" s="801">
        <v>122.7149982</v>
      </c>
      <c r="BF60" s="423"/>
      <c r="BG60" s="423"/>
      <c r="BH60" s="423"/>
      <c r="BI60" s="423"/>
      <c r="BJ60" s="423"/>
      <c r="BK60" s="423"/>
      <c r="BL60" s="423"/>
      <c r="BM60" s="423"/>
    </row>
    <row r="61" spans="1:65" s="164" customFormat="1" ht="12.75">
      <c r="A61" s="207"/>
      <c r="B61" s="220"/>
      <c r="C61" s="220"/>
      <c r="D61" s="220"/>
      <c r="E61" s="220"/>
      <c r="F61" s="220"/>
      <c r="G61" s="220"/>
      <c r="H61" s="220"/>
      <c r="I61" s="220"/>
      <c r="J61" s="604"/>
      <c r="K61" s="853"/>
      <c r="L61" s="1010"/>
      <c r="M61" s="1010"/>
      <c r="N61" s="1010"/>
      <c r="O61" s="1010"/>
      <c r="P61" s="1010"/>
      <c r="Q61" s="1010"/>
      <c r="R61" s="1010"/>
      <c r="S61" s="1010"/>
      <c r="T61" s="1010"/>
      <c r="U61" s="1003">
        <v>2015</v>
      </c>
      <c r="V61" s="1004">
        <v>1</v>
      </c>
      <c r="W61" s="995">
        <v>1</v>
      </c>
      <c r="X61" s="1007">
        <v>68.54285648890901</v>
      </c>
      <c r="Y61" s="1007">
        <v>128.19599696568042</v>
      </c>
      <c r="Z61" s="1007">
        <v>45.029000418526742</v>
      </c>
      <c r="AA61" s="1007">
        <v>22.87971414838513</v>
      </c>
      <c r="AB61" s="1007">
        <v>19.893999917166528</v>
      </c>
      <c r="AC61" s="1008">
        <v>330.59428187778974</v>
      </c>
      <c r="AD61" s="1007">
        <v>194.22142791748016</v>
      </c>
      <c r="AE61" s="1007">
        <v>47.308570316859615</v>
      </c>
      <c r="AF61" s="1007">
        <v>10.010000092642628</v>
      </c>
      <c r="AG61" s="1007">
        <v>1.0784285579408874</v>
      </c>
      <c r="AH61" s="1007">
        <v>183.91999816894503</v>
      </c>
      <c r="AI61" s="1007">
        <v>92.277143205914939</v>
      </c>
      <c r="AJ61" s="1010"/>
      <c r="AK61" s="1010"/>
      <c r="AL61" s="1010"/>
      <c r="AM61" s="1010"/>
      <c r="AN61" s="1010"/>
      <c r="AO61" s="1009">
        <v>51</v>
      </c>
      <c r="AP61" s="1022">
        <v>111.587</v>
      </c>
      <c r="AQ61" s="1022">
        <v>128.977</v>
      </c>
      <c r="AR61" s="1133">
        <v>96.75</v>
      </c>
      <c r="AS61" s="1010"/>
      <c r="AT61" s="1010"/>
      <c r="AU61" s="1010"/>
      <c r="AV61" s="1010"/>
      <c r="AW61" s="1009">
        <v>51</v>
      </c>
      <c r="AX61" s="1022">
        <v>63.18</v>
      </c>
      <c r="AY61" s="1022">
        <v>63.18</v>
      </c>
      <c r="AZ61" s="1133">
        <v>25.78</v>
      </c>
      <c r="BA61" s="1010"/>
      <c r="BB61" s="799">
        <v>51</v>
      </c>
      <c r="BC61" s="786">
        <v>74.797000000476842</v>
      </c>
      <c r="BD61" s="784">
        <v>157.54600000000002</v>
      </c>
      <c r="BE61" s="801">
        <v>120.156003</v>
      </c>
      <c r="BF61" s="423"/>
      <c r="BG61" s="423"/>
      <c r="BH61" s="423"/>
      <c r="BI61" s="423"/>
      <c r="BJ61" s="423"/>
      <c r="BK61" s="423"/>
      <c r="BL61" s="423"/>
      <c r="BM61" s="423"/>
    </row>
    <row r="62" spans="1:65" s="164" customFormat="1" ht="12.75">
      <c r="A62" s="207"/>
      <c r="B62" s="220"/>
      <c r="C62" s="220"/>
      <c r="D62" s="220"/>
      <c r="E62" s="220"/>
      <c r="F62" s="220"/>
      <c r="G62" s="220"/>
      <c r="H62" s="220"/>
      <c r="I62" s="220"/>
      <c r="J62" s="604"/>
      <c r="K62" s="853"/>
      <c r="L62" s="1010"/>
      <c r="M62" s="1010"/>
      <c r="N62" s="1010"/>
      <c r="O62" s="1010"/>
      <c r="P62" s="1010"/>
      <c r="Q62" s="1010"/>
      <c r="R62" s="1010"/>
      <c r="S62" s="1010"/>
      <c r="T62" s="1010"/>
      <c r="U62" s="996"/>
      <c r="V62" s="996"/>
      <c r="W62" s="995">
        <v>2</v>
      </c>
      <c r="X62" s="1007">
        <v>49.685714176722875</v>
      </c>
      <c r="Y62" s="1007">
        <v>96.163429260253665</v>
      </c>
      <c r="Z62" s="1007">
        <v>43.363000052315797</v>
      </c>
      <c r="AA62" s="1007">
        <v>14.161143030439073</v>
      </c>
      <c r="AB62" s="1007">
        <v>11.166571480887255</v>
      </c>
      <c r="AC62" s="1008">
        <v>214.08728681291797</v>
      </c>
      <c r="AD62" s="1007">
        <v>138.71857234409842</v>
      </c>
      <c r="AE62" s="1007">
        <v>33.982857295444987</v>
      </c>
      <c r="AF62" s="1007">
        <v>9.4300000326974018</v>
      </c>
      <c r="AG62" s="1007">
        <v>1.124142876693178</v>
      </c>
      <c r="AH62" s="1007">
        <v>270.27856881277859</v>
      </c>
      <c r="AI62" s="1007">
        <v>92.534285409109799</v>
      </c>
      <c r="AJ62" s="1010"/>
      <c r="AK62" s="1010"/>
      <c r="AL62" s="1010"/>
      <c r="AM62" s="1010"/>
      <c r="AN62" s="1010"/>
      <c r="AO62" s="1009">
        <v>52</v>
      </c>
      <c r="AP62" s="1022">
        <v>120.986000061035</v>
      </c>
      <c r="AQ62" s="1022">
        <v>138.54</v>
      </c>
      <c r="AR62" s="1133">
        <v>96.75</v>
      </c>
      <c r="AS62" s="1010"/>
      <c r="AT62" s="1010"/>
      <c r="AU62" s="1010"/>
      <c r="AV62" s="1010"/>
      <c r="AW62" s="1009">
        <v>52</v>
      </c>
      <c r="AX62" s="1022">
        <v>61.214000701904297</v>
      </c>
      <c r="AY62" s="1022">
        <v>83.69</v>
      </c>
      <c r="AZ62" s="1133">
        <v>22.26</v>
      </c>
      <c r="BA62" s="1010"/>
      <c r="BB62" s="799">
        <v>52</v>
      </c>
      <c r="BC62" s="786">
        <v>74.148001715540829</v>
      </c>
      <c r="BD62" s="784">
        <v>154.74090000000001</v>
      </c>
      <c r="BE62" s="801">
        <v>116.128997</v>
      </c>
      <c r="BF62" s="423"/>
      <c r="BG62" s="423"/>
      <c r="BH62" s="423"/>
      <c r="BI62" s="423"/>
      <c r="BJ62" s="423"/>
      <c r="BK62" s="423"/>
      <c r="BL62" s="423"/>
      <c r="BM62" s="423"/>
    </row>
    <row r="63" spans="1:65" s="164" customFormat="1" ht="12.75">
      <c r="A63" s="207"/>
      <c r="B63" s="220"/>
      <c r="C63" s="220"/>
      <c r="D63" s="220"/>
      <c r="E63" s="220"/>
      <c r="F63" s="220"/>
      <c r="G63" s="220"/>
      <c r="H63" s="220"/>
      <c r="I63" s="220"/>
      <c r="J63" s="604"/>
      <c r="K63" s="853"/>
      <c r="L63" s="1010"/>
      <c r="M63" s="1010"/>
      <c r="N63" s="1010"/>
      <c r="O63" s="1010"/>
      <c r="P63" s="1010"/>
      <c r="Q63" s="1010"/>
      <c r="R63" s="1010"/>
      <c r="S63" s="1010"/>
      <c r="T63" s="1010"/>
      <c r="U63" s="996"/>
      <c r="V63" s="996"/>
      <c r="W63" s="995">
        <v>3</v>
      </c>
      <c r="X63" s="1007">
        <v>63.18571363176612</v>
      </c>
      <c r="Y63" s="1007">
        <v>170.70128413609078</v>
      </c>
      <c r="Z63" s="1007">
        <v>71.775428771972571</v>
      </c>
      <c r="AA63" s="1007">
        <v>13.84971414293557</v>
      </c>
      <c r="AB63" s="1007">
        <v>9.8989998953682861</v>
      </c>
      <c r="AC63" s="1008">
        <v>181.50271388462556</v>
      </c>
      <c r="AD63" s="1007">
        <v>156.31142970493829</v>
      </c>
      <c r="AE63" s="1007">
        <v>26.197142464773954</v>
      </c>
      <c r="AF63" s="1007">
        <v>9</v>
      </c>
      <c r="AG63" s="1007">
        <v>1.2850000006811924</v>
      </c>
      <c r="AH63" s="1007">
        <v>324.18071855817436</v>
      </c>
      <c r="AI63" s="1007">
        <v>77.014000483921535</v>
      </c>
      <c r="AJ63" s="1010"/>
      <c r="AK63" s="1010"/>
      <c r="AL63" s="1010"/>
      <c r="AM63" s="1010"/>
      <c r="AN63" s="1010"/>
      <c r="AO63" s="1009">
        <v>53</v>
      </c>
      <c r="AP63" s="1022"/>
      <c r="AQ63" s="1022"/>
      <c r="AR63" s="1133"/>
      <c r="AS63" s="1010"/>
      <c r="AT63" s="1010"/>
      <c r="AU63" s="1010"/>
      <c r="AV63" s="1010"/>
      <c r="AW63" s="1009">
        <v>53</v>
      </c>
      <c r="AX63" s="1010"/>
      <c r="AY63" s="1010"/>
      <c r="AZ63" s="1010"/>
      <c r="BA63" s="1010"/>
      <c r="BB63" s="799">
        <v>53</v>
      </c>
      <c r="BC63" s="786"/>
      <c r="BD63" s="784"/>
      <c r="BE63" s="801"/>
      <c r="BF63" s="423"/>
      <c r="BG63" s="423"/>
      <c r="BH63" s="423"/>
      <c r="BI63" s="423"/>
      <c r="BJ63" s="423"/>
      <c r="BK63" s="423"/>
      <c r="BL63" s="423"/>
      <c r="BM63" s="423"/>
    </row>
    <row r="64" spans="1:65" s="164" customFormat="1" ht="12.75">
      <c r="A64" s="207"/>
      <c r="B64" s="220"/>
      <c r="C64" s="220"/>
      <c r="D64" s="220"/>
      <c r="E64" s="220"/>
      <c r="F64" s="220"/>
      <c r="G64" s="220"/>
      <c r="H64" s="220"/>
      <c r="I64" s="220"/>
      <c r="J64" s="604"/>
      <c r="K64" s="853"/>
      <c r="L64" s="1010"/>
      <c r="M64" s="1010"/>
      <c r="N64" s="1010"/>
      <c r="O64" s="1010"/>
      <c r="P64" s="1010"/>
      <c r="Q64" s="1010"/>
      <c r="R64" s="1010"/>
      <c r="S64" s="1010"/>
      <c r="T64" s="1010"/>
      <c r="U64" s="996"/>
      <c r="V64" s="996">
        <v>4</v>
      </c>
      <c r="W64" s="995">
        <v>4</v>
      </c>
      <c r="X64" s="1007">
        <v>92.357142857142819</v>
      </c>
      <c r="Y64" s="1007">
        <v>159.75871276855426</v>
      </c>
      <c r="Z64" s="1007">
        <v>123.43885803222614</v>
      </c>
      <c r="AA64" s="1007">
        <v>23.090571539742559</v>
      </c>
      <c r="AB64" s="1007">
        <v>17.496428762163383</v>
      </c>
      <c r="AC64" s="1008">
        <v>321.27714320591474</v>
      </c>
      <c r="AD64" s="1007">
        <v>188.44857134137786</v>
      </c>
      <c r="AE64" s="1007">
        <v>42.578571592058424</v>
      </c>
      <c r="AF64" s="1007">
        <v>9.0057144165039045</v>
      </c>
      <c r="AG64" s="1007">
        <v>2.8518571853637655</v>
      </c>
      <c r="AH64" s="1007">
        <v>226.1550009591233</v>
      </c>
      <c r="AI64" s="1007">
        <v>82.329572405133788</v>
      </c>
      <c r="AJ64" s="1010"/>
      <c r="AK64" s="1010"/>
      <c r="AL64" s="1010"/>
      <c r="AM64" s="1010"/>
      <c r="AN64" s="1010"/>
      <c r="AO64" s="1010"/>
      <c r="AP64" s="1023"/>
      <c r="AQ64" s="1023"/>
      <c r="AR64" s="1139"/>
      <c r="AS64" s="1010"/>
      <c r="AT64" s="1010"/>
      <c r="AU64" s="1010"/>
      <c r="AV64" s="1010"/>
      <c r="AW64" s="1010"/>
      <c r="AX64" s="1010"/>
      <c r="AY64" s="1010"/>
      <c r="AZ64" s="1010"/>
      <c r="BA64" s="1010"/>
      <c r="BB64" s="423"/>
      <c r="BC64" s="423"/>
      <c r="BD64" s="423"/>
      <c r="BE64" s="423"/>
      <c r="BF64" s="423"/>
      <c r="BG64" s="423"/>
      <c r="BH64" s="423"/>
      <c r="BI64" s="423"/>
      <c r="BJ64" s="423"/>
      <c r="BK64" s="423"/>
      <c r="BL64" s="423"/>
      <c r="BM64" s="423"/>
    </row>
    <row r="65" spans="1:65" s="164" customFormat="1" ht="12.75">
      <c r="A65" s="207"/>
      <c r="B65" s="220"/>
      <c r="C65" s="220"/>
      <c r="D65" s="220"/>
      <c r="E65" s="220"/>
      <c r="F65" s="220"/>
      <c r="G65" s="220"/>
      <c r="H65" s="220"/>
      <c r="I65" s="220"/>
      <c r="J65" s="604"/>
      <c r="K65" s="853"/>
      <c r="L65" s="1010"/>
      <c r="M65" s="1010"/>
      <c r="N65" s="1010"/>
      <c r="O65" s="1010"/>
      <c r="P65" s="1010"/>
      <c r="Q65" s="1010"/>
      <c r="R65" s="1010"/>
      <c r="S65" s="1010"/>
      <c r="T65" s="1010"/>
      <c r="U65" s="996"/>
      <c r="V65" s="996"/>
      <c r="W65" s="995">
        <v>5</v>
      </c>
      <c r="X65" s="1007">
        <v>89.485714503696826</v>
      </c>
      <c r="Y65" s="1007">
        <v>175.85857282366015</v>
      </c>
      <c r="Z65" s="1007">
        <v>98.794857025146186</v>
      </c>
      <c r="AA65" s="1007">
        <v>20.899142946515727</v>
      </c>
      <c r="AB65" s="1007">
        <v>18.429857390267454</v>
      </c>
      <c r="AC65" s="1008">
        <v>327.06042698451427</v>
      </c>
      <c r="AD65" s="1007">
        <v>191.91857365199442</v>
      </c>
      <c r="AE65" s="1007">
        <v>47.517142159598151</v>
      </c>
      <c r="AF65" s="1007">
        <v>9</v>
      </c>
      <c r="AG65" s="1007">
        <v>6.0409999234335663</v>
      </c>
      <c r="AH65" s="1007">
        <v>175.73643166678244</v>
      </c>
      <c r="AI65" s="1007">
        <v>61.832857404436346</v>
      </c>
      <c r="AJ65" s="1010"/>
      <c r="AK65" s="1010"/>
      <c r="AL65" s="1010"/>
      <c r="AM65" s="1010"/>
      <c r="AN65" s="1010"/>
      <c r="AO65" s="1010"/>
      <c r="AP65" s="1140"/>
      <c r="AQ65" s="1140"/>
      <c r="AR65" s="1139"/>
      <c r="AS65" s="1010"/>
      <c r="AT65" s="1010"/>
      <c r="AU65" s="1010"/>
      <c r="AV65" s="1010"/>
      <c r="AW65" s="1010"/>
      <c r="AX65" s="1010"/>
      <c r="AY65" s="1010"/>
      <c r="AZ65" s="1010"/>
      <c r="BA65" s="1010"/>
      <c r="BB65" s="423"/>
      <c r="BC65" s="423"/>
      <c r="BD65" s="423"/>
      <c r="BE65" s="423"/>
      <c r="BF65" s="423"/>
      <c r="BG65" s="423"/>
      <c r="BH65" s="423"/>
      <c r="BI65" s="423"/>
      <c r="BJ65" s="423"/>
      <c r="BK65" s="423"/>
      <c r="BL65" s="423"/>
      <c r="BM65" s="423"/>
    </row>
    <row r="66" spans="1:65" s="164" customFormat="1" ht="12.75">
      <c r="A66" s="207"/>
      <c r="B66" s="220"/>
      <c r="C66" s="220"/>
      <c r="D66" s="220"/>
      <c r="E66" s="220"/>
      <c r="F66" s="220"/>
      <c r="G66" s="220"/>
      <c r="H66" s="220"/>
      <c r="I66" s="220"/>
      <c r="J66" s="604"/>
      <c r="K66" s="853"/>
      <c r="L66" s="1010"/>
      <c r="M66" s="1010"/>
      <c r="N66" s="1010"/>
      <c r="O66" s="1010"/>
      <c r="P66" s="1010"/>
      <c r="Q66" s="1010"/>
      <c r="R66" s="1010"/>
      <c r="S66" s="1010"/>
      <c r="T66" s="1010"/>
      <c r="U66" s="996"/>
      <c r="V66" s="996"/>
      <c r="W66" s="995">
        <v>6</v>
      </c>
      <c r="X66" s="1007">
        <v>70.542857033865786</v>
      </c>
      <c r="Y66" s="1007">
        <v>165.36414119175461</v>
      </c>
      <c r="Z66" s="1007">
        <v>47.4197137015206</v>
      </c>
      <c r="AA66" s="1007">
        <v>21.769857134137798</v>
      </c>
      <c r="AB66" s="1007">
        <v>15.948999949863927</v>
      </c>
      <c r="AC66" s="1008">
        <v>382.54914855956986</v>
      </c>
      <c r="AD66" s="1007">
        <v>206.39285714285671</v>
      </c>
      <c r="AE66" s="1007">
        <v>21.769857134137798</v>
      </c>
      <c r="AF66" s="1007">
        <v>9</v>
      </c>
      <c r="AG66" s="1007">
        <v>8.9162856510707265</v>
      </c>
      <c r="AH66" s="1007">
        <v>124.30357033865756</v>
      </c>
      <c r="AI66" s="1007">
        <v>71.741429465157537</v>
      </c>
      <c r="AJ66" s="1010"/>
      <c r="AK66" s="1010"/>
      <c r="AL66" s="1010"/>
      <c r="AM66" s="1010"/>
      <c r="AN66" s="1010"/>
      <c r="AO66" s="1010"/>
      <c r="AP66" s="1140"/>
      <c r="AQ66" s="1140"/>
      <c r="AR66" s="1133"/>
      <c r="AS66" s="1010"/>
      <c r="AT66" s="1010"/>
      <c r="AU66" s="1010"/>
      <c r="AV66" s="1010"/>
      <c r="AW66" s="1010"/>
      <c r="AX66" s="1010"/>
      <c r="AY66" s="1010"/>
      <c r="AZ66" s="1010"/>
      <c r="BA66" s="1010"/>
      <c r="BB66" s="423"/>
      <c r="BC66" s="423"/>
      <c r="BD66" s="423"/>
      <c r="BE66" s="423"/>
      <c r="BF66" s="423"/>
      <c r="BG66" s="423"/>
      <c r="BH66" s="423"/>
      <c r="BI66" s="423"/>
      <c r="BJ66" s="423"/>
      <c r="BK66" s="423"/>
      <c r="BL66" s="423"/>
      <c r="BM66" s="423"/>
    </row>
    <row r="67" spans="1:65" s="164" customFormat="1" ht="12.75">
      <c r="A67" s="207"/>
      <c r="B67" s="220"/>
      <c r="C67" s="220"/>
      <c r="D67" s="220"/>
      <c r="E67" s="220"/>
      <c r="F67" s="220"/>
      <c r="G67" s="220"/>
      <c r="H67" s="220"/>
      <c r="I67" s="220"/>
      <c r="J67" s="604"/>
      <c r="K67" s="853"/>
      <c r="L67" s="1010"/>
      <c r="M67" s="1010"/>
      <c r="N67" s="1010"/>
      <c r="O67" s="1010"/>
      <c r="P67" s="1010"/>
      <c r="Q67" s="1010"/>
      <c r="R67" s="1010"/>
      <c r="S67" s="1010"/>
      <c r="T67" s="1010"/>
      <c r="U67" s="996"/>
      <c r="V67" s="996"/>
      <c r="W67" s="995">
        <v>7</v>
      </c>
      <c r="X67" s="1007">
        <v>74.442858014787944</v>
      </c>
      <c r="Y67" s="1007">
        <v>115.832716805594</v>
      </c>
      <c r="Z67" s="1007">
        <v>39.554857526506659</v>
      </c>
      <c r="AA67" s="1007">
        <v>25.199285234723742</v>
      </c>
      <c r="AB67" s="1007">
        <v>17.346428462437171</v>
      </c>
      <c r="AC67" s="1008">
        <v>439.76600428989923</v>
      </c>
      <c r="AD67" s="1007">
        <v>188.98428562709228</v>
      </c>
      <c r="AE67" s="1007">
        <v>48.435713631766134</v>
      </c>
      <c r="AF67" s="1007">
        <v>9.0028572082519513</v>
      </c>
      <c r="AG67" s="1007">
        <v>14.150571210043733</v>
      </c>
      <c r="AH67" s="1007">
        <v>311.82357134137811</v>
      </c>
      <c r="AI67" s="1007">
        <v>78.088570186070001</v>
      </c>
      <c r="AJ67" s="1010"/>
      <c r="AK67" s="1010"/>
      <c r="AL67" s="1010"/>
      <c r="AM67" s="1010"/>
      <c r="AN67" s="1010"/>
      <c r="AO67" s="1010"/>
      <c r="AP67" s="1129"/>
      <c r="AQ67" s="1129"/>
      <c r="AR67" s="1129"/>
      <c r="AS67" s="1010"/>
      <c r="AT67" s="1010"/>
      <c r="AU67" s="1010"/>
      <c r="AV67" s="1010"/>
      <c r="AW67" s="1010"/>
      <c r="AX67" s="1010"/>
      <c r="AY67" s="1010"/>
      <c r="AZ67" s="1010"/>
      <c r="BA67" s="1010"/>
      <c r="BB67" s="423"/>
      <c r="BC67" s="423"/>
      <c r="BD67" s="423"/>
      <c r="BE67" s="423"/>
      <c r="BF67" s="423"/>
      <c r="BG67" s="423"/>
      <c r="BH67" s="423"/>
      <c r="BI67" s="423"/>
      <c r="BJ67" s="423"/>
      <c r="BK67" s="423"/>
      <c r="BL67" s="423"/>
      <c r="BM67" s="423"/>
    </row>
    <row r="68" spans="1:65" s="164" customFormat="1" ht="12.75">
      <c r="A68" s="207"/>
      <c r="B68" s="220"/>
      <c r="C68" s="220"/>
      <c r="D68" s="220"/>
      <c r="E68" s="220"/>
      <c r="F68" s="220"/>
      <c r="G68" s="220"/>
      <c r="H68" s="220"/>
      <c r="I68" s="220"/>
      <c r="J68" s="604"/>
      <c r="K68" s="853"/>
      <c r="L68" s="1010"/>
      <c r="M68" s="1010"/>
      <c r="N68" s="1010"/>
      <c r="O68" s="1010"/>
      <c r="P68" s="1010"/>
      <c r="Q68" s="1010"/>
      <c r="R68" s="1010"/>
      <c r="S68" s="1010"/>
      <c r="T68" s="1010"/>
      <c r="U68" s="996"/>
      <c r="V68" s="996">
        <v>8</v>
      </c>
      <c r="W68" s="995">
        <v>8</v>
      </c>
      <c r="X68" s="1007">
        <v>57.657142639160107</v>
      </c>
      <c r="Y68" s="1007">
        <v>105.39785766601526</v>
      </c>
      <c r="Z68" s="1007">
        <v>40.561000006539437</v>
      </c>
      <c r="AA68" s="1007">
        <v>20.075571877615744</v>
      </c>
      <c r="AB68" s="1007">
        <v>12.653857094900914</v>
      </c>
      <c r="AC68" s="1008">
        <v>288.93457249232642</v>
      </c>
      <c r="AD68" s="1007">
        <v>201.38999720982085</v>
      </c>
      <c r="AE68" s="1007">
        <v>43.595714569091747</v>
      </c>
      <c r="AF68" s="1007">
        <v>9</v>
      </c>
      <c r="AG68" s="1007">
        <v>4.65714287757873</v>
      </c>
      <c r="AH68" s="1007">
        <v>283.68928527831974</v>
      </c>
      <c r="AI68" s="1007">
        <v>88.551427568708121</v>
      </c>
      <c r="AJ68" s="1010"/>
      <c r="AK68" s="1010"/>
      <c r="AL68" s="1010"/>
      <c r="AM68" s="1010"/>
      <c r="AN68" s="1010"/>
      <c r="AO68" s="1010"/>
      <c r="AP68" s="1023"/>
      <c r="AQ68" s="1022"/>
      <c r="AR68" s="1133"/>
      <c r="AS68" s="1010"/>
      <c r="AT68" s="1010"/>
      <c r="AU68" s="1010"/>
      <c r="AV68" s="1010"/>
      <c r="AW68" s="1010"/>
      <c r="AX68" s="1010"/>
      <c r="AY68" s="1010"/>
      <c r="AZ68" s="1010"/>
      <c r="BA68" s="1010"/>
      <c r="BB68" s="423"/>
      <c r="BC68" s="423"/>
      <c r="BD68" s="423"/>
      <c r="BE68" s="423"/>
      <c r="BF68" s="423"/>
      <c r="BG68" s="423"/>
      <c r="BH68" s="423"/>
      <c r="BI68" s="423"/>
      <c r="BJ68" s="423"/>
      <c r="BK68" s="423"/>
      <c r="BL68" s="423"/>
      <c r="BM68" s="423"/>
    </row>
    <row r="69" spans="1:65" s="164" customFormat="1" ht="12.75">
      <c r="A69" s="207"/>
      <c r="B69" s="220"/>
      <c r="C69" s="220"/>
      <c r="D69" s="220"/>
      <c r="E69" s="220"/>
      <c r="F69" s="220"/>
      <c r="G69" s="220"/>
      <c r="H69" s="220"/>
      <c r="I69" s="220"/>
      <c r="J69" s="604"/>
      <c r="K69" s="853"/>
      <c r="L69" s="1010"/>
      <c r="M69" s="1010"/>
      <c r="N69" s="1010"/>
      <c r="O69" s="1010"/>
      <c r="P69" s="1010"/>
      <c r="Q69" s="1010"/>
      <c r="R69" s="1010"/>
      <c r="S69" s="1010"/>
      <c r="T69" s="1010"/>
      <c r="U69" s="996"/>
      <c r="V69" s="996"/>
      <c r="W69" s="995">
        <v>9</v>
      </c>
      <c r="X69" s="1007">
        <v>88.771428789410876</v>
      </c>
      <c r="Y69" s="1007">
        <v>162.89514378138898</v>
      </c>
      <c r="Z69" s="1007">
        <v>99.332141876220447</v>
      </c>
      <c r="AA69" s="1007">
        <v>19.496999740600501</v>
      </c>
      <c r="AB69" s="1007">
        <v>15.7849998474121</v>
      </c>
      <c r="AC69" s="1008">
        <v>411.09385899134998</v>
      </c>
      <c r="AD69" s="1007">
        <v>179.96000671386699</v>
      </c>
      <c r="AE69" s="1007">
        <v>37.669998168945298</v>
      </c>
      <c r="AF69" s="1007">
        <v>9.0014286041259748</v>
      </c>
      <c r="AG69" s="1007">
        <v>3.743571417672289</v>
      </c>
      <c r="AH69" s="1007">
        <v>317.80857631138355</v>
      </c>
      <c r="AI69" s="1007">
        <v>91.184855869838046</v>
      </c>
      <c r="AJ69" s="1010"/>
      <c r="AK69" s="1010"/>
      <c r="AL69" s="1010"/>
      <c r="AM69" s="1010"/>
      <c r="AN69" s="1010"/>
      <c r="AO69" s="1010"/>
      <c r="AP69" s="1022"/>
      <c r="AQ69" s="1022"/>
      <c r="AR69" s="1133"/>
      <c r="AS69" s="1010"/>
      <c r="AT69" s="1010"/>
      <c r="AU69" s="1010"/>
      <c r="AV69" s="1010"/>
      <c r="AW69" s="1010"/>
      <c r="AX69" s="1010"/>
      <c r="AY69" s="1010"/>
      <c r="AZ69" s="1010"/>
      <c r="BA69" s="1010"/>
      <c r="BB69" s="423"/>
      <c r="BC69" s="423"/>
      <c r="BD69" s="423"/>
      <c r="BE69" s="423"/>
      <c r="BF69" s="423"/>
      <c r="BG69" s="423"/>
      <c r="BH69" s="423"/>
      <c r="BI69" s="423"/>
      <c r="BJ69" s="423"/>
      <c r="BK69" s="423"/>
      <c r="BL69" s="423"/>
      <c r="BM69" s="423"/>
    </row>
    <row r="70" spans="1:65" s="164" customFormat="1" ht="12.75">
      <c r="A70" s="207"/>
      <c r="B70" s="220"/>
      <c r="C70" s="220"/>
      <c r="D70" s="220"/>
      <c r="E70" s="220"/>
      <c r="F70" s="220"/>
      <c r="G70" s="220"/>
      <c r="H70" s="220"/>
      <c r="I70" s="220"/>
      <c r="J70" s="604"/>
      <c r="K70" s="853"/>
      <c r="L70" s="1010"/>
      <c r="M70" s="1010"/>
      <c r="N70" s="1010"/>
      <c r="O70" s="1010"/>
      <c r="P70" s="1010"/>
      <c r="Q70" s="1010"/>
      <c r="R70" s="1010"/>
      <c r="S70" s="1010"/>
      <c r="T70" s="1010"/>
      <c r="U70" s="996"/>
      <c r="V70" s="996"/>
      <c r="W70" s="995">
        <v>10</v>
      </c>
      <c r="X70" s="1007">
        <v>82.44</v>
      </c>
      <c r="Y70" s="1007">
        <v>131.47999999999999</v>
      </c>
      <c r="Z70" s="1007">
        <v>63.86</v>
      </c>
      <c r="AA70" s="1007">
        <v>23.33</v>
      </c>
      <c r="AB70" s="1007">
        <v>16.84</v>
      </c>
      <c r="AC70" s="1008">
        <v>435.11</v>
      </c>
      <c r="AD70" s="1007">
        <v>175.54</v>
      </c>
      <c r="AE70" s="1007">
        <v>52.55</v>
      </c>
      <c r="AF70" s="1007">
        <v>15.41</v>
      </c>
      <c r="AG70" s="1007">
        <v>22.31</v>
      </c>
      <c r="AH70" s="1007">
        <v>307.52</v>
      </c>
      <c r="AI70" s="1007">
        <v>98.38</v>
      </c>
      <c r="AJ70" s="1010"/>
      <c r="AK70" s="1010"/>
      <c r="AL70" s="1010"/>
      <c r="AM70" s="1010"/>
      <c r="AN70" s="1010"/>
      <c r="AO70" s="1010"/>
      <c r="AP70" s="1022"/>
      <c r="AQ70" s="1022"/>
      <c r="AR70" s="1133"/>
      <c r="AS70" s="1010"/>
      <c r="AT70" s="1010"/>
      <c r="AU70" s="1010"/>
      <c r="AV70" s="1010"/>
      <c r="AW70" s="1010"/>
      <c r="AX70" s="1010"/>
      <c r="AY70" s="1010"/>
      <c r="AZ70" s="1010"/>
      <c r="BA70" s="1010"/>
      <c r="BB70" s="423"/>
      <c r="BC70" s="423"/>
      <c r="BD70" s="423"/>
      <c r="BE70" s="423"/>
      <c r="BF70" s="423"/>
      <c r="BG70" s="423"/>
      <c r="BH70" s="423"/>
      <c r="BI70" s="423"/>
      <c r="BJ70" s="423"/>
      <c r="BK70" s="423"/>
      <c r="BL70" s="423"/>
      <c r="BM70" s="423"/>
    </row>
    <row r="71" spans="1:65" s="164" customFormat="1" ht="12.75">
      <c r="A71" s="207"/>
      <c r="B71" s="220"/>
      <c r="C71" s="220"/>
      <c r="D71" s="220"/>
      <c r="E71" s="220"/>
      <c r="F71" s="220"/>
      <c r="G71" s="220"/>
      <c r="H71" s="220"/>
      <c r="I71" s="220"/>
      <c r="J71" s="604"/>
      <c r="K71" s="853"/>
      <c r="L71" s="1010"/>
      <c r="M71" s="1010"/>
      <c r="N71" s="1010"/>
      <c r="O71" s="1010"/>
      <c r="P71" s="1010"/>
      <c r="Q71" s="1010"/>
      <c r="R71" s="1010"/>
      <c r="S71" s="1010"/>
      <c r="T71" s="1010"/>
      <c r="U71" s="996"/>
      <c r="V71" s="996"/>
      <c r="W71" s="995">
        <v>11</v>
      </c>
      <c r="X71" s="1007">
        <v>79.385999999999996</v>
      </c>
      <c r="Y71" s="1007">
        <v>168.71</v>
      </c>
      <c r="Z71" s="1007">
        <v>149.82</v>
      </c>
      <c r="AA71" s="1007">
        <v>21.65</v>
      </c>
      <c r="AB71" s="1007">
        <v>17.920000000000002</v>
      </c>
      <c r="AC71" s="1008">
        <v>268.85000000000002</v>
      </c>
      <c r="AD71" s="1007">
        <v>139.57</v>
      </c>
      <c r="AE71" s="1007">
        <v>35.479999999999997</v>
      </c>
      <c r="AF71" s="1007">
        <v>11.194000000000001</v>
      </c>
      <c r="AG71" s="1007">
        <v>11.012</v>
      </c>
      <c r="AH71" s="1007">
        <v>267.10000000000002</v>
      </c>
      <c r="AI71" s="1007">
        <v>73.144999999999996</v>
      </c>
      <c r="AJ71" s="1010"/>
      <c r="AK71" s="1010"/>
      <c r="AL71" s="1010"/>
      <c r="AM71" s="1010"/>
      <c r="AN71" s="1010"/>
      <c r="AO71" s="1010"/>
      <c r="AP71" s="1022"/>
      <c r="AQ71" s="1022"/>
      <c r="AR71" s="1133"/>
      <c r="AS71" s="1010"/>
      <c r="AT71" s="1010"/>
      <c r="AU71" s="1010"/>
      <c r="AV71" s="1010"/>
      <c r="AW71" s="1010"/>
      <c r="AX71" s="1010"/>
      <c r="AY71" s="1010"/>
      <c r="AZ71" s="1010"/>
      <c r="BA71" s="1010"/>
      <c r="BB71" s="423"/>
      <c r="BC71" s="423"/>
      <c r="BD71" s="423"/>
      <c r="BE71" s="423"/>
      <c r="BF71" s="423"/>
      <c r="BG71" s="423"/>
      <c r="BH71" s="423"/>
      <c r="BI71" s="423"/>
      <c r="BJ71" s="423"/>
      <c r="BK71" s="423"/>
      <c r="BL71" s="423"/>
      <c r="BM71" s="423"/>
    </row>
    <row r="72" spans="1:65" s="164" customFormat="1" ht="12.75">
      <c r="A72" s="207"/>
      <c r="B72" s="220"/>
      <c r="C72" s="220"/>
      <c r="D72" s="220"/>
      <c r="E72" s="220"/>
      <c r="F72" s="220"/>
      <c r="G72" s="220"/>
      <c r="H72" s="220"/>
      <c r="I72" s="220"/>
      <c r="J72" s="604"/>
      <c r="K72" s="853"/>
      <c r="L72" s="1010"/>
      <c r="M72" s="1010"/>
      <c r="N72" s="1010"/>
      <c r="O72" s="1010"/>
      <c r="P72" s="1010"/>
      <c r="Q72" s="1010"/>
      <c r="R72" s="1010"/>
      <c r="S72" s="1010"/>
      <c r="T72" s="1010"/>
      <c r="U72" s="996"/>
      <c r="V72" s="996">
        <v>12</v>
      </c>
      <c r="W72" s="995">
        <v>12</v>
      </c>
      <c r="X72" s="1007">
        <v>79.385000000000005</v>
      </c>
      <c r="Y72" s="1007">
        <v>283.36357334681884</v>
      </c>
      <c r="Z72" s="1007">
        <v>237.20571463448616</v>
      </c>
      <c r="AA72" s="1007">
        <v>27.377714429582827</v>
      </c>
      <c r="AB72" s="1007">
        <v>22.34300013950887</v>
      </c>
      <c r="AC72" s="1008">
        <v>380.93800136021173</v>
      </c>
      <c r="AD72" s="1007">
        <v>144.48428562709242</v>
      </c>
      <c r="AE72" s="1007">
        <v>34.888571330479174</v>
      </c>
      <c r="AF72" s="1007">
        <v>21.529999869210325</v>
      </c>
      <c r="AG72" s="1007">
        <v>11.088000297546349</v>
      </c>
      <c r="AH72" s="1007">
        <v>256.24499947684097</v>
      </c>
      <c r="AI72" s="1007">
        <v>60.913855961390873</v>
      </c>
      <c r="AJ72" s="1010"/>
      <c r="AK72" s="1010"/>
      <c r="AL72" s="1010"/>
      <c r="AM72" s="1010"/>
      <c r="AN72" s="1010"/>
      <c r="AO72" s="1010"/>
      <c r="AP72" s="1022"/>
      <c r="AQ72" s="1022"/>
      <c r="AR72" s="1133"/>
      <c r="AS72" s="1010"/>
      <c r="AT72" s="1010"/>
      <c r="AU72" s="1010"/>
      <c r="AV72" s="1010"/>
      <c r="AW72" s="1010"/>
      <c r="AX72" s="1010"/>
      <c r="AY72" s="1010"/>
      <c r="AZ72" s="1010"/>
      <c r="BA72" s="1010"/>
      <c r="BB72" s="423"/>
      <c r="BC72" s="423"/>
      <c r="BD72" s="423"/>
      <c r="BE72" s="423"/>
      <c r="BF72" s="423"/>
      <c r="BG72" s="423"/>
      <c r="BH72" s="423"/>
      <c r="BI72" s="423"/>
      <c r="BJ72" s="423"/>
      <c r="BK72" s="423"/>
      <c r="BL72" s="423"/>
      <c r="BM72" s="423"/>
    </row>
    <row r="73" spans="1:65" s="164" customFormat="1" ht="12.75">
      <c r="A73" s="207"/>
      <c r="B73" s="220"/>
      <c r="C73" s="220"/>
      <c r="D73" s="220"/>
      <c r="E73" s="220"/>
      <c r="F73" s="220"/>
      <c r="G73" s="220"/>
      <c r="H73" s="220"/>
      <c r="I73" s="220"/>
      <c r="J73" s="604"/>
      <c r="K73" s="853"/>
      <c r="L73" s="1010"/>
      <c r="M73" s="1010"/>
      <c r="N73" s="1010"/>
      <c r="O73" s="1010"/>
      <c r="P73" s="1010"/>
      <c r="Q73" s="1010"/>
      <c r="R73" s="1010"/>
      <c r="S73" s="1010"/>
      <c r="T73" s="1010"/>
      <c r="U73" s="996"/>
      <c r="V73" s="996"/>
      <c r="W73" s="995">
        <v>13</v>
      </c>
      <c r="X73" s="1007">
        <v>106.27142769949758</v>
      </c>
      <c r="Y73" s="1007">
        <v>166.3</v>
      </c>
      <c r="Z73" s="1007">
        <v>146.00399999999999</v>
      </c>
      <c r="AA73" s="1007">
        <v>18.302499999999998</v>
      </c>
      <c r="AB73" s="1007">
        <v>13.263</v>
      </c>
      <c r="AC73" s="1008">
        <v>284.01</v>
      </c>
      <c r="AD73" s="1007">
        <v>128.37</v>
      </c>
      <c r="AE73" s="1007">
        <v>35.216999999999999</v>
      </c>
      <c r="AF73" s="1007">
        <v>13.0228</v>
      </c>
      <c r="AG73" s="1007">
        <v>5.0830000000000002</v>
      </c>
      <c r="AH73" s="1007">
        <v>172.56</v>
      </c>
      <c r="AI73" s="1007">
        <v>49.094000000000001</v>
      </c>
      <c r="AJ73" s="1010"/>
      <c r="AK73" s="1010"/>
      <c r="AL73" s="1010"/>
      <c r="AM73" s="1010"/>
      <c r="AN73" s="1010"/>
      <c r="AO73" s="1010"/>
      <c r="AP73" s="1022"/>
      <c r="AQ73" s="1022"/>
      <c r="AR73" s="1133"/>
      <c r="AS73" s="1010"/>
      <c r="AT73" s="1010"/>
      <c r="AU73" s="1010"/>
      <c r="AV73" s="1010"/>
      <c r="AW73" s="1010"/>
      <c r="AX73" s="1010"/>
      <c r="AY73" s="1010"/>
      <c r="AZ73" s="1010"/>
      <c r="BA73" s="1010"/>
      <c r="BB73" s="423"/>
      <c r="BC73" s="423"/>
      <c r="BD73" s="423"/>
      <c r="BE73" s="423"/>
      <c r="BF73" s="423"/>
      <c r="BG73" s="423"/>
      <c r="BH73" s="423"/>
      <c r="BI73" s="423"/>
      <c r="BJ73" s="423"/>
      <c r="BK73" s="423"/>
      <c r="BL73" s="423"/>
      <c r="BM73" s="423"/>
    </row>
    <row r="74" spans="1:65" s="164" customFormat="1" ht="12.75">
      <c r="A74" s="207"/>
      <c r="B74" s="220"/>
      <c r="C74" s="220"/>
      <c r="D74" s="220"/>
      <c r="E74" s="220"/>
      <c r="F74" s="220"/>
      <c r="G74" s="220"/>
      <c r="H74" s="220"/>
      <c r="I74" s="220"/>
      <c r="J74" s="604"/>
      <c r="K74" s="853"/>
      <c r="L74" s="1010"/>
      <c r="M74" s="1010"/>
      <c r="N74" s="1010"/>
      <c r="O74" s="1010"/>
      <c r="P74" s="1010"/>
      <c r="Q74" s="1010"/>
      <c r="R74" s="1010"/>
      <c r="S74" s="1010"/>
      <c r="T74" s="1010"/>
      <c r="U74" s="996"/>
      <c r="V74" s="996"/>
      <c r="W74" s="995">
        <v>14</v>
      </c>
      <c r="X74" s="1007">
        <v>81.84</v>
      </c>
      <c r="Y74" s="1007">
        <v>135.46</v>
      </c>
      <c r="Z74" s="1007">
        <v>119.48</v>
      </c>
      <c r="AA74" s="1007">
        <v>17.7</v>
      </c>
      <c r="AB74" s="1007">
        <v>7.28</v>
      </c>
      <c r="AC74" s="1008">
        <v>319.68499755859301</v>
      </c>
      <c r="AD74" s="1007">
        <v>172.46</v>
      </c>
      <c r="AE74" s="1007">
        <v>34</v>
      </c>
      <c r="AF74" s="1007">
        <v>10.01</v>
      </c>
      <c r="AG74" s="1007">
        <v>2.54</v>
      </c>
      <c r="AH74" s="1007">
        <v>207.4</v>
      </c>
      <c r="AI74" s="1007">
        <v>81.2</v>
      </c>
      <c r="AJ74" s="1010"/>
      <c r="AK74" s="1010"/>
      <c r="AL74" s="1010"/>
      <c r="AM74" s="1010"/>
      <c r="AN74" s="1010"/>
      <c r="AO74" s="1010"/>
      <c r="AP74" s="1022"/>
      <c r="AQ74" s="1022"/>
      <c r="AR74" s="1133"/>
      <c r="AS74" s="1010"/>
      <c r="AT74" s="1010"/>
      <c r="AU74" s="1010"/>
      <c r="AV74" s="1010"/>
      <c r="AW74" s="1010"/>
      <c r="AX74" s="1010"/>
      <c r="AY74" s="1010"/>
      <c r="AZ74" s="1010"/>
      <c r="BA74" s="1010"/>
      <c r="BB74" s="423"/>
      <c r="BC74" s="423"/>
      <c r="BD74" s="423"/>
      <c r="BE74" s="423"/>
      <c r="BF74" s="423"/>
      <c r="BG74" s="423"/>
      <c r="BH74" s="423"/>
      <c r="BI74" s="423"/>
      <c r="BJ74" s="423"/>
      <c r="BK74" s="423"/>
      <c r="BL74" s="423"/>
      <c r="BM74" s="423"/>
    </row>
    <row r="75" spans="1:65" s="164" customFormat="1" ht="12.75">
      <c r="A75" s="207"/>
      <c r="B75" s="220"/>
      <c r="C75" s="220"/>
      <c r="D75" s="220"/>
      <c r="E75" s="220"/>
      <c r="F75" s="220"/>
      <c r="G75" s="220"/>
      <c r="H75" s="220"/>
      <c r="I75" s="220"/>
      <c r="J75" s="604"/>
      <c r="K75" s="853"/>
      <c r="L75" s="1010"/>
      <c r="M75" s="1010"/>
      <c r="N75" s="1010"/>
      <c r="O75" s="1010"/>
      <c r="P75" s="1010"/>
      <c r="Q75" s="1010"/>
      <c r="R75" s="1010"/>
      <c r="S75" s="1010"/>
      <c r="T75" s="1010"/>
      <c r="U75" s="996"/>
      <c r="V75" s="996"/>
      <c r="W75" s="995">
        <v>15</v>
      </c>
      <c r="X75" s="1007">
        <v>64.599999999999994</v>
      </c>
      <c r="Y75" s="1007">
        <v>144.72999999999999</v>
      </c>
      <c r="Z75" s="1007">
        <v>117.33</v>
      </c>
      <c r="AA75" s="1007">
        <v>17.95</v>
      </c>
      <c r="AB75" s="1007">
        <v>10.97</v>
      </c>
      <c r="AC75" s="1008">
        <v>334.82</v>
      </c>
      <c r="AD75" s="1007">
        <v>134.32</v>
      </c>
      <c r="AE75" s="1007">
        <v>34.4</v>
      </c>
      <c r="AF75" s="1007">
        <v>10</v>
      </c>
      <c r="AG75" s="1007">
        <v>2.68</v>
      </c>
      <c r="AH75" s="1007">
        <v>268.58999999999997</v>
      </c>
      <c r="AI75" s="1007">
        <v>99.91</v>
      </c>
      <c r="AJ75" s="1010"/>
      <c r="AK75" s="1010"/>
      <c r="AL75" s="1010"/>
      <c r="AM75" s="1010"/>
      <c r="AN75" s="1010"/>
      <c r="AO75" s="1010"/>
      <c r="AP75" s="1022"/>
      <c r="AQ75" s="1022"/>
      <c r="AR75" s="1133"/>
      <c r="AS75" s="1010"/>
      <c r="AT75" s="1010"/>
      <c r="AU75" s="1010"/>
      <c r="AV75" s="1010"/>
      <c r="AW75" s="1010"/>
      <c r="AX75" s="1010"/>
      <c r="AY75" s="1010"/>
      <c r="AZ75" s="1010"/>
      <c r="BA75" s="1010"/>
      <c r="BB75" s="423"/>
      <c r="BC75" s="423"/>
      <c r="BD75" s="423"/>
      <c r="BE75" s="423"/>
      <c r="BF75" s="423"/>
      <c r="BG75" s="423"/>
      <c r="BH75" s="423"/>
      <c r="BI75" s="423"/>
      <c r="BJ75" s="423"/>
      <c r="BK75" s="423"/>
      <c r="BL75" s="423"/>
      <c r="BM75" s="423"/>
    </row>
    <row r="76" spans="1:65" s="164" customFormat="1" ht="12.75">
      <c r="A76" s="207"/>
      <c r="B76" s="220"/>
      <c r="C76" s="220"/>
      <c r="D76" s="220"/>
      <c r="E76" s="220"/>
      <c r="F76" s="220"/>
      <c r="G76" s="220"/>
      <c r="H76" s="220"/>
      <c r="I76" s="220"/>
      <c r="J76" s="604"/>
      <c r="K76" s="853"/>
      <c r="L76" s="1010"/>
      <c r="M76" s="1010"/>
      <c r="N76" s="1010"/>
      <c r="O76" s="1010"/>
      <c r="P76" s="1010"/>
      <c r="Q76" s="1010"/>
      <c r="R76" s="1010"/>
      <c r="S76" s="1010"/>
      <c r="T76" s="1010"/>
      <c r="U76" s="996"/>
      <c r="V76" s="996">
        <v>16</v>
      </c>
      <c r="W76" s="995">
        <v>16</v>
      </c>
      <c r="X76" s="1007">
        <v>78.33</v>
      </c>
      <c r="Y76" s="1007">
        <v>119.2355706</v>
      </c>
      <c r="Z76" s="1007">
        <v>96.842713489999994</v>
      </c>
      <c r="AA76" s="1007">
        <v>15.54999978</v>
      </c>
      <c r="AB76" s="1007">
        <v>7.3847143309999996</v>
      </c>
      <c r="AC76" s="1008">
        <v>242.2711443</v>
      </c>
      <c r="AD76" s="1007">
        <v>123.28142769999999</v>
      </c>
      <c r="AE76" s="1007">
        <v>31.61571421</v>
      </c>
      <c r="AF76" s="1007">
        <v>10.00857149</v>
      </c>
      <c r="AG76" s="1007">
        <v>1.739714282</v>
      </c>
      <c r="AH76" s="1007">
        <v>219.1407122</v>
      </c>
      <c r="AI76" s="1007">
        <v>73.782856530000004</v>
      </c>
      <c r="AJ76" s="1010"/>
      <c r="AK76" s="1010"/>
      <c r="AL76" s="1010"/>
      <c r="AM76" s="1010"/>
      <c r="AN76" s="1010"/>
      <c r="AO76" s="1010"/>
      <c r="AP76" s="1022"/>
      <c r="AQ76" s="1022"/>
      <c r="AR76" s="1133"/>
      <c r="AS76" s="1010"/>
      <c r="AT76" s="1010"/>
      <c r="AU76" s="1010"/>
      <c r="AV76" s="1010"/>
      <c r="AW76" s="1010"/>
      <c r="AX76" s="1010"/>
      <c r="AY76" s="1010"/>
      <c r="AZ76" s="1010"/>
      <c r="BA76" s="1010"/>
      <c r="BB76" s="423"/>
      <c r="BC76" s="423"/>
      <c r="BD76" s="423"/>
      <c r="BE76" s="423"/>
      <c r="BF76" s="423"/>
      <c r="BG76" s="423"/>
      <c r="BH76" s="423"/>
      <c r="BI76" s="423"/>
      <c r="BJ76" s="423"/>
      <c r="BK76" s="423"/>
      <c r="BL76" s="423"/>
      <c r="BM76" s="423"/>
    </row>
    <row r="77" spans="1:65" s="164" customFormat="1" ht="12.75">
      <c r="A77" s="207"/>
      <c r="B77" s="220"/>
      <c r="C77" s="220"/>
      <c r="D77" s="220"/>
      <c r="E77" s="220"/>
      <c r="F77" s="220"/>
      <c r="G77" s="220"/>
      <c r="H77" s="220"/>
      <c r="I77" s="220"/>
      <c r="J77" s="604"/>
      <c r="K77" s="853"/>
      <c r="L77" s="1010"/>
      <c r="M77" s="1010"/>
      <c r="N77" s="1010"/>
      <c r="O77" s="1010"/>
      <c r="P77" s="1010"/>
      <c r="Q77" s="1010"/>
      <c r="R77" s="1010"/>
      <c r="S77" s="1010"/>
      <c r="T77" s="1010"/>
      <c r="U77" s="996"/>
      <c r="V77" s="996"/>
      <c r="W77" s="995">
        <v>17</v>
      </c>
      <c r="X77" s="1007">
        <v>60.25714275</v>
      </c>
      <c r="Y77" s="1007">
        <v>87.61</v>
      </c>
      <c r="Z77" s="1007">
        <v>50</v>
      </c>
      <c r="AA77" s="1007">
        <v>14.797000000000001</v>
      </c>
      <c r="AB77" s="1007">
        <v>9.26</v>
      </c>
      <c r="AC77" s="1008">
        <v>224.91</v>
      </c>
      <c r="AD77" s="1007">
        <v>109.76</v>
      </c>
      <c r="AE77" s="1007">
        <v>26.86</v>
      </c>
      <c r="AF77" s="1007">
        <v>10</v>
      </c>
      <c r="AG77" s="1007">
        <v>1.53</v>
      </c>
      <c r="AH77" s="1007">
        <v>165.05</v>
      </c>
      <c r="AI77" s="1007">
        <v>46.43</v>
      </c>
      <c r="AJ77" s="1010"/>
      <c r="AK77" s="1010"/>
      <c r="AL77" s="1010"/>
      <c r="AM77" s="1010"/>
      <c r="AN77" s="1010"/>
      <c r="AO77" s="1010"/>
      <c r="AP77" s="1022"/>
      <c r="AQ77" s="1022"/>
      <c r="AR77" s="1133"/>
      <c r="AS77" s="1010"/>
      <c r="AT77" s="1010"/>
      <c r="AU77" s="1010"/>
      <c r="AV77" s="1010"/>
      <c r="AW77" s="1010"/>
      <c r="AX77" s="1010"/>
      <c r="AY77" s="1010"/>
      <c r="AZ77" s="1010"/>
      <c r="BA77" s="1010"/>
      <c r="BB77" s="423"/>
      <c r="BC77" s="423"/>
      <c r="BD77" s="423"/>
      <c r="BE77" s="423"/>
      <c r="BF77" s="423"/>
      <c r="BG77" s="423"/>
      <c r="BH77" s="423"/>
      <c r="BI77" s="423"/>
      <c r="BJ77" s="423"/>
      <c r="BK77" s="423"/>
      <c r="BL77" s="423"/>
      <c r="BM77" s="423"/>
    </row>
    <row r="78" spans="1:65" s="164" customFormat="1" ht="12.75">
      <c r="A78" s="207"/>
      <c r="B78" s="220"/>
      <c r="C78" s="220"/>
      <c r="D78" s="220"/>
      <c r="E78" s="220"/>
      <c r="F78" s="220"/>
      <c r="G78" s="220"/>
      <c r="H78" s="220"/>
      <c r="I78" s="220"/>
      <c r="J78" s="604"/>
      <c r="K78" s="853"/>
      <c r="L78" s="1010"/>
      <c r="M78" s="1010"/>
      <c r="N78" s="1010"/>
      <c r="O78" s="1010"/>
      <c r="P78" s="1010"/>
      <c r="Q78" s="1010"/>
      <c r="R78" s="1010"/>
      <c r="S78" s="1010"/>
      <c r="T78" s="1010"/>
      <c r="U78" s="996"/>
      <c r="V78" s="996"/>
      <c r="W78" s="995">
        <v>18</v>
      </c>
      <c r="X78" s="1007">
        <v>42.69</v>
      </c>
      <c r="Y78" s="1007">
        <v>85.12</v>
      </c>
      <c r="Z78" s="1007">
        <v>49.42</v>
      </c>
      <c r="AA78" s="1007">
        <v>14.55</v>
      </c>
      <c r="AB78" s="1007">
        <v>8</v>
      </c>
      <c r="AC78" s="1008">
        <v>165.54</v>
      </c>
      <c r="AD78" s="1007">
        <v>94.2</v>
      </c>
      <c r="AE78" s="1007">
        <v>21.22</v>
      </c>
      <c r="AF78" s="1007">
        <v>10.039999999999999</v>
      </c>
      <c r="AG78" s="1007">
        <v>1.1060000000000001</v>
      </c>
      <c r="AH78" s="1007">
        <v>119.089</v>
      </c>
      <c r="AI78" s="1007">
        <v>40.600999999999999</v>
      </c>
      <c r="AJ78" s="1010"/>
      <c r="AK78" s="1010"/>
      <c r="AL78" s="1010"/>
      <c r="AM78" s="1010"/>
      <c r="AN78" s="1010"/>
      <c r="AO78" s="1010"/>
      <c r="AP78" s="1022"/>
      <c r="AQ78" s="1022"/>
      <c r="AR78" s="1133"/>
      <c r="AS78" s="1010"/>
      <c r="AT78" s="1010"/>
      <c r="AU78" s="1010"/>
      <c r="AV78" s="1010"/>
      <c r="AW78" s="1010"/>
      <c r="AX78" s="1010"/>
      <c r="AY78" s="1010"/>
      <c r="AZ78" s="1010"/>
      <c r="BA78" s="1010"/>
      <c r="BB78" s="423"/>
      <c r="BC78" s="423"/>
      <c r="BD78" s="423"/>
      <c r="BE78" s="423"/>
      <c r="BF78" s="423"/>
      <c r="BG78" s="423"/>
      <c r="BH78" s="423"/>
      <c r="BI78" s="423"/>
      <c r="BJ78" s="423"/>
      <c r="BK78" s="423"/>
      <c r="BL78" s="423"/>
      <c r="BM78" s="423"/>
    </row>
    <row r="79" spans="1:65" s="164" customFormat="1" ht="12.75">
      <c r="A79" s="207"/>
      <c r="B79" s="220"/>
      <c r="C79" s="220"/>
      <c r="D79" s="220"/>
      <c r="E79" s="220"/>
      <c r="F79" s="220"/>
      <c r="G79" s="220"/>
      <c r="H79" s="220"/>
      <c r="I79" s="220"/>
      <c r="J79" s="604"/>
      <c r="K79" s="853"/>
      <c r="L79" s="1010"/>
      <c r="M79" s="1010"/>
      <c r="N79" s="1010"/>
      <c r="O79" s="1010"/>
      <c r="P79" s="1010"/>
      <c r="Q79" s="1010"/>
      <c r="R79" s="1010"/>
      <c r="S79" s="1010"/>
      <c r="T79" s="1010"/>
      <c r="U79" s="996"/>
      <c r="V79" s="996"/>
      <c r="W79" s="995">
        <v>19</v>
      </c>
      <c r="X79" s="1007">
        <v>28.51</v>
      </c>
      <c r="Y79" s="1007">
        <v>72.61</v>
      </c>
      <c r="Z79" s="1007">
        <v>35.74</v>
      </c>
      <c r="AA79" s="1007">
        <v>13.66</v>
      </c>
      <c r="AB79" s="1007">
        <v>6.6</v>
      </c>
      <c r="AC79" s="1008">
        <v>146.38</v>
      </c>
      <c r="AD79" s="1007">
        <v>94.697000000000003</v>
      </c>
      <c r="AE79" s="1007">
        <v>19.11</v>
      </c>
      <c r="AF79" s="1007">
        <v>9.94</v>
      </c>
      <c r="AG79" s="1007">
        <v>1.4219999999999999</v>
      </c>
      <c r="AH79" s="1007">
        <v>92.77</v>
      </c>
      <c r="AI79" s="1007">
        <v>44.54</v>
      </c>
      <c r="AJ79" s="1010"/>
      <c r="AK79" s="1010"/>
      <c r="AL79" s="1010"/>
      <c r="AM79" s="1010"/>
      <c r="AN79" s="1010"/>
      <c r="AO79" s="1010"/>
      <c r="AP79" s="1022"/>
      <c r="AQ79" s="1022"/>
      <c r="AR79" s="1133"/>
      <c r="AS79" s="1010"/>
      <c r="AT79" s="1010"/>
      <c r="AU79" s="1010"/>
      <c r="AV79" s="1010"/>
      <c r="AW79" s="1010"/>
      <c r="AX79" s="1010"/>
      <c r="AY79" s="1010"/>
      <c r="AZ79" s="1010"/>
      <c r="BA79" s="1010"/>
      <c r="BB79" s="423"/>
      <c r="BC79" s="423"/>
      <c r="BD79" s="423"/>
      <c r="BE79" s="423"/>
      <c r="BF79" s="423"/>
      <c r="BG79" s="423"/>
      <c r="BH79" s="423"/>
      <c r="BI79" s="423"/>
      <c r="BJ79" s="423"/>
      <c r="BK79" s="423"/>
      <c r="BL79" s="423"/>
      <c r="BM79" s="423"/>
    </row>
    <row r="80" spans="1:65" s="164" customFormat="1" ht="12.75">
      <c r="A80" s="207"/>
      <c r="B80" s="220"/>
      <c r="C80" s="220"/>
      <c r="D80" s="220"/>
      <c r="E80" s="220"/>
      <c r="F80" s="220"/>
      <c r="G80" s="220"/>
      <c r="H80" s="220"/>
      <c r="I80" s="220"/>
      <c r="J80" s="604"/>
      <c r="K80" s="853"/>
      <c r="L80" s="1010"/>
      <c r="M80" s="1010"/>
      <c r="N80" s="1010"/>
      <c r="O80" s="1010"/>
      <c r="P80" s="1010"/>
      <c r="Q80" s="1010"/>
      <c r="R80" s="1010"/>
      <c r="S80" s="1010"/>
      <c r="T80" s="1010"/>
      <c r="U80" s="996"/>
      <c r="V80" s="996">
        <v>20</v>
      </c>
      <c r="W80" s="995">
        <v>20</v>
      </c>
      <c r="X80" s="1007">
        <v>35.168999810000003</v>
      </c>
      <c r="Y80" s="1007">
        <v>131.49528609999999</v>
      </c>
      <c r="Z80" s="1007">
        <v>63.049000329999998</v>
      </c>
      <c r="AA80" s="1007">
        <v>13.311428619999999</v>
      </c>
      <c r="AB80" s="1007">
        <v>5.4271428930000001</v>
      </c>
      <c r="AC80" s="1008">
        <v>134.76942879999999</v>
      </c>
      <c r="AD80" s="1007">
        <v>86.832857399999995</v>
      </c>
      <c r="AE80" s="1007">
        <v>19.79285703</v>
      </c>
      <c r="AF80" s="1007">
        <v>10.00285721</v>
      </c>
      <c r="AG80" s="1007">
        <v>1.410000001</v>
      </c>
      <c r="AH80" s="1007">
        <v>83.964998519999995</v>
      </c>
      <c r="AI80" s="1007">
        <v>26.044285909999999</v>
      </c>
      <c r="AJ80" s="1010"/>
      <c r="AK80" s="1010"/>
      <c r="AL80" s="1010"/>
      <c r="AM80" s="1010"/>
      <c r="AN80" s="1010"/>
      <c r="AO80" s="1010"/>
      <c r="AP80" s="1022"/>
      <c r="AQ80" s="1022"/>
      <c r="AR80" s="1133"/>
      <c r="AS80" s="1010"/>
      <c r="AT80" s="1010"/>
      <c r="AU80" s="1010"/>
      <c r="AV80" s="1010"/>
      <c r="AW80" s="1010"/>
      <c r="AX80" s="1010"/>
      <c r="AY80" s="1010"/>
      <c r="AZ80" s="1010"/>
      <c r="BA80" s="1010"/>
      <c r="BB80" s="423"/>
      <c r="BC80" s="423"/>
      <c r="BD80" s="423"/>
      <c r="BE80" s="423"/>
      <c r="BF80" s="423"/>
      <c r="BG80" s="423"/>
      <c r="BH80" s="423"/>
      <c r="BI80" s="423"/>
      <c r="BJ80" s="423"/>
      <c r="BK80" s="423"/>
      <c r="BL80" s="423"/>
      <c r="BM80" s="423"/>
    </row>
    <row r="81" spans="1:65" s="164" customFormat="1" ht="12.75">
      <c r="A81" s="207"/>
      <c r="B81" s="220"/>
      <c r="C81" s="220"/>
      <c r="D81" s="220"/>
      <c r="E81" s="220"/>
      <c r="F81" s="220"/>
      <c r="G81" s="220"/>
      <c r="H81" s="220"/>
      <c r="I81" s="220"/>
      <c r="J81" s="604"/>
      <c r="K81" s="853"/>
      <c r="L81" s="1010"/>
      <c r="M81" s="1010"/>
      <c r="N81" s="1010"/>
      <c r="O81" s="1010"/>
      <c r="P81" s="1010"/>
      <c r="Q81" s="1010"/>
      <c r="R81" s="1010"/>
      <c r="S81" s="1010"/>
      <c r="T81" s="1010"/>
      <c r="U81" s="996"/>
      <c r="V81" s="996"/>
      <c r="W81" s="995">
        <v>21</v>
      </c>
      <c r="X81" s="1007">
        <v>29.271428790000002</v>
      </c>
      <c r="Y81" s="1007">
        <v>75.344715120000004</v>
      </c>
      <c r="Z81" s="1007">
        <v>58.513571599999999</v>
      </c>
      <c r="AA81" s="1007">
        <v>11.43428557</v>
      </c>
      <c r="AB81" s="1007">
        <v>3.7200000289999999</v>
      </c>
      <c r="AC81" s="1008">
        <v>114.5781435</v>
      </c>
      <c r="AD81" s="1007">
        <v>68.318569729999993</v>
      </c>
      <c r="AE81" s="1007">
        <v>14.84571416</v>
      </c>
      <c r="AF81" s="1007">
        <v>10.00857162</v>
      </c>
      <c r="AG81" s="1007">
        <v>1.4790000059999999</v>
      </c>
      <c r="AH81" s="1007">
        <v>65.562856949999997</v>
      </c>
      <c r="AI81" s="1007">
        <v>21.073571609999998</v>
      </c>
      <c r="AJ81" s="1010"/>
      <c r="AK81" s="1010"/>
      <c r="AL81" s="1010"/>
      <c r="AM81" s="1010"/>
      <c r="AN81" s="1010"/>
      <c r="AO81" s="1010"/>
      <c r="AP81" s="1022"/>
      <c r="AQ81" s="1022"/>
      <c r="AR81" s="1133"/>
      <c r="AS81" s="1010"/>
      <c r="AT81" s="1010"/>
      <c r="AU81" s="1010"/>
      <c r="AV81" s="1010"/>
      <c r="AW81" s="1010"/>
      <c r="AX81" s="1010"/>
      <c r="AY81" s="1010"/>
      <c r="AZ81" s="1010"/>
      <c r="BA81" s="1010"/>
      <c r="BB81" s="423"/>
      <c r="BC81" s="423"/>
      <c r="BD81" s="423"/>
      <c r="BE81" s="423"/>
      <c r="BF81" s="423"/>
      <c r="BG81" s="423"/>
      <c r="BH81" s="423"/>
      <c r="BI81" s="423"/>
      <c r="BJ81" s="423"/>
      <c r="BK81" s="423"/>
      <c r="BL81" s="423"/>
      <c r="BM81" s="423"/>
    </row>
    <row r="82" spans="1:65" s="164" customFormat="1" ht="12.75">
      <c r="A82" s="207"/>
      <c r="B82" s="220"/>
      <c r="C82" s="220"/>
      <c r="D82" s="220"/>
      <c r="E82" s="220"/>
      <c r="F82" s="220"/>
      <c r="G82" s="220"/>
      <c r="H82" s="220"/>
      <c r="I82" s="220"/>
      <c r="J82" s="604"/>
      <c r="K82" s="853"/>
      <c r="L82" s="1010"/>
      <c r="M82" s="1010"/>
      <c r="N82" s="1010"/>
      <c r="O82" s="1010"/>
      <c r="P82" s="1010"/>
      <c r="Q82" s="1010"/>
      <c r="R82" s="1010"/>
      <c r="S82" s="1010"/>
      <c r="T82" s="1010"/>
      <c r="U82" s="996"/>
      <c r="V82" s="996"/>
      <c r="W82" s="995">
        <v>22</v>
      </c>
      <c r="X82" s="1007">
        <v>26.585714339999999</v>
      </c>
      <c r="Y82" s="1007">
        <v>59.612285610000001</v>
      </c>
      <c r="Z82" s="1007">
        <v>62.080428529999999</v>
      </c>
      <c r="AA82" s="1007">
        <v>11.052285875592885</v>
      </c>
      <c r="AB82" s="1007">
        <v>3.3728571278708288</v>
      </c>
      <c r="AC82" s="1008">
        <v>115.02742876325301</v>
      </c>
      <c r="AD82" s="1007">
        <v>61.075714111328075</v>
      </c>
      <c r="AE82" s="1007">
        <v>12.268571444920086</v>
      </c>
      <c r="AF82" s="1007">
        <v>10.010000092642615</v>
      </c>
      <c r="AG82" s="1007">
        <v>1.7637142960000001</v>
      </c>
      <c r="AH82" s="1007">
        <v>57.502857210000002</v>
      </c>
      <c r="AI82" s="1007">
        <v>20.06771415</v>
      </c>
      <c r="AJ82" s="1010"/>
      <c r="AK82" s="1010"/>
      <c r="AL82" s="1010"/>
      <c r="AM82" s="1010"/>
      <c r="AN82" s="1010"/>
      <c r="AO82" s="1010"/>
      <c r="AP82" s="1022"/>
      <c r="AQ82" s="1022"/>
      <c r="AR82" s="1133"/>
      <c r="AS82" s="1010"/>
      <c r="AT82" s="1010"/>
      <c r="AU82" s="1010"/>
      <c r="AV82" s="1010"/>
      <c r="AW82" s="1010"/>
      <c r="AX82" s="1010"/>
      <c r="AY82" s="1010"/>
      <c r="AZ82" s="1010"/>
      <c r="BA82" s="1010"/>
      <c r="BB82" s="423"/>
      <c r="BC82" s="423"/>
      <c r="BD82" s="423"/>
      <c r="BE82" s="423"/>
      <c r="BF82" s="423"/>
      <c r="BG82" s="423"/>
      <c r="BH82" s="423"/>
      <c r="BI82" s="423"/>
      <c r="BJ82" s="423"/>
      <c r="BK82" s="423"/>
      <c r="BL82" s="423"/>
      <c r="BM82" s="423"/>
    </row>
    <row r="83" spans="1:65" s="164" customFormat="1" ht="12.75">
      <c r="A83" s="207"/>
      <c r="B83" s="220"/>
      <c r="C83" s="220"/>
      <c r="D83" s="220"/>
      <c r="E83" s="220"/>
      <c r="F83" s="220"/>
      <c r="G83" s="220"/>
      <c r="H83" s="220"/>
      <c r="I83" s="220"/>
      <c r="J83" s="604"/>
      <c r="K83" s="853"/>
      <c r="L83" s="1010"/>
      <c r="M83" s="1010"/>
      <c r="N83" s="1010"/>
      <c r="O83" s="1010"/>
      <c r="P83" s="1010"/>
      <c r="Q83" s="1010"/>
      <c r="R83" s="1010"/>
      <c r="S83" s="1010"/>
      <c r="T83" s="1010"/>
      <c r="U83" s="996"/>
      <c r="V83" s="996"/>
      <c r="W83" s="995">
        <v>23</v>
      </c>
      <c r="X83" s="1007">
        <v>21.46</v>
      </c>
      <c r="Y83" s="1007">
        <v>45.06</v>
      </c>
      <c r="Z83" s="1007">
        <v>30.1</v>
      </c>
      <c r="AA83" s="1007">
        <v>10.09</v>
      </c>
      <c r="AB83" s="1007">
        <v>2.0499999999999998</v>
      </c>
      <c r="AC83" s="1008">
        <v>101.04</v>
      </c>
      <c r="AD83" s="1007">
        <v>47.76</v>
      </c>
      <c r="AE83" s="1007">
        <v>10.95</v>
      </c>
      <c r="AF83" s="1007">
        <v>10</v>
      </c>
      <c r="AG83" s="1007">
        <v>1.65</v>
      </c>
      <c r="AH83" s="1007">
        <v>51.89</v>
      </c>
      <c r="AI83" s="1007">
        <v>15.036</v>
      </c>
      <c r="AJ83" s="1010"/>
      <c r="AK83" s="1010"/>
      <c r="AL83" s="1010"/>
      <c r="AM83" s="1010"/>
      <c r="AN83" s="1010"/>
      <c r="AO83" s="1010"/>
      <c r="AP83" s="1022"/>
      <c r="AQ83" s="1022"/>
      <c r="AR83" s="1133"/>
      <c r="AS83" s="1010"/>
      <c r="AT83" s="1010"/>
      <c r="AU83" s="1010"/>
      <c r="AV83" s="1010"/>
      <c r="AW83" s="1010"/>
      <c r="AX83" s="1010"/>
      <c r="AY83" s="1010"/>
      <c r="AZ83" s="1010"/>
      <c r="BA83" s="1010"/>
      <c r="BB83" s="423"/>
      <c r="BC83" s="423"/>
      <c r="BD83" s="423"/>
      <c r="BE83" s="423"/>
      <c r="BF83" s="423"/>
      <c r="BG83" s="423"/>
      <c r="BH83" s="423"/>
      <c r="BI83" s="423"/>
      <c r="BJ83" s="423"/>
      <c r="BK83" s="423"/>
      <c r="BL83" s="423"/>
      <c r="BM83" s="423"/>
    </row>
    <row r="84" spans="1:65" s="164" customFormat="1" ht="40.5" customHeight="1">
      <c r="A84" s="207"/>
      <c r="B84" s="220"/>
      <c r="C84" s="220"/>
      <c r="D84" s="220"/>
      <c r="E84" s="220"/>
      <c r="F84" s="220"/>
      <c r="G84" s="220"/>
      <c r="H84" s="220"/>
      <c r="I84" s="220"/>
      <c r="J84" s="604"/>
      <c r="K84" s="853"/>
      <c r="L84" s="1010"/>
      <c r="M84" s="1010"/>
      <c r="N84" s="1010"/>
      <c r="O84" s="1010"/>
      <c r="P84" s="1010"/>
      <c r="Q84" s="1010"/>
      <c r="R84" s="1010"/>
      <c r="S84" s="1010"/>
      <c r="T84" s="1010"/>
      <c r="U84" s="996"/>
      <c r="V84" s="996">
        <v>24</v>
      </c>
      <c r="W84" s="995">
        <v>24</v>
      </c>
      <c r="X84" s="1007">
        <v>18.829999999999998</v>
      </c>
      <c r="Y84" s="1007">
        <v>39.22</v>
      </c>
      <c r="Z84" s="1007">
        <v>22.76</v>
      </c>
      <c r="AA84" s="1007">
        <v>9.61</v>
      </c>
      <c r="AB84" s="1007">
        <v>2.5099999999999998</v>
      </c>
      <c r="AC84" s="1008">
        <v>92.81</v>
      </c>
      <c r="AD84" s="1007">
        <v>46.73</v>
      </c>
      <c r="AE84" s="1007">
        <v>10.98</v>
      </c>
      <c r="AF84" s="1007">
        <v>10</v>
      </c>
      <c r="AG84" s="1007">
        <v>1.65</v>
      </c>
      <c r="AH84" s="1007">
        <v>47.66</v>
      </c>
      <c r="AI84" s="1007">
        <v>13.44</v>
      </c>
      <c r="AJ84" s="1010"/>
      <c r="AK84" s="1010"/>
      <c r="AL84" s="1010"/>
      <c r="AM84" s="1010"/>
      <c r="AN84" s="1010"/>
      <c r="AO84" s="1010"/>
      <c r="AP84" s="1022"/>
      <c r="AQ84" s="1022"/>
      <c r="AR84" s="1133"/>
      <c r="AS84" s="1010"/>
      <c r="AT84" s="1010"/>
      <c r="AU84" s="1010"/>
      <c r="AV84" s="1010"/>
      <c r="AW84" s="1010"/>
      <c r="AX84" s="1010"/>
      <c r="AY84" s="1010"/>
      <c r="AZ84" s="1010"/>
      <c r="BA84" s="1010"/>
      <c r="BB84" s="423"/>
      <c r="BC84" s="423"/>
      <c r="BD84" s="423"/>
      <c r="BE84" s="423"/>
      <c r="BF84" s="423"/>
      <c r="BG84" s="423"/>
      <c r="BH84" s="423"/>
      <c r="BI84" s="423"/>
      <c r="BJ84" s="423"/>
      <c r="BK84" s="423"/>
      <c r="BL84" s="423"/>
      <c r="BM84" s="423"/>
    </row>
    <row r="85" spans="1:65" s="164" customFormat="1" ht="12.75">
      <c r="A85" s="207"/>
      <c r="B85" s="220"/>
      <c r="C85" s="220"/>
      <c r="D85" s="220"/>
      <c r="E85" s="220"/>
      <c r="F85" s="220"/>
      <c r="G85" s="220"/>
      <c r="H85" s="220"/>
      <c r="I85" s="220"/>
      <c r="J85" s="604"/>
      <c r="K85" s="853"/>
      <c r="L85" s="1010"/>
      <c r="M85" s="1010"/>
      <c r="N85" s="1010"/>
      <c r="O85" s="1010"/>
      <c r="P85" s="1010"/>
      <c r="Q85" s="1010"/>
      <c r="R85" s="1010"/>
      <c r="S85" s="1010"/>
      <c r="T85" s="1010"/>
      <c r="U85" s="996"/>
      <c r="V85" s="996"/>
      <c r="W85" s="995">
        <v>25</v>
      </c>
      <c r="X85" s="1007">
        <v>17.614000000000001</v>
      </c>
      <c r="Y85" s="1007">
        <v>35.65</v>
      </c>
      <c r="Z85" s="1007">
        <v>16.28</v>
      </c>
      <c r="AA85" s="1007">
        <v>9.0299999999999994</v>
      </c>
      <c r="AB85" s="1007">
        <v>2.41</v>
      </c>
      <c r="AC85" s="1008">
        <v>84.18</v>
      </c>
      <c r="AD85" s="1007">
        <v>47.56</v>
      </c>
      <c r="AE85" s="1007">
        <v>10.367000000000001</v>
      </c>
      <c r="AF85" s="1007">
        <v>10</v>
      </c>
      <c r="AG85" s="1007">
        <v>1.89</v>
      </c>
      <c r="AH85" s="1007">
        <v>43.03</v>
      </c>
      <c r="AI85" s="1007">
        <v>11.38</v>
      </c>
      <c r="AJ85" s="1010"/>
      <c r="AK85" s="1010"/>
      <c r="AL85" s="1010"/>
      <c r="AM85" s="1010"/>
      <c r="AN85" s="1010"/>
      <c r="AO85" s="1010"/>
      <c r="AP85" s="1022"/>
      <c r="AQ85" s="1022"/>
      <c r="AR85" s="1133"/>
      <c r="AS85" s="1010"/>
      <c r="AT85" s="1010"/>
      <c r="AU85" s="1010"/>
      <c r="AV85" s="1010"/>
      <c r="AW85" s="1010"/>
      <c r="AX85" s="1010"/>
      <c r="AY85" s="1010"/>
      <c r="AZ85" s="1010"/>
      <c r="BA85" s="1010"/>
      <c r="BB85" s="423"/>
      <c r="BC85" s="423"/>
      <c r="BD85" s="423"/>
      <c r="BE85" s="423"/>
      <c r="BF85" s="423"/>
      <c r="BG85" s="423"/>
      <c r="BH85" s="423"/>
      <c r="BI85" s="423"/>
      <c r="BJ85" s="423"/>
      <c r="BK85" s="423"/>
      <c r="BL85" s="423"/>
      <c r="BM85" s="423"/>
    </row>
    <row r="86" spans="1:65" s="164" customFormat="1" ht="12.75">
      <c r="A86" s="207"/>
      <c r="B86" s="220"/>
      <c r="C86" s="220"/>
      <c r="D86" s="220"/>
      <c r="E86" s="220"/>
      <c r="F86" s="220"/>
      <c r="G86" s="220"/>
      <c r="H86" s="220"/>
      <c r="I86" s="220"/>
      <c r="J86" s="604"/>
      <c r="K86" s="853"/>
      <c r="L86" s="1010"/>
      <c r="M86" s="1010"/>
      <c r="N86" s="1010"/>
      <c r="O86" s="1010"/>
      <c r="P86" s="1010"/>
      <c r="Q86" s="1010"/>
      <c r="R86" s="1010"/>
      <c r="S86" s="1010"/>
      <c r="T86" s="1010"/>
      <c r="U86" s="996"/>
      <c r="V86" s="996"/>
      <c r="W86" s="995">
        <v>26</v>
      </c>
      <c r="X86" s="1007">
        <v>16.271428790000002</v>
      </c>
      <c r="Y86" s="1007">
        <v>32.878427780000003</v>
      </c>
      <c r="Z86" s="1007">
        <v>13.60685703</v>
      </c>
      <c r="AA86" s="1007">
        <v>8.5145713260000004</v>
      </c>
      <c r="AB86" s="1007">
        <v>2.8185714480000001</v>
      </c>
      <c r="AC86" s="1008">
        <v>73.514571599999996</v>
      </c>
      <c r="AD86" s="1007">
        <v>39.89285769</v>
      </c>
      <c r="AE86" s="1007">
        <v>8.9742856710000005</v>
      </c>
      <c r="AF86" s="1007">
        <v>10.001428600000001</v>
      </c>
      <c r="AG86" s="1007">
        <v>1.6758571520000001</v>
      </c>
      <c r="AH86" s="1007">
        <v>39.17514311</v>
      </c>
      <c r="AI86" s="1007">
        <v>10</v>
      </c>
      <c r="AJ86" s="1010"/>
      <c r="AK86" s="1010"/>
      <c r="AL86" s="1010"/>
      <c r="AM86" s="1010"/>
      <c r="AN86" s="1010"/>
      <c r="AO86" s="1010"/>
      <c r="AP86" s="1022"/>
      <c r="AQ86" s="1022"/>
      <c r="AR86" s="1133"/>
      <c r="AS86" s="1010"/>
      <c r="AT86" s="1010"/>
      <c r="AU86" s="1010"/>
      <c r="AV86" s="1010"/>
      <c r="AW86" s="1010"/>
      <c r="AX86" s="1010"/>
      <c r="AY86" s="1010"/>
      <c r="AZ86" s="1010"/>
      <c r="BA86" s="1010"/>
      <c r="BB86" s="423"/>
      <c r="BC86" s="423"/>
      <c r="BD86" s="423"/>
      <c r="BE86" s="423"/>
      <c r="BF86" s="423"/>
      <c r="BG86" s="423"/>
      <c r="BH86" s="423"/>
      <c r="BI86" s="423"/>
      <c r="BJ86" s="423"/>
      <c r="BK86" s="423"/>
      <c r="BL86" s="423"/>
      <c r="BM86" s="423"/>
    </row>
    <row r="87" spans="1:65" s="164" customFormat="1" ht="12.75">
      <c r="A87" s="207"/>
      <c r="B87" s="220"/>
      <c r="C87" s="220"/>
      <c r="D87" s="220"/>
      <c r="E87" s="220"/>
      <c r="F87" s="220"/>
      <c r="G87" s="220"/>
      <c r="H87" s="220"/>
      <c r="I87" s="220"/>
      <c r="J87" s="604"/>
      <c r="K87" s="853"/>
      <c r="L87" s="1010"/>
      <c r="M87" s="1010"/>
      <c r="N87" s="1010"/>
      <c r="O87" s="1010"/>
      <c r="P87" s="1010"/>
      <c r="Q87" s="1010"/>
      <c r="R87" s="1010"/>
      <c r="S87" s="1010"/>
      <c r="T87" s="1010"/>
      <c r="U87" s="996"/>
      <c r="V87" s="996"/>
      <c r="W87" s="995">
        <v>27</v>
      </c>
      <c r="X87" s="1007">
        <v>16.23</v>
      </c>
      <c r="Y87" s="1007">
        <v>31.86</v>
      </c>
      <c r="Z87" s="1007">
        <v>11.76</v>
      </c>
      <c r="AA87" s="1007">
        <v>8.7200000000000006</v>
      </c>
      <c r="AB87" s="1007">
        <v>2.5099999999999998</v>
      </c>
      <c r="AC87" s="1008">
        <v>78.14</v>
      </c>
      <c r="AD87" s="1007">
        <v>35.340000000000003</v>
      </c>
      <c r="AE87" s="1007">
        <v>9.23</v>
      </c>
      <c r="AF87" s="1007">
        <v>10</v>
      </c>
      <c r="AG87" s="1007">
        <v>1.29</v>
      </c>
      <c r="AH87" s="1007">
        <v>42.66</v>
      </c>
      <c r="AI87" s="1007">
        <v>9.59</v>
      </c>
      <c r="AJ87" s="1010"/>
      <c r="AK87" s="1010"/>
      <c r="AL87" s="1010"/>
      <c r="AM87" s="1010"/>
      <c r="AN87" s="1010"/>
      <c r="AO87" s="1010"/>
      <c r="AP87" s="1022"/>
      <c r="AQ87" s="1022"/>
      <c r="AR87" s="1133"/>
      <c r="AS87" s="1010"/>
      <c r="AT87" s="1010"/>
      <c r="AU87" s="1010"/>
      <c r="AV87" s="1010"/>
      <c r="AW87" s="1010"/>
      <c r="AX87" s="1010"/>
      <c r="AY87" s="1010"/>
      <c r="AZ87" s="1010"/>
      <c r="BA87" s="1010"/>
      <c r="BB87" s="423"/>
      <c r="BC87" s="423"/>
      <c r="BD87" s="423"/>
      <c r="BE87" s="423"/>
      <c r="BF87" s="423"/>
      <c r="BG87" s="423"/>
      <c r="BH87" s="423"/>
      <c r="BI87" s="423"/>
      <c r="BJ87" s="423"/>
      <c r="BK87" s="423"/>
      <c r="BL87" s="423"/>
      <c r="BM87" s="423"/>
    </row>
    <row r="88" spans="1:65" s="164" customFormat="1" ht="12.75">
      <c r="A88" s="207"/>
      <c r="B88" s="220"/>
      <c r="C88" s="220"/>
      <c r="D88" s="220"/>
      <c r="E88" s="220"/>
      <c r="F88" s="220"/>
      <c r="G88" s="220"/>
      <c r="H88" s="220"/>
      <c r="I88" s="220"/>
      <c r="J88" s="604"/>
      <c r="K88" s="853"/>
      <c r="L88" s="1010"/>
      <c r="M88" s="1010"/>
      <c r="N88" s="1010"/>
      <c r="O88" s="1010"/>
      <c r="P88" s="1010"/>
      <c r="Q88" s="1010"/>
      <c r="R88" s="1010"/>
      <c r="S88" s="1010"/>
      <c r="T88" s="1010"/>
      <c r="U88" s="996"/>
      <c r="V88" s="996">
        <v>28</v>
      </c>
      <c r="W88" s="995">
        <v>28</v>
      </c>
      <c r="X88" s="1007">
        <v>15.585714339999999</v>
      </c>
      <c r="Y88" s="1007">
        <v>28.237714220000001</v>
      </c>
      <c r="Z88" s="1007">
        <v>11.887571469999999</v>
      </c>
      <c r="AA88" s="1007">
        <v>8.3142856869999999</v>
      </c>
      <c r="AB88" s="1007">
        <v>1.9500000310000001</v>
      </c>
      <c r="AC88" s="1008">
        <v>94.135857720000004</v>
      </c>
      <c r="AD88" s="1007">
        <v>30.624285830000002</v>
      </c>
      <c r="AE88" s="1007">
        <v>8.2042856900000007</v>
      </c>
      <c r="AF88" s="1007">
        <v>10.004285810000001</v>
      </c>
      <c r="AG88" s="1007">
        <v>1.798428621</v>
      </c>
      <c r="AH88" s="1007">
        <v>38.501427790000001</v>
      </c>
      <c r="AI88" s="1007">
        <v>8.4171430039999997</v>
      </c>
      <c r="AJ88" s="1010"/>
      <c r="AK88" s="1010"/>
      <c r="AL88" s="1010"/>
      <c r="AM88" s="1010"/>
      <c r="AN88" s="1010"/>
      <c r="AO88" s="1010"/>
      <c r="AP88" s="1022"/>
      <c r="AQ88" s="1022"/>
      <c r="AR88" s="1141"/>
      <c r="AS88" s="1010"/>
      <c r="AT88" s="1010"/>
      <c r="AU88" s="1010"/>
      <c r="AV88" s="1010"/>
      <c r="AW88" s="1010"/>
      <c r="AX88" s="1010"/>
      <c r="AY88" s="1010"/>
      <c r="AZ88" s="1010"/>
      <c r="BA88" s="1010"/>
      <c r="BB88" s="423"/>
      <c r="BC88" s="423"/>
      <c r="BD88" s="423"/>
      <c r="BE88" s="423"/>
      <c r="BF88" s="423"/>
      <c r="BG88" s="423"/>
      <c r="BH88" s="423"/>
      <c r="BI88" s="423"/>
      <c r="BJ88" s="423"/>
      <c r="BK88" s="423"/>
      <c r="BL88" s="423"/>
      <c r="BM88" s="423"/>
    </row>
    <row r="89" spans="1:65" s="164" customFormat="1" ht="12.75">
      <c r="A89" s="207"/>
      <c r="B89" s="220"/>
      <c r="C89" s="220"/>
      <c r="D89" s="220"/>
      <c r="E89" s="220"/>
      <c r="F89" s="220"/>
      <c r="G89" s="220"/>
      <c r="H89" s="220"/>
      <c r="I89" s="220"/>
      <c r="J89" s="604"/>
      <c r="K89" s="853"/>
      <c r="L89" s="1010"/>
      <c r="M89" s="1010"/>
      <c r="N89" s="1010"/>
      <c r="O89" s="1010"/>
      <c r="P89" s="1010"/>
      <c r="Q89" s="1010"/>
      <c r="R89" s="1010"/>
      <c r="S89" s="1010"/>
      <c r="T89" s="1010"/>
      <c r="U89" s="996"/>
      <c r="V89" s="996"/>
      <c r="W89" s="995">
        <v>29</v>
      </c>
      <c r="X89" s="1007">
        <v>14.93</v>
      </c>
      <c r="Y89" s="1007">
        <v>26.65</v>
      </c>
      <c r="Z89" s="1007">
        <v>10.27</v>
      </c>
      <c r="AA89" s="1007">
        <v>8.1028571810041097</v>
      </c>
      <c r="AB89" s="1007">
        <v>1.9357143130000001</v>
      </c>
      <c r="AC89" s="1008">
        <v>90.32</v>
      </c>
      <c r="AD89" s="1007">
        <v>30.7200001307896</v>
      </c>
      <c r="AE89" s="1007">
        <v>7.5200000490461001</v>
      </c>
      <c r="AF89" s="1007">
        <v>10</v>
      </c>
      <c r="AG89" s="1007">
        <v>1.4</v>
      </c>
      <c r="AH89" s="1007">
        <v>35.53</v>
      </c>
      <c r="AI89" s="1007">
        <v>8.27</v>
      </c>
      <c r="AJ89" s="1010"/>
      <c r="AK89" s="1010"/>
      <c r="AL89" s="1010"/>
      <c r="AM89" s="1010"/>
      <c r="AN89" s="1010"/>
      <c r="AO89" s="1010"/>
      <c r="AP89" s="1022"/>
      <c r="AQ89" s="1022"/>
      <c r="AR89" s="1133"/>
      <c r="AS89" s="1010"/>
      <c r="AT89" s="1010"/>
      <c r="AU89" s="1010"/>
      <c r="AV89" s="1010"/>
      <c r="AW89" s="1010"/>
      <c r="AX89" s="1010"/>
      <c r="AY89" s="1010"/>
      <c r="AZ89" s="1010"/>
      <c r="BA89" s="1010"/>
      <c r="BB89" s="423"/>
      <c r="BC89" s="423"/>
      <c r="BD89" s="423"/>
      <c r="BE89" s="423"/>
      <c r="BF89" s="423"/>
      <c r="BG89" s="423"/>
      <c r="BH89" s="423"/>
      <c r="BI89" s="423"/>
      <c r="BJ89" s="423"/>
      <c r="BK89" s="423"/>
      <c r="BL89" s="423"/>
      <c r="BM89" s="423"/>
    </row>
    <row r="90" spans="1:65" s="164" customFormat="1" ht="12.75">
      <c r="A90" s="207"/>
      <c r="B90" s="220"/>
      <c r="C90" s="220"/>
      <c r="D90" s="220"/>
      <c r="E90" s="220"/>
      <c r="F90" s="220"/>
      <c r="G90" s="220"/>
      <c r="H90" s="220"/>
      <c r="I90" s="220"/>
      <c r="J90" s="604"/>
      <c r="K90" s="853"/>
      <c r="L90" s="1010"/>
      <c r="M90" s="1010"/>
      <c r="N90" s="1010"/>
      <c r="O90" s="1010"/>
      <c r="P90" s="1010"/>
      <c r="Q90" s="1010"/>
      <c r="R90" s="1010"/>
      <c r="S90" s="1010"/>
      <c r="T90" s="1010"/>
      <c r="U90" s="996"/>
      <c r="V90" s="996"/>
      <c r="W90" s="995">
        <v>30</v>
      </c>
      <c r="X90" s="1007">
        <v>13.502856935773542</v>
      </c>
      <c r="Y90" s="1007">
        <v>26.615142549787187</v>
      </c>
      <c r="Z90" s="1007">
        <v>8.3531428745814704</v>
      </c>
      <c r="AA90" s="1007">
        <v>6.9451428140912697</v>
      </c>
      <c r="AB90" s="1007">
        <v>1.1404285771506149</v>
      </c>
      <c r="AC90" s="1008">
        <v>79.859856741768922</v>
      </c>
      <c r="AD90" s="1007">
        <v>26.590000152587869</v>
      </c>
      <c r="AE90" s="1007">
        <v>7.6185714857918834</v>
      </c>
      <c r="AF90" s="1007">
        <v>10</v>
      </c>
      <c r="AG90" s="1007">
        <v>2.1097143036978538</v>
      </c>
      <c r="AH90" s="1007">
        <v>34.39142826625276</v>
      </c>
      <c r="AI90" s="1007">
        <v>6.896428448813297</v>
      </c>
      <c r="AJ90" s="1010"/>
      <c r="AK90" s="1010"/>
      <c r="AL90" s="1010"/>
      <c r="AM90" s="1010"/>
      <c r="AN90" s="1010"/>
      <c r="AO90" s="1010"/>
      <c r="AP90" s="1022"/>
      <c r="AQ90" s="1022"/>
      <c r="AR90" s="1133"/>
      <c r="AS90" s="1010"/>
      <c r="AT90" s="1010"/>
      <c r="AU90" s="1010"/>
      <c r="AV90" s="1010"/>
      <c r="AW90" s="1010"/>
      <c r="AX90" s="1010"/>
      <c r="AY90" s="1010"/>
      <c r="AZ90" s="1010"/>
      <c r="BA90" s="1010"/>
      <c r="BB90" s="423"/>
      <c r="BC90" s="423"/>
      <c r="BD90" s="423"/>
      <c r="BE90" s="423"/>
      <c r="BF90" s="423"/>
      <c r="BG90" s="423"/>
      <c r="BH90" s="423"/>
      <c r="BI90" s="423"/>
      <c r="BJ90" s="423"/>
      <c r="BK90" s="423"/>
      <c r="BL90" s="423"/>
      <c r="BM90" s="423"/>
    </row>
    <row r="91" spans="1:65" s="164" customFormat="1" ht="12.75">
      <c r="A91" s="207"/>
      <c r="B91" s="220"/>
      <c r="C91" s="220"/>
      <c r="D91" s="220"/>
      <c r="E91" s="220"/>
      <c r="F91" s="220"/>
      <c r="G91" s="220"/>
      <c r="H91" s="220"/>
      <c r="I91" s="220"/>
      <c r="J91" s="604"/>
      <c r="K91" s="853"/>
      <c r="L91" s="1010"/>
      <c r="M91" s="1010"/>
      <c r="N91" s="1010"/>
      <c r="O91" s="1010"/>
      <c r="P91" s="1010"/>
      <c r="Q91" s="1010"/>
      <c r="R91" s="1010"/>
      <c r="S91" s="1010"/>
      <c r="T91" s="1010"/>
      <c r="U91" s="996"/>
      <c r="V91" s="996"/>
      <c r="W91" s="995">
        <v>31</v>
      </c>
      <c r="X91" s="1007">
        <v>13.61371449</v>
      </c>
      <c r="Y91" s="1007">
        <v>28.730000090000001</v>
      </c>
      <c r="Z91" s="1007">
        <v>7.3187142100000004</v>
      </c>
      <c r="AA91" s="1007">
        <v>7.4785713469999999</v>
      </c>
      <c r="AB91" s="1007">
        <v>0.64999997600000003</v>
      </c>
      <c r="AC91" s="1008">
        <v>62.572570800000001</v>
      </c>
      <c r="AD91" s="1007">
        <v>23.922857010000001</v>
      </c>
      <c r="AE91" s="1007">
        <v>7.2285714150000002</v>
      </c>
      <c r="AF91" s="1007">
        <v>10.00857149</v>
      </c>
      <c r="AG91" s="1007">
        <v>1.8491428750000001</v>
      </c>
      <c r="AH91" s="1007">
        <v>35.190714149999998</v>
      </c>
      <c r="AI91" s="1007">
        <v>5.7529999869999999</v>
      </c>
      <c r="AJ91" s="1010"/>
      <c r="AK91" s="1010"/>
      <c r="AL91" s="1010"/>
      <c r="AM91" s="1010"/>
      <c r="AN91" s="1010"/>
      <c r="AO91" s="1010"/>
      <c r="AP91" s="1022"/>
      <c r="AQ91" s="1022"/>
      <c r="AR91" s="1133"/>
      <c r="AS91" s="1010"/>
      <c r="AT91" s="1010"/>
      <c r="AU91" s="1010"/>
      <c r="AV91" s="1010"/>
      <c r="AW91" s="1010"/>
      <c r="AX91" s="1010"/>
      <c r="AY91" s="1010"/>
      <c r="AZ91" s="1010"/>
      <c r="BA91" s="1010"/>
      <c r="BB91" s="423"/>
      <c r="BC91" s="423"/>
      <c r="BD91" s="423"/>
      <c r="BE91" s="423"/>
      <c r="BF91" s="423"/>
      <c r="BG91" s="423"/>
      <c r="BH91" s="423"/>
      <c r="BI91" s="423"/>
      <c r="BJ91" s="423"/>
      <c r="BK91" s="423"/>
      <c r="BL91" s="423"/>
      <c r="BM91" s="423"/>
    </row>
    <row r="92" spans="1:65" s="164" customFormat="1" ht="12.75">
      <c r="A92" s="207"/>
      <c r="B92" s="220"/>
      <c r="C92" s="220"/>
      <c r="D92" s="220"/>
      <c r="E92" s="220"/>
      <c r="F92" s="220"/>
      <c r="G92" s="220"/>
      <c r="H92" s="220"/>
      <c r="I92" s="220"/>
      <c r="J92" s="604"/>
      <c r="K92" s="853"/>
      <c r="L92" s="1010"/>
      <c r="M92" s="1010"/>
      <c r="N92" s="1010"/>
      <c r="O92" s="1010"/>
      <c r="P92" s="1010"/>
      <c r="Q92" s="1010"/>
      <c r="R92" s="1010"/>
      <c r="S92" s="1010"/>
      <c r="T92" s="1010"/>
      <c r="U92" s="996"/>
      <c r="V92" s="996">
        <v>32</v>
      </c>
      <c r="W92" s="995">
        <v>32</v>
      </c>
      <c r="X92" s="1007">
        <v>13.74</v>
      </c>
      <c r="Y92" s="1007">
        <v>30.58</v>
      </c>
      <c r="Z92" s="1007">
        <v>6.6262857573372926</v>
      </c>
      <c r="AA92" s="1007">
        <v>7.71</v>
      </c>
      <c r="AB92" s="1007">
        <v>1.59</v>
      </c>
      <c r="AC92" s="1008">
        <v>66.010000000000005</v>
      </c>
      <c r="AD92" s="1007">
        <v>29.69</v>
      </c>
      <c r="AE92" s="1007">
        <v>8.18</v>
      </c>
      <c r="AF92" s="1007">
        <v>10.01</v>
      </c>
      <c r="AG92" s="1007">
        <v>2.0099999999999998</v>
      </c>
      <c r="AH92" s="1007">
        <v>39.28</v>
      </c>
      <c r="AI92" s="1007">
        <v>7.41</v>
      </c>
      <c r="AJ92" s="1010"/>
      <c r="AK92" s="1010"/>
      <c r="AL92" s="1010"/>
      <c r="AM92" s="1010"/>
      <c r="AN92" s="1010"/>
      <c r="AO92" s="1010"/>
      <c r="AP92" s="1022"/>
      <c r="AQ92" s="1022"/>
      <c r="AR92" s="1133"/>
      <c r="AS92" s="1010"/>
      <c r="AT92" s="1010"/>
      <c r="AU92" s="1010"/>
      <c r="AV92" s="1010"/>
      <c r="AW92" s="1010"/>
      <c r="AX92" s="1010"/>
      <c r="AY92" s="1010"/>
      <c r="AZ92" s="1010"/>
      <c r="BA92" s="1010"/>
      <c r="BB92" s="423"/>
      <c r="BC92" s="423"/>
      <c r="BD92" s="423"/>
      <c r="BE92" s="423"/>
      <c r="BF92" s="423"/>
      <c r="BG92" s="423"/>
      <c r="BH92" s="423"/>
      <c r="BI92" s="423"/>
      <c r="BJ92" s="423"/>
      <c r="BK92" s="423"/>
      <c r="BL92" s="423"/>
      <c r="BM92" s="423"/>
    </row>
    <row r="93" spans="1:65" s="164" customFormat="1" ht="12.75">
      <c r="A93" s="207"/>
      <c r="B93" s="220"/>
      <c r="C93" s="220"/>
      <c r="D93" s="220"/>
      <c r="E93" s="220"/>
      <c r="F93" s="220"/>
      <c r="G93" s="220"/>
      <c r="H93" s="220"/>
      <c r="I93" s="220"/>
      <c r="J93" s="604"/>
      <c r="K93" s="853"/>
      <c r="L93" s="1010"/>
      <c r="M93" s="1010"/>
      <c r="N93" s="1010"/>
      <c r="O93" s="1010"/>
      <c r="P93" s="1010"/>
      <c r="Q93" s="1010"/>
      <c r="R93" s="1010"/>
      <c r="S93" s="1010"/>
      <c r="T93" s="1010"/>
      <c r="U93" s="996"/>
      <c r="V93" s="996"/>
      <c r="W93" s="995">
        <v>33</v>
      </c>
      <c r="X93" s="1007">
        <v>12.47</v>
      </c>
      <c r="Y93" s="1007">
        <v>30.24</v>
      </c>
      <c r="Z93" s="1007">
        <v>6.4</v>
      </c>
      <c r="AA93" s="1007">
        <v>7.59</v>
      </c>
      <c r="AB93" s="1007">
        <v>2.27</v>
      </c>
      <c r="AC93" s="1008">
        <v>60.96</v>
      </c>
      <c r="AD93" s="1007">
        <v>27.66</v>
      </c>
      <c r="AE93" s="1007">
        <v>8.11</v>
      </c>
      <c r="AF93" s="1007">
        <v>10.16</v>
      </c>
      <c r="AG93" s="1007">
        <v>1.81</v>
      </c>
      <c r="AH93" s="1007">
        <v>43.2</v>
      </c>
      <c r="AI93" s="1007">
        <v>9.2959999999999994</v>
      </c>
      <c r="AJ93" s="1010"/>
      <c r="AK93" s="1010"/>
      <c r="AL93" s="1010"/>
      <c r="AM93" s="1010"/>
      <c r="AN93" s="1010"/>
      <c r="AO93" s="1010"/>
      <c r="AP93" s="1022"/>
      <c r="AQ93" s="1022"/>
      <c r="AR93" s="1133"/>
      <c r="AS93" s="1010"/>
      <c r="AT93" s="1010"/>
      <c r="AU93" s="1010"/>
      <c r="AV93" s="1010"/>
      <c r="AW93" s="1010"/>
      <c r="AX93" s="1010"/>
      <c r="AY93" s="1010"/>
      <c r="AZ93" s="1010"/>
      <c r="BA93" s="1010"/>
      <c r="BB93" s="423"/>
      <c r="BC93" s="423"/>
      <c r="BD93" s="423"/>
      <c r="BE93" s="423"/>
      <c r="BF93" s="423"/>
      <c r="BG93" s="423"/>
      <c r="BH93" s="423"/>
      <c r="BI93" s="423"/>
      <c r="BJ93" s="423"/>
      <c r="BK93" s="423"/>
      <c r="BL93" s="423"/>
      <c r="BM93" s="423"/>
    </row>
    <row r="94" spans="1:65" s="164" customFormat="1" ht="12.75">
      <c r="A94" s="207"/>
      <c r="B94" s="220"/>
      <c r="C94" s="220"/>
      <c r="D94" s="220"/>
      <c r="E94" s="220"/>
      <c r="F94" s="220"/>
      <c r="G94" s="220"/>
      <c r="H94" s="220"/>
      <c r="I94" s="220"/>
      <c r="J94" s="604"/>
      <c r="K94" s="853"/>
      <c r="L94" s="1010"/>
      <c r="M94" s="1010"/>
      <c r="N94" s="1010"/>
      <c r="O94" s="1010"/>
      <c r="P94" s="1010"/>
      <c r="Q94" s="1010"/>
      <c r="R94" s="1010"/>
      <c r="S94" s="1010"/>
      <c r="T94" s="1010"/>
      <c r="U94" s="996"/>
      <c r="V94" s="996"/>
      <c r="W94" s="995">
        <v>34</v>
      </c>
      <c r="X94" s="1007">
        <v>12.67</v>
      </c>
      <c r="Y94" s="1007">
        <v>31.73</v>
      </c>
      <c r="Z94" s="1007">
        <v>5.44</v>
      </c>
      <c r="AA94" s="1007">
        <v>7.13</v>
      </c>
      <c r="AB94" s="1007">
        <v>1.92</v>
      </c>
      <c r="AC94" s="1008">
        <v>64.84</v>
      </c>
      <c r="AD94" s="1007">
        <v>23.8</v>
      </c>
      <c r="AE94" s="1007">
        <v>7.3</v>
      </c>
      <c r="AF94" s="1007">
        <v>10.01</v>
      </c>
      <c r="AG94" s="1007">
        <v>2.09</v>
      </c>
      <c r="AH94" s="1007">
        <v>41.6</v>
      </c>
      <c r="AI94" s="1007">
        <v>9.6</v>
      </c>
      <c r="AJ94" s="1010"/>
      <c r="AK94" s="1010"/>
      <c r="AL94" s="1010"/>
      <c r="AM94" s="1010"/>
      <c r="AN94" s="1010"/>
      <c r="AO94" s="1010"/>
      <c r="AP94" s="1022"/>
      <c r="AQ94" s="1022"/>
      <c r="AR94" s="1133"/>
      <c r="AS94" s="1010"/>
      <c r="AT94" s="1010"/>
      <c r="AU94" s="1010"/>
      <c r="AV94" s="1010"/>
      <c r="AW94" s="1010"/>
      <c r="AX94" s="1010"/>
      <c r="AY94" s="1010"/>
      <c r="AZ94" s="1010"/>
      <c r="BA94" s="1010"/>
      <c r="BB94" s="423"/>
      <c r="BC94" s="423"/>
      <c r="BD94" s="423"/>
      <c r="BE94" s="423"/>
      <c r="BF94" s="423"/>
      <c r="BG94" s="423"/>
      <c r="BH94" s="423"/>
      <c r="BI94" s="423"/>
      <c r="BJ94" s="423"/>
      <c r="BK94" s="423"/>
      <c r="BL94" s="423"/>
      <c r="BM94" s="423"/>
    </row>
    <row r="95" spans="1:65" s="164" customFormat="1" ht="12.75">
      <c r="A95" s="207"/>
      <c r="B95" s="220"/>
      <c r="C95" s="220"/>
      <c r="D95" s="220"/>
      <c r="E95" s="220"/>
      <c r="F95" s="220"/>
      <c r="G95" s="220"/>
      <c r="H95" s="220"/>
      <c r="I95" s="220"/>
      <c r="J95" s="604"/>
      <c r="K95" s="853"/>
      <c r="L95" s="1010"/>
      <c r="M95" s="1010"/>
      <c r="N95" s="1010"/>
      <c r="O95" s="1010"/>
      <c r="P95" s="1010"/>
      <c r="Q95" s="1010"/>
      <c r="R95" s="1010"/>
      <c r="S95" s="1010"/>
      <c r="T95" s="1010"/>
      <c r="U95" s="996"/>
      <c r="V95" s="996"/>
      <c r="W95" s="995">
        <v>35</v>
      </c>
      <c r="X95" s="1007">
        <v>11.766666730244934</v>
      </c>
      <c r="Y95" s="1007">
        <v>29.105667114257798</v>
      </c>
      <c r="Z95" s="1007">
        <v>5.0230000813802063</v>
      </c>
      <c r="AA95" s="1007">
        <v>6.9800000190734801</v>
      </c>
      <c r="AB95" s="1007">
        <v>1.9199999570846498</v>
      </c>
      <c r="AC95" s="1008">
        <v>59.800332387288364</v>
      </c>
      <c r="AD95" s="1007">
        <v>23.433333079020169</v>
      </c>
      <c r="AE95" s="1007">
        <v>6.9866666793823207</v>
      </c>
      <c r="AF95" s="1007">
        <v>10.01</v>
      </c>
      <c r="AG95" s="1007">
        <v>2.0118571349552661</v>
      </c>
      <c r="AH95" s="1007">
        <v>34.785000119890448</v>
      </c>
      <c r="AI95" s="1007">
        <v>7.3328572000775987</v>
      </c>
      <c r="AJ95" s="1010"/>
      <c r="AK95" s="1010"/>
      <c r="AL95" s="1010"/>
      <c r="AM95" s="1010"/>
      <c r="AN95" s="1010"/>
      <c r="AO95" s="1010"/>
      <c r="AP95" s="1022"/>
      <c r="AQ95" s="1136"/>
      <c r="AR95" s="1133"/>
      <c r="AS95" s="1010"/>
      <c r="AT95" s="1010"/>
      <c r="AU95" s="1010"/>
      <c r="AV95" s="1010"/>
      <c r="AW95" s="1010"/>
      <c r="AX95" s="1010"/>
      <c r="AY95" s="1010"/>
      <c r="AZ95" s="1010"/>
      <c r="BA95" s="1010"/>
      <c r="BB95" s="423"/>
      <c r="BC95" s="423"/>
      <c r="BD95" s="423"/>
      <c r="BE95" s="423"/>
      <c r="BF95" s="423"/>
      <c r="BG95" s="423"/>
      <c r="BH95" s="423"/>
      <c r="BI95" s="423"/>
      <c r="BJ95" s="423"/>
      <c r="BK95" s="423"/>
      <c r="BL95" s="423"/>
      <c r="BM95" s="423"/>
    </row>
    <row r="96" spans="1:65" s="164" customFormat="1" ht="12.75">
      <c r="A96" s="207"/>
      <c r="B96" s="220"/>
      <c r="C96" s="220"/>
      <c r="D96" s="220"/>
      <c r="E96" s="220"/>
      <c r="F96" s="220"/>
      <c r="G96" s="220"/>
      <c r="H96" s="220"/>
      <c r="I96" s="220"/>
      <c r="J96" s="604"/>
      <c r="K96" s="853"/>
      <c r="L96" s="1010"/>
      <c r="M96" s="1010"/>
      <c r="N96" s="1010"/>
      <c r="O96" s="1010"/>
      <c r="P96" s="1010"/>
      <c r="Q96" s="1010"/>
      <c r="R96" s="1010"/>
      <c r="S96" s="1010"/>
      <c r="T96" s="1010"/>
      <c r="U96" s="996"/>
      <c r="V96" s="996">
        <v>36</v>
      </c>
      <c r="W96" s="995">
        <v>36</v>
      </c>
      <c r="X96" s="1007">
        <v>13.800000190734799</v>
      </c>
      <c r="Y96" s="1007">
        <v>30.579000473022401</v>
      </c>
      <c r="Z96" s="1007">
        <v>6.1409997940063397</v>
      </c>
      <c r="AA96" s="1007">
        <v>7</v>
      </c>
      <c r="AB96" s="1007">
        <v>2.1640000343322701</v>
      </c>
      <c r="AC96" s="1008">
        <v>64.350997924804602</v>
      </c>
      <c r="AD96" s="1007">
        <v>23</v>
      </c>
      <c r="AE96" s="1007">
        <v>6.67000007629394</v>
      </c>
      <c r="AF96" s="1007">
        <v>10.5</v>
      </c>
      <c r="AG96" s="1007">
        <v>1.20000004768371</v>
      </c>
      <c r="AH96" s="1007">
        <v>32.310001373291001</v>
      </c>
      <c r="AI96" s="1007">
        <v>6.97300004959106</v>
      </c>
      <c r="AJ96" s="1010"/>
      <c r="AK96" s="1010"/>
      <c r="AL96" s="1010"/>
      <c r="AM96" s="1010"/>
      <c r="AN96" s="1010"/>
      <c r="AO96" s="1010"/>
      <c r="AP96" s="1022"/>
      <c r="AQ96" s="1136"/>
      <c r="AR96" s="1133"/>
      <c r="AS96" s="1010"/>
      <c r="AT96" s="1010"/>
      <c r="AU96" s="1010"/>
      <c r="AV96" s="1010"/>
      <c r="AW96" s="1010"/>
      <c r="AX96" s="1010"/>
      <c r="AY96" s="1010"/>
      <c r="AZ96" s="1010"/>
      <c r="BA96" s="1010"/>
      <c r="BB96" s="423"/>
      <c r="BC96" s="423"/>
      <c r="BD96" s="423"/>
      <c r="BE96" s="423"/>
      <c r="BF96" s="423"/>
      <c r="BG96" s="423"/>
      <c r="BH96" s="423"/>
      <c r="BI96" s="423"/>
      <c r="BJ96" s="423"/>
      <c r="BK96" s="423"/>
      <c r="BL96" s="423"/>
      <c r="BM96" s="423"/>
    </row>
    <row r="97" spans="1:65" s="164" customFormat="1" ht="12.75">
      <c r="A97" s="207"/>
      <c r="B97" s="220"/>
      <c r="C97" s="220"/>
      <c r="D97" s="220"/>
      <c r="E97" s="220"/>
      <c r="F97" s="220"/>
      <c r="G97" s="220"/>
      <c r="H97" s="220"/>
      <c r="I97" s="220"/>
      <c r="J97" s="604"/>
      <c r="K97" s="853"/>
      <c r="L97" s="1010"/>
      <c r="M97" s="1010"/>
      <c r="N97" s="1010"/>
      <c r="O97" s="1010"/>
      <c r="P97" s="1010"/>
      <c r="Q97" s="1010"/>
      <c r="R97" s="1010"/>
      <c r="S97" s="1010"/>
      <c r="T97" s="1010"/>
      <c r="U97" s="996"/>
      <c r="V97" s="996"/>
      <c r="W97" s="995">
        <v>37</v>
      </c>
      <c r="X97" s="1007">
        <v>14.228571483067071</v>
      </c>
      <c r="Y97" s="1007">
        <v>32.723000390189</v>
      </c>
      <c r="Z97" s="1007">
        <v>4.9454285760000003</v>
      </c>
      <c r="AA97" s="1007">
        <v>7.2014284819999999</v>
      </c>
      <c r="AB97" s="1007">
        <v>1.3999999759999999</v>
      </c>
      <c r="AC97" s="1008">
        <v>63.919498443603501</v>
      </c>
      <c r="AD97" s="1007">
        <v>28.721428190000001</v>
      </c>
      <c r="AE97" s="1007">
        <v>6.6328571180000004</v>
      </c>
      <c r="AF97" s="1007">
        <v>9.9283333333333346</v>
      </c>
      <c r="AG97" s="1007">
        <v>1.8319999831063358</v>
      </c>
      <c r="AH97" s="1007">
        <v>35.785714830000003</v>
      </c>
      <c r="AI97" s="1007">
        <v>7.0742856775011305</v>
      </c>
      <c r="AJ97" s="1010"/>
      <c r="AK97" s="1010"/>
      <c r="AL97" s="1010"/>
      <c r="AM97" s="1010"/>
      <c r="AN97" s="1010"/>
      <c r="AO97" s="1010"/>
      <c r="AP97" s="1022"/>
      <c r="AQ97" s="1022"/>
      <c r="AR97" s="1133"/>
      <c r="AS97" s="1010"/>
      <c r="AT97" s="1010"/>
      <c r="AU97" s="1010"/>
      <c r="AV97" s="1010"/>
      <c r="AW97" s="1010"/>
      <c r="AX97" s="1010"/>
      <c r="AY97" s="1010"/>
      <c r="AZ97" s="1010"/>
      <c r="BA97" s="1010"/>
      <c r="BB97" s="423"/>
      <c r="BC97" s="423"/>
      <c r="BD97" s="423"/>
      <c r="BE97" s="423"/>
      <c r="BF97" s="423"/>
      <c r="BG97" s="423"/>
      <c r="BH97" s="423"/>
      <c r="BI97" s="423"/>
      <c r="BJ97" s="423"/>
      <c r="BK97" s="423"/>
      <c r="BL97" s="423"/>
      <c r="BM97" s="423"/>
    </row>
    <row r="98" spans="1:65" s="164" customFormat="1" ht="12.75">
      <c r="A98" s="207"/>
      <c r="B98" s="220"/>
      <c r="C98" s="220"/>
      <c r="D98" s="220"/>
      <c r="E98" s="220"/>
      <c r="F98" s="220"/>
      <c r="G98" s="220"/>
      <c r="H98" s="220"/>
      <c r="I98" s="220"/>
      <c r="J98" s="604"/>
      <c r="K98" s="853"/>
      <c r="L98" s="1010"/>
      <c r="M98" s="1010"/>
      <c r="N98" s="1010"/>
      <c r="O98" s="1010"/>
      <c r="P98" s="1010"/>
      <c r="Q98" s="1010"/>
      <c r="R98" s="1010"/>
      <c r="S98" s="1010"/>
      <c r="T98" s="1010"/>
      <c r="U98" s="996"/>
      <c r="V98" s="996"/>
      <c r="W98" s="995">
        <v>38</v>
      </c>
      <c r="X98" s="1007">
        <v>15.157142909999999</v>
      </c>
      <c r="Y98" s="1007">
        <v>38.73833338</v>
      </c>
      <c r="Z98" s="1007">
        <v>4.7753333250000001</v>
      </c>
      <c r="AA98" s="1007">
        <v>7.0799999920000003</v>
      </c>
      <c r="AB98" s="1007">
        <v>0.80900001499999996</v>
      </c>
      <c r="AC98" s="1008">
        <v>72.23585783</v>
      </c>
      <c r="AD98" s="1007">
        <v>38.034285949999997</v>
      </c>
      <c r="AE98" s="1007">
        <v>6.5185714450000001</v>
      </c>
      <c r="AF98" s="1007">
        <v>10.001428600000001</v>
      </c>
      <c r="AG98" s="1007">
        <v>1.9189999959999999</v>
      </c>
      <c r="AH98" s="1007">
        <v>42.055714739999999</v>
      </c>
      <c r="AI98" s="1007">
        <v>7.3512855940000001</v>
      </c>
      <c r="AJ98" s="1010"/>
      <c r="AK98" s="1010"/>
      <c r="AL98" s="1010"/>
      <c r="AM98" s="1010"/>
      <c r="AN98" s="1010"/>
      <c r="AO98" s="1010"/>
      <c r="AP98" s="1022"/>
      <c r="AQ98" s="1022"/>
      <c r="AR98" s="1133"/>
      <c r="AS98" s="1010"/>
      <c r="AT98" s="1010"/>
      <c r="AU98" s="1010"/>
      <c r="AV98" s="1010"/>
      <c r="AW98" s="1010"/>
      <c r="AX98" s="1010"/>
      <c r="AY98" s="1010"/>
      <c r="AZ98" s="1010"/>
      <c r="BA98" s="1010"/>
      <c r="BB98" s="423"/>
      <c r="BC98" s="423"/>
      <c r="BD98" s="423"/>
      <c r="BE98" s="423"/>
      <c r="BF98" s="423"/>
      <c r="BG98" s="423"/>
      <c r="BH98" s="423"/>
      <c r="BI98" s="423"/>
      <c r="BJ98" s="423"/>
      <c r="BK98" s="423"/>
      <c r="BL98" s="423"/>
      <c r="BM98" s="423"/>
    </row>
    <row r="99" spans="1:65" s="164" customFormat="1" ht="12.75">
      <c r="A99" s="207"/>
      <c r="B99" s="220"/>
      <c r="C99" s="220"/>
      <c r="D99" s="220"/>
      <c r="E99" s="220"/>
      <c r="F99" s="220"/>
      <c r="G99" s="220"/>
      <c r="H99" s="220"/>
      <c r="I99" s="220"/>
      <c r="J99" s="604"/>
      <c r="K99" s="853"/>
      <c r="L99" s="1010"/>
      <c r="M99" s="1010"/>
      <c r="N99" s="1010"/>
      <c r="O99" s="1010"/>
      <c r="P99" s="1010"/>
      <c r="Q99" s="1010"/>
      <c r="R99" s="1010"/>
      <c r="S99" s="1010"/>
      <c r="T99" s="1010"/>
      <c r="U99" s="996"/>
      <c r="V99" s="996">
        <v>39</v>
      </c>
      <c r="W99" s="995">
        <v>39</v>
      </c>
      <c r="X99" s="1007">
        <v>14.257142884390658</v>
      </c>
      <c r="Y99" s="1007">
        <v>34.80900083269389</v>
      </c>
      <c r="Z99" s="1007">
        <v>4.1092857973916139</v>
      </c>
      <c r="AA99" s="1007">
        <v>6.8248571668352369</v>
      </c>
      <c r="AB99" s="1007">
        <v>0.84642858164651058</v>
      </c>
      <c r="AC99" s="1008">
        <v>72.897999999999996</v>
      </c>
      <c r="AD99" s="1007">
        <v>36.480000087193012</v>
      </c>
      <c r="AE99" s="1007">
        <v>7.5385714258466416</v>
      </c>
      <c r="AF99" s="1007">
        <v>9.9984999999999999</v>
      </c>
      <c r="AG99" s="1007">
        <v>1.9850000000000001</v>
      </c>
      <c r="AH99" s="1007">
        <v>39.878572191510841</v>
      </c>
      <c r="AI99" s="1007">
        <v>12.0242857251848</v>
      </c>
      <c r="AJ99" s="1010"/>
      <c r="AK99" s="1010"/>
      <c r="AL99" s="1010"/>
      <c r="AM99" s="1010"/>
      <c r="AN99" s="1010"/>
      <c r="AO99" s="1010"/>
      <c r="AP99" s="1022"/>
      <c r="AQ99" s="1022"/>
      <c r="AR99" s="1133"/>
      <c r="AS99" s="1010"/>
      <c r="AT99" s="1010"/>
      <c r="AU99" s="1010"/>
      <c r="AV99" s="1010"/>
      <c r="AW99" s="1010"/>
      <c r="AX99" s="1010"/>
      <c r="AY99" s="1010"/>
      <c r="AZ99" s="1010"/>
      <c r="BA99" s="1010"/>
      <c r="BB99" s="423"/>
      <c r="BC99" s="423"/>
      <c r="BD99" s="423"/>
      <c r="BE99" s="423"/>
      <c r="BF99" s="423"/>
      <c r="BG99" s="423"/>
      <c r="BH99" s="423"/>
      <c r="BI99" s="423"/>
      <c r="BJ99" s="423"/>
      <c r="BK99" s="423"/>
      <c r="BL99" s="423"/>
      <c r="BM99" s="423"/>
    </row>
    <row r="100" spans="1:65" s="164" customFormat="1" ht="12.75">
      <c r="A100" s="207"/>
      <c r="B100" s="220"/>
      <c r="C100" s="220"/>
      <c r="D100" s="220"/>
      <c r="E100" s="220"/>
      <c r="F100" s="220"/>
      <c r="G100" s="220"/>
      <c r="H100" s="220"/>
      <c r="I100" s="220"/>
      <c r="J100" s="604"/>
      <c r="K100" s="853"/>
      <c r="L100" s="1010"/>
      <c r="M100" s="1010"/>
      <c r="N100" s="1010"/>
      <c r="O100" s="1010"/>
      <c r="P100" s="1010"/>
      <c r="Q100" s="1010"/>
      <c r="R100" s="1010"/>
      <c r="S100" s="1010"/>
      <c r="T100" s="1010"/>
      <c r="U100" s="996"/>
      <c r="V100" s="996"/>
      <c r="W100" s="995">
        <v>40</v>
      </c>
      <c r="X100" s="1007">
        <v>15.11</v>
      </c>
      <c r="Y100" s="1007">
        <v>35.9</v>
      </c>
      <c r="Z100" s="1007">
        <v>4.0540000000000003</v>
      </c>
      <c r="AA100" s="1007">
        <v>6.77</v>
      </c>
      <c r="AB100" s="1007">
        <v>1.57</v>
      </c>
      <c r="AC100" s="1008">
        <v>74.19</v>
      </c>
      <c r="AD100" s="1007">
        <v>37.44</v>
      </c>
      <c r="AE100" s="1007">
        <v>7.56</v>
      </c>
      <c r="AF100" s="1007">
        <v>10.006</v>
      </c>
      <c r="AG100" s="1007">
        <v>1.8959999999999999</v>
      </c>
      <c r="AH100" s="1007">
        <v>35.11</v>
      </c>
      <c r="AI100" s="1007">
        <v>12.5</v>
      </c>
      <c r="AJ100" s="1010"/>
      <c r="AK100" s="1010"/>
      <c r="AL100" s="1010"/>
      <c r="AM100" s="1010"/>
      <c r="AN100" s="1010"/>
      <c r="AO100" s="1010"/>
      <c r="AP100" s="1022"/>
      <c r="AQ100" s="1022"/>
      <c r="AR100" s="1133"/>
      <c r="AS100" s="1010"/>
      <c r="AT100" s="1010"/>
      <c r="AU100" s="1010"/>
      <c r="AV100" s="1010"/>
      <c r="AW100" s="1010"/>
      <c r="AX100" s="1010"/>
      <c r="AY100" s="1010"/>
      <c r="AZ100" s="1010"/>
      <c r="BA100" s="1010"/>
      <c r="BB100" s="423"/>
      <c r="BC100" s="423"/>
      <c r="BD100" s="423"/>
      <c r="BE100" s="423"/>
      <c r="BF100" s="423"/>
      <c r="BG100" s="423"/>
      <c r="BH100" s="423"/>
      <c r="BI100" s="423"/>
      <c r="BJ100" s="423"/>
      <c r="BK100" s="423"/>
      <c r="BL100" s="423"/>
      <c r="BM100" s="423"/>
    </row>
    <row r="101" spans="1:65" s="164" customFormat="1" ht="12.75">
      <c r="A101" s="207"/>
      <c r="B101" s="220"/>
      <c r="C101" s="220"/>
      <c r="D101" s="220"/>
      <c r="E101" s="220"/>
      <c r="F101" s="220"/>
      <c r="G101" s="220"/>
      <c r="H101" s="220"/>
      <c r="I101" s="220"/>
      <c r="J101" s="604"/>
      <c r="K101" s="853"/>
      <c r="L101" s="1010"/>
      <c r="M101" s="1010"/>
      <c r="N101" s="1010"/>
      <c r="O101" s="1010"/>
      <c r="P101" s="1010"/>
      <c r="Q101" s="1010"/>
      <c r="R101" s="1010"/>
      <c r="S101" s="1010"/>
      <c r="T101" s="1010"/>
      <c r="U101" s="996"/>
      <c r="V101" s="996"/>
      <c r="W101" s="995">
        <v>41</v>
      </c>
      <c r="X101" s="1007">
        <v>16.670000000000002</v>
      </c>
      <c r="Y101" s="1007">
        <v>46.35</v>
      </c>
      <c r="Z101" s="1007">
        <v>5.84</v>
      </c>
      <c r="AA101" s="1007">
        <v>6.75</v>
      </c>
      <c r="AB101" s="1007">
        <v>1.41</v>
      </c>
      <c r="AC101" s="1008">
        <v>61.765000000000001</v>
      </c>
      <c r="AD101" s="1007">
        <v>26.27</v>
      </c>
      <c r="AE101" s="1007">
        <v>6.15</v>
      </c>
      <c r="AF101" s="1007">
        <v>10.003</v>
      </c>
      <c r="AG101" s="1007">
        <v>1.45</v>
      </c>
      <c r="AH101" s="1007">
        <v>33.85</v>
      </c>
      <c r="AI101" s="1007">
        <v>11.69</v>
      </c>
      <c r="AJ101" s="1010"/>
      <c r="AK101" s="1010"/>
      <c r="AL101" s="1010"/>
      <c r="AM101" s="1010"/>
      <c r="AN101" s="1010"/>
      <c r="AO101" s="1010"/>
      <c r="AP101" s="1137"/>
      <c r="AQ101" s="1022"/>
      <c r="AR101" s="1133"/>
      <c r="AS101" s="1010"/>
      <c r="AT101" s="1010"/>
      <c r="AU101" s="1010"/>
      <c r="AV101" s="1010"/>
      <c r="AW101" s="1010"/>
      <c r="AX101" s="1010"/>
      <c r="AY101" s="1010"/>
      <c r="AZ101" s="1010"/>
      <c r="BA101" s="1010"/>
      <c r="BB101" s="423"/>
      <c r="BC101" s="423"/>
      <c r="BD101" s="423"/>
      <c r="BE101" s="423"/>
      <c r="BF101" s="423"/>
      <c r="BG101" s="423"/>
      <c r="BH101" s="423"/>
      <c r="BI101" s="423"/>
      <c r="BJ101" s="423"/>
      <c r="BK101" s="423"/>
      <c r="BL101" s="423"/>
      <c r="BM101" s="423"/>
    </row>
    <row r="102" spans="1:65" s="173" customFormat="1" ht="12" customHeight="1">
      <c r="A102" s="207"/>
      <c r="B102" s="220"/>
      <c r="C102" s="220"/>
      <c r="D102" s="220"/>
      <c r="E102" s="220"/>
      <c r="F102" s="220"/>
      <c r="G102" s="220"/>
      <c r="H102" s="220"/>
      <c r="I102" s="220"/>
      <c r="J102" s="607"/>
      <c r="K102" s="1142"/>
      <c r="L102" s="530"/>
      <c r="M102" s="530"/>
      <c r="N102" s="530"/>
      <c r="O102" s="530"/>
      <c r="P102" s="530"/>
      <c r="Q102" s="530"/>
      <c r="R102" s="530"/>
      <c r="S102" s="530"/>
      <c r="T102" s="530"/>
      <c r="U102" s="996"/>
      <c r="V102" s="996"/>
      <c r="W102" s="995">
        <v>42</v>
      </c>
      <c r="X102" s="1007">
        <v>15.74</v>
      </c>
      <c r="Y102" s="1007">
        <v>46.9</v>
      </c>
      <c r="Z102" s="1007">
        <v>6.71</v>
      </c>
      <c r="AA102" s="1007">
        <v>6.8819999999999997</v>
      </c>
      <c r="AB102" s="1007">
        <v>1.8280000000000001</v>
      </c>
      <c r="AC102" s="1008">
        <v>59.17</v>
      </c>
      <c r="AD102" s="1007">
        <v>29.35</v>
      </c>
      <c r="AE102" s="1007">
        <v>7.25</v>
      </c>
      <c r="AF102" s="1007">
        <v>10</v>
      </c>
      <c r="AG102" s="1007">
        <v>1.2998000000000001</v>
      </c>
      <c r="AH102" s="1007">
        <v>35.061999999999998</v>
      </c>
      <c r="AI102" s="1007">
        <v>8.66</v>
      </c>
      <c r="AJ102" s="530"/>
      <c r="AK102" s="530"/>
      <c r="AL102" s="530"/>
      <c r="AM102" s="530"/>
      <c r="AN102" s="530"/>
      <c r="AO102" s="530"/>
      <c r="AP102" s="1137"/>
      <c r="AQ102" s="1022"/>
      <c r="AR102" s="1133"/>
      <c r="AS102" s="530"/>
      <c r="AT102" s="530"/>
      <c r="AU102" s="530"/>
      <c r="AV102" s="530"/>
      <c r="AW102" s="530"/>
      <c r="AX102" s="530"/>
      <c r="AY102" s="530"/>
      <c r="AZ102" s="530"/>
      <c r="BA102" s="530"/>
      <c r="BB102" s="424"/>
      <c r="BC102" s="424"/>
      <c r="BD102" s="424"/>
      <c r="BE102" s="424"/>
      <c r="BF102" s="424"/>
      <c r="BG102" s="424"/>
      <c r="BH102" s="424"/>
      <c r="BI102" s="424"/>
      <c r="BJ102" s="424"/>
      <c r="BK102" s="424"/>
      <c r="BL102" s="424"/>
      <c r="BM102" s="424"/>
    </row>
    <row r="103" spans="1:65" s="171" customFormat="1" ht="14.1" customHeight="1">
      <c r="A103" s="207"/>
      <c r="B103" s="220"/>
      <c r="C103" s="220"/>
      <c r="D103" s="220"/>
      <c r="E103" s="220"/>
      <c r="F103" s="220"/>
      <c r="G103" s="220"/>
      <c r="H103" s="220"/>
      <c r="I103" s="220"/>
      <c r="J103" s="608"/>
      <c r="K103" s="531"/>
      <c r="L103" s="531"/>
      <c r="M103" s="531"/>
      <c r="N103" s="531"/>
      <c r="O103" s="531"/>
      <c r="P103" s="531"/>
      <c r="Q103" s="531"/>
      <c r="R103" s="531"/>
      <c r="S103" s="531"/>
      <c r="T103" s="531"/>
      <c r="U103" s="996"/>
      <c r="V103" s="996">
        <v>43</v>
      </c>
      <c r="W103" s="995">
        <v>43</v>
      </c>
      <c r="X103" s="1007">
        <v>19.09</v>
      </c>
      <c r="Y103" s="1007">
        <v>61.18</v>
      </c>
      <c r="Z103" s="1007">
        <v>17.54</v>
      </c>
      <c r="AA103" s="1007">
        <v>8.36</v>
      </c>
      <c r="AB103" s="1007">
        <v>3.86</v>
      </c>
      <c r="AC103" s="1008">
        <v>72.53</v>
      </c>
      <c r="AD103" s="1007">
        <v>47.29</v>
      </c>
      <c r="AE103" s="1007">
        <v>8.82</v>
      </c>
      <c r="AF103" s="1007">
        <v>10.01</v>
      </c>
      <c r="AG103" s="1007">
        <v>1.1467000000000001</v>
      </c>
      <c r="AH103" s="1007">
        <v>41.86</v>
      </c>
      <c r="AI103" s="1007">
        <v>9.673</v>
      </c>
      <c r="AJ103" s="531"/>
      <c r="AK103" s="531"/>
      <c r="AL103" s="531"/>
      <c r="AM103" s="531"/>
      <c r="AN103" s="531"/>
      <c r="AO103" s="531"/>
      <c r="AP103" s="1137"/>
      <c r="AQ103" s="1022"/>
      <c r="AR103" s="1133"/>
      <c r="AS103" s="531"/>
      <c r="AT103" s="531"/>
      <c r="AU103" s="531"/>
      <c r="AV103" s="531"/>
      <c r="AW103" s="531"/>
      <c r="AX103" s="531"/>
      <c r="AY103" s="531"/>
      <c r="AZ103" s="531"/>
      <c r="BA103" s="531"/>
      <c r="BB103" s="425"/>
      <c r="BC103" s="425"/>
      <c r="BD103" s="425"/>
      <c r="BE103" s="425"/>
      <c r="BF103" s="425"/>
      <c r="BG103" s="425"/>
      <c r="BH103" s="425"/>
      <c r="BI103" s="425"/>
      <c r="BJ103" s="425"/>
      <c r="BK103" s="425"/>
      <c r="BL103" s="425"/>
      <c r="BM103" s="425"/>
    </row>
    <row r="104" spans="1:65" s="140" customFormat="1" ht="12" customHeight="1">
      <c r="A104" s="207"/>
      <c r="B104" s="220"/>
      <c r="C104" s="220"/>
      <c r="D104" s="220"/>
      <c r="E104" s="220"/>
      <c r="F104" s="220"/>
      <c r="G104" s="220"/>
      <c r="H104" s="220"/>
      <c r="I104" s="220"/>
      <c r="J104" s="604"/>
      <c r="K104" s="853"/>
      <c r="L104" s="1012"/>
      <c r="M104" s="1012"/>
      <c r="N104" s="1012"/>
      <c r="O104" s="1012"/>
      <c r="P104" s="1012"/>
      <c r="Q104" s="1012"/>
      <c r="R104" s="1012"/>
      <c r="S104" s="1012"/>
      <c r="T104" s="1012"/>
      <c r="U104" s="996"/>
      <c r="V104" s="996"/>
      <c r="W104" s="995">
        <v>44</v>
      </c>
      <c r="X104" s="1007">
        <v>18.899999999999999</v>
      </c>
      <c r="Y104" s="1007">
        <v>47.64</v>
      </c>
      <c r="Z104" s="1007">
        <v>11.26</v>
      </c>
      <c r="AA104" s="1007">
        <v>7.36</v>
      </c>
      <c r="AB104" s="1007">
        <v>3.34</v>
      </c>
      <c r="AC104" s="1008">
        <v>69.37</v>
      </c>
      <c r="AD104" s="1007">
        <v>37.5</v>
      </c>
      <c r="AE104" s="1007">
        <v>9.32</v>
      </c>
      <c r="AF104" s="1007">
        <v>10</v>
      </c>
      <c r="AG104" s="1007">
        <v>1.0329999999999999</v>
      </c>
      <c r="AH104" s="1007">
        <v>40.99</v>
      </c>
      <c r="AI104" s="1007">
        <v>11.93</v>
      </c>
      <c r="AJ104" s="1012"/>
      <c r="AK104" s="1012"/>
      <c r="AL104" s="1012"/>
      <c r="AM104" s="1012"/>
      <c r="AN104" s="1012"/>
      <c r="AO104" s="1012"/>
      <c r="AP104" s="1022"/>
      <c r="AQ104" s="1022"/>
      <c r="AR104" s="1133"/>
      <c r="AS104" s="1012"/>
      <c r="AT104" s="1012"/>
      <c r="AU104" s="1012"/>
      <c r="AV104" s="1012"/>
      <c r="AW104" s="1012"/>
      <c r="AX104" s="1012"/>
      <c r="AY104" s="1012"/>
      <c r="AZ104" s="1012"/>
      <c r="BA104" s="1012"/>
      <c r="BB104" s="426"/>
      <c r="BC104" s="426"/>
      <c r="BD104" s="426"/>
      <c r="BE104" s="426"/>
      <c r="BF104" s="426"/>
      <c r="BG104" s="426"/>
      <c r="BH104" s="426"/>
      <c r="BI104" s="426"/>
      <c r="BJ104" s="426"/>
      <c r="BK104" s="426"/>
      <c r="BL104" s="426"/>
      <c r="BM104" s="426"/>
    </row>
    <row r="105" spans="1:65" s="140" customFormat="1" ht="12" customHeight="1">
      <c r="A105" s="207"/>
      <c r="B105" s="220"/>
      <c r="C105" s="220"/>
      <c r="D105" s="220"/>
      <c r="E105" s="220"/>
      <c r="F105" s="220"/>
      <c r="G105" s="220"/>
      <c r="H105" s="220"/>
      <c r="I105" s="220"/>
      <c r="J105" s="604"/>
      <c r="K105" s="853"/>
      <c r="L105" s="1012"/>
      <c r="M105" s="1012"/>
      <c r="N105" s="1012"/>
      <c r="O105" s="1012"/>
      <c r="P105" s="1012"/>
      <c r="Q105" s="1012"/>
      <c r="R105" s="1012"/>
      <c r="S105" s="1012"/>
      <c r="T105" s="1012"/>
      <c r="U105" s="996"/>
      <c r="V105" s="996"/>
      <c r="W105" s="995">
        <v>45</v>
      </c>
      <c r="X105" s="1007">
        <v>25.86</v>
      </c>
      <c r="Y105" s="1007">
        <v>57.13</v>
      </c>
      <c r="Z105" s="1007">
        <v>16.84</v>
      </c>
      <c r="AA105" s="1007">
        <v>7.94</v>
      </c>
      <c r="AB105" s="1007">
        <v>4.54</v>
      </c>
      <c r="AC105" s="1008">
        <v>81.2</v>
      </c>
      <c r="AD105" s="1007">
        <v>105.06</v>
      </c>
      <c r="AE105" s="1007">
        <v>17.329999999999998</v>
      </c>
      <c r="AF105" s="1007">
        <v>10.01</v>
      </c>
      <c r="AG105" s="1007">
        <v>1.56</v>
      </c>
      <c r="AH105" s="1007">
        <v>54.37</v>
      </c>
      <c r="AI105" s="1007">
        <v>16.29</v>
      </c>
      <c r="AJ105" s="1012"/>
      <c r="AK105" s="1012"/>
      <c r="AL105" s="1012"/>
      <c r="AM105" s="1012"/>
      <c r="AN105" s="1012"/>
      <c r="AO105" s="1012"/>
      <c r="AP105" s="1022"/>
      <c r="AQ105" s="1022"/>
      <c r="AR105" s="1133"/>
      <c r="AS105" s="1012"/>
      <c r="AT105" s="1012"/>
      <c r="AU105" s="1012"/>
      <c r="AV105" s="1012"/>
      <c r="AW105" s="1012"/>
      <c r="AX105" s="1012"/>
      <c r="AY105" s="1012"/>
      <c r="AZ105" s="1012"/>
      <c r="BA105" s="1012"/>
      <c r="BB105" s="426"/>
      <c r="BC105" s="426"/>
      <c r="BD105" s="426"/>
      <c r="BE105" s="426"/>
      <c r="BF105" s="426"/>
      <c r="BG105" s="426"/>
      <c r="BH105" s="426"/>
      <c r="BI105" s="426"/>
      <c r="BJ105" s="426"/>
      <c r="BK105" s="426"/>
      <c r="BL105" s="426"/>
      <c r="BM105" s="426"/>
    </row>
    <row r="106" spans="1:65" s="140" customFormat="1" ht="12" customHeight="1">
      <c r="A106" s="207"/>
      <c r="B106" s="220"/>
      <c r="C106" s="220"/>
      <c r="D106" s="220"/>
      <c r="E106" s="220"/>
      <c r="F106" s="220"/>
      <c r="G106" s="220"/>
      <c r="H106" s="220"/>
      <c r="I106" s="220"/>
      <c r="J106" s="604"/>
      <c r="K106" s="853"/>
      <c r="L106" s="1012"/>
      <c r="M106" s="1012"/>
      <c r="N106" s="1012"/>
      <c r="O106" s="1012"/>
      <c r="P106" s="1012"/>
      <c r="Q106" s="1012"/>
      <c r="R106" s="1012"/>
      <c r="S106" s="1012"/>
      <c r="T106" s="1012"/>
      <c r="U106" s="996"/>
      <c r="V106" s="996"/>
      <c r="W106" s="995">
        <v>46</v>
      </c>
      <c r="X106" s="1007">
        <v>26.7</v>
      </c>
      <c r="Y106" s="1007">
        <v>72.62</v>
      </c>
      <c r="Z106" s="1007">
        <v>24.07</v>
      </c>
      <c r="AA106" s="1007">
        <v>9.76</v>
      </c>
      <c r="AB106" s="1007">
        <v>6.16</v>
      </c>
      <c r="AC106" s="1008">
        <v>117.17</v>
      </c>
      <c r="AD106" s="1007">
        <v>102.46</v>
      </c>
      <c r="AE106" s="1007">
        <v>13.6</v>
      </c>
      <c r="AF106" s="1007">
        <v>10.007</v>
      </c>
      <c r="AG106" s="1007">
        <v>1.7775000000000001</v>
      </c>
      <c r="AH106" s="1007">
        <v>68.680000000000007</v>
      </c>
      <c r="AI106" s="1007">
        <v>16.026</v>
      </c>
      <c r="AJ106" s="1012"/>
      <c r="AK106" s="1012"/>
      <c r="AL106" s="1012"/>
      <c r="AM106" s="1012"/>
      <c r="AN106" s="1012"/>
      <c r="AO106" s="1012"/>
      <c r="AP106" s="1022"/>
      <c r="AQ106" s="1022"/>
      <c r="AR106" s="1133"/>
      <c r="AS106" s="1012"/>
      <c r="AT106" s="1012"/>
      <c r="AU106" s="1012"/>
      <c r="AV106" s="1012"/>
      <c r="AW106" s="1012"/>
      <c r="AX106" s="1012"/>
      <c r="AY106" s="1012"/>
      <c r="AZ106" s="1012"/>
      <c r="BA106" s="1012"/>
      <c r="BB106" s="426"/>
      <c r="BC106" s="426"/>
      <c r="BD106" s="426"/>
      <c r="BE106" s="426"/>
      <c r="BF106" s="426"/>
      <c r="BG106" s="426"/>
      <c r="BH106" s="426"/>
      <c r="BI106" s="426"/>
      <c r="BJ106" s="426"/>
      <c r="BK106" s="426"/>
      <c r="BL106" s="426"/>
      <c r="BM106" s="426"/>
    </row>
    <row r="107" spans="1:65" s="181" customFormat="1" ht="12" customHeight="1">
      <c r="A107" s="207"/>
      <c r="B107" s="220"/>
      <c r="C107" s="220"/>
      <c r="D107" s="220"/>
      <c r="E107" s="220"/>
      <c r="F107" s="220"/>
      <c r="G107" s="220"/>
      <c r="H107" s="220"/>
      <c r="I107" s="220"/>
      <c r="J107" s="609"/>
      <c r="K107" s="532"/>
      <c r="L107" s="532"/>
      <c r="M107" s="532"/>
      <c r="N107" s="532"/>
      <c r="O107" s="532"/>
      <c r="P107" s="532"/>
      <c r="Q107" s="532"/>
      <c r="R107" s="532"/>
      <c r="S107" s="532"/>
      <c r="T107" s="532"/>
      <c r="U107" s="996"/>
      <c r="V107" s="996"/>
      <c r="W107" s="995">
        <v>47</v>
      </c>
      <c r="X107" s="1007">
        <v>25.93</v>
      </c>
      <c r="Y107" s="1007">
        <v>62.65</v>
      </c>
      <c r="Z107" s="1007">
        <v>50.4</v>
      </c>
      <c r="AA107" s="1007">
        <v>8.19</v>
      </c>
      <c r="AB107" s="1007">
        <v>4.76</v>
      </c>
      <c r="AC107" s="1008">
        <v>90.89</v>
      </c>
      <c r="AD107" s="1007">
        <v>51.21</v>
      </c>
      <c r="AE107" s="1007">
        <v>12.141999999999999</v>
      </c>
      <c r="AF107" s="1007">
        <v>10.01</v>
      </c>
      <c r="AG107" s="1007">
        <v>1.9159999999999999</v>
      </c>
      <c r="AH107" s="1007">
        <v>45.02</v>
      </c>
      <c r="AI107" s="1007">
        <v>14.11</v>
      </c>
      <c r="AJ107" s="532"/>
      <c r="AK107" s="532"/>
      <c r="AL107" s="532"/>
      <c r="AM107" s="532"/>
      <c r="AN107" s="532"/>
      <c r="AO107" s="532"/>
      <c r="AP107" s="1022"/>
      <c r="AQ107" s="1022"/>
      <c r="AR107" s="1133"/>
      <c r="AS107" s="532"/>
      <c r="AT107" s="532"/>
      <c r="AU107" s="532"/>
      <c r="AV107" s="532"/>
      <c r="AW107" s="532"/>
      <c r="AX107" s="532"/>
      <c r="AY107" s="532"/>
      <c r="AZ107" s="532"/>
      <c r="BA107" s="532"/>
      <c r="BB107" s="427"/>
      <c r="BC107" s="427"/>
      <c r="BD107" s="427"/>
      <c r="BE107" s="427"/>
      <c r="BF107" s="427"/>
      <c r="BG107" s="427"/>
      <c r="BH107" s="427"/>
      <c r="BI107" s="427"/>
      <c r="BJ107" s="427"/>
      <c r="BK107" s="427"/>
      <c r="BL107" s="427"/>
      <c r="BM107" s="427"/>
    </row>
    <row r="108" spans="1:65" s="140" customFormat="1" ht="12" customHeight="1">
      <c r="A108" s="207"/>
      <c r="B108" s="220"/>
      <c r="C108" s="220"/>
      <c r="D108" s="220"/>
      <c r="E108" s="220"/>
      <c r="F108" s="220"/>
      <c r="G108" s="220"/>
      <c r="H108" s="220"/>
      <c r="I108" s="220"/>
      <c r="J108" s="604"/>
      <c r="K108" s="853"/>
      <c r="L108" s="1012"/>
      <c r="M108" s="1012"/>
      <c r="N108" s="1012"/>
      <c r="O108" s="1012"/>
      <c r="P108" s="1012"/>
      <c r="Q108" s="1012"/>
      <c r="R108" s="1012"/>
      <c r="S108" s="1012"/>
      <c r="T108" s="1012"/>
      <c r="U108" s="996"/>
      <c r="V108" s="996">
        <v>48</v>
      </c>
      <c r="W108" s="995">
        <v>48</v>
      </c>
      <c r="X108" s="1007">
        <v>35.64</v>
      </c>
      <c r="Y108" s="1007">
        <v>83.52</v>
      </c>
      <c r="Z108" s="1007">
        <v>55.63</v>
      </c>
      <c r="AA108" s="1007">
        <v>9.2100000000000009</v>
      </c>
      <c r="AB108" s="1007">
        <v>5.88</v>
      </c>
      <c r="AC108" s="1008">
        <v>77.62</v>
      </c>
      <c r="AD108" s="1007">
        <v>70.7</v>
      </c>
      <c r="AE108" s="1007">
        <v>10.96</v>
      </c>
      <c r="AF108" s="1007">
        <v>10</v>
      </c>
      <c r="AG108" s="1007">
        <v>1.0449999999999999</v>
      </c>
      <c r="AH108" s="1007">
        <v>54.12</v>
      </c>
      <c r="AI108" s="1007">
        <v>16.25</v>
      </c>
      <c r="AJ108" s="1012"/>
      <c r="AK108" s="1012"/>
      <c r="AL108" s="1012"/>
      <c r="AM108" s="1012"/>
      <c r="AN108" s="1012"/>
      <c r="AO108" s="1012"/>
      <c r="AP108" s="1022"/>
      <c r="AQ108" s="1022"/>
      <c r="AR108" s="1133"/>
      <c r="AS108" s="1012"/>
      <c r="AT108" s="1012"/>
      <c r="AU108" s="1012"/>
      <c r="AV108" s="1012"/>
      <c r="AW108" s="1012"/>
      <c r="AX108" s="1012"/>
      <c r="AY108" s="1012"/>
      <c r="AZ108" s="1012"/>
      <c r="BA108" s="1012"/>
      <c r="BB108" s="426"/>
      <c r="BC108" s="426"/>
      <c r="BD108" s="426"/>
      <c r="BE108" s="426"/>
      <c r="BF108" s="426"/>
      <c r="BG108" s="426"/>
      <c r="BH108" s="426"/>
      <c r="BI108" s="426"/>
      <c r="BJ108" s="426"/>
      <c r="BK108" s="426"/>
      <c r="BL108" s="426"/>
      <c r="BM108" s="426"/>
    </row>
    <row r="109" spans="1:65" s="140" customFormat="1" ht="12" customHeight="1">
      <c r="A109" s="207"/>
      <c r="B109" s="220"/>
      <c r="C109" s="220"/>
      <c r="D109" s="220"/>
      <c r="E109" s="220"/>
      <c r="F109" s="220"/>
      <c r="G109" s="220"/>
      <c r="H109" s="220"/>
      <c r="I109" s="220"/>
      <c r="J109" s="599"/>
      <c r="K109" s="1126"/>
      <c r="L109" s="1012"/>
      <c r="M109" s="1012"/>
      <c r="N109" s="1012"/>
      <c r="O109" s="1012"/>
      <c r="P109" s="1012"/>
      <c r="Q109" s="1012"/>
      <c r="R109" s="1012"/>
      <c r="S109" s="1012"/>
      <c r="T109" s="1012"/>
      <c r="U109" s="996"/>
      <c r="V109" s="996"/>
      <c r="W109" s="995">
        <v>49</v>
      </c>
      <c r="X109" s="1007">
        <v>30.428599999999999</v>
      </c>
      <c r="Y109" s="1007">
        <v>80.849999999999994</v>
      </c>
      <c r="Z109" s="1007">
        <v>24.84</v>
      </c>
      <c r="AA109" s="1007">
        <v>7.82</v>
      </c>
      <c r="AB109" s="1007">
        <v>4.407</v>
      </c>
      <c r="AC109" s="1008">
        <v>76.048000000000002</v>
      </c>
      <c r="AD109" s="1007">
        <v>83.28</v>
      </c>
      <c r="AE109" s="1007">
        <v>18.809999999999999</v>
      </c>
      <c r="AF109" s="1007">
        <v>9.7970000000000006</v>
      </c>
      <c r="AG109" s="1007">
        <v>0.55000000000000004</v>
      </c>
      <c r="AH109" s="1007">
        <v>68.64</v>
      </c>
      <c r="AI109" s="1007">
        <v>18.876000000000001</v>
      </c>
      <c r="AJ109" s="1012"/>
      <c r="AK109" s="1012"/>
      <c r="AL109" s="1012"/>
      <c r="AM109" s="1012"/>
      <c r="AN109" s="1012"/>
      <c r="AO109" s="1012"/>
      <c r="AP109" s="1022"/>
      <c r="AQ109" s="1022"/>
      <c r="AR109" s="1133"/>
      <c r="AS109" s="1012"/>
      <c r="AT109" s="1012"/>
      <c r="AU109" s="1012"/>
      <c r="AV109" s="1012"/>
      <c r="AW109" s="1012"/>
      <c r="AX109" s="1012"/>
      <c r="AY109" s="1012"/>
      <c r="AZ109" s="1012"/>
      <c r="BA109" s="1012"/>
      <c r="BB109" s="426"/>
      <c r="BC109" s="426"/>
      <c r="BD109" s="426"/>
      <c r="BE109" s="426"/>
      <c r="BF109" s="426"/>
      <c r="BG109" s="426"/>
      <c r="BH109" s="426"/>
      <c r="BI109" s="426"/>
      <c r="BJ109" s="426"/>
      <c r="BK109" s="426"/>
      <c r="BL109" s="426"/>
      <c r="BM109" s="426"/>
    </row>
    <row r="110" spans="1:65" s="140" customFormat="1" ht="12" customHeight="1">
      <c r="A110" s="207"/>
      <c r="B110" s="220"/>
      <c r="C110" s="220"/>
      <c r="D110" s="220"/>
      <c r="E110" s="220"/>
      <c r="F110" s="220"/>
      <c r="G110" s="220"/>
      <c r="H110" s="220"/>
      <c r="I110" s="220"/>
      <c r="J110" s="1143"/>
      <c r="K110" s="1012"/>
      <c r="L110" s="1012"/>
      <c r="M110" s="1012"/>
      <c r="N110" s="1012"/>
      <c r="O110" s="1012"/>
      <c r="P110" s="1012"/>
      <c r="Q110" s="1012"/>
      <c r="R110" s="1012"/>
      <c r="S110" s="1012"/>
      <c r="T110" s="1012"/>
      <c r="U110" s="996"/>
      <c r="V110" s="996"/>
      <c r="W110" s="995">
        <v>50</v>
      </c>
      <c r="X110" s="1007">
        <v>22.7</v>
      </c>
      <c r="Y110" s="1007">
        <v>63.198999999999998</v>
      </c>
      <c r="Z110" s="1007">
        <v>17.25</v>
      </c>
      <c r="AA110" s="1007">
        <v>8.0939999999999994</v>
      </c>
      <c r="AB110" s="1007">
        <v>4.99</v>
      </c>
      <c r="AC110" s="1008">
        <v>74.156999999999996</v>
      </c>
      <c r="AD110" s="1007">
        <v>68.84</v>
      </c>
      <c r="AE110" s="1007">
        <v>17.55</v>
      </c>
      <c r="AF110" s="1007">
        <v>10.211399999999999</v>
      </c>
      <c r="AG110" s="1007">
        <v>1.0795999999999999</v>
      </c>
      <c r="AH110" s="1007">
        <v>70.275999999999996</v>
      </c>
      <c r="AI110" s="1007">
        <v>21.06</v>
      </c>
      <c r="AJ110" s="1012"/>
      <c r="AK110" s="1012"/>
      <c r="AL110" s="1012"/>
      <c r="AM110" s="1012"/>
      <c r="AN110" s="1012"/>
      <c r="AO110" s="1012"/>
      <c r="AP110" s="1022"/>
      <c r="AQ110" s="1022"/>
      <c r="AR110" s="1133"/>
      <c r="AS110" s="1012"/>
      <c r="AT110" s="1012"/>
      <c r="AU110" s="1012"/>
      <c r="AV110" s="1012"/>
      <c r="AW110" s="1012"/>
      <c r="AX110" s="1012"/>
      <c r="AY110" s="1012"/>
      <c r="AZ110" s="1012"/>
      <c r="BA110" s="1012"/>
      <c r="BB110" s="426"/>
      <c r="BC110" s="426"/>
      <c r="BD110" s="426"/>
      <c r="BE110" s="426"/>
      <c r="BF110" s="426"/>
      <c r="BG110" s="426"/>
      <c r="BH110" s="426"/>
      <c r="BI110" s="426"/>
      <c r="BJ110" s="426"/>
      <c r="BK110" s="426"/>
      <c r="BL110" s="426"/>
      <c r="BM110" s="426"/>
    </row>
    <row r="111" spans="1:65" s="140" customFormat="1" ht="12" customHeight="1">
      <c r="A111" s="207"/>
      <c r="B111" s="220"/>
      <c r="C111" s="220"/>
      <c r="D111" s="220"/>
      <c r="E111" s="220"/>
      <c r="F111" s="220"/>
      <c r="G111" s="220"/>
      <c r="H111" s="220"/>
      <c r="I111" s="220"/>
      <c r="J111" s="1143"/>
      <c r="K111" s="1012"/>
      <c r="L111" s="1012"/>
      <c r="M111" s="1012"/>
      <c r="N111" s="1012"/>
      <c r="O111" s="1012"/>
      <c r="P111" s="1012"/>
      <c r="Q111" s="1012"/>
      <c r="R111" s="1012"/>
      <c r="S111" s="1012"/>
      <c r="T111" s="1012"/>
      <c r="U111" s="996"/>
      <c r="V111" s="996">
        <v>51</v>
      </c>
      <c r="W111" s="995">
        <v>51</v>
      </c>
      <c r="X111" s="1007">
        <v>46.13</v>
      </c>
      <c r="Y111" s="1007">
        <v>87.03</v>
      </c>
      <c r="Z111" s="1007">
        <v>16.510000000000002</v>
      </c>
      <c r="AA111" s="1007">
        <v>14.24</v>
      </c>
      <c r="AB111" s="1007">
        <v>12.81</v>
      </c>
      <c r="AC111" s="1008">
        <v>174.00200000000001</v>
      </c>
      <c r="AD111" s="1007">
        <v>147.96</v>
      </c>
      <c r="AE111" s="1007">
        <v>28.163</v>
      </c>
      <c r="AF111" s="1007">
        <v>10</v>
      </c>
      <c r="AG111" s="1007">
        <v>0.79949999999999999</v>
      </c>
      <c r="AH111" s="1007">
        <v>224.41200000000001</v>
      </c>
      <c r="AI111" s="1007">
        <v>46.25</v>
      </c>
      <c r="AJ111" s="1012"/>
      <c r="AK111" s="1012"/>
      <c r="AL111" s="1012"/>
      <c r="AM111" s="1012"/>
      <c r="AN111" s="1012"/>
      <c r="AO111" s="1012"/>
      <c r="AP111" s="1022"/>
      <c r="AQ111" s="1022"/>
      <c r="AR111" s="1133"/>
      <c r="AS111" s="1012"/>
      <c r="AT111" s="1012"/>
      <c r="AU111" s="1012"/>
      <c r="AV111" s="1012"/>
      <c r="AW111" s="1012"/>
      <c r="AX111" s="1012"/>
      <c r="AY111" s="1012"/>
      <c r="AZ111" s="1012"/>
      <c r="BA111" s="1012"/>
      <c r="BB111" s="426"/>
      <c r="BC111" s="426"/>
      <c r="BD111" s="426"/>
      <c r="BE111" s="426"/>
      <c r="BF111" s="426"/>
      <c r="BG111" s="426"/>
      <c r="BH111" s="426"/>
      <c r="BI111" s="426"/>
      <c r="BJ111" s="426"/>
      <c r="BK111" s="426"/>
      <c r="BL111" s="426"/>
      <c r="BM111" s="426"/>
    </row>
    <row r="112" spans="1:65" s="140" customFormat="1" ht="12" customHeight="1">
      <c r="A112" s="207"/>
      <c r="B112" s="220"/>
      <c r="C112" s="220"/>
      <c r="D112" s="220"/>
      <c r="E112" s="220"/>
      <c r="F112" s="220"/>
      <c r="G112" s="220"/>
      <c r="H112" s="220"/>
      <c r="I112" s="220"/>
      <c r="J112" s="1143"/>
      <c r="K112" s="1012"/>
      <c r="L112" s="1012"/>
      <c r="M112" s="1012"/>
      <c r="N112" s="1012"/>
      <c r="O112" s="1012"/>
      <c r="P112" s="1012"/>
      <c r="Q112" s="1012"/>
      <c r="R112" s="1012"/>
      <c r="S112" s="1012"/>
      <c r="T112" s="1012"/>
      <c r="U112" s="996"/>
      <c r="V112" s="996"/>
      <c r="W112" s="995">
        <v>52</v>
      </c>
      <c r="X112" s="1007">
        <v>63.850999999999999</v>
      </c>
      <c r="Y112" s="1007">
        <v>110.661</v>
      </c>
      <c r="Z112" s="1007">
        <v>18.1387</v>
      </c>
      <c r="AA112" s="1007">
        <v>15.1157</v>
      </c>
      <c r="AB112" s="1007">
        <v>15.846</v>
      </c>
      <c r="AC112" s="1008">
        <v>338.70569999999998</v>
      </c>
      <c r="AD112" s="1007">
        <v>198.84569999999999</v>
      </c>
      <c r="AE112" s="1007">
        <v>41.433</v>
      </c>
      <c r="AF112" s="1007">
        <v>10.01</v>
      </c>
      <c r="AG112" s="1007">
        <v>1.25685</v>
      </c>
      <c r="AH112" s="1007">
        <v>214.35</v>
      </c>
      <c r="AI112" s="1007">
        <v>76.91</v>
      </c>
      <c r="AJ112" s="1012"/>
      <c r="AK112" s="1012"/>
      <c r="AL112" s="1012"/>
      <c r="AM112" s="1012"/>
      <c r="AN112" s="1012"/>
      <c r="AO112" s="1012"/>
      <c r="AP112" s="1022"/>
      <c r="AQ112" s="1022"/>
      <c r="AR112" s="1133"/>
      <c r="AS112" s="1012"/>
      <c r="AT112" s="1012"/>
      <c r="AU112" s="1012"/>
      <c r="AV112" s="1012"/>
      <c r="AW112" s="1012"/>
      <c r="AX112" s="1012"/>
      <c r="AY112" s="1012"/>
      <c r="AZ112" s="1012"/>
      <c r="BA112" s="1012"/>
      <c r="BB112" s="426"/>
      <c r="BC112" s="426"/>
      <c r="BD112" s="426"/>
      <c r="BE112" s="426"/>
      <c r="BF112" s="426"/>
      <c r="BG112" s="426"/>
      <c r="BH112" s="426"/>
      <c r="BI112" s="426"/>
      <c r="BJ112" s="426"/>
      <c r="BK112" s="426"/>
      <c r="BL112" s="426"/>
      <c r="BM112" s="426"/>
    </row>
    <row r="113" spans="1:65" s="140" customFormat="1" ht="12" customHeight="1">
      <c r="A113" s="207"/>
      <c r="B113" s="220"/>
      <c r="C113" s="220"/>
      <c r="D113" s="220"/>
      <c r="E113" s="220"/>
      <c r="F113" s="220"/>
      <c r="G113" s="220"/>
      <c r="H113" s="220"/>
      <c r="I113" s="220"/>
      <c r="J113" s="1143"/>
      <c r="K113" s="1012"/>
      <c r="L113" s="1012"/>
      <c r="M113" s="1012"/>
      <c r="N113" s="1012"/>
      <c r="O113" s="1012"/>
      <c r="P113" s="1012"/>
      <c r="Q113" s="1012"/>
      <c r="R113" s="1012"/>
      <c r="S113" s="1012"/>
      <c r="T113" s="1012"/>
      <c r="U113" s="996">
        <v>2016</v>
      </c>
      <c r="V113" s="1013">
        <v>1</v>
      </c>
      <c r="W113" s="995">
        <v>1</v>
      </c>
      <c r="X113" s="1007">
        <v>40.61</v>
      </c>
      <c r="Y113" s="1007">
        <v>96.75</v>
      </c>
      <c r="Z113" s="1007">
        <v>16.37</v>
      </c>
      <c r="AA113" s="1007">
        <v>12.12</v>
      </c>
      <c r="AB113" s="1007">
        <v>8.33</v>
      </c>
      <c r="AC113" s="1008">
        <v>165.03200000000001</v>
      </c>
      <c r="AD113" s="1007">
        <v>95.83</v>
      </c>
      <c r="AE113" s="1007">
        <v>18.5</v>
      </c>
      <c r="AF113" s="1007">
        <v>10.01</v>
      </c>
      <c r="AG113" s="1007">
        <v>1.23</v>
      </c>
      <c r="AH113" s="1007">
        <v>109.19</v>
      </c>
      <c r="AI113" s="1007">
        <v>37.270000000000003</v>
      </c>
      <c r="AJ113" s="1012"/>
      <c r="AK113" s="1012"/>
      <c r="AL113" s="1012"/>
      <c r="AM113" s="1012"/>
      <c r="AN113" s="1012"/>
      <c r="AO113" s="1012"/>
      <c r="AP113" s="1022"/>
      <c r="AQ113" s="1022"/>
      <c r="AR113" s="1133"/>
      <c r="AS113" s="1012"/>
      <c r="AT113" s="1012"/>
      <c r="AU113" s="1012"/>
      <c r="AV113" s="1012"/>
      <c r="AW113" s="1012"/>
      <c r="AX113" s="1012"/>
      <c r="AY113" s="1012"/>
      <c r="AZ113" s="1012"/>
      <c r="BA113" s="1012"/>
      <c r="BB113" s="426"/>
      <c r="BC113" s="426"/>
      <c r="BD113" s="426"/>
      <c r="BE113" s="426"/>
      <c r="BF113" s="426"/>
      <c r="BG113" s="426"/>
      <c r="BH113" s="426"/>
      <c r="BI113" s="426"/>
      <c r="BJ113" s="426"/>
      <c r="BK113" s="426"/>
      <c r="BL113" s="426"/>
      <c r="BM113" s="426"/>
    </row>
    <row r="114" spans="1:65" s="140" customFormat="1" ht="12" customHeight="1">
      <c r="A114" s="207"/>
      <c r="B114" s="220"/>
      <c r="C114" s="220"/>
      <c r="D114" s="220"/>
      <c r="E114" s="220"/>
      <c r="F114" s="220"/>
      <c r="G114" s="220"/>
      <c r="H114" s="220"/>
      <c r="I114" s="220"/>
      <c r="J114" s="1143"/>
      <c r="K114" s="1012"/>
      <c r="L114" s="1012"/>
      <c r="M114" s="1012"/>
      <c r="N114" s="1012"/>
      <c r="O114" s="1012"/>
      <c r="P114" s="1012"/>
      <c r="Q114" s="1012"/>
      <c r="R114" s="1012"/>
      <c r="S114" s="1012"/>
      <c r="T114" s="1012"/>
      <c r="U114" s="996"/>
      <c r="V114" s="1013"/>
      <c r="W114" s="995">
        <v>2</v>
      </c>
      <c r="X114" s="1007">
        <v>29.82</v>
      </c>
      <c r="Y114" s="1007">
        <v>76.510000000000005</v>
      </c>
      <c r="Z114" s="1007">
        <v>15.9</v>
      </c>
      <c r="AA114" s="1007">
        <v>10.45</v>
      </c>
      <c r="AB114" s="1007">
        <v>5.38</v>
      </c>
      <c r="AC114" s="1008">
        <v>137.04</v>
      </c>
      <c r="AD114" s="1007">
        <v>78.260000000000005</v>
      </c>
      <c r="AE114" s="1007">
        <v>13.1</v>
      </c>
      <c r="AF114" s="1007">
        <v>10</v>
      </c>
      <c r="AG114" s="1007">
        <v>1.18</v>
      </c>
      <c r="AH114" s="1007">
        <v>177.91</v>
      </c>
      <c r="AI114" s="1007">
        <v>53.34</v>
      </c>
      <c r="AJ114" s="1012"/>
      <c r="AK114" s="1012"/>
      <c r="AL114" s="1012"/>
      <c r="AM114" s="1012"/>
      <c r="AN114" s="1012"/>
      <c r="AO114" s="1012"/>
      <c r="AP114" s="1022"/>
      <c r="AQ114" s="1022"/>
      <c r="AR114" s="1133"/>
      <c r="AS114" s="1012"/>
      <c r="AT114" s="1012"/>
      <c r="AU114" s="1012"/>
      <c r="AV114" s="1012"/>
      <c r="AW114" s="1012"/>
      <c r="AX114" s="1012"/>
      <c r="AY114" s="1012"/>
      <c r="AZ114" s="1012"/>
      <c r="BA114" s="1012"/>
      <c r="BB114" s="426"/>
      <c r="BC114" s="426"/>
      <c r="BD114" s="426"/>
      <c r="BE114" s="426"/>
      <c r="BF114" s="426"/>
      <c r="BG114" s="426"/>
      <c r="BH114" s="426"/>
      <c r="BI114" s="426"/>
      <c r="BJ114" s="426"/>
      <c r="BK114" s="426"/>
      <c r="BL114" s="426"/>
      <c r="BM114" s="426"/>
    </row>
    <row r="115" spans="1:65" s="140" customFormat="1" ht="12" customHeight="1">
      <c r="A115" s="207"/>
      <c r="B115" s="220"/>
      <c r="C115" s="220"/>
      <c r="D115" s="220"/>
      <c r="E115" s="220"/>
      <c r="F115" s="220"/>
      <c r="G115" s="220"/>
      <c r="H115" s="220"/>
      <c r="I115" s="220"/>
      <c r="J115" s="1143"/>
      <c r="K115" s="1012"/>
      <c r="L115" s="1012"/>
      <c r="M115" s="1012"/>
      <c r="N115" s="1012"/>
      <c r="O115" s="1012"/>
      <c r="P115" s="1012"/>
      <c r="Q115" s="1012"/>
      <c r="R115" s="1012"/>
      <c r="S115" s="1012"/>
      <c r="T115" s="1012"/>
      <c r="U115" s="996"/>
      <c r="V115" s="1013"/>
      <c r="W115" s="995">
        <v>3</v>
      </c>
      <c r="X115" s="1007">
        <v>27.06</v>
      </c>
      <c r="Y115" s="1007">
        <v>80.096000000000004</v>
      </c>
      <c r="Z115" s="1007">
        <v>29.21</v>
      </c>
      <c r="AA115" s="1007">
        <v>10.396000000000001</v>
      </c>
      <c r="AB115" s="1007">
        <v>5.29</v>
      </c>
      <c r="AC115" s="1008">
        <v>102.45</v>
      </c>
      <c r="AD115" s="1007">
        <v>101.264</v>
      </c>
      <c r="AE115" s="1007">
        <v>15.26</v>
      </c>
      <c r="AF115" s="1007">
        <v>10.01</v>
      </c>
      <c r="AG115" s="1007">
        <v>1.2529999999999999</v>
      </c>
      <c r="AH115" s="1007">
        <v>248.28</v>
      </c>
      <c r="AI115" s="1007">
        <v>76.69</v>
      </c>
      <c r="AJ115" s="1012"/>
      <c r="AK115" s="1012"/>
      <c r="AL115" s="1012"/>
      <c r="AM115" s="1012"/>
      <c r="AN115" s="1012"/>
      <c r="AO115" s="1012"/>
      <c r="AP115" s="1022"/>
      <c r="AQ115" s="1022"/>
      <c r="AR115" s="1133"/>
      <c r="AS115" s="1012"/>
      <c r="AT115" s="1012"/>
      <c r="AU115" s="1012"/>
      <c r="AV115" s="1012"/>
      <c r="AW115" s="1012"/>
      <c r="AX115" s="1012"/>
      <c r="AY115" s="1012"/>
      <c r="AZ115" s="1012"/>
      <c r="BA115" s="1012"/>
      <c r="BB115" s="426"/>
      <c r="BC115" s="426"/>
      <c r="BD115" s="426"/>
      <c r="BE115" s="426"/>
      <c r="BF115" s="426"/>
      <c r="BG115" s="426"/>
      <c r="BH115" s="426"/>
      <c r="BI115" s="426"/>
      <c r="BJ115" s="426"/>
      <c r="BK115" s="426"/>
      <c r="BL115" s="426"/>
      <c r="BM115" s="426"/>
    </row>
    <row r="116" spans="1:65" s="181" customFormat="1" ht="12" customHeight="1">
      <c r="A116" s="207"/>
      <c r="B116" s="220"/>
      <c r="C116" s="220"/>
      <c r="D116" s="220"/>
      <c r="E116" s="220"/>
      <c r="F116" s="220"/>
      <c r="G116" s="220"/>
      <c r="H116" s="220"/>
      <c r="I116" s="220"/>
      <c r="J116" s="609"/>
      <c r="K116" s="532"/>
      <c r="L116" s="532"/>
      <c r="M116" s="532"/>
      <c r="N116" s="532"/>
      <c r="O116" s="532"/>
      <c r="P116" s="532"/>
      <c r="Q116" s="532"/>
      <c r="R116" s="532"/>
      <c r="S116" s="532"/>
      <c r="T116" s="532"/>
      <c r="U116" s="996"/>
      <c r="V116" s="1013">
        <v>4</v>
      </c>
      <c r="W116" s="995">
        <v>4</v>
      </c>
      <c r="X116" s="1007">
        <v>27.93</v>
      </c>
      <c r="Y116" s="1007">
        <v>77.09</v>
      </c>
      <c r="Z116" s="1007">
        <v>20.7</v>
      </c>
      <c r="AA116" s="1007">
        <v>10.32</v>
      </c>
      <c r="AB116" s="1007">
        <v>6.0640000000000001</v>
      </c>
      <c r="AC116" s="1008">
        <v>93.71</v>
      </c>
      <c r="AD116" s="1007">
        <v>79.73</v>
      </c>
      <c r="AE116" s="1007">
        <v>12.66</v>
      </c>
      <c r="AF116" s="1007">
        <v>10.01</v>
      </c>
      <c r="AG116" s="1007">
        <v>1.22</v>
      </c>
      <c r="AH116" s="1007">
        <v>142.55000000000001</v>
      </c>
      <c r="AI116" s="1007">
        <v>40.92</v>
      </c>
      <c r="AJ116" s="532"/>
      <c r="AK116" s="532"/>
      <c r="AL116" s="532"/>
      <c r="AM116" s="532"/>
      <c r="AN116" s="532"/>
      <c r="AO116" s="532"/>
      <c r="AP116" s="1144"/>
      <c r="AQ116" s="1022"/>
      <c r="AR116" s="1133"/>
      <c r="AS116" s="532"/>
      <c r="AT116" s="532"/>
      <c r="AU116" s="532"/>
      <c r="AV116" s="532"/>
      <c r="AW116" s="532"/>
      <c r="AX116" s="532"/>
      <c r="AY116" s="532"/>
      <c r="AZ116" s="532"/>
      <c r="BA116" s="532"/>
      <c r="BB116" s="427"/>
      <c r="BC116" s="427"/>
      <c r="BD116" s="427"/>
      <c r="BE116" s="427"/>
      <c r="BF116" s="427"/>
      <c r="BG116" s="427"/>
      <c r="BH116" s="427"/>
      <c r="BI116" s="427"/>
      <c r="BJ116" s="427"/>
      <c r="BK116" s="427"/>
      <c r="BL116" s="427"/>
      <c r="BM116" s="427"/>
    </row>
    <row r="117" spans="1:65" s="140" customFormat="1" ht="12" customHeight="1">
      <c r="A117" s="207"/>
      <c r="B117" s="220"/>
      <c r="C117" s="220"/>
      <c r="D117" s="220"/>
      <c r="E117" s="220"/>
      <c r="F117" s="220"/>
      <c r="G117" s="220"/>
      <c r="H117" s="220"/>
      <c r="I117" s="220"/>
      <c r="J117" s="1143"/>
      <c r="K117" s="1012"/>
      <c r="L117" s="1012"/>
      <c r="M117" s="1012"/>
      <c r="N117" s="1012"/>
      <c r="O117" s="1012"/>
      <c r="P117" s="1012"/>
      <c r="Q117" s="1012"/>
      <c r="R117" s="1012"/>
      <c r="S117" s="1012"/>
      <c r="T117" s="1012"/>
      <c r="U117" s="996"/>
      <c r="V117" s="1013"/>
      <c r="W117" s="995">
        <v>5</v>
      </c>
      <c r="X117" s="1007">
        <v>49.585999999999999</v>
      </c>
      <c r="Y117" s="1007">
        <v>140.12</v>
      </c>
      <c r="Z117" s="1007">
        <v>74.02</v>
      </c>
      <c r="AA117" s="1007">
        <v>14.34</v>
      </c>
      <c r="AB117" s="1007">
        <v>9.59</v>
      </c>
      <c r="AC117" s="1008">
        <v>142.55000000000001</v>
      </c>
      <c r="AD117" s="1007">
        <v>128.66</v>
      </c>
      <c r="AE117" s="1007">
        <v>24.24</v>
      </c>
      <c r="AF117" s="1007">
        <v>10.01</v>
      </c>
      <c r="AG117" s="1007">
        <v>1.17</v>
      </c>
      <c r="AH117" s="1007">
        <v>251.59399999999999</v>
      </c>
      <c r="AI117" s="1007">
        <v>58.97</v>
      </c>
      <c r="AJ117" s="1012"/>
      <c r="AK117" s="1012"/>
      <c r="AL117" s="1012"/>
      <c r="AM117" s="1012"/>
      <c r="AN117" s="1012"/>
      <c r="AO117" s="1012"/>
      <c r="AP117" s="1022"/>
      <c r="AQ117" s="1022"/>
      <c r="AR117" s="1133"/>
      <c r="AS117" s="1012"/>
      <c r="AT117" s="1012"/>
      <c r="AU117" s="1012"/>
      <c r="AV117" s="1012"/>
      <c r="AW117" s="1012"/>
      <c r="AX117" s="1012"/>
      <c r="AY117" s="1012"/>
      <c r="AZ117" s="1012"/>
      <c r="BA117" s="1012"/>
      <c r="BB117" s="426"/>
      <c r="BC117" s="426"/>
      <c r="BD117" s="426"/>
      <c r="BE117" s="426"/>
      <c r="BF117" s="426"/>
      <c r="BG117" s="426"/>
      <c r="BH117" s="426"/>
      <c r="BI117" s="426"/>
      <c r="BJ117" s="426"/>
      <c r="BK117" s="426"/>
      <c r="BL117" s="426"/>
      <c r="BM117" s="426"/>
    </row>
    <row r="118" spans="1:65" s="181" customFormat="1" ht="12" customHeight="1">
      <c r="A118" s="207"/>
      <c r="B118" s="220"/>
      <c r="C118" s="220"/>
      <c r="D118" s="220"/>
      <c r="E118" s="220"/>
      <c r="F118" s="220"/>
      <c r="G118" s="220"/>
      <c r="H118" s="220"/>
      <c r="I118" s="220"/>
      <c r="J118" s="1145"/>
      <c r="K118" s="1146"/>
      <c r="L118" s="532"/>
      <c r="M118" s="532"/>
      <c r="N118" s="532"/>
      <c r="O118" s="532"/>
      <c r="P118" s="532"/>
      <c r="Q118" s="532"/>
      <c r="R118" s="532"/>
      <c r="S118" s="532"/>
      <c r="T118" s="532"/>
      <c r="U118" s="994"/>
      <c r="V118" s="1013"/>
      <c r="W118" s="995">
        <v>6</v>
      </c>
      <c r="X118" s="1007">
        <v>57</v>
      </c>
      <c r="Y118" s="1007">
        <v>144.66999999999999</v>
      </c>
      <c r="Z118" s="1007">
        <v>78.08</v>
      </c>
      <c r="AA118" s="1007">
        <v>14.98</v>
      </c>
      <c r="AB118" s="1007">
        <v>12.82</v>
      </c>
      <c r="AC118" s="1008">
        <v>223.15</v>
      </c>
      <c r="AD118" s="1007">
        <v>174.87</v>
      </c>
      <c r="AE118" s="1007">
        <v>35.18</v>
      </c>
      <c r="AF118" s="1007">
        <v>9.01</v>
      </c>
      <c r="AG118" s="1007">
        <v>0.82</v>
      </c>
      <c r="AH118" s="1007">
        <v>388.05428210000002</v>
      </c>
      <c r="AI118" s="1007">
        <v>80.41</v>
      </c>
      <c r="AJ118" s="532"/>
      <c r="AK118" s="532"/>
      <c r="AL118" s="532"/>
      <c r="AM118" s="532"/>
      <c r="AN118" s="532"/>
      <c r="AO118" s="532"/>
      <c r="AP118" s="1022"/>
      <c r="AQ118" s="1022"/>
      <c r="AR118" s="1133"/>
      <c r="AS118" s="532"/>
      <c r="AT118" s="532"/>
      <c r="AU118" s="532"/>
      <c r="AV118" s="532"/>
      <c r="AW118" s="532"/>
      <c r="AX118" s="532"/>
      <c r="AY118" s="532"/>
      <c r="AZ118" s="532"/>
      <c r="BA118" s="532"/>
      <c r="BB118" s="427"/>
      <c r="BC118" s="427"/>
      <c r="BD118" s="427"/>
      <c r="BE118" s="427"/>
      <c r="BF118" s="427"/>
      <c r="BG118" s="427"/>
      <c r="BH118" s="427"/>
      <c r="BI118" s="427"/>
      <c r="BJ118" s="427"/>
      <c r="BK118" s="427"/>
      <c r="BL118" s="427"/>
      <c r="BM118" s="427"/>
    </row>
    <row r="119" spans="1:65" s="140" customFormat="1" ht="12" customHeight="1">
      <c r="A119" s="207"/>
      <c r="B119" s="220"/>
      <c r="C119" s="220"/>
      <c r="D119" s="220"/>
      <c r="E119" s="220"/>
      <c r="F119" s="220"/>
      <c r="G119" s="220"/>
      <c r="H119" s="220"/>
      <c r="I119" s="220"/>
      <c r="J119" s="1147"/>
      <c r="K119" s="1148"/>
      <c r="L119" s="1012"/>
      <c r="M119" s="1012"/>
      <c r="N119" s="1012"/>
      <c r="O119" s="1012"/>
      <c r="P119" s="1012"/>
      <c r="Q119" s="1012"/>
      <c r="R119" s="1012"/>
      <c r="S119" s="1012"/>
      <c r="T119" s="1012"/>
      <c r="U119" s="994"/>
      <c r="V119" s="1013"/>
      <c r="W119" s="995">
        <v>7</v>
      </c>
      <c r="X119" s="1007">
        <v>52.31</v>
      </c>
      <c r="Y119" s="1007">
        <v>117.32</v>
      </c>
      <c r="Z119" s="1007">
        <v>41.34</v>
      </c>
      <c r="AA119" s="1007">
        <v>15.86</v>
      </c>
      <c r="AB119" s="1007">
        <v>12.43</v>
      </c>
      <c r="AC119" s="1008">
        <v>223.86</v>
      </c>
      <c r="AD119" s="1007">
        <v>126.56</v>
      </c>
      <c r="AE119" s="1007">
        <v>25.04</v>
      </c>
      <c r="AF119" s="1007">
        <v>9.01</v>
      </c>
      <c r="AG119" s="1007">
        <v>1.59</v>
      </c>
      <c r="AH119" s="1007">
        <v>283.21000240000001</v>
      </c>
      <c r="AI119" s="1007">
        <v>53.36</v>
      </c>
      <c r="AJ119" s="1012"/>
      <c r="AK119" s="1012"/>
      <c r="AL119" s="1012"/>
      <c r="AM119" s="1012"/>
      <c r="AN119" s="1012"/>
      <c r="AO119" s="1012"/>
      <c r="AP119" s="1022"/>
      <c r="AQ119" s="1022"/>
      <c r="AR119" s="1133"/>
      <c r="AS119" s="1012"/>
      <c r="AT119" s="1012"/>
      <c r="AU119" s="1012"/>
      <c r="AV119" s="1012"/>
      <c r="AW119" s="1012"/>
      <c r="AX119" s="1012"/>
      <c r="AY119" s="1012"/>
      <c r="AZ119" s="1012"/>
      <c r="BA119" s="1012"/>
      <c r="BB119" s="426"/>
      <c r="BC119" s="426"/>
      <c r="BD119" s="426"/>
      <c r="BE119" s="426"/>
      <c r="BF119" s="426"/>
      <c r="BG119" s="426"/>
      <c r="BH119" s="426"/>
      <c r="BI119" s="426"/>
      <c r="BJ119" s="426"/>
      <c r="BK119" s="426"/>
      <c r="BL119" s="426"/>
      <c r="BM119" s="426"/>
    </row>
    <row r="120" spans="1:65" ht="12" customHeight="1">
      <c r="A120" s="207"/>
      <c r="B120" s="220"/>
      <c r="C120" s="220"/>
      <c r="D120" s="220"/>
      <c r="E120" s="220"/>
      <c r="F120" s="220"/>
      <c r="G120" s="220"/>
      <c r="H120" s="220"/>
      <c r="I120" s="220"/>
      <c r="V120" s="1013">
        <v>8</v>
      </c>
      <c r="W120" s="995">
        <v>8</v>
      </c>
      <c r="X120" s="1007">
        <v>57.96</v>
      </c>
      <c r="Y120" s="1007">
        <v>140.31</v>
      </c>
      <c r="Z120" s="1007">
        <v>96.52</v>
      </c>
      <c r="AA120" s="1007">
        <v>22.12</v>
      </c>
      <c r="AB120" s="1007">
        <v>19.3</v>
      </c>
      <c r="AC120" s="1008">
        <v>297.45999999999998</v>
      </c>
      <c r="AD120" s="1007">
        <v>188.83</v>
      </c>
      <c r="AE120" s="1007">
        <v>26.72</v>
      </c>
      <c r="AF120" s="1007">
        <v>18.309999999999999</v>
      </c>
      <c r="AG120" s="1007">
        <v>14.62</v>
      </c>
      <c r="AH120" s="1007">
        <v>414.29357470000002</v>
      </c>
      <c r="AI120" s="1007">
        <v>65.55</v>
      </c>
    </row>
    <row r="121" spans="1:65" ht="12" customHeight="1">
      <c r="A121" s="207"/>
      <c r="B121" s="220"/>
      <c r="C121" s="220"/>
      <c r="D121" s="220"/>
      <c r="E121" s="220"/>
      <c r="F121" s="220"/>
      <c r="G121" s="220"/>
      <c r="H121" s="220"/>
      <c r="I121" s="220"/>
      <c r="V121" s="1013"/>
      <c r="W121" s="995">
        <v>9</v>
      </c>
      <c r="X121" s="1007">
        <v>100.51885660000001</v>
      </c>
      <c r="Y121" s="1007">
        <v>268.94750210000001</v>
      </c>
      <c r="Z121" s="1007">
        <v>150.104332</v>
      </c>
      <c r="AA121" s="1007">
        <v>31.986428669999999</v>
      </c>
      <c r="AB121" s="1007">
        <v>19.514333090000001</v>
      </c>
      <c r="AC121" s="1008">
        <v>326.48699649999998</v>
      </c>
      <c r="AD121" s="1007">
        <v>170.33500290000001</v>
      </c>
      <c r="AE121" s="1007">
        <v>30.940000529999999</v>
      </c>
      <c r="AF121" s="1007">
        <v>16.54985727582655</v>
      </c>
      <c r="AG121" s="1007">
        <v>7.4597144130000004</v>
      </c>
      <c r="AH121" s="1007">
        <v>382.60643219999997</v>
      </c>
      <c r="AI121" s="1007">
        <v>72.96314185</v>
      </c>
    </row>
    <row r="122" spans="1:65" ht="12" customHeight="1">
      <c r="A122" s="207"/>
      <c r="B122" s="220"/>
      <c r="C122" s="220"/>
      <c r="D122" s="220"/>
      <c r="E122" s="220"/>
      <c r="F122" s="220"/>
      <c r="G122" s="220"/>
      <c r="H122" s="220"/>
      <c r="I122" s="220"/>
      <c r="V122" s="1013"/>
      <c r="W122" s="995">
        <v>10</v>
      </c>
      <c r="X122" s="1007">
        <v>75.15657152448378</v>
      </c>
      <c r="Y122" s="1007">
        <v>243.71150207519463</v>
      </c>
      <c r="Z122" s="1007">
        <v>181.79733530680286</v>
      </c>
      <c r="AA122" s="1007">
        <v>21.817856924874398</v>
      </c>
      <c r="AB122" s="1007">
        <v>20.1870002746582</v>
      </c>
      <c r="AC122" s="1008">
        <v>281.91442869999997</v>
      </c>
      <c r="AD122" s="1007">
        <v>164.05856977190246</v>
      </c>
      <c r="AE122" s="1007">
        <v>30.751428604125927</v>
      </c>
      <c r="AF122" s="1007">
        <v>9.5257144655499921</v>
      </c>
      <c r="AG122" s="1007">
        <v>2.1815714495522598</v>
      </c>
      <c r="AH122" s="1007">
        <v>245.78571646554084</v>
      </c>
      <c r="AI122" s="1007">
        <v>47.002858298165428</v>
      </c>
    </row>
    <row r="123" spans="1:65" ht="12" customHeight="1">
      <c r="A123" s="207"/>
      <c r="B123" s="220"/>
      <c r="C123" s="220"/>
      <c r="D123" s="220"/>
      <c r="E123" s="220"/>
      <c r="F123" s="220"/>
      <c r="G123" s="220"/>
      <c r="H123" s="220"/>
      <c r="I123" s="220"/>
      <c r="V123" s="1013"/>
      <c r="W123" s="995">
        <v>11</v>
      </c>
      <c r="X123" s="1007">
        <v>52.24</v>
      </c>
      <c r="Y123" s="1007">
        <v>154.21</v>
      </c>
      <c r="Z123" s="1007">
        <v>79.12</v>
      </c>
      <c r="AA123" s="1007">
        <v>21.645000185285259</v>
      </c>
      <c r="AB123" s="1007">
        <v>18.452999932425314</v>
      </c>
      <c r="AC123" s="1008">
        <v>302.97000000000003</v>
      </c>
      <c r="AD123" s="1007">
        <v>146.11571393694155</v>
      </c>
      <c r="AE123" s="1007">
        <v>26.230000359671411</v>
      </c>
      <c r="AF123" s="1007">
        <v>10.001428604125973</v>
      </c>
      <c r="AG123" s="1007">
        <v>1.7041428429739771</v>
      </c>
      <c r="AH123" s="1007">
        <v>239.62</v>
      </c>
      <c r="AI123" s="1007">
        <v>42.29</v>
      </c>
    </row>
    <row r="124" spans="1:65" ht="12" customHeight="1">
      <c r="A124" s="199"/>
      <c r="B124" s="199"/>
      <c r="C124" s="199"/>
      <c r="D124" s="199"/>
      <c r="E124" s="199"/>
      <c r="F124" s="199"/>
      <c r="G124" s="199"/>
      <c r="H124" s="199"/>
      <c r="I124" s="199"/>
      <c r="V124" s="994">
        <v>12</v>
      </c>
      <c r="W124" s="994">
        <v>12</v>
      </c>
      <c r="X124" s="1007">
        <v>44.628571101597331</v>
      </c>
      <c r="Y124" s="1007">
        <v>116.62271445138057</v>
      </c>
      <c r="Z124" s="1007">
        <v>41.373285293579045</v>
      </c>
      <c r="AA124" s="1007">
        <v>15.247000013078916</v>
      </c>
      <c r="AB124" s="1007">
        <v>12.7100000381469</v>
      </c>
      <c r="AC124" s="1008">
        <v>179.33771623883899</v>
      </c>
      <c r="AD124" s="1007">
        <v>114.18428584507485</v>
      </c>
      <c r="AE124" s="1007">
        <v>18.61999988555905</v>
      </c>
      <c r="AF124" s="1007">
        <v>9.9999999999999964</v>
      </c>
      <c r="AG124" s="1007">
        <v>1.2444285835538544</v>
      </c>
      <c r="AH124" s="1007">
        <v>150.27357046944684</v>
      </c>
      <c r="AI124" s="1007">
        <v>24.915714263915959</v>
      </c>
    </row>
    <row r="125" spans="1:65" ht="22.5" customHeight="1">
      <c r="A125" s="1205"/>
      <c r="B125" s="1205"/>
      <c r="C125" s="1205"/>
      <c r="D125" s="1205"/>
      <c r="E125" s="1205"/>
      <c r="F125" s="1205"/>
      <c r="G125" s="1205"/>
      <c r="H125" s="1205"/>
      <c r="I125" s="1205"/>
      <c r="W125" s="994">
        <v>13</v>
      </c>
      <c r="X125" s="1007">
        <v>42.599998474121001</v>
      </c>
      <c r="Y125" s="1007">
        <v>120.78800201416</v>
      </c>
      <c r="Z125" s="1007">
        <v>93.665000915527301</v>
      </c>
      <c r="AA125" s="1007">
        <v>17.322999954223601</v>
      </c>
      <c r="AB125" s="1007">
        <v>15.171999931335399</v>
      </c>
      <c r="AC125" s="1008">
        <v>130.67500305175699</v>
      </c>
      <c r="AD125" s="1007">
        <v>89.040000915527301</v>
      </c>
      <c r="AE125" s="1007">
        <v>15.310000419616699</v>
      </c>
      <c r="AF125" s="1007">
        <v>10</v>
      </c>
      <c r="AG125" s="1007">
        <v>1.0199999809265099</v>
      </c>
      <c r="AH125" s="1007">
        <v>116.33999633789</v>
      </c>
      <c r="AI125" s="1007">
        <v>24.159999847412099</v>
      </c>
    </row>
    <row r="126" spans="1:65" ht="12" customHeight="1">
      <c r="A126" s="207"/>
      <c r="B126" s="220"/>
      <c r="C126" s="220"/>
      <c r="D126" s="220"/>
      <c r="E126" s="220"/>
      <c r="F126" s="220"/>
      <c r="G126" s="220"/>
      <c r="H126" s="220"/>
      <c r="I126" s="220"/>
      <c r="W126" s="994">
        <v>14</v>
      </c>
      <c r="X126" s="1007">
        <v>49.743000030517535</v>
      </c>
      <c r="Y126" s="1007">
        <v>125.66285814557708</v>
      </c>
      <c r="Z126" s="1007">
        <v>131.74585723876913</v>
      </c>
      <c r="AA126" s="1007">
        <v>14.828142711094401</v>
      </c>
      <c r="AB126" s="1007">
        <v>13.217000007629398</v>
      </c>
      <c r="AC126" s="1008">
        <v>121.81457192557171</v>
      </c>
      <c r="AD126" s="1007">
        <v>78.037142072405103</v>
      </c>
      <c r="AE126" s="1007">
        <v>14.082857131957956</v>
      </c>
      <c r="AF126" s="1007">
        <v>10.001428604125973</v>
      </c>
      <c r="AG126" s="1007">
        <v>1.3691428899764975</v>
      </c>
      <c r="AH126" s="1007">
        <v>126.18428475516127</v>
      </c>
      <c r="AI126" s="1007">
        <v>22.646999904087572</v>
      </c>
    </row>
    <row r="127" spans="1:65" ht="12" customHeight="1">
      <c r="A127" s="207"/>
      <c r="B127" s="220"/>
      <c r="C127" s="220"/>
      <c r="D127" s="220"/>
      <c r="E127" s="220"/>
      <c r="F127" s="220"/>
      <c r="G127" s="220"/>
      <c r="H127" s="220"/>
      <c r="I127" s="220"/>
      <c r="W127" s="994">
        <v>15</v>
      </c>
      <c r="X127" s="1007">
        <v>54.414285387311615</v>
      </c>
      <c r="Y127" s="1007">
        <v>127.68985639299636</v>
      </c>
      <c r="Z127" s="1007">
        <v>71.706143515450577</v>
      </c>
      <c r="AA127" s="1007">
        <v>15.017142977033298</v>
      </c>
      <c r="AB127" s="1007">
        <v>11.291000366210898</v>
      </c>
      <c r="AC127" s="1008">
        <v>184.69442967006074</v>
      </c>
      <c r="AD127" s="1007">
        <v>74.048570905412902</v>
      </c>
      <c r="AE127" s="1007">
        <v>17.312857082911869</v>
      </c>
      <c r="AF127" s="1007">
        <v>10.005714416503881</v>
      </c>
      <c r="AG127" s="1007">
        <v>1.6558571543012313</v>
      </c>
      <c r="AH127" s="1007">
        <v>140.54571315220355</v>
      </c>
      <c r="AI127" s="1007">
        <v>22.742571422031897</v>
      </c>
    </row>
    <row r="128" spans="1:65" ht="25.5" customHeight="1">
      <c r="A128" s="207"/>
      <c r="B128" s="1285"/>
      <c r="C128" s="1285"/>
      <c r="D128" s="521"/>
      <c r="E128" s="521"/>
      <c r="F128" s="517"/>
      <c r="G128" s="220"/>
      <c r="H128" s="220"/>
      <c r="I128" s="220"/>
      <c r="V128" s="994">
        <v>16</v>
      </c>
      <c r="W128" s="994">
        <v>16</v>
      </c>
      <c r="X128" s="1007">
        <v>47.73</v>
      </c>
      <c r="Y128" s="1007">
        <v>97.4</v>
      </c>
      <c r="Z128" s="1007">
        <v>53.49</v>
      </c>
      <c r="AA128" s="1007">
        <v>13.98</v>
      </c>
      <c r="AB128" s="1007">
        <v>11.63</v>
      </c>
      <c r="AC128" s="1008">
        <v>164.52</v>
      </c>
      <c r="AD128" s="1007">
        <v>81.069999999999993</v>
      </c>
      <c r="AE128" s="1007">
        <v>21.07</v>
      </c>
      <c r="AF128" s="1007">
        <v>10.01</v>
      </c>
      <c r="AG128" s="1007">
        <v>1.27</v>
      </c>
      <c r="AH128" s="1007">
        <v>141.29</v>
      </c>
      <c r="AI128" s="1007">
        <v>23.21</v>
      </c>
    </row>
    <row r="129" spans="1:35" ht="15" customHeight="1">
      <c r="A129" s="207"/>
      <c r="B129" s="519"/>
      <c r="C129" s="520"/>
      <c r="D129" s="519"/>
      <c r="E129" s="519"/>
      <c r="F129" s="522"/>
      <c r="G129" s="220"/>
      <c r="H129" s="220"/>
      <c r="I129" s="220"/>
      <c r="W129" s="994">
        <v>17</v>
      </c>
      <c r="X129" s="1007">
        <v>42.142857687813873</v>
      </c>
      <c r="Y129" s="1007">
        <v>85.487143380301248</v>
      </c>
      <c r="Z129" s="1007">
        <v>51.424428122384178</v>
      </c>
      <c r="AA129" s="1007">
        <v>12.944285669999999</v>
      </c>
      <c r="AB129" s="1007">
        <v>10.010000228881799</v>
      </c>
      <c r="AC129" s="1008">
        <v>152.88357325962556</v>
      </c>
      <c r="AD129" s="1007">
        <v>64.311428070000005</v>
      </c>
      <c r="AE129" s="1007">
        <v>16.638571469999999</v>
      </c>
      <c r="AF129" s="1007">
        <v>10.004285812377887</v>
      </c>
      <c r="AG129" s="1007">
        <v>1.7342857122421229</v>
      </c>
      <c r="AH129" s="1007">
        <v>105.73500061035119</v>
      </c>
      <c r="AI129" s="1007">
        <v>19.724285806928286</v>
      </c>
    </row>
    <row r="130" spans="1:35" ht="15" customHeight="1">
      <c r="A130" s="207"/>
      <c r="B130" s="519"/>
      <c r="C130" s="520"/>
      <c r="D130" s="519"/>
      <c r="E130" s="519"/>
      <c r="F130" s="522"/>
      <c r="G130" s="220"/>
      <c r="H130" s="220"/>
      <c r="I130" s="220"/>
      <c r="W130" s="994">
        <v>18</v>
      </c>
      <c r="X130" s="1007">
        <v>27.452428545270582</v>
      </c>
      <c r="Y130" s="1007">
        <v>62.369998931884716</v>
      </c>
      <c r="Z130" s="1007">
        <v>34.353571755545424</v>
      </c>
      <c r="AA130" s="1007">
        <v>10.727142742701899</v>
      </c>
      <c r="AB130" s="1007">
        <v>6.3112858363560251</v>
      </c>
      <c r="AC130" s="1008">
        <v>98.225285121372636</v>
      </c>
      <c r="AD130" s="1007">
        <v>46.242857796805197</v>
      </c>
      <c r="AE130" s="1007">
        <v>10.637142998831566</v>
      </c>
      <c r="AF130" s="1007">
        <v>10.007143020629858</v>
      </c>
      <c r="AG130" s="1007">
        <v>1.4345714194433998</v>
      </c>
      <c r="AH130" s="1007">
        <v>72.620000566754968</v>
      </c>
      <c r="AI130" s="1007">
        <v>14.075714383806471</v>
      </c>
    </row>
    <row r="131" spans="1:35" ht="15" customHeight="1">
      <c r="A131" s="207"/>
      <c r="B131" s="519"/>
      <c r="C131" s="520"/>
      <c r="D131" s="519"/>
      <c r="E131" s="519"/>
      <c r="F131" s="522"/>
      <c r="G131" s="220"/>
      <c r="H131" s="220"/>
      <c r="I131" s="220"/>
      <c r="W131" s="994">
        <v>19</v>
      </c>
      <c r="X131" s="1007">
        <v>21.857142584664455</v>
      </c>
      <c r="Y131" s="1007">
        <v>58.684285300118525</v>
      </c>
      <c r="Z131" s="1007">
        <v>29.207143238612552</v>
      </c>
      <c r="AA131" s="1007">
        <v>9.4342857088361427</v>
      </c>
      <c r="AB131" s="1007">
        <v>7.4910001754760689</v>
      </c>
      <c r="AC131" s="1008">
        <v>86.615142822265582</v>
      </c>
      <c r="AD131" s="1007">
        <v>41.954286302838973</v>
      </c>
      <c r="AE131" s="1007">
        <v>9.4342857088361427</v>
      </c>
      <c r="AF131" s="1007">
        <v>10.004285812377914</v>
      </c>
      <c r="AG131" s="1007">
        <v>1.3051428794860784</v>
      </c>
      <c r="AH131" s="1007">
        <v>60.497857775006928</v>
      </c>
      <c r="AI131" s="1007">
        <v>12.797142846243686</v>
      </c>
    </row>
    <row r="132" spans="1:35" ht="15" customHeight="1">
      <c r="A132" s="207"/>
      <c r="B132" s="519"/>
      <c r="C132" s="520"/>
      <c r="D132" s="519"/>
      <c r="E132" s="519"/>
      <c r="F132" s="522"/>
      <c r="G132" s="220"/>
      <c r="H132" s="220"/>
      <c r="I132" s="220"/>
      <c r="V132" s="994">
        <v>20</v>
      </c>
      <c r="W132" s="994">
        <v>20</v>
      </c>
      <c r="X132" s="1007">
        <v>19.5</v>
      </c>
      <c r="Y132" s="1007">
        <v>54</v>
      </c>
      <c r="Z132" s="1007">
        <v>22.1</v>
      </c>
      <c r="AA132" s="1007">
        <v>9.1999999999999993</v>
      </c>
      <c r="AB132" s="1007">
        <v>6.8</v>
      </c>
      <c r="AC132" s="1008">
        <v>78.2</v>
      </c>
      <c r="AD132" s="1007">
        <v>39.6</v>
      </c>
      <c r="AE132" s="1007">
        <v>8.6</v>
      </c>
      <c r="AF132" s="1007">
        <v>10</v>
      </c>
      <c r="AG132" s="1007">
        <v>1.6</v>
      </c>
      <c r="AH132" s="1007">
        <v>56.6</v>
      </c>
      <c r="AI132" s="1007">
        <v>12.9</v>
      </c>
    </row>
    <row r="133" spans="1:35" ht="15" customHeight="1">
      <c r="A133" s="207"/>
      <c r="B133" s="519"/>
      <c r="C133" s="520"/>
      <c r="D133" s="519"/>
      <c r="E133" s="519"/>
      <c r="F133" s="522"/>
      <c r="G133" s="220"/>
      <c r="H133" s="220"/>
      <c r="I133" s="220"/>
      <c r="W133" s="994">
        <v>21</v>
      </c>
      <c r="X133" s="1007">
        <v>19.485713958740185</v>
      </c>
      <c r="Y133" s="1007">
        <v>50.756999969482365</v>
      </c>
      <c r="Z133" s="1007">
        <v>17.473428726196214</v>
      </c>
      <c r="AA133" s="1007">
        <v>9.0128573008945967</v>
      </c>
      <c r="AB133" s="1007">
        <v>5.4099998474121005</v>
      </c>
      <c r="AC133" s="1008">
        <v>73.744141714913454</v>
      </c>
      <c r="AD133" s="1007">
        <v>44.79285812377924</v>
      </c>
      <c r="AE133" s="1007">
        <v>10.11999988555907</v>
      </c>
      <c r="AF133" s="1007">
        <v>10.011428560529414</v>
      </c>
      <c r="AG133" s="1007">
        <v>1.2349999972752113</v>
      </c>
      <c r="AH133" s="1007">
        <v>52.17071369716097</v>
      </c>
      <c r="AI133" s="1007">
        <v>11.968571390424414</v>
      </c>
    </row>
    <row r="134" spans="1:35" ht="15" customHeight="1">
      <c r="A134" s="207"/>
      <c r="B134" s="519"/>
      <c r="C134" s="520"/>
      <c r="D134" s="519"/>
      <c r="E134" s="519"/>
      <c r="F134" s="522"/>
      <c r="G134" s="220"/>
      <c r="H134" s="220"/>
      <c r="I134" s="220"/>
      <c r="W134" s="994">
        <v>22</v>
      </c>
      <c r="X134" s="1007">
        <v>16.329999999999998</v>
      </c>
      <c r="Y134" s="1007">
        <v>46.59</v>
      </c>
      <c r="Z134" s="1007">
        <v>17.04</v>
      </c>
      <c r="AA134" s="1007">
        <v>7.95</v>
      </c>
      <c r="AB134" s="1007">
        <v>3.82</v>
      </c>
      <c r="AC134" s="1008">
        <v>66.739999999999995</v>
      </c>
      <c r="AD134" s="1007">
        <v>34.01</v>
      </c>
      <c r="AE134" s="1007">
        <v>8.15</v>
      </c>
      <c r="AF134" s="1007">
        <v>10.02</v>
      </c>
      <c r="AG134" s="1007">
        <v>1.52</v>
      </c>
      <c r="AH134" s="1007">
        <v>46.88</v>
      </c>
      <c r="AI134" s="1007">
        <v>9.89</v>
      </c>
    </row>
    <row r="135" spans="1:35" ht="15" customHeight="1">
      <c r="A135" s="207"/>
      <c r="B135" s="519"/>
      <c r="C135" s="520"/>
      <c r="D135" s="519"/>
      <c r="E135" s="519"/>
      <c r="F135" s="522"/>
      <c r="G135" s="220"/>
      <c r="H135" s="220"/>
      <c r="I135" s="220"/>
      <c r="W135" s="994">
        <v>23</v>
      </c>
      <c r="X135" s="1007">
        <v>15.18</v>
      </c>
      <c r="Y135" s="1007">
        <v>40.29</v>
      </c>
      <c r="Z135" s="1007">
        <v>22.12</v>
      </c>
      <c r="AA135" s="1007">
        <v>7.6</v>
      </c>
      <c r="AB135" s="1007">
        <v>3.22</v>
      </c>
      <c r="AC135" s="1008">
        <v>59.4</v>
      </c>
      <c r="AD135" s="1007">
        <v>28.71</v>
      </c>
      <c r="AE135" s="1007">
        <v>7.74</v>
      </c>
      <c r="AF135" s="1007">
        <v>10</v>
      </c>
      <c r="AG135" s="1007">
        <v>1.55</v>
      </c>
      <c r="AH135" s="1007">
        <v>43.39</v>
      </c>
      <c r="AI135" s="1007">
        <v>8.57</v>
      </c>
    </row>
    <row r="136" spans="1:35" ht="15" customHeight="1">
      <c r="A136" s="207"/>
      <c r="B136" s="519"/>
      <c r="C136" s="520"/>
      <c r="D136" s="519"/>
      <c r="E136" s="519"/>
      <c r="F136" s="522"/>
      <c r="G136" s="220"/>
      <c r="H136" s="220"/>
      <c r="I136" s="220"/>
      <c r="V136" s="994">
        <v>24</v>
      </c>
      <c r="W136" s="994">
        <v>24</v>
      </c>
      <c r="X136" s="1007">
        <v>15.1</v>
      </c>
      <c r="Y136" s="1007">
        <v>35.630000000000003</v>
      </c>
      <c r="Z136" s="1007">
        <v>13.87</v>
      </c>
      <c r="AA136" s="1007">
        <v>9.57</v>
      </c>
      <c r="AB136" s="1007">
        <v>3.42</v>
      </c>
      <c r="AC136" s="1008">
        <v>54.3</v>
      </c>
      <c r="AD136" s="1007">
        <v>30.83</v>
      </c>
      <c r="AE136" s="1007">
        <v>7.53</v>
      </c>
      <c r="AF136" s="1007">
        <v>10</v>
      </c>
      <c r="AG136" s="1007">
        <v>1.6</v>
      </c>
      <c r="AH136" s="1007">
        <v>40.28</v>
      </c>
      <c r="AI136" s="1007">
        <v>9.6</v>
      </c>
    </row>
    <row r="137" spans="1:35" ht="15" customHeight="1">
      <c r="A137" s="207"/>
      <c r="B137" s="519"/>
      <c r="C137" s="520"/>
      <c r="D137" s="519"/>
      <c r="E137" s="519"/>
      <c r="F137" s="522"/>
      <c r="G137" s="220"/>
      <c r="H137" s="220"/>
      <c r="I137" s="220"/>
      <c r="W137" s="994">
        <v>25</v>
      </c>
      <c r="X137" s="1007">
        <v>18.016999930000001</v>
      </c>
      <c r="Y137" s="1007">
        <v>34.608428410000002</v>
      </c>
      <c r="Z137" s="1007">
        <v>10.78285721</v>
      </c>
      <c r="AA137" s="1007">
        <v>9.0548571179999993</v>
      </c>
      <c r="AB137" s="1007">
        <v>3.2130000590000001</v>
      </c>
      <c r="AC137" s="1008">
        <v>56.674428669999998</v>
      </c>
      <c r="AD137" s="1007">
        <v>25.690000260000001</v>
      </c>
      <c r="AE137" s="1007">
        <v>6.9342856409999998</v>
      </c>
      <c r="AF137" s="1007">
        <v>10.00571442</v>
      </c>
      <c r="AG137" s="1007">
        <v>1.254714302</v>
      </c>
      <c r="AH137" s="1007">
        <v>37.560714179999998</v>
      </c>
      <c r="AI137" s="1007">
        <v>7.91285726</v>
      </c>
    </row>
    <row r="138" spans="1:35" ht="15" customHeight="1">
      <c r="A138" s="207"/>
      <c r="B138" s="519"/>
      <c r="C138" s="520"/>
      <c r="D138" s="519"/>
      <c r="E138" s="519"/>
      <c r="F138" s="522"/>
      <c r="G138" s="220"/>
      <c r="H138" s="220"/>
      <c r="I138" s="220"/>
      <c r="W138" s="994">
        <v>26</v>
      </c>
      <c r="X138" s="1007">
        <v>16.489714209999999</v>
      </c>
      <c r="Y138" s="1007">
        <v>34.074285510000003</v>
      </c>
      <c r="Z138" s="1007">
        <v>9.5958572120000003</v>
      </c>
      <c r="AA138" s="1007">
        <v>8.8612857550000008</v>
      </c>
      <c r="AB138" s="1007">
        <v>3.5</v>
      </c>
      <c r="AC138" s="1008">
        <v>68.087428501674069</v>
      </c>
      <c r="AD138" s="1007">
        <v>30.317143300000001</v>
      </c>
      <c r="AE138" s="1007">
        <v>8.8971428190000008</v>
      </c>
      <c r="AF138" s="1007">
        <v>10</v>
      </c>
      <c r="AG138" s="1007">
        <v>1.4324285809999999</v>
      </c>
      <c r="AH138" s="1007">
        <v>37.759999409999999</v>
      </c>
      <c r="AI138" s="1007">
        <v>8.911428656</v>
      </c>
    </row>
    <row r="139" spans="1:35" ht="15" customHeight="1">
      <c r="A139" s="207"/>
      <c r="B139" s="519"/>
      <c r="C139" s="520"/>
      <c r="D139" s="519"/>
      <c r="E139" s="519"/>
      <c r="F139" s="522"/>
      <c r="G139" s="220"/>
      <c r="H139" s="220"/>
      <c r="I139" s="220"/>
      <c r="W139" s="994">
        <v>27</v>
      </c>
      <c r="X139" s="1007">
        <v>16.199999810000001</v>
      </c>
      <c r="Y139" s="1007">
        <v>29.599571770000001</v>
      </c>
      <c r="Z139" s="1007">
        <v>7.8892858370000001</v>
      </c>
      <c r="AA139" s="1007">
        <v>8.3185714990000008</v>
      </c>
      <c r="AB139" s="1007">
        <v>4.0900001530000001</v>
      </c>
      <c r="AC139" s="1008">
        <v>60.110428400000004</v>
      </c>
      <c r="AD139" s="1007">
        <v>28.581429350000001</v>
      </c>
      <c r="AE139" s="1007">
        <v>7.9442856649999998</v>
      </c>
      <c r="AF139" s="1007">
        <v>10.001428600000001</v>
      </c>
      <c r="AG139" s="1007">
        <v>1.455999987</v>
      </c>
      <c r="AH139" s="1007">
        <v>35.967143470000003</v>
      </c>
      <c r="AI139" s="1007">
        <v>7.2057142259999996</v>
      </c>
    </row>
    <row r="140" spans="1:35" ht="15" customHeight="1">
      <c r="A140" s="207"/>
      <c r="B140" s="519"/>
      <c r="C140" s="520"/>
      <c r="D140" s="519"/>
      <c r="E140" s="519"/>
      <c r="F140" s="522"/>
      <c r="G140" s="220"/>
      <c r="H140" s="220"/>
      <c r="I140" s="220"/>
      <c r="V140" s="994">
        <v>28</v>
      </c>
      <c r="W140" s="994">
        <v>28</v>
      </c>
      <c r="X140" s="1007">
        <v>12.016285760000001</v>
      </c>
      <c r="Y140" s="1007">
        <v>29.3955713</v>
      </c>
      <c r="Z140" s="1007">
        <v>7.2334286140000001</v>
      </c>
      <c r="AA140" s="1007">
        <v>7.789714268</v>
      </c>
      <c r="AB140" s="1007">
        <v>3.119999886</v>
      </c>
      <c r="AC140" s="1008">
        <v>60.986856189999997</v>
      </c>
      <c r="AD140" s="1007">
        <v>27.099999836512943</v>
      </c>
      <c r="AE140" s="1007">
        <v>7.4514284819999999</v>
      </c>
      <c r="AF140" s="1007">
        <v>10.0128573</v>
      </c>
      <c r="AG140" s="1007">
        <v>1.5508571609999999</v>
      </c>
      <c r="AH140" s="1007">
        <v>47.66357095</v>
      </c>
      <c r="AI140" s="1007">
        <v>9.9999998639999994</v>
      </c>
    </row>
    <row r="141" spans="1:35" ht="15" customHeight="1">
      <c r="A141" s="207"/>
      <c r="B141" s="519"/>
      <c r="C141" s="520"/>
      <c r="D141" s="519"/>
      <c r="E141" s="519"/>
      <c r="F141" s="522"/>
      <c r="G141" s="220"/>
      <c r="H141" s="220"/>
      <c r="I141" s="220"/>
      <c r="W141" s="994">
        <v>29</v>
      </c>
      <c r="X141" s="1007">
        <v>10.423571450000001</v>
      </c>
      <c r="Y141" s="1007">
        <v>32.468857079999999</v>
      </c>
      <c r="Z141" s="1007">
        <v>6.729428564</v>
      </c>
      <c r="AA141" s="1007">
        <v>7.1615714349999999</v>
      </c>
      <c r="AB141" s="1007">
        <v>3.4249999519999998</v>
      </c>
      <c r="AC141" s="1008">
        <v>56.540714260000001</v>
      </c>
      <c r="AD141" s="1007">
        <v>23.477142610000001</v>
      </c>
      <c r="AE141" s="1007">
        <v>6.2828570089999998</v>
      </c>
      <c r="AF141" s="1007">
        <v>10.001428600000001</v>
      </c>
      <c r="AG141" s="1007">
        <v>2.1035714489999999</v>
      </c>
      <c r="AH141" s="1007">
        <v>44.25</v>
      </c>
      <c r="AI141" s="1007">
        <v>6.7128572460000004</v>
      </c>
    </row>
    <row r="142" spans="1:35" ht="15" customHeight="1">
      <c r="A142" s="207"/>
      <c r="B142" s="519"/>
      <c r="C142" s="520"/>
      <c r="D142" s="519"/>
      <c r="E142" s="519"/>
      <c r="F142" s="522"/>
      <c r="G142" s="220"/>
      <c r="H142" s="220"/>
      <c r="I142" s="220"/>
      <c r="W142" s="994">
        <v>30</v>
      </c>
      <c r="X142" s="1007">
        <v>10.043285640000001</v>
      </c>
      <c r="Y142" s="1007">
        <v>32.112285890000003</v>
      </c>
      <c r="Z142" s="1007">
        <v>5.6338571819999999</v>
      </c>
      <c r="AA142" s="1007">
        <v>6.6714285440000003</v>
      </c>
      <c r="AB142" s="1007">
        <v>2.8789999489999998</v>
      </c>
      <c r="AC142" s="1008">
        <v>65.491856709999993</v>
      </c>
      <c r="AD142" s="1007">
        <v>21.095714300000001</v>
      </c>
      <c r="AE142" s="1007">
        <v>5.8057142669999999</v>
      </c>
      <c r="AF142" s="1007">
        <v>10.01142883</v>
      </c>
      <c r="AG142" s="1007">
        <v>1.8491428750000001</v>
      </c>
      <c r="AH142" s="1007">
        <v>42.498571668352326</v>
      </c>
      <c r="AI142" s="1007">
        <v>6.0797142300000004</v>
      </c>
    </row>
    <row r="143" spans="1:35" ht="15" customHeight="1">
      <c r="A143" s="207"/>
      <c r="B143" s="519"/>
      <c r="C143" s="520"/>
      <c r="D143" s="519"/>
      <c r="E143" s="519"/>
      <c r="F143" s="522"/>
      <c r="G143" s="220"/>
      <c r="H143" s="220"/>
      <c r="I143" s="220"/>
      <c r="W143" s="994">
        <v>31</v>
      </c>
      <c r="X143" s="1007">
        <v>10.086428642272944</v>
      </c>
      <c r="Y143" s="1007">
        <v>29.132714407784558</v>
      </c>
      <c r="Z143" s="1007">
        <v>5.181999887738904</v>
      </c>
      <c r="AA143" s="1007">
        <v>6.2387143543788328</v>
      </c>
      <c r="AB143" s="1007">
        <v>2.9382856232779297</v>
      </c>
      <c r="AC143" s="1008">
        <v>65.491856711251344</v>
      </c>
      <c r="AD143" s="1007">
        <v>20.037142889840243</v>
      </c>
      <c r="AE143" s="1007">
        <v>5.4814286231994549</v>
      </c>
      <c r="AF143" s="1007">
        <v>10.011428833007772</v>
      </c>
      <c r="AG143" s="1007">
        <v>1.8019999946866672</v>
      </c>
      <c r="AH143" s="1007">
        <v>39.98428617204933</v>
      </c>
      <c r="AI143" s="1007">
        <v>4.9059999329703157</v>
      </c>
    </row>
    <row r="144" spans="1:35" ht="15" customHeight="1">
      <c r="A144" s="207"/>
      <c r="B144" s="519"/>
      <c r="C144" s="520"/>
      <c r="D144" s="519"/>
      <c r="E144" s="519"/>
      <c r="F144" s="522"/>
      <c r="G144" s="220"/>
      <c r="H144" s="220"/>
      <c r="I144" s="220"/>
      <c r="V144" s="994">
        <v>32</v>
      </c>
      <c r="W144" s="994">
        <v>32</v>
      </c>
      <c r="X144" s="1007">
        <v>12.08228561</v>
      </c>
      <c r="Y144" s="1007">
        <v>34.150143489999998</v>
      </c>
      <c r="Z144" s="1007">
        <v>4.8032856669999999</v>
      </c>
      <c r="AA144" s="1007">
        <v>6.1697142459999998</v>
      </c>
      <c r="AB144" s="1007">
        <v>3.2030000689999998</v>
      </c>
      <c r="AC144" s="1008">
        <v>49.942714418571427</v>
      </c>
      <c r="AD144" s="1007">
        <v>23.275714059999999</v>
      </c>
      <c r="AE144" s="1007">
        <v>5.8257142479999997</v>
      </c>
      <c r="AF144" s="1007">
        <v>10.004285810000001</v>
      </c>
      <c r="AG144" s="1007">
        <v>1.2214285650000001</v>
      </c>
      <c r="AH144" s="1007">
        <v>36.654999320000002</v>
      </c>
      <c r="AI144" s="1007">
        <v>4.0242800000000001</v>
      </c>
    </row>
    <row r="145" spans="1:35" ht="15" customHeight="1">
      <c r="A145" s="207"/>
      <c r="B145" s="519"/>
      <c r="C145" s="520"/>
      <c r="D145" s="519"/>
      <c r="E145" s="519"/>
      <c r="F145" s="522"/>
      <c r="G145" s="220"/>
      <c r="H145" s="220"/>
      <c r="I145" s="220"/>
      <c r="W145" s="994">
        <v>33</v>
      </c>
      <c r="X145" s="1007">
        <v>11.874000004359614</v>
      </c>
      <c r="Y145" s="1007">
        <v>35.225571223667643</v>
      </c>
      <c r="Z145" s="1007">
        <v>4.3821428843906904</v>
      </c>
      <c r="AA145" s="1007">
        <v>6.3728570940000004</v>
      </c>
      <c r="AB145" s="1007">
        <v>2.841857144</v>
      </c>
      <c r="AC145" s="1008">
        <v>57.183571406773112</v>
      </c>
      <c r="AD145" s="1007">
        <v>22.619999750000002</v>
      </c>
      <c r="AE145" s="1007">
        <v>5.5228571210000004</v>
      </c>
      <c r="AF145" s="1007">
        <v>10</v>
      </c>
      <c r="AG145" s="1007">
        <v>1.3032857349940685</v>
      </c>
      <c r="AH145" s="1007">
        <v>35.152857099999999</v>
      </c>
      <c r="AI145" s="1007">
        <v>4.354285752</v>
      </c>
    </row>
    <row r="146" spans="1:35" ht="15" customHeight="1">
      <c r="A146" s="207"/>
      <c r="B146" s="519"/>
      <c r="C146" s="520"/>
      <c r="D146" s="519"/>
      <c r="E146" s="519"/>
      <c r="F146" s="522"/>
      <c r="G146" s="220"/>
      <c r="H146" s="220"/>
      <c r="I146" s="220"/>
      <c r="W146" s="994">
        <v>34</v>
      </c>
      <c r="X146" s="1007">
        <v>10.842857090000001</v>
      </c>
      <c r="Y146" s="1007">
        <v>35.168570930000001</v>
      </c>
      <c r="Z146" s="1007">
        <v>13.837000059999999</v>
      </c>
      <c r="AA146" s="1007">
        <v>6.1195714130000001</v>
      </c>
      <c r="AB146" s="1007">
        <v>3.058000088</v>
      </c>
      <c r="AC146" s="1008">
        <v>49.366142269999997</v>
      </c>
      <c r="AD146" s="1007">
        <v>25.04757145</v>
      </c>
      <c r="AE146" s="1007">
        <v>5.8727143149999996</v>
      </c>
      <c r="AF146" s="1007">
        <v>10.00857162</v>
      </c>
      <c r="AG146" s="1007">
        <v>1.2842857160000001</v>
      </c>
      <c r="AH146" s="1007">
        <v>34.115715029999997</v>
      </c>
      <c r="AI146" s="1007">
        <v>4.3511429509999999</v>
      </c>
    </row>
    <row r="147" spans="1:35" ht="15" customHeight="1">
      <c r="A147" s="132"/>
      <c r="B147" s="519"/>
      <c r="C147" s="520"/>
      <c r="D147" s="519"/>
      <c r="E147" s="519"/>
      <c r="F147" s="522"/>
      <c r="G147" s="240"/>
      <c r="H147" s="225"/>
      <c r="I147" s="225"/>
      <c r="W147" s="994">
        <v>35</v>
      </c>
      <c r="X147" s="1007">
        <v>10.48142842</v>
      </c>
      <c r="Y147" s="1007">
        <v>37.824428560000001</v>
      </c>
      <c r="Z147" s="1007">
        <v>3.922857182</v>
      </c>
      <c r="AA147" s="1007">
        <v>5.9814286230000002</v>
      </c>
      <c r="AB147" s="1007">
        <v>1.506999969</v>
      </c>
      <c r="AC147" s="1008">
        <v>56.934856959999998</v>
      </c>
      <c r="AD147" s="1007">
        <v>21.374285830000002</v>
      </c>
      <c r="AE147" s="1007">
        <v>4.9342857090000001</v>
      </c>
      <c r="AF147" s="1007">
        <v>10.28714289</v>
      </c>
      <c r="AG147" s="1007">
        <v>1.5979999810000001</v>
      </c>
      <c r="AH147" s="1007">
        <v>30.92</v>
      </c>
      <c r="AI147" s="1007">
        <v>5.3042856629999999</v>
      </c>
    </row>
    <row r="148" spans="1:35" ht="15" customHeight="1">
      <c r="A148" s="241"/>
      <c r="B148" s="519"/>
      <c r="C148" s="520"/>
      <c r="D148" s="519"/>
      <c r="E148" s="519"/>
      <c r="F148" s="522"/>
      <c r="G148" s="197"/>
      <c r="H148" s="243"/>
      <c r="I148" s="243"/>
      <c r="V148" s="994">
        <v>36</v>
      </c>
      <c r="W148" s="994">
        <v>36</v>
      </c>
      <c r="X148" s="1007">
        <v>11.85</v>
      </c>
      <c r="Y148" s="1007">
        <v>39.78</v>
      </c>
      <c r="Z148" s="1007">
        <v>4.9800000000000004</v>
      </c>
      <c r="AA148" s="1007">
        <v>6.03</v>
      </c>
      <c r="AB148" s="1007">
        <v>2.8</v>
      </c>
      <c r="AC148" s="1008">
        <v>48.51</v>
      </c>
      <c r="AD148" s="1007">
        <v>22.661428449999999</v>
      </c>
      <c r="AE148" s="1007">
        <v>4.9800000000000004</v>
      </c>
      <c r="AF148" s="1007">
        <v>11.01</v>
      </c>
      <c r="AG148" s="1007">
        <v>1.63</v>
      </c>
      <c r="AH148" s="1007">
        <v>30.922143120000001</v>
      </c>
      <c r="AI148" s="1007">
        <v>7.46</v>
      </c>
    </row>
    <row r="149" spans="1:35" ht="15" customHeight="1">
      <c r="A149" s="197"/>
      <c r="B149" s="519"/>
      <c r="C149" s="520"/>
      <c r="D149" s="519"/>
      <c r="E149" s="519"/>
      <c r="F149" s="522"/>
      <c r="G149" s="242"/>
      <c r="H149" s="243"/>
      <c r="I149" s="243"/>
      <c r="W149" s="994">
        <v>37</v>
      </c>
      <c r="X149" s="1007">
        <v>12.08</v>
      </c>
      <c r="Y149" s="1007">
        <v>44.25</v>
      </c>
      <c r="Z149" s="1007">
        <v>4.92</v>
      </c>
      <c r="AA149" s="1007">
        <v>6.03</v>
      </c>
      <c r="AB149" s="1007">
        <v>2.37</v>
      </c>
      <c r="AC149" s="1008">
        <v>43.99</v>
      </c>
      <c r="AD149" s="1007">
        <v>19.149999999999999</v>
      </c>
      <c r="AE149" s="1007">
        <v>5.31</v>
      </c>
      <c r="AF149" s="1007">
        <v>11</v>
      </c>
      <c r="AG149" s="1007">
        <v>1.59</v>
      </c>
      <c r="AH149" s="1007">
        <v>29.33</v>
      </c>
      <c r="AI149" s="1007">
        <v>7.79</v>
      </c>
    </row>
    <row r="150" spans="1:35" ht="15" customHeight="1">
      <c r="A150" s="197"/>
      <c r="B150" s="519"/>
      <c r="C150" s="520"/>
      <c r="D150" s="519"/>
      <c r="E150" s="519"/>
      <c r="F150" s="522"/>
      <c r="G150" s="197"/>
      <c r="H150" s="243"/>
      <c r="I150" s="243"/>
      <c r="W150" s="994">
        <v>38</v>
      </c>
      <c r="X150" s="1007">
        <v>11.88371427</v>
      </c>
      <c r="Y150" s="1007">
        <v>41.311858039999997</v>
      </c>
      <c r="Z150" s="1007">
        <v>4.6447142870000002</v>
      </c>
      <c r="AA150" s="1007">
        <v>6.5951428410000004</v>
      </c>
      <c r="AB150" s="1007">
        <v>3.0060000420000001</v>
      </c>
      <c r="AC150" s="1008">
        <v>47.220570700000003</v>
      </c>
      <c r="AD150" s="1007">
        <v>22.304285589999999</v>
      </c>
      <c r="AE150" s="1007">
        <v>5.581428528</v>
      </c>
      <c r="AF150" s="1007">
        <v>10.85142858</v>
      </c>
      <c r="AG150" s="1007">
        <v>1.5402856890000001</v>
      </c>
      <c r="AH150" s="1007">
        <v>34.179286410000003</v>
      </c>
      <c r="AI150" s="1007">
        <v>8.5442856379999998</v>
      </c>
    </row>
    <row r="151" spans="1:35" ht="15" customHeight="1">
      <c r="A151" s="244"/>
      <c r="B151" s="519"/>
      <c r="C151" s="520"/>
      <c r="D151" s="519"/>
      <c r="E151" s="519"/>
      <c r="F151" s="522"/>
      <c r="G151" s="244"/>
      <c r="H151" s="244"/>
      <c r="I151" s="244"/>
      <c r="V151" s="994">
        <v>39</v>
      </c>
      <c r="W151" s="994">
        <v>39</v>
      </c>
      <c r="X151" s="1007">
        <v>13.06</v>
      </c>
      <c r="Y151" s="1007">
        <v>41.13</v>
      </c>
      <c r="Z151" s="1007">
        <v>4.2699999999999996</v>
      </c>
      <c r="AA151" s="1007">
        <v>6.84</v>
      </c>
      <c r="AB151" s="1007">
        <v>3.32</v>
      </c>
      <c r="AC151" s="1008">
        <v>63.05</v>
      </c>
      <c r="AD151" s="1007">
        <v>48.7</v>
      </c>
      <c r="AE151" s="1007">
        <v>7.81</v>
      </c>
      <c r="AF151" s="1007">
        <v>11.15</v>
      </c>
      <c r="AG151" s="1007">
        <v>1.32</v>
      </c>
      <c r="AH151" s="1007">
        <v>38.82</v>
      </c>
      <c r="AI151" s="1007">
        <v>6.81</v>
      </c>
    </row>
    <row r="152" spans="1:35" ht="15" customHeight="1">
      <c r="A152" s="245"/>
      <c r="B152" s="519"/>
      <c r="C152" s="520"/>
      <c r="D152" s="519"/>
      <c r="E152" s="519"/>
      <c r="F152" s="522"/>
      <c r="G152" s="197"/>
      <c r="H152" s="243"/>
      <c r="I152" s="243"/>
      <c r="W152" s="994">
        <v>40</v>
      </c>
      <c r="X152" s="1007">
        <v>15.95</v>
      </c>
      <c r="Y152" s="1007">
        <v>46.47</v>
      </c>
      <c r="Z152" s="1007">
        <v>5.36</v>
      </c>
      <c r="AA152" s="1007">
        <v>7.69</v>
      </c>
      <c r="AB152" s="1007">
        <v>3.16</v>
      </c>
      <c r="AC152" s="1008">
        <v>61.54</v>
      </c>
      <c r="AD152" s="1007">
        <v>37.93</v>
      </c>
      <c r="AE152" s="1007">
        <v>7.92</v>
      </c>
      <c r="AF152" s="1007">
        <v>11.01</v>
      </c>
      <c r="AG152" s="1007">
        <v>1.38</v>
      </c>
      <c r="AH152" s="1007">
        <v>43.88</v>
      </c>
      <c r="AI152" s="1007">
        <v>6.28</v>
      </c>
    </row>
    <row r="153" spans="1:35" ht="8.85" customHeight="1">
      <c r="A153" s="197"/>
      <c r="B153" s="197"/>
      <c r="C153" s="197"/>
      <c r="D153" s="197"/>
      <c r="E153" s="197"/>
      <c r="F153" s="197"/>
      <c r="G153" s="197"/>
      <c r="H153" s="246"/>
      <c r="I153" s="246"/>
      <c r="W153" s="994">
        <v>41</v>
      </c>
      <c r="X153" s="1007">
        <v>15.85</v>
      </c>
      <c r="Y153" s="1007">
        <v>37.270000000000003</v>
      </c>
      <c r="Z153" s="1007">
        <v>6.97</v>
      </c>
      <c r="AA153" s="1007">
        <v>7.1</v>
      </c>
      <c r="AB153" s="1007">
        <v>2.9</v>
      </c>
      <c r="AC153" s="1008">
        <v>58.12</v>
      </c>
      <c r="AD153" s="1007">
        <v>48.92</v>
      </c>
      <c r="AE153" s="1007">
        <v>8.59</v>
      </c>
      <c r="AF153" s="1007">
        <v>11</v>
      </c>
      <c r="AG153" s="1007">
        <v>1.32</v>
      </c>
      <c r="AH153" s="1007">
        <v>45.63</v>
      </c>
      <c r="AI153" s="1007">
        <v>9.93</v>
      </c>
    </row>
    <row r="154" spans="1:35" ht="8.85" customHeight="1">
      <c r="A154" s="199"/>
      <c r="B154" s="199"/>
      <c r="C154" s="199"/>
      <c r="D154" s="199"/>
      <c r="E154" s="199"/>
      <c r="F154" s="199"/>
      <c r="G154" s="199"/>
      <c r="H154" s="199"/>
      <c r="I154" s="199"/>
      <c r="W154" s="994">
        <v>42</v>
      </c>
      <c r="X154" s="1007">
        <v>15.55</v>
      </c>
      <c r="Y154" s="1007">
        <v>48.57</v>
      </c>
      <c r="Z154" s="1007">
        <v>11.1</v>
      </c>
      <c r="AA154" s="1007">
        <v>6.76</v>
      </c>
      <c r="AB154" s="1007">
        <v>2.87</v>
      </c>
      <c r="AC154" s="1008">
        <v>58.89</v>
      </c>
      <c r="AD154" s="1007">
        <v>55.62</v>
      </c>
      <c r="AE154" s="1007">
        <v>9.51</v>
      </c>
      <c r="AF154" s="1007">
        <v>11.01</v>
      </c>
      <c r="AG154" s="1007">
        <v>1.22</v>
      </c>
      <c r="AH154" s="1007">
        <v>52.62</v>
      </c>
      <c r="AI154" s="1007">
        <v>9.68</v>
      </c>
    </row>
    <row r="155" spans="1:35" ht="8.85" customHeight="1">
      <c r="A155" s="199"/>
      <c r="B155" s="199"/>
      <c r="C155" s="199"/>
      <c r="D155" s="199"/>
      <c r="E155" s="199"/>
      <c r="F155" s="199"/>
      <c r="G155" s="199"/>
      <c r="H155" s="199"/>
      <c r="I155" s="199"/>
      <c r="V155" s="994">
        <v>43</v>
      </c>
      <c r="W155" s="994">
        <v>43</v>
      </c>
      <c r="X155" s="1007">
        <v>13.17</v>
      </c>
      <c r="Y155" s="1007">
        <v>35.32</v>
      </c>
      <c r="Z155" s="1007">
        <v>6.01</v>
      </c>
      <c r="AA155" s="1007">
        <v>6.53</v>
      </c>
      <c r="AB155" s="1007">
        <v>2.37</v>
      </c>
      <c r="AC155" s="1008">
        <v>69.2</v>
      </c>
      <c r="AD155" s="1007">
        <v>54.58</v>
      </c>
      <c r="AE155" s="1007">
        <v>8.23</v>
      </c>
      <c r="AF155" s="1007">
        <v>11.01</v>
      </c>
      <c r="AG155" s="1007">
        <v>1.35</v>
      </c>
      <c r="AH155" s="1007">
        <v>50.71</v>
      </c>
      <c r="AI155" s="1007">
        <v>10.33</v>
      </c>
    </row>
    <row r="156" spans="1:35" ht="8.85" customHeight="1">
      <c r="A156" s="199"/>
      <c r="B156" s="199"/>
      <c r="C156" s="199"/>
      <c r="D156" s="199"/>
      <c r="E156" s="199"/>
      <c r="F156" s="199"/>
      <c r="G156" s="199"/>
      <c r="H156" s="199"/>
      <c r="I156" s="199"/>
      <c r="W156" s="994">
        <v>44</v>
      </c>
      <c r="X156" s="1007">
        <v>13.18</v>
      </c>
      <c r="Y156" s="1007">
        <v>36.83</v>
      </c>
      <c r="Z156" s="1007">
        <v>4.57</v>
      </c>
      <c r="AA156" s="1007">
        <v>7.58</v>
      </c>
      <c r="AB156" s="1007">
        <v>4.8899999999999997</v>
      </c>
      <c r="AC156" s="1008">
        <v>51.59</v>
      </c>
      <c r="AD156" s="1007">
        <v>57.65</v>
      </c>
      <c r="AE156" s="1007">
        <v>7.72</v>
      </c>
      <c r="AF156" s="1007">
        <v>11.01</v>
      </c>
      <c r="AG156" s="1007">
        <v>1.47</v>
      </c>
      <c r="AH156" s="1007">
        <v>48.41</v>
      </c>
      <c r="AI156" s="1007">
        <v>11.29</v>
      </c>
    </row>
    <row r="157" spans="1:35" ht="8.85" customHeight="1">
      <c r="A157" s="199"/>
      <c r="B157" s="199"/>
      <c r="C157" s="199"/>
      <c r="D157" s="199"/>
      <c r="E157" s="199"/>
      <c r="F157" s="199"/>
      <c r="G157" s="199"/>
      <c r="H157" s="199"/>
      <c r="I157" s="199"/>
      <c r="W157" s="994">
        <v>45</v>
      </c>
      <c r="X157" s="1007">
        <v>13.49</v>
      </c>
      <c r="Y157" s="1007">
        <v>39.520000000000003</v>
      </c>
      <c r="Z157" s="1007">
        <v>4.83</v>
      </c>
      <c r="AA157" s="1007">
        <v>6.95</v>
      </c>
      <c r="AB157" s="1007">
        <v>1.61</v>
      </c>
      <c r="AC157" s="1008">
        <v>72.92</v>
      </c>
      <c r="AD157" s="1007">
        <v>67.069999999999993</v>
      </c>
      <c r="AE157" s="1007">
        <v>6.9</v>
      </c>
      <c r="AF157" s="1007">
        <v>11</v>
      </c>
      <c r="AG157" s="1007">
        <v>1.42</v>
      </c>
      <c r="AH157" s="1007">
        <v>47.24</v>
      </c>
      <c r="AI157" s="1007">
        <v>9</v>
      </c>
    </row>
    <row r="158" spans="1:35" ht="8.85" customHeight="1">
      <c r="A158" s="199"/>
      <c r="B158" s="199"/>
      <c r="C158" s="199"/>
      <c r="D158" s="199"/>
      <c r="E158" s="199"/>
      <c r="F158" s="199"/>
      <c r="G158" s="199"/>
      <c r="H158" s="199"/>
      <c r="I158" s="199"/>
      <c r="W158" s="994">
        <v>46</v>
      </c>
      <c r="X158" s="1007">
        <v>15.4</v>
      </c>
      <c r="Y158" s="1007">
        <v>53.38</v>
      </c>
      <c r="Z158" s="1007">
        <v>3.73</v>
      </c>
      <c r="AA158" s="1007">
        <v>6.86</v>
      </c>
      <c r="AB158" s="1007">
        <v>1.64</v>
      </c>
      <c r="AC158" s="1008">
        <v>58.4</v>
      </c>
      <c r="AD158" s="1007">
        <v>34.979999999999997</v>
      </c>
      <c r="AE158" s="1007">
        <v>5.07</v>
      </c>
      <c r="AF158" s="1007">
        <v>11.01</v>
      </c>
      <c r="AG158" s="1007">
        <v>1.38</v>
      </c>
      <c r="AH158" s="1007">
        <v>40.61</v>
      </c>
      <c r="AI158" s="1007">
        <v>8.81</v>
      </c>
    </row>
    <row r="159" spans="1:35" ht="8.85" customHeight="1">
      <c r="A159" s="199"/>
      <c r="B159" s="199"/>
      <c r="C159" s="199"/>
      <c r="D159" s="199"/>
      <c r="E159" s="199"/>
      <c r="F159" s="199"/>
      <c r="G159" s="199"/>
      <c r="H159" s="199"/>
      <c r="I159" s="199"/>
      <c r="W159" s="994">
        <v>47</v>
      </c>
      <c r="X159" s="1007">
        <v>16.41</v>
      </c>
      <c r="Y159" s="1007">
        <v>61.85</v>
      </c>
      <c r="Z159" s="1007">
        <v>2.52</v>
      </c>
      <c r="AA159" s="1007">
        <v>6.99</v>
      </c>
      <c r="AB159" s="1007">
        <v>1.51</v>
      </c>
      <c r="AC159" s="1008">
        <v>52.55</v>
      </c>
      <c r="AD159" s="1007">
        <v>29.08</v>
      </c>
      <c r="AE159" s="1007">
        <v>4.2699999999999996</v>
      </c>
      <c r="AF159" s="1007">
        <v>11</v>
      </c>
      <c r="AG159" s="1007">
        <v>1.63</v>
      </c>
      <c r="AH159" s="1007">
        <v>41.63</v>
      </c>
      <c r="AI159" s="1007">
        <v>9.35</v>
      </c>
    </row>
    <row r="160" spans="1:35" ht="8.85" customHeight="1">
      <c r="A160" s="199"/>
      <c r="B160" s="199"/>
      <c r="C160" s="199"/>
      <c r="D160" s="199"/>
      <c r="E160" s="199"/>
      <c r="F160" s="199"/>
      <c r="G160" s="199"/>
      <c r="H160" s="199"/>
      <c r="I160" s="199"/>
      <c r="V160" s="994">
        <v>48</v>
      </c>
      <c r="W160" s="994">
        <v>48</v>
      </c>
      <c r="X160" s="1007">
        <v>16.329999999999998</v>
      </c>
      <c r="Y160" s="1007">
        <v>65.33</v>
      </c>
      <c r="Z160" s="1007">
        <v>3.57</v>
      </c>
      <c r="AA160" s="1007">
        <v>7.11</v>
      </c>
      <c r="AB160" s="1007">
        <v>1.47</v>
      </c>
      <c r="AC160" s="1008">
        <v>53.43</v>
      </c>
      <c r="AD160" s="1007">
        <v>88.06</v>
      </c>
      <c r="AE160" s="1007">
        <v>7.88</v>
      </c>
      <c r="AF160" s="1007">
        <v>10.86</v>
      </c>
      <c r="AG160" s="1007">
        <v>1.6</v>
      </c>
      <c r="AH160" s="1007">
        <v>41.01</v>
      </c>
      <c r="AI160" s="1007">
        <v>14.19</v>
      </c>
    </row>
    <row r="161" spans="1:35" ht="8.85" customHeight="1">
      <c r="A161" s="199"/>
      <c r="B161" s="199"/>
      <c r="C161" s="199"/>
      <c r="D161" s="199"/>
      <c r="E161" s="199"/>
      <c r="F161" s="199"/>
      <c r="G161" s="199"/>
      <c r="H161" s="199"/>
      <c r="I161" s="199"/>
      <c r="W161" s="994">
        <v>49</v>
      </c>
      <c r="X161" s="1007">
        <v>20.239999999999998</v>
      </c>
      <c r="Y161" s="1007">
        <v>66.680000000000007</v>
      </c>
      <c r="Z161" s="1007">
        <v>6.1</v>
      </c>
      <c r="AA161" s="1007">
        <v>8.43</v>
      </c>
      <c r="AB161" s="1007">
        <v>2.2400000000000002</v>
      </c>
      <c r="AC161" s="1008">
        <v>61.07</v>
      </c>
      <c r="AD161" s="1007">
        <v>106.59</v>
      </c>
      <c r="AE161" s="1007">
        <v>16.09</v>
      </c>
      <c r="AF161" s="1007">
        <v>10.5</v>
      </c>
      <c r="AG161" s="1007">
        <v>1.1200000000000001</v>
      </c>
      <c r="AH161" s="1007">
        <v>83.6</v>
      </c>
      <c r="AI161" s="1007">
        <v>22.62</v>
      </c>
    </row>
    <row r="162" spans="1:35" ht="8.85" customHeight="1">
      <c r="A162" s="199"/>
      <c r="B162" s="199"/>
      <c r="C162" s="199"/>
      <c r="D162" s="199"/>
      <c r="E162" s="199"/>
      <c r="F162" s="199"/>
      <c r="G162" s="199"/>
      <c r="H162" s="199"/>
      <c r="I162" s="199"/>
      <c r="W162" s="994">
        <v>50</v>
      </c>
      <c r="X162" s="1007">
        <v>19.809999999999999</v>
      </c>
      <c r="Y162" s="1007">
        <v>61.31</v>
      </c>
      <c r="Z162" s="1007">
        <v>6.69</v>
      </c>
      <c r="AA162" s="1007">
        <v>8.32</v>
      </c>
      <c r="AB162" s="1007">
        <v>2.19</v>
      </c>
      <c r="AC162" s="1008">
        <v>78.02</v>
      </c>
      <c r="AD162" s="1007">
        <v>104.79</v>
      </c>
      <c r="AE162" s="1007">
        <v>18.649999999999999</v>
      </c>
      <c r="AF162" s="1007">
        <v>10.51</v>
      </c>
      <c r="AG162" s="1007">
        <v>1.1399999999999999</v>
      </c>
      <c r="AH162" s="1007">
        <v>66.8</v>
      </c>
      <c r="AI162" s="1007">
        <v>22.62</v>
      </c>
    </row>
    <row r="163" spans="1:35" ht="8.85" customHeight="1">
      <c r="A163" s="199"/>
      <c r="B163" s="199"/>
      <c r="C163" s="199"/>
      <c r="D163" s="199"/>
      <c r="E163" s="199"/>
      <c r="F163" s="199"/>
      <c r="G163" s="199"/>
      <c r="H163" s="199"/>
      <c r="I163" s="199"/>
      <c r="W163" s="994">
        <v>51</v>
      </c>
      <c r="X163" s="1007">
        <v>21.91</v>
      </c>
      <c r="Y163" s="1007">
        <v>70.790000000000006</v>
      </c>
      <c r="Z163" s="1007">
        <v>13.15</v>
      </c>
      <c r="AA163" s="1007">
        <v>9.08</v>
      </c>
      <c r="AB163" s="1007">
        <v>3.71</v>
      </c>
      <c r="AC163" s="1008">
        <v>67.64</v>
      </c>
      <c r="AD163" s="1007">
        <v>69.61</v>
      </c>
      <c r="AE163" s="1007">
        <v>11.22</v>
      </c>
      <c r="AF163" s="1007">
        <v>10.5</v>
      </c>
      <c r="AG163" s="1007">
        <v>1.37</v>
      </c>
      <c r="AH163" s="1007">
        <v>55.42</v>
      </c>
      <c r="AI163" s="1007">
        <v>17.489999999999998</v>
      </c>
    </row>
    <row r="164" spans="1:35" ht="8.85" customHeight="1">
      <c r="A164" s="199"/>
      <c r="B164" s="199"/>
      <c r="C164" s="199"/>
      <c r="D164" s="199"/>
      <c r="E164" s="199"/>
      <c r="F164" s="199"/>
      <c r="G164" s="199"/>
      <c r="H164" s="199"/>
      <c r="I164" s="199"/>
      <c r="V164" s="994">
        <v>52</v>
      </c>
      <c r="W164" s="994">
        <v>52</v>
      </c>
      <c r="X164" s="1007">
        <v>22</v>
      </c>
      <c r="Y164" s="1007">
        <v>77.430000000000007</v>
      </c>
      <c r="Z164" s="1007">
        <v>17.760000000000002</v>
      </c>
      <c r="AA164" s="1007">
        <v>8.42</v>
      </c>
      <c r="AB164" s="1007">
        <v>3.57</v>
      </c>
      <c r="AC164" s="1008">
        <v>56.19</v>
      </c>
      <c r="AD164" s="1007">
        <v>58.45</v>
      </c>
      <c r="AE164" s="1007">
        <v>8.01</v>
      </c>
      <c r="AF164" s="1007">
        <v>10.51</v>
      </c>
      <c r="AG164" s="1007">
        <v>1.53</v>
      </c>
      <c r="AH164" s="1007">
        <v>59.55</v>
      </c>
      <c r="AI164" s="1007">
        <v>18.61</v>
      </c>
    </row>
    <row r="165" spans="1:35" ht="8.85" customHeight="1">
      <c r="A165" s="199"/>
      <c r="B165" s="199"/>
      <c r="C165" s="199"/>
      <c r="D165" s="199"/>
      <c r="E165" s="199"/>
      <c r="F165" s="199"/>
      <c r="G165" s="199"/>
      <c r="H165" s="199"/>
      <c r="I165" s="199"/>
      <c r="U165" s="996">
        <v>2017</v>
      </c>
      <c r="V165" s="1013">
        <v>1</v>
      </c>
      <c r="W165" s="995">
        <v>1</v>
      </c>
      <c r="X165" s="1007">
        <v>41.55</v>
      </c>
      <c r="Y165" s="1007">
        <v>103.58</v>
      </c>
      <c r="Z165" s="1007">
        <v>29.67</v>
      </c>
      <c r="AA165" s="1007">
        <v>13.85</v>
      </c>
      <c r="AB165" s="1007">
        <v>11.3</v>
      </c>
      <c r="AC165" s="1008">
        <v>104.02</v>
      </c>
      <c r="AD165" s="1007">
        <v>148.43</v>
      </c>
      <c r="AE165" s="1007">
        <v>24.1</v>
      </c>
      <c r="AF165" s="1007">
        <v>10.220000000000001</v>
      </c>
      <c r="AG165" s="1007">
        <v>3.28</v>
      </c>
      <c r="AH165" s="1007">
        <v>89.46</v>
      </c>
      <c r="AI165" s="1007">
        <v>25.43</v>
      </c>
    </row>
    <row r="166" spans="1:35" ht="8.85" customHeight="1">
      <c r="A166" s="199"/>
      <c r="B166" s="199"/>
      <c r="C166" s="199"/>
      <c r="D166" s="199"/>
      <c r="E166" s="199"/>
      <c r="F166" s="199"/>
      <c r="G166" s="199"/>
      <c r="H166" s="199"/>
      <c r="I166" s="199"/>
      <c r="U166" s="996"/>
      <c r="V166" s="1013"/>
      <c r="W166" s="995">
        <v>2</v>
      </c>
      <c r="X166" s="1007">
        <v>39.6</v>
      </c>
      <c r="Y166" s="1007">
        <v>105.01</v>
      </c>
      <c r="Z166" s="1007">
        <v>51.2</v>
      </c>
      <c r="AA166" s="1007">
        <v>14.96</v>
      </c>
      <c r="AB166" s="1007">
        <v>15.4</v>
      </c>
      <c r="AC166" s="1008">
        <v>143.97</v>
      </c>
      <c r="AD166" s="1007">
        <v>175.88</v>
      </c>
      <c r="AE166" s="1007">
        <v>33.74</v>
      </c>
      <c r="AF166" s="1007">
        <v>10.17</v>
      </c>
      <c r="AG166" s="1007">
        <v>6.45</v>
      </c>
      <c r="AH166" s="1007">
        <v>178.14</v>
      </c>
      <c r="AI166" s="1007">
        <v>55.67</v>
      </c>
    </row>
    <row r="167" spans="1:35" ht="8.85" customHeight="1">
      <c r="A167" s="199"/>
      <c r="B167" s="199"/>
      <c r="C167" s="199"/>
      <c r="D167" s="199"/>
      <c r="E167" s="199"/>
      <c r="F167" s="199"/>
      <c r="G167" s="199"/>
      <c r="H167" s="199"/>
      <c r="I167" s="199"/>
      <c r="U167" s="996"/>
      <c r="V167" s="1013"/>
      <c r="W167" s="995">
        <v>3</v>
      </c>
      <c r="X167" s="1007">
        <v>73.650000000000006</v>
      </c>
      <c r="Y167" s="1007">
        <v>137.41</v>
      </c>
      <c r="Z167" s="1007">
        <v>43.26</v>
      </c>
      <c r="AA167" s="1007">
        <v>28.98</v>
      </c>
      <c r="AB167" s="1007">
        <v>21.94</v>
      </c>
      <c r="AC167" s="1008">
        <v>355.12</v>
      </c>
      <c r="AD167" s="1007">
        <v>177.57</v>
      </c>
      <c r="AE167" s="1007">
        <v>35.49</v>
      </c>
      <c r="AF167" s="1007">
        <v>10</v>
      </c>
      <c r="AG167" s="1007">
        <v>9.0500000000000007</v>
      </c>
      <c r="AH167" s="1007">
        <v>174.94</v>
      </c>
      <c r="AI167" s="1007">
        <v>58.31</v>
      </c>
    </row>
    <row r="168" spans="1:35" ht="8.85" customHeight="1">
      <c r="A168" s="199"/>
      <c r="B168" s="199"/>
      <c r="C168" s="199"/>
      <c r="D168" s="199"/>
      <c r="E168" s="199"/>
      <c r="F168" s="199"/>
      <c r="G168" s="199"/>
      <c r="H168" s="199"/>
      <c r="I168" s="199"/>
      <c r="U168" s="996"/>
      <c r="V168" s="1013">
        <v>4</v>
      </c>
      <c r="W168" s="995">
        <v>4</v>
      </c>
      <c r="X168" s="1007">
        <v>65.03</v>
      </c>
      <c r="Y168" s="1007">
        <v>127.83</v>
      </c>
      <c r="Z168" s="1007">
        <v>32.72</v>
      </c>
      <c r="AA168" s="1007">
        <v>30.46</v>
      </c>
      <c r="AB168" s="1007">
        <v>23.91</v>
      </c>
      <c r="AC168" s="1008">
        <v>519.4</v>
      </c>
      <c r="AD168" s="1007">
        <v>205.76</v>
      </c>
      <c r="AE168" s="1007">
        <v>48.48</v>
      </c>
      <c r="AF168" s="1007">
        <v>10</v>
      </c>
      <c r="AG168" s="1007">
        <v>2.4300000000000002</v>
      </c>
      <c r="AH168" s="1007">
        <v>141.31</v>
      </c>
      <c r="AI168" s="1007">
        <v>47.49</v>
      </c>
    </row>
    <row r="169" spans="1:35" ht="8.85" customHeight="1">
      <c r="A169" s="199"/>
      <c r="B169" s="199"/>
      <c r="C169" s="199"/>
      <c r="D169" s="199"/>
      <c r="E169" s="199"/>
      <c r="F169" s="199"/>
      <c r="G169" s="199"/>
      <c r="H169" s="199"/>
      <c r="I169" s="199"/>
      <c r="W169" s="995">
        <v>5</v>
      </c>
      <c r="X169" s="994">
        <v>56.95</v>
      </c>
      <c r="Y169" s="994">
        <v>97.31</v>
      </c>
      <c r="Z169" s="994">
        <v>48.46</v>
      </c>
      <c r="AA169" s="994">
        <v>21.36</v>
      </c>
      <c r="AB169" s="994">
        <v>18.07</v>
      </c>
      <c r="AC169" s="994">
        <v>330.78</v>
      </c>
      <c r="AD169" s="994">
        <v>123.41</v>
      </c>
      <c r="AE169" s="994">
        <v>25.33</v>
      </c>
      <c r="AF169" s="994">
        <v>11.41</v>
      </c>
      <c r="AG169" s="994">
        <v>2.87</v>
      </c>
      <c r="AH169" s="994">
        <v>123.59</v>
      </c>
      <c r="AI169" s="994">
        <v>45.46</v>
      </c>
    </row>
    <row r="170" spans="1:35" ht="8.85" customHeight="1">
      <c r="A170" s="199"/>
      <c r="B170" s="199"/>
      <c r="C170" s="199"/>
      <c r="D170" s="199"/>
      <c r="E170" s="199"/>
      <c r="F170" s="199"/>
      <c r="G170" s="199"/>
      <c r="H170" s="199"/>
      <c r="I170" s="199"/>
      <c r="W170" s="994">
        <v>6</v>
      </c>
      <c r="X170" s="994">
        <v>61.87</v>
      </c>
      <c r="Y170" s="994">
        <v>123.44</v>
      </c>
      <c r="Z170" s="994">
        <v>72.52</v>
      </c>
      <c r="AA170" s="994">
        <v>25.42</v>
      </c>
      <c r="AB170" s="994">
        <v>21.42</v>
      </c>
      <c r="AC170" s="994">
        <v>200.58</v>
      </c>
      <c r="AD170" s="994">
        <v>108.48</v>
      </c>
      <c r="AE170" s="994">
        <v>22.99</v>
      </c>
      <c r="AF170" s="994">
        <v>10.57</v>
      </c>
      <c r="AG170" s="994">
        <v>3.01</v>
      </c>
      <c r="AH170" s="994">
        <v>85.48</v>
      </c>
      <c r="AI170" s="994">
        <v>8.9600000000000009</v>
      </c>
    </row>
    <row r="171" spans="1:35" ht="8.85" customHeight="1">
      <c r="A171" s="199"/>
      <c r="B171" s="199"/>
      <c r="C171" s="199"/>
      <c r="D171" s="199"/>
      <c r="E171" s="199"/>
      <c r="F171" s="199"/>
      <c r="G171" s="199"/>
      <c r="H171" s="199"/>
      <c r="I171" s="199"/>
      <c r="W171" s="994">
        <v>7</v>
      </c>
      <c r="X171" s="994">
        <v>77.569999999999993</v>
      </c>
      <c r="Y171" s="994">
        <v>145.02000000000001</v>
      </c>
      <c r="Z171" s="994">
        <v>59.16</v>
      </c>
      <c r="AA171" s="994">
        <v>35.43</v>
      </c>
      <c r="AB171" s="994">
        <v>25.12</v>
      </c>
      <c r="AC171" s="994">
        <v>393.69</v>
      </c>
      <c r="AD171" s="994">
        <v>144.62</v>
      </c>
      <c r="AE171" s="994">
        <v>39.44</v>
      </c>
      <c r="AF171" s="994">
        <v>10</v>
      </c>
      <c r="AG171" s="994">
        <v>2.88</v>
      </c>
      <c r="AH171" s="994">
        <v>100.57</v>
      </c>
      <c r="AI171" s="994">
        <v>9.42</v>
      </c>
    </row>
    <row r="172" spans="1:35" ht="8.85" customHeight="1">
      <c r="A172" s="199"/>
      <c r="B172" s="199"/>
      <c r="C172" s="199"/>
      <c r="D172" s="199"/>
      <c r="E172" s="199"/>
      <c r="F172" s="199"/>
      <c r="G172" s="199"/>
      <c r="H172" s="199"/>
      <c r="I172" s="199"/>
      <c r="V172" s="994">
        <v>8</v>
      </c>
      <c r="W172" s="994">
        <v>8</v>
      </c>
      <c r="X172" s="994">
        <v>86.94</v>
      </c>
      <c r="Y172" s="994">
        <v>175.03</v>
      </c>
      <c r="Z172" s="994">
        <v>24.36</v>
      </c>
      <c r="AA172" s="994">
        <v>30.45</v>
      </c>
      <c r="AB172" s="994">
        <v>23.33</v>
      </c>
      <c r="AC172" s="994">
        <v>345.37</v>
      </c>
      <c r="AD172" s="994">
        <v>140.63</v>
      </c>
      <c r="AE172" s="994">
        <v>30.47</v>
      </c>
      <c r="AF172" s="994">
        <v>9.58</v>
      </c>
      <c r="AG172" s="994">
        <v>2.0699999999999998</v>
      </c>
      <c r="AH172" s="994">
        <v>163.72999999999999</v>
      </c>
      <c r="AI172" s="994">
        <v>58.84</v>
      </c>
    </row>
    <row r="173" spans="1:35" ht="8.85" customHeight="1">
      <c r="A173" s="199"/>
      <c r="B173" s="199"/>
      <c r="C173" s="199"/>
      <c r="D173" s="199"/>
      <c r="E173" s="199"/>
      <c r="F173" s="199"/>
      <c r="G173" s="199"/>
      <c r="H173" s="199"/>
      <c r="I173" s="199"/>
      <c r="W173" s="994">
        <v>9</v>
      </c>
      <c r="X173" s="994">
        <v>85.13</v>
      </c>
      <c r="Y173" s="994">
        <v>206.14</v>
      </c>
      <c r="Z173" s="994">
        <v>39.07</v>
      </c>
      <c r="AA173" s="994">
        <v>37.72</v>
      </c>
      <c r="AB173" s="994">
        <v>24.83</v>
      </c>
      <c r="AC173" s="994">
        <v>567.22</v>
      </c>
      <c r="AD173" s="994">
        <v>245.85</v>
      </c>
      <c r="AE173" s="994">
        <v>67.56</v>
      </c>
      <c r="AF173" s="994">
        <v>9.01</v>
      </c>
      <c r="AG173" s="994">
        <v>7.33</v>
      </c>
      <c r="AH173" s="994">
        <v>285.31</v>
      </c>
      <c r="AI173" s="994">
        <v>102.26</v>
      </c>
    </row>
    <row r="174" spans="1:35" ht="8.85" customHeight="1">
      <c r="A174" s="199"/>
      <c r="B174" s="199"/>
      <c r="C174" s="199"/>
      <c r="D174" s="199"/>
      <c r="E174" s="199"/>
      <c r="F174" s="199"/>
      <c r="G174" s="199"/>
      <c r="H174" s="199"/>
      <c r="I174" s="199"/>
      <c r="W174" s="994">
        <v>10</v>
      </c>
      <c r="X174" s="994">
        <v>84.78</v>
      </c>
      <c r="Y174" s="994">
        <v>270.17</v>
      </c>
      <c r="Z174" s="994">
        <v>109.16</v>
      </c>
      <c r="AA174" s="994">
        <v>36.46</v>
      </c>
      <c r="AB174" s="994">
        <v>24.95</v>
      </c>
      <c r="AC174" s="994">
        <v>467.04</v>
      </c>
      <c r="AD174" s="994">
        <v>188.01</v>
      </c>
      <c r="AE174" s="994">
        <v>50.5</v>
      </c>
      <c r="AF174" s="994">
        <v>10.06</v>
      </c>
      <c r="AG174" s="994">
        <v>3.71</v>
      </c>
      <c r="AH174" s="994">
        <v>374.33</v>
      </c>
      <c r="AI174" s="994">
        <v>83.74</v>
      </c>
    </row>
    <row r="175" spans="1:35" ht="8.85" customHeight="1">
      <c r="A175" s="199"/>
      <c r="B175" s="199"/>
      <c r="C175" s="199"/>
      <c r="D175" s="199"/>
      <c r="E175" s="199"/>
      <c r="F175" s="199"/>
      <c r="G175" s="199"/>
      <c r="H175" s="199"/>
      <c r="I175" s="199"/>
      <c r="W175" s="994">
        <v>11</v>
      </c>
      <c r="X175" s="994">
        <v>84.78</v>
      </c>
      <c r="Y175" s="994">
        <v>376.42</v>
      </c>
      <c r="Z175" s="994">
        <v>188.18</v>
      </c>
      <c r="AA175" s="994">
        <v>35.590000000000003</v>
      </c>
      <c r="AB175" s="994">
        <v>26.89</v>
      </c>
      <c r="AC175" s="994">
        <v>448.3</v>
      </c>
      <c r="AD175" s="994">
        <v>169.95</v>
      </c>
      <c r="AE175" s="994">
        <v>51.21</v>
      </c>
      <c r="AF175" s="994">
        <v>26.15</v>
      </c>
      <c r="AG175" s="994">
        <v>8.66</v>
      </c>
      <c r="AH175" s="994">
        <v>219.86</v>
      </c>
      <c r="AI175" s="994">
        <v>62.42</v>
      </c>
    </row>
    <row r="176" spans="1:35" ht="8.85" customHeight="1">
      <c r="A176" s="199"/>
      <c r="B176" s="199"/>
      <c r="C176" s="199"/>
      <c r="D176" s="199"/>
      <c r="E176" s="199"/>
      <c r="F176" s="199"/>
      <c r="G176" s="199"/>
      <c r="H176" s="199"/>
      <c r="I176" s="199"/>
      <c r="V176" s="994">
        <v>12</v>
      </c>
      <c r="W176" s="994">
        <v>12</v>
      </c>
      <c r="X176" s="994">
        <v>106.16</v>
      </c>
      <c r="Y176" s="994">
        <v>351.57</v>
      </c>
      <c r="Z176" s="994">
        <v>159.6</v>
      </c>
      <c r="AA176" s="994">
        <v>37.82</v>
      </c>
      <c r="AB176" s="994">
        <v>20.6</v>
      </c>
      <c r="AC176" s="994">
        <v>350.87</v>
      </c>
      <c r="AD176" s="994">
        <v>146.01</v>
      </c>
      <c r="AE176" s="994">
        <v>38.08</v>
      </c>
      <c r="AF176" s="994">
        <v>12.43</v>
      </c>
      <c r="AG176" s="994">
        <v>5.63</v>
      </c>
      <c r="AH176" s="994">
        <v>190.11</v>
      </c>
      <c r="AI176" s="994">
        <v>52.01</v>
      </c>
    </row>
    <row r="177" spans="1:35" ht="8.85" customHeight="1">
      <c r="A177" s="199"/>
      <c r="B177" s="199"/>
      <c r="C177" s="199"/>
      <c r="D177" s="199"/>
      <c r="E177" s="199"/>
      <c r="F177" s="199"/>
      <c r="G177" s="199"/>
      <c r="H177" s="199"/>
      <c r="I177" s="199"/>
      <c r="W177" s="994">
        <v>13</v>
      </c>
      <c r="X177" s="994">
        <v>101.71</v>
      </c>
      <c r="Y177" s="994">
        <v>384.37</v>
      </c>
      <c r="Z177" s="994">
        <v>161.77000000000001</v>
      </c>
      <c r="AA177" s="994">
        <v>35.93</v>
      </c>
      <c r="AB177" s="994">
        <v>25.47</v>
      </c>
      <c r="AC177" s="994">
        <v>380.48</v>
      </c>
      <c r="AD177" s="994">
        <v>173.02</v>
      </c>
      <c r="AE177" s="994">
        <v>38.869999999999997</v>
      </c>
      <c r="AF177" s="994">
        <v>11.98</v>
      </c>
      <c r="AG177" s="994">
        <v>5.83</v>
      </c>
      <c r="AH177" s="994">
        <v>272.08999999999997</v>
      </c>
      <c r="AI177" s="994">
        <v>65.430000000000007</v>
      </c>
    </row>
    <row r="178" spans="1:35" ht="8.85" customHeight="1">
      <c r="A178" s="199"/>
      <c r="B178" s="199"/>
      <c r="C178" s="199"/>
      <c r="D178" s="199"/>
      <c r="E178" s="199"/>
      <c r="F178" s="199"/>
      <c r="G178" s="199"/>
      <c r="H178" s="199"/>
      <c r="I178" s="199"/>
    </row>
    <row r="179" spans="1:35" ht="8.85" customHeight="1">
      <c r="A179" s="199"/>
      <c r="B179" s="199"/>
      <c r="C179" s="199"/>
      <c r="D179" s="199"/>
      <c r="E179" s="199"/>
      <c r="F179" s="199"/>
      <c r="G179" s="199"/>
      <c r="H179" s="199"/>
      <c r="I179" s="199"/>
    </row>
    <row r="180" spans="1:35" ht="8.85" customHeight="1">
      <c r="A180" s="199"/>
      <c r="B180" s="199"/>
      <c r="C180" s="199"/>
      <c r="D180" s="199"/>
      <c r="E180" s="199"/>
      <c r="F180" s="199"/>
      <c r="G180" s="199"/>
      <c r="H180" s="199"/>
      <c r="I180" s="199"/>
    </row>
    <row r="181" spans="1:35" ht="8.85" customHeight="1">
      <c r="A181" s="199"/>
      <c r="B181" s="199"/>
      <c r="C181" s="199"/>
      <c r="D181" s="199"/>
      <c r="E181" s="199"/>
      <c r="F181" s="199"/>
      <c r="G181" s="199"/>
      <c r="H181" s="199"/>
      <c r="I181" s="199"/>
    </row>
    <row r="182" spans="1:35" ht="8.85" customHeight="1">
      <c r="A182" s="199"/>
      <c r="B182" s="199"/>
      <c r="C182" s="199"/>
      <c r="D182" s="199"/>
      <c r="E182" s="199"/>
      <c r="F182" s="199"/>
      <c r="G182" s="199"/>
      <c r="H182" s="199"/>
      <c r="I182" s="199"/>
      <c r="U182" s="997"/>
      <c r="V182" s="996"/>
      <c r="W182" s="995"/>
      <c r="X182" s="1014"/>
      <c r="Y182" s="1014"/>
      <c r="Z182" s="1014"/>
      <c r="AA182" s="1014"/>
      <c r="AB182" s="1014"/>
      <c r="AC182" s="1014"/>
      <c r="AD182" s="1014"/>
      <c r="AE182" s="1014"/>
      <c r="AF182" s="1014"/>
      <c r="AG182" s="1014"/>
      <c r="AH182" s="1014"/>
      <c r="AI182" s="1014"/>
    </row>
    <row r="183" spans="1:35" ht="8.85" customHeight="1">
      <c r="A183" s="199"/>
      <c r="B183" s="199"/>
      <c r="C183" s="199"/>
      <c r="D183" s="199"/>
      <c r="E183" s="199"/>
      <c r="F183" s="199"/>
      <c r="G183" s="199"/>
      <c r="H183" s="199"/>
      <c r="I183" s="199"/>
      <c r="U183" s="997"/>
      <c r="V183" s="996"/>
      <c r="W183" s="995"/>
      <c r="X183" s="1014"/>
      <c r="Y183" s="1014"/>
      <c r="Z183" s="1014"/>
      <c r="AA183" s="1014"/>
      <c r="AB183" s="1014"/>
      <c r="AC183" s="1014"/>
      <c r="AD183" s="1014"/>
      <c r="AE183" s="1014"/>
      <c r="AF183" s="1014"/>
      <c r="AG183" s="1014"/>
      <c r="AH183" s="1014"/>
      <c r="AI183" s="1014"/>
    </row>
    <row r="184" spans="1:35" ht="8.85" customHeight="1">
      <c r="A184" s="199"/>
      <c r="B184" s="199"/>
      <c r="C184" s="199"/>
      <c r="D184" s="199"/>
      <c r="E184" s="199"/>
      <c r="F184" s="199"/>
      <c r="G184" s="199"/>
      <c r="H184" s="199"/>
      <c r="I184" s="199"/>
      <c r="U184" s="997"/>
      <c r="V184" s="996"/>
      <c r="W184" s="995"/>
      <c r="X184" s="1014"/>
      <c r="Y184" s="1014"/>
      <c r="Z184" s="1014"/>
      <c r="AA184" s="1014"/>
      <c r="AB184" s="1014"/>
      <c r="AC184" s="1014"/>
      <c r="AD184" s="1014"/>
      <c r="AE184" s="1014"/>
      <c r="AF184" s="1014"/>
      <c r="AG184" s="1014"/>
      <c r="AH184" s="1014"/>
      <c r="AI184" s="1014"/>
    </row>
    <row r="185" spans="1:35" ht="8.85" customHeight="1">
      <c r="A185" s="199"/>
      <c r="B185" s="199"/>
      <c r="C185" s="199"/>
      <c r="D185" s="199"/>
      <c r="E185" s="199"/>
      <c r="F185" s="199"/>
      <c r="G185" s="199"/>
      <c r="H185" s="199"/>
      <c r="I185" s="199"/>
      <c r="U185" s="997"/>
      <c r="V185" s="996"/>
      <c r="W185" s="995"/>
      <c r="X185" s="1014"/>
      <c r="Y185" s="1014"/>
      <c r="Z185" s="1014"/>
      <c r="AA185" s="1014"/>
      <c r="AB185" s="1014"/>
      <c r="AC185" s="1014"/>
      <c r="AD185" s="1014"/>
      <c r="AE185" s="1014"/>
      <c r="AF185" s="1014"/>
      <c r="AG185" s="1014"/>
      <c r="AH185" s="1014"/>
      <c r="AI185" s="1014"/>
    </row>
    <row r="186" spans="1:35" ht="8.85" customHeight="1">
      <c r="A186" s="199"/>
      <c r="B186" s="199"/>
      <c r="C186" s="199"/>
      <c r="D186" s="199"/>
      <c r="E186" s="199"/>
      <c r="F186" s="199"/>
      <c r="G186" s="199"/>
      <c r="H186" s="199"/>
      <c r="I186" s="199"/>
      <c r="U186" s="997"/>
      <c r="V186" s="996"/>
      <c r="W186" s="995"/>
      <c r="X186" s="1014"/>
      <c r="Y186" s="1014"/>
      <c r="Z186" s="1014"/>
      <c r="AA186" s="1014"/>
      <c r="AB186" s="1014"/>
      <c r="AC186" s="1014"/>
      <c r="AD186" s="1014"/>
      <c r="AE186" s="1014"/>
      <c r="AF186" s="1014"/>
      <c r="AG186" s="1014"/>
      <c r="AH186" s="1014"/>
      <c r="AI186" s="1014"/>
    </row>
    <row r="187" spans="1:35" ht="8.85" customHeight="1">
      <c r="A187" s="199"/>
      <c r="B187" s="199"/>
      <c r="C187" s="199"/>
      <c r="D187" s="199"/>
      <c r="E187" s="199"/>
      <c r="F187" s="199"/>
      <c r="G187" s="199"/>
      <c r="H187" s="199"/>
      <c r="I187" s="199"/>
      <c r="U187" s="997"/>
      <c r="V187" s="996"/>
      <c r="W187" s="995"/>
      <c r="X187" s="1014"/>
      <c r="Y187" s="1014"/>
      <c r="Z187" s="1014"/>
      <c r="AA187" s="1014"/>
      <c r="AB187" s="1014"/>
      <c r="AC187" s="1014"/>
      <c r="AD187" s="1014"/>
      <c r="AE187" s="1014"/>
      <c r="AF187" s="1014"/>
      <c r="AG187" s="1014"/>
      <c r="AH187" s="1014"/>
      <c r="AI187" s="1014"/>
    </row>
    <row r="188" spans="1:35" ht="8.85" customHeight="1">
      <c r="A188" s="199"/>
      <c r="B188" s="199"/>
      <c r="C188" s="199"/>
      <c r="D188" s="199"/>
      <c r="E188" s="199"/>
      <c r="F188" s="199"/>
      <c r="G188" s="199"/>
      <c r="H188" s="199"/>
      <c r="I188" s="199"/>
      <c r="U188" s="997"/>
      <c r="V188" s="996"/>
      <c r="W188" s="995"/>
      <c r="X188" s="1014"/>
      <c r="Y188" s="1014"/>
      <c r="Z188" s="1014"/>
      <c r="AA188" s="1014"/>
      <c r="AB188" s="1014"/>
      <c r="AC188" s="1014"/>
      <c r="AD188" s="1014"/>
      <c r="AE188" s="1014"/>
      <c r="AF188" s="1014"/>
      <c r="AG188" s="1014"/>
      <c r="AH188" s="1014"/>
      <c r="AI188" s="1014"/>
    </row>
    <row r="189" spans="1:35" ht="8.85" customHeight="1">
      <c r="A189" s="199"/>
      <c r="B189" s="199"/>
      <c r="C189" s="199"/>
      <c r="D189" s="199"/>
      <c r="E189" s="199"/>
      <c r="F189" s="199"/>
      <c r="G189" s="199"/>
      <c r="H189" s="199"/>
      <c r="I189" s="199"/>
      <c r="U189" s="997"/>
      <c r="V189" s="996"/>
      <c r="W189" s="995"/>
      <c r="X189" s="1014"/>
      <c r="Y189" s="1014"/>
      <c r="Z189" s="1014"/>
      <c r="AA189" s="1014"/>
      <c r="AB189" s="1014"/>
      <c r="AC189" s="1014"/>
      <c r="AD189" s="1014"/>
      <c r="AE189" s="1014"/>
      <c r="AF189" s="1014"/>
      <c r="AG189" s="1014"/>
      <c r="AH189" s="1014"/>
      <c r="AI189" s="1014"/>
    </row>
    <row r="190" spans="1:35" ht="8.85" customHeight="1">
      <c r="A190" s="199"/>
      <c r="B190" s="199"/>
      <c r="C190" s="199"/>
      <c r="D190" s="199"/>
      <c r="E190" s="199"/>
      <c r="F190" s="199"/>
      <c r="G190" s="199"/>
      <c r="H190" s="199"/>
      <c r="I190" s="199"/>
      <c r="U190" s="997"/>
      <c r="V190" s="996"/>
      <c r="W190" s="995"/>
      <c r="X190" s="1014"/>
      <c r="Y190" s="1014"/>
      <c r="Z190" s="1014"/>
      <c r="AA190" s="1014"/>
      <c r="AB190" s="1014"/>
      <c r="AC190" s="1014"/>
      <c r="AD190" s="1014"/>
      <c r="AE190" s="1014"/>
      <c r="AF190" s="1014"/>
      <c r="AG190" s="1014"/>
      <c r="AH190" s="1014"/>
      <c r="AI190" s="1014"/>
    </row>
    <row r="191" spans="1:35" ht="8.85" customHeight="1">
      <c r="A191" s="199"/>
      <c r="B191" s="199"/>
      <c r="C191" s="199"/>
      <c r="D191" s="199"/>
      <c r="E191" s="199"/>
      <c r="F191" s="199"/>
      <c r="G191" s="199"/>
      <c r="H191" s="199"/>
      <c r="I191" s="199"/>
      <c r="U191" s="997"/>
      <c r="V191" s="996"/>
      <c r="W191" s="995"/>
      <c r="X191" s="1014"/>
      <c r="Y191" s="1014"/>
      <c r="Z191" s="1014"/>
      <c r="AA191" s="1014"/>
      <c r="AB191" s="1014"/>
      <c r="AC191" s="1014"/>
      <c r="AD191" s="1014"/>
      <c r="AE191" s="1014"/>
      <c r="AF191" s="1014"/>
      <c r="AG191" s="1014"/>
      <c r="AH191" s="1014"/>
      <c r="AI191" s="1014"/>
    </row>
    <row r="192" spans="1:35" ht="8.85" customHeight="1">
      <c r="A192" s="199"/>
      <c r="B192" s="199"/>
      <c r="C192" s="199"/>
      <c r="D192" s="199"/>
      <c r="E192" s="199"/>
      <c r="F192" s="199"/>
      <c r="G192" s="199"/>
      <c r="H192" s="199"/>
      <c r="I192" s="199"/>
      <c r="U192" s="997"/>
      <c r="V192" s="996"/>
      <c r="W192" s="995"/>
      <c r="X192" s="1014"/>
      <c r="Y192" s="1014"/>
      <c r="Z192" s="1014"/>
      <c r="AA192" s="1014"/>
      <c r="AB192" s="1014"/>
      <c r="AC192" s="1014"/>
      <c r="AD192" s="1014"/>
      <c r="AE192" s="1014"/>
      <c r="AF192" s="1014"/>
      <c r="AG192" s="1014"/>
      <c r="AH192" s="1014"/>
      <c r="AI192" s="1014"/>
    </row>
    <row r="193" spans="1:35" ht="8.85" customHeight="1">
      <c r="A193" s="199"/>
      <c r="B193" s="199"/>
      <c r="C193" s="199"/>
      <c r="D193" s="199"/>
      <c r="E193" s="199"/>
      <c r="F193" s="199"/>
      <c r="G193" s="199"/>
      <c r="H193" s="199"/>
      <c r="I193" s="199"/>
      <c r="U193" s="997"/>
      <c r="V193" s="996"/>
      <c r="W193" s="995"/>
      <c r="X193" s="1014"/>
      <c r="Y193" s="1014"/>
      <c r="Z193" s="1014"/>
      <c r="AA193" s="1014"/>
      <c r="AB193" s="1014"/>
      <c r="AC193" s="1014"/>
      <c r="AD193" s="1014"/>
      <c r="AE193" s="1014"/>
      <c r="AF193" s="1014"/>
      <c r="AG193" s="1014"/>
      <c r="AH193" s="1014"/>
      <c r="AI193" s="1014"/>
    </row>
    <row r="194" spans="1:35" ht="8.85" customHeight="1">
      <c r="A194" s="199"/>
      <c r="B194" s="199"/>
      <c r="C194" s="199"/>
      <c r="D194" s="199"/>
      <c r="E194" s="199"/>
      <c r="F194" s="199"/>
      <c r="G194" s="199"/>
      <c r="H194" s="199"/>
      <c r="I194" s="199"/>
      <c r="U194" s="997"/>
      <c r="V194" s="996"/>
      <c r="W194" s="995"/>
      <c r="X194" s="1014"/>
      <c r="Y194" s="1014"/>
      <c r="Z194" s="1014"/>
      <c r="AA194" s="1014"/>
      <c r="AB194" s="1014"/>
      <c r="AC194" s="1014"/>
      <c r="AD194" s="1014"/>
      <c r="AE194" s="1014"/>
      <c r="AF194" s="1014"/>
      <c r="AG194" s="1014"/>
      <c r="AH194" s="1014"/>
      <c r="AI194" s="1014"/>
    </row>
    <row r="195" spans="1:35" ht="8.85" customHeight="1">
      <c r="A195" s="199"/>
      <c r="B195" s="199"/>
      <c r="C195" s="199"/>
      <c r="D195" s="199"/>
      <c r="E195" s="199"/>
      <c r="F195" s="199"/>
      <c r="G195" s="199"/>
      <c r="H195" s="199"/>
      <c r="I195" s="199"/>
      <c r="U195" s="997"/>
      <c r="V195" s="996"/>
      <c r="W195" s="995"/>
      <c r="X195" s="1014"/>
      <c r="Y195" s="1014"/>
      <c r="Z195" s="1014"/>
      <c r="AA195" s="1014"/>
      <c r="AB195" s="1014"/>
      <c r="AC195" s="1014"/>
      <c r="AD195" s="1014"/>
      <c r="AE195" s="1014"/>
      <c r="AF195" s="1014"/>
      <c r="AG195" s="1014"/>
      <c r="AH195" s="1014"/>
      <c r="AI195" s="1014"/>
    </row>
    <row r="196" spans="1:35" ht="8.85" customHeight="1">
      <c r="A196" s="199"/>
      <c r="B196" s="199"/>
      <c r="C196" s="199"/>
      <c r="D196" s="199"/>
      <c r="E196" s="199"/>
      <c r="F196" s="199"/>
      <c r="G196" s="199"/>
      <c r="H196" s="199"/>
      <c r="I196" s="199"/>
      <c r="U196" s="997"/>
      <c r="V196" s="996"/>
      <c r="W196" s="995"/>
      <c r="X196" s="1014"/>
      <c r="Y196" s="1014"/>
      <c r="Z196" s="1014"/>
      <c r="AA196" s="1014"/>
      <c r="AB196" s="1014"/>
      <c r="AC196" s="1014"/>
      <c r="AD196" s="1014"/>
      <c r="AE196" s="1014"/>
      <c r="AF196" s="1014"/>
      <c r="AG196" s="1014"/>
      <c r="AH196" s="1014"/>
      <c r="AI196" s="1014"/>
    </row>
    <row r="197" spans="1:35" ht="8.85" customHeight="1">
      <c r="A197" s="199"/>
      <c r="B197" s="199"/>
      <c r="C197" s="199"/>
      <c r="D197" s="199"/>
      <c r="E197" s="199"/>
      <c r="F197" s="199"/>
      <c r="G197" s="199"/>
      <c r="H197" s="199"/>
      <c r="I197" s="199"/>
      <c r="U197" s="997"/>
      <c r="V197" s="996"/>
      <c r="W197" s="995"/>
      <c r="X197" s="1014"/>
      <c r="Y197" s="1014"/>
      <c r="Z197" s="1014"/>
      <c r="AA197" s="1014"/>
      <c r="AB197" s="1014"/>
      <c r="AC197" s="1014"/>
      <c r="AD197" s="1014"/>
      <c r="AE197" s="1014"/>
      <c r="AF197" s="1014"/>
      <c r="AG197" s="1014"/>
      <c r="AH197" s="1014"/>
      <c r="AI197" s="1014"/>
    </row>
    <row r="198" spans="1:35" ht="8.85" customHeight="1">
      <c r="A198" s="199"/>
      <c r="B198" s="199"/>
      <c r="C198" s="199"/>
      <c r="D198" s="199"/>
      <c r="E198" s="199"/>
      <c r="F198" s="199"/>
      <c r="G198" s="199"/>
      <c r="H198" s="199"/>
      <c r="I198" s="199"/>
      <c r="U198" s="997"/>
      <c r="V198" s="996"/>
      <c r="W198" s="995"/>
      <c r="X198" s="1014"/>
      <c r="Y198" s="1014"/>
      <c r="Z198" s="1014"/>
      <c r="AA198" s="1014"/>
      <c r="AB198" s="1014"/>
      <c r="AC198" s="1014"/>
      <c r="AD198" s="1014"/>
      <c r="AE198" s="1014"/>
      <c r="AF198" s="1014"/>
      <c r="AG198" s="1014"/>
      <c r="AH198" s="1014"/>
      <c r="AI198" s="1014"/>
    </row>
    <row r="199" spans="1:35" ht="8.85" customHeight="1">
      <c r="A199" s="199"/>
      <c r="B199" s="199"/>
      <c r="C199" s="199"/>
      <c r="D199" s="199"/>
      <c r="E199" s="199"/>
      <c r="F199" s="199"/>
      <c r="G199" s="199"/>
      <c r="H199" s="199"/>
      <c r="I199" s="199"/>
      <c r="U199" s="997"/>
      <c r="V199" s="996"/>
      <c r="W199" s="995"/>
      <c r="X199" s="1014"/>
      <c r="Y199" s="1014"/>
      <c r="Z199" s="1014"/>
      <c r="AA199" s="1014"/>
      <c r="AB199" s="1014"/>
      <c r="AC199" s="1014"/>
      <c r="AD199" s="1014"/>
      <c r="AE199" s="1014"/>
      <c r="AF199" s="1014"/>
      <c r="AG199" s="1014"/>
      <c r="AH199" s="1014"/>
      <c r="AI199" s="1014"/>
    </row>
    <row r="200" spans="1:35" ht="8.85" customHeight="1">
      <c r="A200" s="199"/>
      <c r="B200" s="199"/>
      <c r="C200" s="199"/>
      <c r="D200" s="199"/>
      <c r="E200" s="199"/>
      <c r="F200" s="199"/>
      <c r="G200" s="199"/>
      <c r="H200" s="199"/>
      <c r="I200" s="199"/>
      <c r="U200" s="997"/>
      <c r="V200" s="996"/>
      <c r="W200" s="995"/>
      <c r="X200" s="1014"/>
      <c r="Y200" s="1014"/>
      <c r="Z200" s="1014"/>
      <c r="AA200" s="1014"/>
      <c r="AB200" s="1014"/>
      <c r="AC200" s="1014"/>
      <c r="AD200" s="1014"/>
      <c r="AE200" s="1014"/>
      <c r="AF200" s="1014"/>
      <c r="AG200" s="1014"/>
      <c r="AH200" s="1014"/>
      <c r="AI200" s="1014"/>
    </row>
    <row r="201" spans="1:35" ht="8.85" customHeight="1">
      <c r="A201" s="199"/>
      <c r="B201" s="199"/>
      <c r="C201" s="199"/>
      <c r="D201" s="199"/>
      <c r="E201" s="199"/>
      <c r="F201" s="199"/>
      <c r="G201" s="199"/>
      <c r="H201" s="199"/>
      <c r="I201" s="199"/>
      <c r="U201" s="997"/>
      <c r="V201" s="996"/>
      <c r="W201" s="995"/>
      <c r="X201" s="1014"/>
      <c r="Y201" s="1014"/>
      <c r="Z201" s="1014"/>
      <c r="AA201" s="1014"/>
      <c r="AB201" s="1014"/>
      <c r="AC201" s="1014"/>
      <c r="AD201" s="1014"/>
      <c r="AE201" s="1014"/>
      <c r="AF201" s="1014"/>
      <c r="AG201" s="1014"/>
      <c r="AH201" s="1014"/>
      <c r="AI201" s="1014"/>
    </row>
    <row r="202" spans="1:35" ht="8.85" customHeight="1">
      <c r="A202" s="199"/>
      <c r="B202" s="199"/>
      <c r="C202" s="199"/>
      <c r="D202" s="199"/>
      <c r="E202" s="199"/>
      <c r="F202" s="199"/>
      <c r="G202" s="199"/>
      <c r="H202" s="199"/>
      <c r="I202" s="199"/>
      <c r="U202" s="997"/>
      <c r="V202" s="996"/>
      <c r="W202" s="995"/>
      <c r="X202" s="1014"/>
      <c r="Y202" s="1014"/>
      <c r="Z202" s="1014"/>
      <c r="AA202" s="1014"/>
      <c r="AB202" s="1014"/>
      <c r="AC202" s="1014"/>
      <c r="AD202" s="1014"/>
      <c r="AE202" s="1014"/>
      <c r="AF202" s="1014"/>
      <c r="AG202" s="1014"/>
      <c r="AH202" s="1014"/>
      <c r="AI202" s="1014"/>
    </row>
    <row r="203" spans="1:35" ht="8.85" customHeight="1">
      <c r="A203" s="199"/>
      <c r="B203" s="199"/>
      <c r="C203" s="199"/>
      <c r="D203" s="199"/>
      <c r="E203" s="199"/>
      <c r="F203" s="199"/>
      <c r="G203" s="199"/>
      <c r="H203" s="199"/>
      <c r="I203" s="199"/>
      <c r="U203" s="997"/>
      <c r="V203" s="996"/>
      <c r="W203" s="995"/>
      <c r="X203" s="1014"/>
      <c r="Y203" s="1014"/>
      <c r="Z203" s="1014"/>
      <c r="AA203" s="1014"/>
      <c r="AB203" s="1014"/>
      <c r="AC203" s="1014"/>
      <c r="AD203" s="1014"/>
      <c r="AE203" s="1014"/>
      <c r="AF203" s="1014"/>
      <c r="AG203" s="1014"/>
      <c r="AH203" s="1014"/>
      <c r="AI203" s="1014"/>
    </row>
    <row r="204" spans="1:35" ht="8.85" customHeight="1">
      <c r="A204" s="199"/>
      <c r="B204" s="199"/>
      <c r="C204" s="199"/>
      <c r="D204" s="199"/>
      <c r="E204" s="199"/>
      <c r="F204" s="199"/>
      <c r="G204" s="199"/>
      <c r="H204" s="199"/>
      <c r="I204" s="199"/>
      <c r="U204" s="997"/>
      <c r="V204" s="996"/>
      <c r="W204" s="995"/>
      <c r="X204" s="1014"/>
      <c r="Y204" s="1014"/>
      <c r="Z204" s="1014"/>
      <c r="AA204" s="1014"/>
      <c r="AB204" s="1014"/>
      <c r="AC204" s="1014"/>
      <c r="AD204" s="1014"/>
      <c r="AE204" s="1014"/>
      <c r="AF204" s="1014"/>
      <c r="AG204" s="1014"/>
      <c r="AH204" s="1014"/>
      <c r="AI204" s="1014"/>
    </row>
    <row r="205" spans="1:35" ht="8.85" customHeight="1">
      <c r="A205" s="199"/>
      <c r="B205" s="199"/>
      <c r="C205" s="199"/>
      <c r="D205" s="199"/>
      <c r="E205" s="199"/>
      <c r="F205" s="199"/>
      <c r="G205" s="199"/>
      <c r="H205" s="199"/>
      <c r="I205" s="199"/>
      <c r="U205" s="997"/>
      <c r="V205" s="996"/>
      <c r="W205" s="995"/>
      <c r="X205" s="1014"/>
      <c r="Y205" s="1014"/>
      <c r="Z205" s="1014"/>
      <c r="AA205" s="1014"/>
      <c r="AB205" s="1014"/>
      <c r="AC205" s="1014"/>
      <c r="AD205" s="1014"/>
      <c r="AE205" s="1014"/>
      <c r="AF205" s="1014"/>
      <c r="AG205" s="1014"/>
      <c r="AH205" s="1014"/>
      <c r="AI205" s="1014"/>
    </row>
    <row r="206" spans="1:35" ht="8.85" customHeight="1">
      <c r="A206" s="199"/>
      <c r="B206" s="199"/>
      <c r="C206" s="199"/>
      <c r="D206" s="199"/>
      <c r="E206" s="199"/>
      <c r="F206" s="199"/>
      <c r="G206" s="199"/>
      <c r="H206" s="199"/>
      <c r="I206" s="199"/>
      <c r="U206" s="997"/>
      <c r="V206" s="996"/>
      <c r="W206" s="995"/>
      <c r="X206" s="1014"/>
      <c r="Y206" s="1014"/>
      <c r="Z206" s="1014"/>
      <c r="AA206" s="1014"/>
      <c r="AB206" s="1014"/>
      <c r="AC206" s="1014"/>
      <c r="AD206" s="1014"/>
      <c r="AE206" s="1014"/>
      <c r="AF206" s="1014"/>
      <c r="AG206" s="1014"/>
      <c r="AH206" s="1014"/>
      <c r="AI206" s="1014"/>
    </row>
    <row r="207" spans="1:35" ht="8.85" customHeight="1">
      <c r="A207" s="199"/>
      <c r="B207" s="199"/>
      <c r="C207" s="199"/>
      <c r="D207" s="199"/>
      <c r="E207" s="199"/>
      <c r="F207" s="199"/>
      <c r="G207" s="199"/>
      <c r="H207" s="199"/>
      <c r="I207" s="199"/>
      <c r="U207" s="997"/>
      <c r="V207" s="996"/>
      <c r="W207" s="995"/>
      <c r="X207" s="1014"/>
      <c r="Y207" s="1014"/>
      <c r="Z207" s="1014"/>
      <c r="AA207" s="1014"/>
      <c r="AB207" s="1014"/>
      <c r="AC207" s="1014"/>
      <c r="AD207" s="1014"/>
      <c r="AE207" s="1014"/>
      <c r="AF207" s="1014"/>
      <c r="AG207" s="1014"/>
      <c r="AH207" s="1014"/>
      <c r="AI207" s="1014"/>
    </row>
    <row r="208" spans="1:35" ht="8.85" customHeight="1">
      <c r="A208" s="199"/>
      <c r="B208" s="199"/>
      <c r="C208" s="199"/>
      <c r="D208" s="199"/>
      <c r="E208" s="199"/>
      <c r="F208" s="199"/>
      <c r="G208" s="199"/>
      <c r="H208" s="199"/>
      <c r="I208" s="199"/>
      <c r="U208" s="997"/>
      <c r="V208" s="996"/>
      <c r="W208" s="995"/>
      <c r="X208" s="1014"/>
      <c r="Y208" s="1014"/>
      <c r="Z208" s="1014"/>
      <c r="AA208" s="1014"/>
      <c r="AB208" s="1014"/>
      <c r="AC208" s="1014"/>
      <c r="AD208" s="1014"/>
      <c r="AE208" s="1014"/>
      <c r="AF208" s="1014"/>
      <c r="AG208" s="1014"/>
      <c r="AH208" s="1014"/>
      <c r="AI208" s="1014"/>
    </row>
    <row r="209" spans="1:35" ht="8.85" customHeight="1">
      <c r="A209" s="199"/>
      <c r="B209" s="199"/>
      <c r="C209" s="199"/>
      <c r="D209" s="199"/>
      <c r="E209" s="199"/>
      <c r="F209" s="199"/>
      <c r="G209" s="199"/>
      <c r="H209" s="199"/>
      <c r="I209" s="199"/>
      <c r="U209" s="997"/>
      <c r="V209" s="996"/>
      <c r="W209" s="995"/>
      <c r="X209" s="1014"/>
      <c r="Y209" s="1014"/>
      <c r="Z209" s="1014"/>
      <c r="AA209" s="1014"/>
      <c r="AB209" s="1014"/>
      <c r="AC209" s="1014"/>
      <c r="AD209" s="1014"/>
      <c r="AE209" s="1014"/>
      <c r="AF209" s="1014"/>
      <c r="AG209" s="1014"/>
      <c r="AH209" s="1014"/>
      <c r="AI209" s="1014"/>
    </row>
    <row r="210" spans="1:35" ht="8.85" customHeight="1">
      <c r="A210" s="199"/>
      <c r="B210" s="199"/>
      <c r="C210" s="199"/>
      <c r="D210" s="199"/>
      <c r="E210" s="199"/>
      <c r="F210" s="199"/>
      <c r="G210" s="199"/>
      <c r="H210" s="199"/>
      <c r="I210" s="199"/>
      <c r="U210" s="997"/>
      <c r="V210" s="996"/>
      <c r="W210" s="995"/>
      <c r="X210" s="1014"/>
      <c r="Y210" s="1014"/>
      <c r="Z210" s="1014"/>
      <c r="AA210" s="1014"/>
      <c r="AB210" s="1014"/>
      <c r="AC210" s="1014"/>
      <c r="AD210" s="1014"/>
      <c r="AE210" s="1014"/>
      <c r="AF210" s="1014"/>
      <c r="AG210" s="1014"/>
      <c r="AH210" s="1014"/>
      <c r="AI210" s="1014"/>
    </row>
    <row r="211" spans="1:35" ht="8.85" customHeight="1">
      <c r="A211" s="199"/>
      <c r="B211" s="199"/>
      <c r="C211" s="199"/>
      <c r="D211" s="199"/>
      <c r="E211" s="199"/>
      <c r="F211" s="199"/>
      <c r="G211" s="199"/>
      <c r="H211" s="199"/>
      <c r="I211" s="199"/>
      <c r="U211" s="997"/>
      <c r="V211" s="996"/>
      <c r="W211" s="995"/>
      <c r="X211" s="1014"/>
      <c r="Y211" s="1014"/>
      <c r="Z211" s="1014"/>
      <c r="AA211" s="1014"/>
      <c r="AB211" s="1014"/>
      <c r="AC211" s="1014"/>
      <c r="AD211" s="1014"/>
      <c r="AE211" s="1014"/>
      <c r="AF211" s="1014"/>
      <c r="AG211" s="1014"/>
      <c r="AH211" s="1014"/>
      <c r="AI211" s="1014"/>
    </row>
    <row r="212" spans="1:35" ht="8.85" customHeight="1">
      <c r="A212" s="199"/>
      <c r="B212" s="199"/>
      <c r="C212" s="199"/>
      <c r="D212" s="199"/>
      <c r="E212" s="199"/>
      <c r="F212" s="199"/>
      <c r="G212" s="199"/>
      <c r="H212" s="199"/>
      <c r="I212" s="199"/>
      <c r="U212" s="997"/>
      <c r="V212" s="996"/>
      <c r="W212" s="995"/>
      <c r="X212" s="1014"/>
      <c r="Y212" s="1014"/>
      <c r="Z212" s="1014"/>
      <c r="AA212" s="1014"/>
      <c r="AB212" s="1014"/>
      <c r="AC212" s="1014"/>
      <c r="AD212" s="1014"/>
      <c r="AE212" s="1014"/>
      <c r="AF212" s="1014"/>
      <c r="AG212" s="1014"/>
      <c r="AH212" s="1014"/>
      <c r="AI212" s="1014"/>
    </row>
    <row r="213" spans="1:35" ht="8.85" customHeight="1">
      <c r="A213" s="199"/>
      <c r="B213" s="199"/>
      <c r="C213" s="199"/>
      <c r="D213" s="199"/>
      <c r="E213" s="199"/>
      <c r="F213" s="199"/>
      <c r="G213" s="199"/>
      <c r="H213" s="199"/>
      <c r="I213" s="199"/>
      <c r="U213" s="997"/>
      <c r="V213" s="996"/>
      <c r="W213" s="995"/>
      <c r="X213" s="1014"/>
      <c r="Y213" s="1014"/>
      <c r="Z213" s="1014"/>
      <c r="AA213" s="1014"/>
      <c r="AB213" s="1014"/>
      <c r="AC213" s="1014"/>
      <c r="AD213" s="1014"/>
      <c r="AE213" s="1014"/>
      <c r="AF213" s="1014"/>
      <c r="AG213" s="1014"/>
      <c r="AH213" s="1014"/>
      <c r="AI213" s="1014"/>
    </row>
    <row r="214" spans="1:35" ht="8.85" customHeight="1">
      <c r="A214" s="199"/>
      <c r="B214" s="199"/>
      <c r="C214" s="199"/>
      <c r="D214" s="199"/>
      <c r="E214" s="199"/>
      <c r="F214" s="199"/>
      <c r="G214" s="199"/>
      <c r="H214" s="199"/>
      <c r="I214" s="199"/>
      <c r="U214" s="997"/>
      <c r="V214" s="996"/>
      <c r="W214" s="995"/>
      <c r="X214" s="1014"/>
      <c r="Y214" s="1014"/>
      <c r="Z214" s="1014"/>
      <c r="AA214" s="1014"/>
      <c r="AB214" s="1014"/>
      <c r="AC214" s="1014"/>
      <c r="AD214" s="1014"/>
      <c r="AE214" s="1014"/>
      <c r="AF214" s="1014"/>
      <c r="AG214" s="1014"/>
      <c r="AH214" s="1014"/>
      <c r="AI214" s="1014"/>
    </row>
    <row r="215" spans="1:35" ht="8.85" customHeight="1">
      <c r="A215" s="199"/>
      <c r="B215" s="199"/>
      <c r="C215" s="199"/>
      <c r="D215" s="199"/>
      <c r="E215" s="199"/>
      <c r="F215" s="199"/>
      <c r="G215" s="199"/>
      <c r="H215" s="199"/>
      <c r="I215" s="199"/>
      <c r="U215" s="997"/>
      <c r="V215" s="996"/>
      <c r="W215" s="995"/>
      <c r="X215" s="1014"/>
      <c r="Y215" s="1014"/>
      <c r="Z215" s="1014"/>
      <c r="AA215" s="1014"/>
      <c r="AB215" s="1014"/>
      <c r="AC215" s="1014"/>
      <c r="AD215" s="1014"/>
      <c r="AE215" s="1014"/>
      <c r="AF215" s="1014"/>
      <c r="AG215" s="1014"/>
      <c r="AH215" s="1014"/>
      <c r="AI215" s="1014"/>
    </row>
    <row r="216" spans="1:35" ht="8.85" customHeight="1">
      <c r="A216" s="199"/>
      <c r="B216" s="199"/>
      <c r="C216" s="199"/>
      <c r="D216" s="199"/>
      <c r="E216" s="199"/>
      <c r="F216" s="199"/>
      <c r="G216" s="199"/>
      <c r="H216" s="199"/>
      <c r="I216" s="199"/>
      <c r="U216" s="997"/>
      <c r="V216" s="996"/>
      <c r="W216" s="995"/>
      <c r="X216" s="1014"/>
      <c r="Y216" s="1014"/>
      <c r="Z216" s="1014"/>
      <c r="AA216" s="1014"/>
      <c r="AB216" s="1014"/>
      <c r="AC216" s="1014"/>
      <c r="AD216" s="1014"/>
      <c r="AE216" s="1014"/>
      <c r="AF216" s="1014"/>
      <c r="AG216" s="1014"/>
      <c r="AH216" s="1014"/>
      <c r="AI216" s="1014"/>
    </row>
    <row r="217" spans="1:35" ht="8.85" customHeight="1">
      <c r="A217" s="199"/>
      <c r="B217" s="199"/>
      <c r="C217" s="199"/>
      <c r="D217" s="199"/>
      <c r="E217" s="199"/>
      <c r="F217" s="199"/>
      <c r="G217" s="199"/>
      <c r="H217" s="199"/>
      <c r="I217" s="199"/>
      <c r="U217" s="997"/>
      <c r="V217" s="996"/>
      <c r="W217" s="995"/>
      <c r="X217" s="1014"/>
      <c r="Y217" s="1014"/>
      <c r="Z217" s="1014"/>
      <c r="AA217" s="1014"/>
      <c r="AB217" s="1014"/>
      <c r="AC217" s="1014"/>
      <c r="AD217" s="1014"/>
      <c r="AE217" s="1014"/>
      <c r="AF217" s="1014"/>
      <c r="AG217" s="1014"/>
      <c r="AH217" s="1014"/>
      <c r="AI217" s="1014"/>
    </row>
    <row r="218" spans="1:35" ht="8.85" customHeight="1">
      <c r="A218" s="199"/>
      <c r="B218" s="199"/>
      <c r="C218" s="199"/>
      <c r="D218" s="199"/>
      <c r="E218" s="199"/>
      <c r="F218" s="199"/>
      <c r="G218" s="199"/>
      <c r="H218" s="199"/>
      <c r="I218" s="199"/>
      <c r="U218" s="997"/>
      <c r="V218" s="996"/>
      <c r="W218" s="995"/>
      <c r="X218" s="1014"/>
      <c r="Y218" s="1014"/>
      <c r="Z218" s="1014"/>
      <c r="AA218" s="1014"/>
      <c r="AB218" s="1014"/>
      <c r="AC218" s="1014"/>
      <c r="AD218" s="1014"/>
      <c r="AE218" s="1014"/>
      <c r="AF218" s="1014"/>
      <c r="AG218" s="1014"/>
      <c r="AH218" s="1014"/>
      <c r="AI218" s="1014"/>
    </row>
    <row r="219" spans="1:35" ht="8.85" customHeight="1">
      <c r="A219" s="199"/>
      <c r="B219" s="199"/>
      <c r="C219" s="199"/>
      <c r="D219" s="199"/>
      <c r="E219" s="199"/>
      <c r="F219" s="199"/>
      <c r="G219" s="199"/>
      <c r="H219" s="199"/>
      <c r="I219" s="199"/>
      <c r="U219" s="997"/>
      <c r="V219" s="996"/>
      <c r="W219" s="995"/>
      <c r="X219" s="1014"/>
      <c r="Y219" s="1014"/>
      <c r="Z219" s="1014"/>
      <c r="AA219" s="1014"/>
      <c r="AB219" s="1014"/>
      <c r="AC219" s="1014"/>
      <c r="AD219" s="1014"/>
      <c r="AE219" s="1014"/>
      <c r="AF219" s="1014"/>
      <c r="AG219" s="1014"/>
      <c r="AH219" s="1014"/>
      <c r="AI219" s="1014"/>
    </row>
    <row r="220" spans="1:35" ht="8.85" customHeight="1">
      <c r="A220" s="199"/>
      <c r="B220" s="199"/>
      <c r="C220" s="199"/>
      <c r="D220" s="199"/>
      <c r="E220" s="199"/>
      <c r="F220" s="199"/>
      <c r="G220" s="199"/>
      <c r="H220" s="199"/>
      <c r="I220" s="199"/>
      <c r="U220" s="997"/>
      <c r="V220" s="996"/>
      <c r="W220" s="995"/>
      <c r="X220" s="1014"/>
      <c r="Y220" s="1014"/>
      <c r="Z220" s="1014"/>
      <c r="AA220" s="1014"/>
      <c r="AB220" s="1014"/>
      <c r="AC220" s="1014"/>
      <c r="AD220" s="1014"/>
      <c r="AE220" s="1014"/>
      <c r="AF220" s="1014"/>
      <c r="AG220" s="1014"/>
      <c r="AH220" s="1014"/>
      <c r="AI220" s="1014"/>
    </row>
    <row r="221" spans="1:35" ht="8.85" customHeight="1">
      <c r="A221" s="199"/>
      <c r="B221" s="199"/>
      <c r="C221" s="199"/>
      <c r="D221" s="199"/>
      <c r="E221" s="199"/>
      <c r="F221" s="199"/>
      <c r="G221" s="199"/>
      <c r="H221" s="199"/>
      <c r="I221" s="199"/>
      <c r="U221" s="997"/>
      <c r="V221" s="996"/>
      <c r="W221" s="995"/>
      <c r="X221" s="1014"/>
      <c r="Y221" s="1014"/>
      <c r="Z221" s="1014"/>
      <c r="AA221" s="1014"/>
      <c r="AB221" s="1014"/>
      <c r="AC221" s="1014"/>
      <c r="AD221" s="1014"/>
      <c r="AE221" s="1014"/>
      <c r="AF221" s="1014"/>
      <c r="AG221" s="1014"/>
      <c r="AH221" s="1014"/>
      <c r="AI221" s="1014"/>
    </row>
    <row r="222" spans="1:35" ht="8.85" customHeight="1">
      <c r="A222" s="199"/>
      <c r="B222" s="199"/>
      <c r="C222" s="199"/>
      <c r="D222" s="199"/>
      <c r="E222" s="199"/>
      <c r="F222" s="199"/>
      <c r="G222" s="199"/>
      <c r="H222" s="199"/>
      <c r="I222" s="199"/>
      <c r="U222" s="997"/>
      <c r="V222" s="996"/>
      <c r="W222" s="995"/>
      <c r="X222" s="1014"/>
      <c r="Y222" s="1014"/>
      <c r="Z222" s="1014"/>
      <c r="AA222" s="1014"/>
      <c r="AB222" s="1014"/>
      <c r="AC222" s="1014"/>
      <c r="AD222" s="1014"/>
      <c r="AE222" s="1014"/>
      <c r="AF222" s="1014"/>
      <c r="AG222" s="1014"/>
      <c r="AH222" s="1014"/>
      <c r="AI222" s="1014"/>
    </row>
    <row r="223" spans="1:35" ht="8.85" customHeight="1">
      <c r="A223" s="199"/>
      <c r="B223" s="199"/>
      <c r="C223" s="199"/>
      <c r="D223" s="199"/>
      <c r="E223" s="199"/>
      <c r="F223" s="199"/>
      <c r="G223" s="199"/>
      <c r="H223" s="199"/>
      <c r="I223" s="199"/>
      <c r="U223" s="997"/>
      <c r="V223" s="996"/>
      <c r="W223" s="995"/>
      <c r="X223" s="1014"/>
      <c r="Y223" s="1014"/>
      <c r="Z223" s="1014"/>
      <c r="AA223" s="1014"/>
      <c r="AB223" s="1014"/>
      <c r="AC223" s="1014"/>
      <c r="AD223" s="1014"/>
      <c r="AE223" s="1014"/>
      <c r="AF223" s="1014"/>
      <c r="AG223" s="1014"/>
      <c r="AH223" s="1014"/>
      <c r="AI223" s="1014"/>
    </row>
    <row r="224" spans="1:35" ht="8.85" customHeight="1">
      <c r="A224" s="199"/>
      <c r="B224" s="199"/>
      <c r="C224" s="199"/>
      <c r="D224" s="199"/>
      <c r="E224" s="199"/>
      <c r="F224" s="199"/>
      <c r="G224" s="199"/>
      <c r="H224" s="199"/>
      <c r="I224" s="199"/>
      <c r="U224" s="997"/>
      <c r="V224" s="996"/>
      <c r="W224" s="995"/>
      <c r="X224" s="1014"/>
      <c r="Y224" s="1014"/>
      <c r="Z224" s="1014"/>
      <c r="AA224" s="1014"/>
      <c r="AB224" s="1014"/>
      <c r="AC224" s="1014"/>
      <c r="AD224" s="1014"/>
      <c r="AE224" s="1014"/>
      <c r="AF224" s="1014"/>
      <c r="AG224" s="1014"/>
      <c r="AH224" s="1014"/>
      <c r="AI224" s="1014"/>
    </row>
    <row r="225" spans="1:35" ht="8.85" customHeight="1">
      <c r="A225" s="199"/>
      <c r="B225" s="199"/>
      <c r="C225" s="199"/>
      <c r="D225" s="199"/>
      <c r="E225" s="199"/>
      <c r="F225" s="199"/>
      <c r="G225" s="199"/>
      <c r="H225" s="199"/>
      <c r="I225" s="199"/>
      <c r="U225" s="997"/>
      <c r="V225" s="996"/>
      <c r="W225" s="995"/>
      <c r="X225" s="1014"/>
      <c r="Y225" s="1014"/>
      <c r="Z225" s="1014"/>
      <c r="AA225" s="1014"/>
      <c r="AB225" s="1014"/>
      <c r="AC225" s="1014"/>
      <c r="AD225" s="1014"/>
      <c r="AE225" s="1014"/>
      <c r="AF225" s="1014"/>
      <c r="AG225" s="1014"/>
      <c r="AH225" s="1014"/>
      <c r="AI225" s="1014"/>
    </row>
    <row r="226" spans="1:35" ht="8.85" customHeight="1">
      <c r="A226" s="199"/>
      <c r="B226" s="199"/>
      <c r="C226" s="199"/>
      <c r="D226" s="199"/>
      <c r="E226" s="199"/>
      <c r="F226" s="199"/>
      <c r="G226" s="199"/>
      <c r="H226" s="199"/>
      <c r="I226" s="199"/>
      <c r="U226" s="997"/>
      <c r="V226" s="996"/>
      <c r="W226" s="995"/>
      <c r="X226" s="1014"/>
      <c r="Y226" s="1014"/>
      <c r="Z226" s="1014"/>
      <c r="AA226" s="1014"/>
      <c r="AB226" s="1014"/>
      <c r="AC226" s="1014"/>
      <c r="AD226" s="1014"/>
      <c r="AE226" s="1014"/>
      <c r="AF226" s="1014"/>
      <c r="AG226" s="1014"/>
      <c r="AH226" s="1014"/>
      <c r="AI226" s="1014"/>
    </row>
    <row r="227" spans="1:35" ht="8.85" customHeight="1">
      <c r="A227" s="199"/>
      <c r="B227" s="199"/>
      <c r="C227" s="199"/>
      <c r="D227" s="199"/>
      <c r="E227" s="199"/>
      <c r="F227" s="199"/>
      <c r="G227" s="199"/>
      <c r="H227" s="199"/>
      <c r="I227" s="199"/>
      <c r="U227" s="997"/>
      <c r="V227" s="996"/>
      <c r="W227" s="995"/>
      <c r="X227" s="1014"/>
      <c r="Y227" s="1014"/>
      <c r="Z227" s="1014"/>
      <c r="AA227" s="1014"/>
      <c r="AB227" s="1014"/>
      <c r="AC227" s="1014"/>
      <c r="AD227" s="1014"/>
      <c r="AE227" s="1014"/>
      <c r="AF227" s="1014"/>
      <c r="AG227" s="1014"/>
      <c r="AH227" s="1014"/>
      <c r="AI227" s="1014"/>
    </row>
    <row r="228" spans="1:35" ht="8.85" customHeight="1">
      <c r="A228" s="199"/>
      <c r="B228" s="199"/>
      <c r="C228" s="199"/>
      <c r="D228" s="199"/>
      <c r="E228" s="199"/>
      <c r="F228" s="199"/>
      <c r="G228" s="199"/>
      <c r="H228" s="199"/>
      <c r="I228" s="199"/>
      <c r="U228" s="997"/>
      <c r="V228" s="996"/>
      <c r="W228" s="995"/>
      <c r="X228" s="1014"/>
      <c r="Y228" s="1014"/>
      <c r="Z228" s="1014"/>
      <c r="AA228" s="1014"/>
      <c r="AB228" s="1014"/>
      <c r="AC228" s="1014"/>
      <c r="AD228" s="1014"/>
      <c r="AE228" s="1014"/>
      <c r="AF228" s="1014"/>
      <c r="AG228" s="1014"/>
      <c r="AH228" s="1014"/>
      <c r="AI228" s="1014"/>
    </row>
    <row r="229" spans="1:35" ht="8.85" customHeight="1">
      <c r="A229" s="199"/>
      <c r="B229" s="199"/>
      <c r="C229" s="199"/>
      <c r="D229" s="199"/>
      <c r="E229" s="199"/>
      <c r="F229" s="199"/>
      <c r="G229" s="199"/>
      <c r="H229" s="199"/>
      <c r="I229" s="199"/>
      <c r="U229" s="997"/>
      <c r="V229" s="996"/>
      <c r="W229" s="995"/>
      <c r="X229" s="1014"/>
      <c r="Y229" s="1014"/>
      <c r="Z229" s="1014"/>
      <c r="AA229" s="1014"/>
      <c r="AB229" s="1014"/>
      <c r="AC229" s="1014"/>
      <c r="AD229" s="1014"/>
      <c r="AE229" s="1014"/>
      <c r="AF229" s="1014"/>
      <c r="AG229" s="1014"/>
      <c r="AH229" s="1014"/>
      <c r="AI229" s="1014"/>
    </row>
    <row r="230" spans="1:35" ht="8.85" customHeight="1">
      <c r="A230" s="199"/>
      <c r="B230" s="199"/>
      <c r="C230" s="199"/>
      <c r="D230" s="199"/>
      <c r="E230" s="199"/>
      <c r="F230" s="199"/>
      <c r="G230" s="199"/>
      <c r="H230" s="199"/>
      <c r="I230" s="199"/>
      <c r="U230" s="997"/>
      <c r="V230" s="996"/>
      <c r="W230" s="995"/>
      <c r="X230" s="1014"/>
      <c r="Y230" s="1014"/>
      <c r="Z230" s="1014"/>
      <c r="AA230" s="1014"/>
      <c r="AB230" s="1014"/>
      <c r="AC230" s="1014"/>
      <c r="AD230" s="1014"/>
      <c r="AE230" s="1014"/>
      <c r="AF230" s="1014"/>
      <c r="AG230" s="1014"/>
      <c r="AH230" s="1014"/>
      <c r="AI230" s="1014"/>
    </row>
    <row r="231" spans="1:35" ht="8.85" customHeight="1">
      <c r="A231" s="199"/>
      <c r="B231" s="199"/>
      <c r="C231" s="199"/>
      <c r="D231" s="199"/>
      <c r="E231" s="199"/>
      <c r="F231" s="199"/>
      <c r="G231" s="199"/>
      <c r="H231" s="199"/>
      <c r="I231" s="199"/>
      <c r="U231" s="997"/>
      <c r="V231" s="996"/>
      <c r="W231" s="995"/>
      <c r="X231" s="1014"/>
      <c r="Y231" s="1014"/>
      <c r="Z231" s="1014"/>
      <c r="AA231" s="1014"/>
      <c r="AB231" s="1014"/>
      <c r="AC231" s="1014"/>
      <c r="AD231" s="1014"/>
      <c r="AE231" s="1014"/>
      <c r="AF231" s="1014"/>
      <c r="AG231" s="1014"/>
      <c r="AH231" s="1014"/>
      <c r="AI231" s="1014"/>
    </row>
    <row r="232" spans="1:35" ht="8.85" customHeight="1">
      <c r="A232" s="199"/>
      <c r="B232" s="199"/>
      <c r="C232" s="199"/>
      <c r="D232" s="199"/>
      <c r="E232" s="199"/>
      <c r="F232" s="199"/>
      <c r="G232" s="199"/>
      <c r="H232" s="199"/>
      <c r="I232" s="199"/>
      <c r="U232" s="997"/>
      <c r="V232" s="996"/>
      <c r="W232" s="995"/>
      <c r="X232" s="1014"/>
      <c r="Y232" s="1014"/>
      <c r="Z232" s="1014"/>
      <c r="AA232" s="1014"/>
      <c r="AB232" s="1014"/>
      <c r="AC232" s="1014"/>
      <c r="AD232" s="1014"/>
      <c r="AE232" s="1014"/>
      <c r="AF232" s="1014"/>
      <c r="AG232" s="1014"/>
      <c r="AH232" s="1014"/>
      <c r="AI232" s="1014"/>
    </row>
    <row r="233" spans="1:35" ht="8.85" customHeight="1">
      <c r="A233" s="199"/>
      <c r="B233" s="199"/>
      <c r="C233" s="199"/>
      <c r="D233" s="199"/>
      <c r="E233" s="199"/>
      <c r="F233" s="199"/>
      <c r="G233" s="199"/>
      <c r="H233" s="199"/>
      <c r="I233" s="199"/>
      <c r="U233" s="997"/>
      <c r="V233" s="996"/>
      <c r="W233" s="995"/>
      <c r="X233" s="1014"/>
      <c r="Y233" s="1014"/>
      <c r="Z233" s="1014"/>
      <c r="AA233" s="1014"/>
      <c r="AB233" s="1014"/>
      <c r="AC233" s="1014"/>
      <c r="AD233" s="1014"/>
      <c r="AE233" s="1014"/>
      <c r="AF233" s="1014"/>
      <c r="AG233" s="1014"/>
      <c r="AH233" s="1014"/>
      <c r="AI233" s="1014"/>
    </row>
    <row r="234" spans="1:35" ht="8.85" customHeight="1">
      <c r="A234" s="199"/>
      <c r="B234" s="199"/>
      <c r="C234" s="199"/>
      <c r="D234" s="199"/>
      <c r="E234" s="199"/>
      <c r="F234" s="199"/>
      <c r="G234" s="199"/>
      <c r="H234" s="199"/>
      <c r="I234" s="199"/>
      <c r="U234" s="997"/>
      <c r="V234" s="996"/>
      <c r="W234" s="995"/>
      <c r="X234" s="1014"/>
      <c r="Y234" s="1014"/>
      <c r="Z234" s="1014"/>
      <c r="AA234" s="1014"/>
      <c r="AB234" s="1014"/>
      <c r="AC234" s="1014"/>
      <c r="AD234" s="1014"/>
      <c r="AE234" s="1014"/>
      <c r="AF234" s="1014"/>
      <c r="AG234" s="1014"/>
      <c r="AH234" s="1014"/>
      <c r="AI234" s="1014"/>
    </row>
    <row r="235" spans="1:35" ht="8.85" customHeight="1">
      <c r="A235" s="199"/>
      <c r="B235" s="199"/>
      <c r="C235" s="199"/>
      <c r="D235" s="199"/>
      <c r="E235" s="199"/>
      <c r="F235" s="199"/>
      <c r="G235" s="199"/>
      <c r="H235" s="199"/>
      <c r="I235" s="199"/>
      <c r="U235" s="997"/>
      <c r="V235" s="996"/>
      <c r="W235" s="995"/>
      <c r="X235" s="1014"/>
      <c r="Y235" s="1014"/>
      <c r="Z235" s="1014"/>
      <c r="AA235" s="1014"/>
      <c r="AB235" s="1014"/>
      <c r="AC235" s="1014"/>
      <c r="AD235" s="1014"/>
      <c r="AE235" s="1014"/>
      <c r="AF235" s="1014"/>
      <c r="AG235" s="1014"/>
      <c r="AH235" s="1014"/>
      <c r="AI235" s="1014"/>
    </row>
    <row r="236" spans="1:35" ht="8.85" customHeight="1">
      <c r="A236" s="199"/>
      <c r="B236" s="199"/>
      <c r="C236" s="199"/>
      <c r="D236" s="199"/>
      <c r="E236" s="199"/>
      <c r="F236" s="199"/>
      <c r="G236" s="199"/>
      <c r="H236" s="199"/>
      <c r="I236" s="199"/>
      <c r="U236" s="997"/>
      <c r="V236" s="996"/>
      <c r="W236" s="995"/>
      <c r="X236" s="1014"/>
      <c r="Y236" s="1014"/>
      <c r="Z236" s="1014"/>
      <c r="AA236" s="1014"/>
      <c r="AB236" s="1014"/>
      <c r="AC236" s="1014"/>
      <c r="AD236" s="1014"/>
      <c r="AE236" s="1014"/>
      <c r="AF236" s="1014"/>
      <c r="AG236" s="1014"/>
      <c r="AH236" s="1014"/>
      <c r="AI236" s="1014"/>
    </row>
    <row r="237" spans="1:35" ht="8.85" customHeight="1">
      <c r="A237" s="199"/>
      <c r="B237" s="199"/>
      <c r="C237" s="199"/>
      <c r="D237" s="199"/>
      <c r="E237" s="199"/>
      <c r="F237" s="199"/>
      <c r="G237" s="199"/>
      <c r="H237" s="199"/>
      <c r="I237" s="199"/>
      <c r="U237" s="997"/>
      <c r="V237" s="996"/>
      <c r="W237" s="995"/>
      <c r="X237" s="1014"/>
      <c r="Y237" s="1014"/>
      <c r="Z237" s="1014"/>
      <c r="AA237" s="1014"/>
      <c r="AB237" s="1014"/>
      <c r="AC237" s="1014"/>
      <c r="AD237" s="1014"/>
      <c r="AE237" s="1014"/>
      <c r="AF237" s="1014"/>
      <c r="AG237" s="1014"/>
      <c r="AH237" s="1014"/>
      <c r="AI237" s="1014"/>
    </row>
    <row r="238" spans="1:35" ht="8.85" customHeight="1">
      <c r="A238" s="199"/>
      <c r="B238" s="199"/>
      <c r="C238" s="199"/>
      <c r="D238" s="199"/>
      <c r="E238" s="199"/>
      <c r="F238" s="199"/>
      <c r="G238" s="199"/>
      <c r="H238" s="199"/>
      <c r="I238" s="199"/>
      <c r="U238" s="997"/>
      <c r="V238" s="996"/>
      <c r="W238" s="995"/>
      <c r="X238" s="1014"/>
      <c r="Y238" s="1014"/>
      <c r="Z238" s="1014"/>
      <c r="AA238" s="1014"/>
      <c r="AB238" s="1014"/>
      <c r="AC238" s="1014"/>
      <c r="AD238" s="1014"/>
      <c r="AE238" s="1014"/>
      <c r="AF238" s="1014"/>
      <c r="AG238" s="1014"/>
      <c r="AH238" s="1014"/>
      <c r="AI238" s="1014"/>
    </row>
    <row r="239" spans="1:35" ht="8.85" customHeight="1">
      <c r="A239" s="199"/>
      <c r="B239" s="199"/>
      <c r="C239" s="199"/>
      <c r="D239" s="199"/>
      <c r="E239" s="199"/>
      <c r="F239" s="199"/>
      <c r="G239" s="199"/>
      <c r="H239" s="199"/>
      <c r="I239" s="199"/>
      <c r="U239" s="997"/>
      <c r="V239" s="996"/>
      <c r="W239" s="995"/>
      <c r="X239" s="1014"/>
      <c r="Y239" s="1014"/>
      <c r="Z239" s="1014"/>
      <c r="AA239" s="1014"/>
      <c r="AB239" s="1014"/>
      <c r="AC239" s="1014"/>
      <c r="AD239" s="1014"/>
      <c r="AE239" s="1014"/>
      <c r="AF239" s="1014"/>
      <c r="AG239" s="1014"/>
      <c r="AH239" s="1014"/>
      <c r="AI239" s="1014"/>
    </row>
    <row r="240" spans="1:35" ht="8.85" customHeight="1">
      <c r="A240" s="199"/>
      <c r="B240" s="199"/>
      <c r="C240" s="199"/>
      <c r="D240" s="199"/>
      <c r="E240" s="199"/>
      <c r="F240" s="199"/>
      <c r="G240" s="199"/>
      <c r="H240" s="199"/>
      <c r="I240" s="199"/>
      <c r="U240" s="997"/>
      <c r="V240" s="996"/>
      <c r="W240" s="995"/>
      <c r="X240" s="1014"/>
      <c r="Y240" s="1014"/>
      <c r="Z240" s="1014"/>
      <c r="AA240" s="1014"/>
      <c r="AB240" s="1014"/>
      <c r="AC240" s="1014"/>
      <c r="AD240" s="1014"/>
      <c r="AE240" s="1014"/>
      <c r="AF240" s="1014"/>
      <c r="AG240" s="1014"/>
      <c r="AH240" s="1014"/>
      <c r="AI240" s="1014"/>
    </row>
    <row r="241" spans="1:35" ht="8.85" customHeight="1">
      <c r="A241" s="199"/>
      <c r="B241" s="199"/>
      <c r="C241" s="199"/>
      <c r="D241" s="199"/>
      <c r="E241" s="199"/>
      <c r="F241" s="199"/>
      <c r="G241" s="199"/>
      <c r="H241" s="199"/>
      <c r="I241" s="199"/>
      <c r="U241" s="997"/>
      <c r="V241" s="996"/>
      <c r="W241" s="995"/>
      <c r="X241" s="1014"/>
      <c r="Y241" s="1014"/>
      <c r="Z241" s="1014"/>
      <c r="AA241" s="1014"/>
      <c r="AB241" s="1014"/>
      <c r="AC241" s="1014"/>
      <c r="AD241" s="1014"/>
      <c r="AE241" s="1014"/>
      <c r="AF241" s="1014"/>
      <c r="AG241" s="1014"/>
      <c r="AH241" s="1014"/>
      <c r="AI241" s="1014"/>
    </row>
    <row r="242" spans="1:35" ht="8.85" customHeight="1">
      <c r="A242" s="199"/>
      <c r="B242" s="199"/>
      <c r="C242" s="199"/>
      <c r="D242" s="199"/>
      <c r="E242" s="199"/>
      <c r="F242" s="199"/>
      <c r="G242" s="199"/>
      <c r="H242" s="199"/>
      <c r="I242" s="199"/>
      <c r="U242" s="997"/>
      <c r="V242" s="996"/>
      <c r="W242" s="995"/>
      <c r="X242" s="1014"/>
      <c r="Y242" s="1014"/>
      <c r="Z242" s="1014"/>
      <c r="AA242" s="1014"/>
      <c r="AB242" s="1014"/>
      <c r="AC242" s="1014"/>
      <c r="AD242" s="1014"/>
      <c r="AE242" s="1014"/>
      <c r="AF242" s="1014"/>
      <c r="AG242" s="1014"/>
      <c r="AH242" s="1014"/>
      <c r="AI242" s="1014"/>
    </row>
    <row r="243" spans="1:35" ht="8.85" customHeight="1">
      <c r="A243" s="199"/>
      <c r="B243" s="199"/>
      <c r="C243" s="199"/>
      <c r="D243" s="199"/>
      <c r="E243" s="199"/>
      <c r="F243" s="199"/>
      <c r="G243" s="199"/>
      <c r="H243" s="199"/>
      <c r="I243" s="199"/>
      <c r="U243" s="997"/>
      <c r="V243" s="996"/>
      <c r="W243" s="995"/>
      <c r="X243" s="1014"/>
      <c r="Y243" s="1014"/>
      <c r="Z243" s="1014"/>
      <c r="AA243" s="1014"/>
      <c r="AB243" s="1014"/>
      <c r="AC243" s="1014"/>
      <c r="AD243" s="1014"/>
      <c r="AE243" s="1014"/>
      <c r="AF243" s="1014"/>
      <c r="AG243" s="1014"/>
      <c r="AH243" s="1014"/>
      <c r="AI243" s="1014"/>
    </row>
    <row r="244" spans="1:35" ht="8.85" customHeight="1">
      <c r="A244" s="199"/>
      <c r="B244" s="199"/>
      <c r="C244" s="199"/>
      <c r="D244" s="199"/>
      <c r="E244" s="199"/>
      <c r="F244" s="199"/>
      <c r="G244" s="199"/>
      <c r="H244" s="199"/>
      <c r="I244" s="199"/>
      <c r="U244" s="997"/>
      <c r="V244" s="996"/>
      <c r="W244" s="995"/>
      <c r="X244" s="1014"/>
      <c r="Y244" s="1014"/>
      <c r="Z244" s="1014"/>
      <c r="AA244" s="1014"/>
      <c r="AB244" s="1014"/>
      <c r="AC244" s="1014"/>
      <c r="AD244" s="1014"/>
      <c r="AE244" s="1014"/>
      <c r="AF244" s="1014"/>
      <c r="AG244" s="1014"/>
      <c r="AH244" s="1014"/>
      <c r="AI244" s="1014"/>
    </row>
    <row r="245" spans="1:35" ht="8.85" customHeight="1">
      <c r="A245" s="199"/>
      <c r="B245" s="199"/>
      <c r="C245" s="199"/>
      <c r="D245" s="199"/>
      <c r="E245" s="199"/>
      <c r="F245" s="199"/>
      <c r="G245" s="199"/>
      <c r="H245" s="199"/>
      <c r="I245" s="199"/>
      <c r="U245" s="997"/>
      <c r="V245" s="996"/>
      <c r="W245" s="995"/>
      <c r="X245" s="1014"/>
      <c r="Y245" s="1014"/>
      <c r="Z245" s="1014"/>
      <c r="AA245" s="1014"/>
      <c r="AB245" s="1014"/>
      <c r="AC245" s="1014"/>
      <c r="AD245" s="1014"/>
      <c r="AE245" s="1014"/>
      <c r="AF245" s="1014"/>
      <c r="AG245" s="1014"/>
      <c r="AH245" s="1014"/>
      <c r="AI245" s="1014"/>
    </row>
    <row r="246" spans="1:35" ht="8.85" customHeight="1">
      <c r="A246" s="199"/>
      <c r="B246" s="199"/>
      <c r="C246" s="199"/>
      <c r="D246" s="199"/>
      <c r="E246" s="199"/>
      <c r="F246" s="199"/>
      <c r="G246" s="199"/>
      <c r="H246" s="199"/>
      <c r="I246" s="199"/>
      <c r="U246" s="997"/>
      <c r="V246" s="996"/>
      <c r="W246" s="995"/>
      <c r="X246" s="1014"/>
      <c r="Y246" s="1014"/>
      <c r="Z246" s="1014"/>
      <c r="AA246" s="1014"/>
      <c r="AB246" s="1014"/>
      <c r="AC246" s="1014"/>
      <c r="AD246" s="1014"/>
      <c r="AE246" s="1014"/>
      <c r="AF246" s="1014"/>
      <c r="AG246" s="1014"/>
      <c r="AH246" s="1014"/>
      <c r="AI246" s="1014"/>
    </row>
    <row r="247" spans="1:35" ht="8.85" customHeight="1">
      <c r="A247" s="199"/>
      <c r="B247" s="199"/>
      <c r="C247" s="199"/>
      <c r="D247" s="199"/>
      <c r="E247" s="199"/>
      <c r="F247" s="199"/>
      <c r="G247" s="199"/>
      <c r="H247" s="199"/>
      <c r="I247" s="199"/>
      <c r="U247" s="997"/>
      <c r="V247" s="996"/>
      <c r="W247" s="995"/>
      <c r="X247" s="1014"/>
      <c r="Y247" s="1014"/>
      <c r="Z247" s="1014"/>
      <c r="AA247" s="1014"/>
      <c r="AB247" s="1014"/>
      <c r="AC247" s="1014"/>
      <c r="AD247" s="1014"/>
      <c r="AE247" s="1014"/>
      <c r="AF247" s="1014"/>
      <c r="AG247" s="1014"/>
      <c r="AH247" s="1014"/>
      <c r="AI247" s="1014"/>
    </row>
    <row r="248" spans="1:35" ht="8.85" customHeight="1">
      <c r="A248" s="199"/>
      <c r="B248" s="199"/>
      <c r="C248" s="199"/>
      <c r="D248" s="199"/>
      <c r="E248" s="199"/>
      <c r="F248" s="199"/>
      <c r="G248" s="199"/>
      <c r="H248" s="199"/>
      <c r="I248" s="199"/>
      <c r="U248" s="997"/>
      <c r="V248" s="996"/>
      <c r="W248" s="995"/>
      <c r="X248" s="1014"/>
      <c r="Y248" s="1014"/>
      <c r="Z248" s="1014"/>
      <c r="AA248" s="1014"/>
      <c r="AB248" s="1014"/>
      <c r="AC248" s="1014"/>
      <c r="AD248" s="1014"/>
      <c r="AE248" s="1014"/>
      <c r="AF248" s="1014"/>
      <c r="AG248" s="1014"/>
      <c r="AH248" s="1014"/>
      <c r="AI248" s="1014"/>
    </row>
    <row r="249" spans="1:35" ht="8.85" customHeight="1">
      <c r="A249" s="199"/>
      <c r="B249" s="199"/>
      <c r="C249" s="199"/>
      <c r="D249" s="199"/>
      <c r="E249" s="199"/>
      <c r="F249" s="199"/>
      <c r="G249" s="199"/>
      <c r="H249" s="199"/>
      <c r="I249" s="199"/>
      <c r="U249" s="997"/>
      <c r="V249" s="996"/>
      <c r="W249" s="995"/>
      <c r="X249" s="1014"/>
      <c r="Y249" s="1014"/>
      <c r="Z249" s="1014"/>
      <c r="AA249" s="1014"/>
      <c r="AB249" s="1014"/>
      <c r="AC249" s="1014"/>
      <c r="AD249" s="1014"/>
      <c r="AE249" s="1014"/>
      <c r="AF249" s="1014"/>
      <c r="AG249" s="1014"/>
      <c r="AH249" s="1014"/>
      <c r="AI249" s="1014"/>
    </row>
    <row r="250" spans="1:35" ht="8.85" customHeight="1">
      <c r="A250" s="199"/>
      <c r="B250" s="199"/>
      <c r="C250" s="199"/>
      <c r="D250" s="199"/>
      <c r="E250" s="199"/>
      <c r="F250" s="199"/>
      <c r="G250" s="199"/>
      <c r="H250" s="199"/>
      <c r="I250" s="199"/>
      <c r="U250" s="997"/>
      <c r="V250" s="996"/>
      <c r="W250" s="995"/>
      <c r="X250" s="1014"/>
      <c r="Y250" s="1014"/>
      <c r="Z250" s="1014"/>
      <c r="AA250" s="1014"/>
      <c r="AB250" s="1014"/>
      <c r="AC250" s="1014"/>
      <c r="AD250" s="1014"/>
      <c r="AE250" s="1014"/>
      <c r="AF250" s="1014"/>
      <c r="AG250" s="1014"/>
      <c r="AH250" s="1014"/>
      <c r="AI250" s="1014"/>
    </row>
    <row r="251" spans="1:35" ht="8.85" customHeight="1">
      <c r="A251" s="199"/>
      <c r="B251" s="199"/>
      <c r="C251" s="199"/>
      <c r="D251" s="199"/>
      <c r="E251" s="199"/>
      <c r="F251" s="199"/>
      <c r="G251" s="199"/>
      <c r="H251" s="199"/>
      <c r="I251" s="199"/>
      <c r="U251" s="997"/>
      <c r="V251" s="996"/>
      <c r="W251" s="995"/>
      <c r="X251" s="1014"/>
      <c r="Y251" s="1014"/>
      <c r="Z251" s="1014"/>
      <c r="AA251" s="1014"/>
      <c r="AB251" s="1014"/>
      <c r="AC251" s="1014"/>
      <c r="AD251" s="1014"/>
      <c r="AE251" s="1014"/>
      <c r="AF251" s="1014"/>
      <c r="AG251" s="1014"/>
      <c r="AH251" s="1014"/>
      <c r="AI251" s="1014"/>
    </row>
    <row r="252" spans="1:35" ht="8.85" customHeight="1">
      <c r="A252" s="199"/>
      <c r="B252" s="199"/>
      <c r="C252" s="199"/>
      <c r="D252" s="199"/>
      <c r="E252" s="199"/>
      <c r="F252" s="199"/>
      <c r="G252" s="199"/>
      <c r="H252" s="199"/>
      <c r="I252" s="199"/>
      <c r="U252" s="997"/>
      <c r="V252" s="996"/>
      <c r="W252" s="995"/>
      <c r="X252" s="1014"/>
      <c r="Y252" s="1014"/>
      <c r="Z252" s="1014"/>
      <c r="AA252" s="1014"/>
      <c r="AB252" s="1014"/>
      <c r="AC252" s="1014"/>
      <c r="AD252" s="1014"/>
      <c r="AE252" s="1014"/>
      <c r="AF252" s="1014"/>
      <c r="AG252" s="1014"/>
      <c r="AH252" s="1014"/>
      <c r="AI252" s="1014"/>
    </row>
    <row r="253" spans="1:35" ht="8.85" customHeight="1">
      <c r="A253" s="199"/>
      <c r="B253" s="199"/>
      <c r="C253" s="199"/>
      <c r="D253" s="199"/>
      <c r="E253" s="199"/>
      <c r="F253" s="199"/>
      <c r="G253" s="199"/>
      <c r="H253" s="199"/>
      <c r="I253" s="199"/>
      <c r="U253" s="997"/>
      <c r="V253" s="996"/>
      <c r="W253" s="995"/>
      <c r="X253" s="1014"/>
      <c r="Y253" s="1014"/>
      <c r="Z253" s="1014"/>
      <c r="AA253" s="1014"/>
      <c r="AB253" s="1014"/>
      <c r="AC253" s="1014"/>
      <c r="AD253" s="1014"/>
      <c r="AE253" s="1014"/>
      <c r="AF253" s="1014"/>
      <c r="AG253" s="1014"/>
      <c r="AH253" s="1014"/>
      <c r="AI253" s="1014"/>
    </row>
    <row r="254" spans="1:35" ht="8.85" customHeight="1">
      <c r="A254" s="199"/>
      <c r="B254" s="199"/>
      <c r="C254" s="199"/>
      <c r="D254" s="199"/>
      <c r="E254" s="199"/>
      <c r="F254" s="199"/>
      <c r="G254" s="199"/>
      <c r="H254" s="199"/>
      <c r="I254" s="199"/>
      <c r="U254" s="997"/>
      <c r="V254" s="996"/>
      <c r="W254" s="995"/>
      <c r="X254" s="1014"/>
      <c r="Y254" s="1014"/>
      <c r="Z254" s="1014"/>
      <c r="AA254" s="1014"/>
      <c r="AB254" s="1014"/>
      <c r="AC254" s="1014"/>
      <c r="AD254" s="1014"/>
      <c r="AE254" s="1014"/>
      <c r="AF254" s="1014"/>
      <c r="AG254" s="1014"/>
      <c r="AH254" s="1014"/>
      <c r="AI254" s="1014"/>
    </row>
    <row r="255" spans="1:35" ht="8.85" customHeight="1">
      <c r="A255" s="199"/>
      <c r="B255" s="199"/>
      <c r="C255" s="199"/>
      <c r="D255" s="199"/>
      <c r="E255" s="199"/>
      <c r="F255" s="199"/>
      <c r="G255" s="199"/>
      <c r="H255" s="199"/>
      <c r="I255" s="199"/>
      <c r="U255" s="997"/>
      <c r="V255" s="996"/>
      <c r="W255" s="995"/>
      <c r="X255" s="1014"/>
      <c r="Y255" s="1014"/>
      <c r="Z255" s="1014"/>
      <c r="AA255" s="1014"/>
      <c r="AB255" s="1014"/>
      <c r="AC255" s="1014"/>
      <c r="AD255" s="1014"/>
      <c r="AE255" s="1014"/>
      <c r="AF255" s="1014"/>
      <c r="AG255" s="1014"/>
      <c r="AH255" s="1014"/>
      <c r="AI255" s="1014"/>
    </row>
    <row r="256" spans="1:35" ht="8.85" customHeight="1">
      <c r="A256" s="199"/>
      <c r="B256" s="199"/>
      <c r="C256" s="199"/>
      <c r="D256" s="199"/>
      <c r="E256" s="199"/>
      <c r="F256" s="199"/>
      <c r="G256" s="199"/>
      <c r="H256" s="199"/>
      <c r="I256" s="199"/>
      <c r="U256" s="997"/>
      <c r="V256" s="996"/>
      <c r="W256" s="995"/>
      <c r="X256" s="1014"/>
      <c r="Y256" s="1014"/>
      <c r="Z256" s="1014"/>
      <c r="AA256" s="1014"/>
      <c r="AB256" s="1014"/>
      <c r="AC256" s="1014"/>
      <c r="AD256" s="1014"/>
      <c r="AE256" s="1014"/>
      <c r="AF256" s="1014"/>
      <c r="AG256" s="1014"/>
      <c r="AH256" s="1014"/>
      <c r="AI256" s="1014"/>
    </row>
    <row r="257" spans="1:35" ht="8.85" customHeight="1">
      <c r="A257" s="199"/>
      <c r="B257" s="199"/>
      <c r="C257" s="199"/>
      <c r="D257" s="199"/>
      <c r="E257" s="199"/>
      <c r="F257" s="199"/>
      <c r="G257" s="199"/>
      <c r="H257" s="199"/>
      <c r="I257" s="199"/>
      <c r="U257" s="997"/>
      <c r="V257" s="996"/>
      <c r="W257" s="995"/>
      <c r="X257" s="1014"/>
      <c r="Y257" s="1014"/>
      <c r="Z257" s="1014"/>
      <c r="AA257" s="1014"/>
      <c r="AB257" s="1014"/>
      <c r="AC257" s="1014"/>
      <c r="AD257" s="1014"/>
      <c r="AE257" s="1014"/>
      <c r="AF257" s="1014"/>
      <c r="AG257" s="1014"/>
      <c r="AH257" s="1014"/>
      <c r="AI257" s="1014"/>
    </row>
    <row r="258" spans="1:35" ht="8.85" customHeight="1">
      <c r="A258" s="199"/>
      <c r="B258" s="199"/>
      <c r="C258" s="199"/>
      <c r="D258" s="199"/>
      <c r="E258" s="199"/>
      <c r="F258" s="199"/>
      <c r="G258" s="199"/>
      <c r="H258" s="199"/>
      <c r="I258" s="199"/>
      <c r="U258" s="997"/>
      <c r="V258" s="996"/>
      <c r="W258" s="995"/>
      <c r="X258" s="1014"/>
      <c r="Y258" s="1014"/>
      <c r="Z258" s="1014"/>
      <c r="AA258" s="1014"/>
      <c r="AB258" s="1014"/>
      <c r="AC258" s="1014"/>
      <c r="AD258" s="1014"/>
      <c r="AE258" s="1014"/>
      <c r="AF258" s="1014"/>
      <c r="AG258" s="1014"/>
      <c r="AH258" s="1014"/>
      <c r="AI258" s="1014"/>
    </row>
    <row r="259" spans="1:35" ht="8.85" customHeight="1">
      <c r="A259" s="199"/>
      <c r="B259" s="199"/>
      <c r="C259" s="199"/>
      <c r="D259" s="199"/>
      <c r="E259" s="199"/>
      <c r="F259" s="199"/>
      <c r="G259" s="199"/>
      <c r="H259" s="199"/>
      <c r="I259" s="199"/>
      <c r="U259" s="997"/>
      <c r="V259" s="996"/>
      <c r="W259" s="995"/>
      <c r="X259" s="1014"/>
      <c r="Y259" s="1014"/>
      <c r="Z259" s="1014"/>
      <c r="AA259" s="1014"/>
      <c r="AB259" s="1014"/>
      <c r="AC259" s="1014"/>
      <c r="AD259" s="1014"/>
      <c r="AE259" s="1014"/>
      <c r="AF259" s="1014"/>
      <c r="AG259" s="1014"/>
      <c r="AH259" s="1014"/>
      <c r="AI259" s="1014"/>
    </row>
    <row r="260" spans="1:35" ht="8.85" customHeight="1">
      <c r="A260" s="199"/>
      <c r="B260" s="199"/>
      <c r="C260" s="199"/>
      <c r="D260" s="199"/>
      <c r="E260" s="199"/>
      <c r="F260" s="199"/>
      <c r="G260" s="199"/>
      <c r="H260" s="199"/>
      <c r="I260" s="199"/>
      <c r="U260" s="997"/>
      <c r="V260" s="996"/>
      <c r="W260" s="995"/>
      <c r="X260" s="1014"/>
      <c r="Y260" s="1014"/>
      <c r="Z260" s="1014"/>
      <c r="AA260" s="1014"/>
      <c r="AB260" s="1014"/>
      <c r="AC260" s="1014"/>
      <c r="AD260" s="1014"/>
      <c r="AE260" s="1014"/>
      <c r="AF260" s="1014"/>
      <c r="AG260" s="1014"/>
      <c r="AH260" s="1014"/>
      <c r="AI260" s="1014"/>
    </row>
    <row r="261" spans="1:35" ht="8.85" customHeight="1">
      <c r="A261" s="199"/>
      <c r="B261" s="199"/>
      <c r="C261" s="199"/>
      <c r="D261" s="199"/>
      <c r="E261" s="199"/>
      <c r="F261" s="199"/>
      <c r="G261" s="199"/>
      <c r="H261" s="199"/>
      <c r="I261" s="199"/>
      <c r="U261" s="997"/>
      <c r="V261" s="996"/>
      <c r="W261" s="995"/>
      <c r="X261" s="1014"/>
      <c r="Y261" s="1014"/>
      <c r="Z261" s="1014"/>
      <c r="AA261" s="1014"/>
      <c r="AB261" s="1014"/>
      <c r="AC261" s="1014"/>
      <c r="AD261" s="1014"/>
      <c r="AE261" s="1014"/>
      <c r="AF261" s="1014"/>
      <c r="AG261" s="1014"/>
      <c r="AH261" s="1014"/>
      <c r="AI261" s="1014"/>
    </row>
    <row r="262" spans="1:35" ht="8.85" customHeight="1">
      <c r="A262" s="199"/>
      <c r="B262" s="199"/>
      <c r="C262" s="199"/>
      <c r="D262" s="199"/>
      <c r="E262" s="199"/>
      <c r="F262" s="199"/>
      <c r="G262" s="199"/>
      <c r="H262" s="199"/>
      <c r="I262" s="199"/>
      <c r="U262" s="997"/>
      <c r="V262" s="996"/>
      <c r="W262" s="995"/>
      <c r="X262" s="1014"/>
      <c r="Y262" s="1014"/>
      <c r="Z262" s="1014"/>
      <c r="AA262" s="1014"/>
      <c r="AB262" s="1014"/>
      <c r="AC262" s="1014"/>
      <c r="AD262" s="1014"/>
      <c r="AE262" s="1014"/>
      <c r="AF262" s="1014"/>
      <c r="AG262" s="1014"/>
      <c r="AH262" s="1014"/>
      <c r="AI262" s="1014"/>
    </row>
    <row r="263" spans="1:35" ht="8.85" customHeight="1">
      <c r="A263" s="199"/>
      <c r="B263" s="199"/>
      <c r="C263" s="199"/>
      <c r="D263" s="199"/>
      <c r="E263" s="199"/>
      <c r="F263" s="199"/>
      <c r="G263" s="199"/>
      <c r="H263" s="199"/>
      <c r="I263" s="199"/>
      <c r="U263" s="997"/>
      <c r="V263" s="996"/>
      <c r="W263" s="995"/>
      <c r="X263" s="1014"/>
      <c r="Y263" s="1014"/>
      <c r="Z263" s="1014"/>
      <c r="AA263" s="1014"/>
      <c r="AB263" s="1014"/>
      <c r="AC263" s="1014"/>
      <c r="AD263" s="1014"/>
      <c r="AE263" s="1014"/>
      <c r="AF263" s="1014"/>
      <c r="AG263" s="1014"/>
      <c r="AH263" s="1014"/>
      <c r="AI263" s="1014"/>
    </row>
    <row r="264" spans="1:35" ht="8.85" customHeight="1">
      <c r="A264" s="199"/>
      <c r="B264" s="199"/>
      <c r="C264" s="199"/>
      <c r="D264" s="199"/>
      <c r="E264" s="199"/>
      <c r="F264" s="199"/>
      <c r="G264" s="199"/>
      <c r="H264" s="199"/>
      <c r="I264" s="199"/>
      <c r="U264" s="997"/>
      <c r="V264" s="996"/>
      <c r="W264" s="995"/>
      <c r="X264" s="1014"/>
      <c r="Y264" s="1014"/>
      <c r="Z264" s="1014"/>
      <c r="AA264" s="1014"/>
      <c r="AB264" s="1014"/>
      <c r="AC264" s="1014"/>
      <c r="AD264" s="1014"/>
      <c r="AE264" s="1014"/>
      <c r="AF264" s="1014"/>
      <c r="AG264" s="1014"/>
      <c r="AH264" s="1014"/>
      <c r="AI264" s="1014"/>
    </row>
    <row r="265" spans="1:35" ht="8.85" customHeight="1">
      <c r="A265" s="199"/>
      <c r="B265" s="199"/>
      <c r="C265" s="199"/>
      <c r="D265" s="199"/>
      <c r="E265" s="199"/>
      <c r="F265" s="199"/>
      <c r="G265" s="199"/>
      <c r="H265" s="199"/>
      <c r="I265" s="199"/>
      <c r="U265" s="997"/>
      <c r="V265" s="996"/>
      <c r="W265" s="995"/>
      <c r="X265" s="1014"/>
      <c r="Y265" s="1014"/>
      <c r="Z265" s="1014"/>
      <c r="AA265" s="1014"/>
      <c r="AB265" s="1014"/>
      <c r="AC265" s="1014"/>
      <c r="AD265" s="1014"/>
      <c r="AE265" s="1014"/>
      <c r="AF265" s="1014"/>
      <c r="AG265" s="1014"/>
      <c r="AH265" s="1014"/>
      <c r="AI265" s="1014"/>
    </row>
    <row r="266" spans="1:35" ht="8.85" customHeight="1">
      <c r="A266" s="199"/>
      <c r="B266" s="199"/>
      <c r="C266" s="199"/>
      <c r="D266" s="199"/>
      <c r="E266" s="199"/>
      <c r="F266" s="199"/>
      <c r="G266" s="199"/>
      <c r="H266" s="199"/>
      <c r="I266" s="199"/>
      <c r="U266" s="997"/>
      <c r="V266" s="996"/>
      <c r="W266" s="995"/>
      <c r="X266" s="1014"/>
      <c r="Y266" s="1014"/>
      <c r="Z266" s="1014"/>
      <c r="AA266" s="1014"/>
      <c r="AB266" s="1014"/>
      <c r="AC266" s="1014"/>
      <c r="AD266" s="1014"/>
      <c r="AE266" s="1014"/>
      <c r="AF266" s="1014"/>
      <c r="AG266" s="1014"/>
      <c r="AH266" s="1014"/>
      <c r="AI266" s="1014"/>
    </row>
    <row r="267" spans="1:35" ht="8.85" customHeight="1">
      <c r="A267" s="199"/>
      <c r="B267" s="199"/>
      <c r="C267" s="199"/>
      <c r="D267" s="199"/>
      <c r="E267" s="199"/>
      <c r="F267" s="199"/>
      <c r="G267" s="199"/>
      <c r="H267" s="199"/>
      <c r="I267" s="199"/>
      <c r="U267" s="997"/>
      <c r="V267" s="996"/>
      <c r="W267" s="995"/>
      <c r="X267" s="1014"/>
      <c r="Y267" s="1014"/>
      <c r="Z267" s="1014"/>
      <c r="AA267" s="1014"/>
      <c r="AB267" s="1014"/>
      <c r="AC267" s="1014"/>
      <c r="AD267" s="1014"/>
      <c r="AE267" s="1014"/>
      <c r="AF267" s="1014"/>
      <c r="AG267" s="1014"/>
      <c r="AH267" s="1014"/>
      <c r="AI267" s="1014"/>
    </row>
    <row r="268" spans="1:35" ht="8.85" customHeight="1">
      <c r="A268" s="199"/>
      <c r="B268" s="199"/>
      <c r="C268" s="199"/>
      <c r="D268" s="199"/>
      <c r="E268" s="199"/>
      <c r="F268" s="199"/>
      <c r="G268" s="199"/>
      <c r="H268" s="199"/>
      <c r="I268" s="199"/>
      <c r="U268" s="997"/>
      <c r="V268" s="996"/>
      <c r="W268" s="995"/>
      <c r="X268" s="1014"/>
      <c r="Y268" s="1014"/>
      <c r="Z268" s="1014"/>
      <c r="AA268" s="1014"/>
      <c r="AB268" s="1014"/>
      <c r="AC268" s="1014"/>
      <c r="AD268" s="1014"/>
      <c r="AE268" s="1014"/>
      <c r="AF268" s="1014"/>
      <c r="AG268" s="1014"/>
      <c r="AH268" s="1014"/>
      <c r="AI268" s="1014"/>
    </row>
    <row r="269" spans="1:35" ht="8.85" customHeight="1">
      <c r="A269" s="199"/>
      <c r="B269" s="199"/>
      <c r="C269" s="199"/>
      <c r="D269" s="199"/>
      <c r="E269" s="199"/>
      <c r="F269" s="199"/>
      <c r="G269" s="199"/>
      <c r="H269" s="199"/>
      <c r="I269" s="199"/>
      <c r="U269" s="997"/>
      <c r="V269" s="996"/>
      <c r="W269" s="995"/>
      <c r="X269" s="1014"/>
      <c r="Y269" s="1014"/>
      <c r="Z269" s="1014"/>
      <c r="AA269" s="1014"/>
      <c r="AB269" s="1014"/>
      <c r="AC269" s="1014"/>
      <c r="AD269" s="1014"/>
      <c r="AE269" s="1014"/>
      <c r="AF269" s="1014"/>
      <c r="AG269" s="1014"/>
      <c r="AH269" s="1014"/>
      <c r="AI269" s="1014"/>
    </row>
    <row r="270" spans="1:35" ht="8.85" customHeight="1">
      <c r="A270" s="199"/>
      <c r="B270" s="199"/>
      <c r="C270" s="199"/>
      <c r="D270" s="199"/>
      <c r="E270" s="199"/>
      <c r="F270" s="199"/>
      <c r="G270" s="199"/>
      <c r="H270" s="199"/>
      <c r="I270" s="199"/>
      <c r="U270" s="997"/>
      <c r="V270" s="996"/>
      <c r="W270" s="995"/>
      <c r="X270" s="1014"/>
      <c r="Y270" s="1014"/>
      <c r="Z270" s="1014"/>
      <c r="AA270" s="1014"/>
      <c r="AB270" s="1014"/>
      <c r="AC270" s="1014"/>
      <c r="AD270" s="1014"/>
      <c r="AE270" s="1014"/>
      <c r="AF270" s="1014"/>
      <c r="AG270" s="1014"/>
      <c r="AH270" s="1014"/>
      <c r="AI270" s="1014"/>
    </row>
    <row r="271" spans="1:35" ht="8.85" customHeight="1">
      <c r="A271" s="199"/>
      <c r="B271" s="199"/>
      <c r="C271" s="199"/>
      <c r="D271" s="199"/>
      <c r="E271" s="199"/>
      <c r="F271" s="199"/>
      <c r="G271" s="199"/>
      <c r="H271" s="199"/>
      <c r="I271" s="199"/>
      <c r="U271" s="997"/>
      <c r="V271" s="996"/>
      <c r="W271" s="995"/>
      <c r="X271" s="1014"/>
      <c r="Y271" s="1014"/>
      <c r="Z271" s="1014"/>
      <c r="AA271" s="1014"/>
      <c r="AB271" s="1014"/>
      <c r="AC271" s="1014"/>
      <c r="AD271" s="1014"/>
      <c r="AE271" s="1014"/>
      <c r="AF271" s="1014"/>
      <c r="AG271" s="1014"/>
      <c r="AH271" s="1014"/>
      <c r="AI271" s="1014"/>
    </row>
    <row r="272" spans="1:35" ht="8.85" customHeight="1">
      <c r="A272" s="199"/>
      <c r="B272" s="199"/>
      <c r="C272" s="199"/>
      <c r="D272" s="199"/>
      <c r="E272" s="199"/>
      <c r="F272" s="199"/>
      <c r="G272" s="199"/>
      <c r="H272" s="199"/>
      <c r="I272" s="199"/>
      <c r="U272" s="997"/>
      <c r="V272" s="996"/>
      <c r="W272" s="995"/>
      <c r="X272" s="1014"/>
      <c r="Y272" s="1014"/>
      <c r="Z272" s="1014"/>
      <c r="AA272" s="1014"/>
      <c r="AB272" s="1014"/>
      <c r="AC272" s="1014"/>
      <c r="AD272" s="1014"/>
      <c r="AE272" s="1014"/>
      <c r="AF272" s="1014"/>
      <c r="AG272" s="1014"/>
      <c r="AH272" s="1014"/>
      <c r="AI272" s="1014"/>
    </row>
    <row r="273" spans="1:35" ht="8.85" customHeight="1">
      <c r="A273" s="199"/>
      <c r="B273" s="199"/>
      <c r="C273" s="199"/>
      <c r="D273" s="199"/>
      <c r="E273" s="199"/>
      <c r="F273" s="199"/>
      <c r="G273" s="199"/>
      <c r="H273" s="199"/>
      <c r="I273" s="199"/>
      <c r="U273" s="997"/>
      <c r="V273" s="996"/>
      <c r="W273" s="995"/>
      <c r="X273" s="1014"/>
      <c r="Y273" s="1014"/>
      <c r="Z273" s="1014"/>
      <c r="AA273" s="1014"/>
      <c r="AB273" s="1014"/>
      <c r="AC273" s="1014"/>
      <c r="AD273" s="1014"/>
      <c r="AE273" s="1014"/>
      <c r="AF273" s="1014"/>
      <c r="AG273" s="1014"/>
      <c r="AH273" s="1014"/>
      <c r="AI273" s="1014"/>
    </row>
    <row r="274" spans="1:35" ht="8.85" customHeight="1">
      <c r="A274" s="199"/>
      <c r="B274" s="199"/>
      <c r="C274" s="199"/>
      <c r="D274" s="199"/>
      <c r="E274" s="199"/>
      <c r="F274" s="199"/>
      <c r="G274" s="199"/>
      <c r="H274" s="199"/>
      <c r="I274" s="199"/>
      <c r="U274" s="997"/>
      <c r="V274" s="996"/>
      <c r="W274" s="995"/>
      <c r="X274" s="1014"/>
      <c r="Y274" s="1014"/>
      <c r="Z274" s="1014"/>
      <c r="AA274" s="1014"/>
      <c r="AB274" s="1014"/>
      <c r="AC274" s="1014"/>
      <c r="AD274" s="1014"/>
      <c r="AE274" s="1014"/>
      <c r="AF274" s="1014"/>
      <c r="AG274" s="1014"/>
      <c r="AH274" s="1014"/>
      <c r="AI274" s="1014"/>
    </row>
    <row r="275" spans="1:35" ht="8.85" customHeight="1">
      <c r="A275" s="199"/>
      <c r="B275" s="199"/>
      <c r="C275" s="199"/>
      <c r="D275" s="199"/>
      <c r="E275" s="199"/>
      <c r="F275" s="199"/>
      <c r="G275" s="199"/>
      <c r="H275" s="199"/>
      <c r="I275" s="199"/>
      <c r="U275" s="997"/>
      <c r="V275" s="996"/>
      <c r="W275" s="995"/>
      <c r="X275" s="1014"/>
      <c r="Y275" s="1014"/>
      <c r="Z275" s="1014"/>
      <c r="AA275" s="1014"/>
      <c r="AB275" s="1014"/>
      <c r="AC275" s="1014"/>
      <c r="AD275" s="1014"/>
      <c r="AE275" s="1014"/>
      <c r="AF275" s="1014"/>
      <c r="AG275" s="1014"/>
      <c r="AH275" s="1014"/>
      <c r="AI275" s="1014"/>
    </row>
    <row r="276" spans="1:35" ht="8.85" customHeight="1">
      <c r="A276" s="199"/>
      <c r="B276" s="199"/>
      <c r="C276" s="199"/>
      <c r="D276" s="199"/>
      <c r="E276" s="199"/>
      <c r="F276" s="199"/>
      <c r="G276" s="199"/>
      <c r="H276" s="199"/>
      <c r="I276" s="199"/>
      <c r="U276" s="997"/>
      <c r="V276" s="996"/>
      <c r="W276" s="995"/>
      <c r="X276" s="1014"/>
      <c r="Y276" s="1014"/>
      <c r="Z276" s="1014"/>
      <c r="AA276" s="1014"/>
      <c r="AB276" s="1014"/>
      <c r="AC276" s="1014"/>
      <c r="AD276" s="1014"/>
      <c r="AE276" s="1014"/>
      <c r="AF276" s="1014"/>
      <c r="AG276" s="1014"/>
      <c r="AH276" s="1014"/>
      <c r="AI276" s="1014"/>
    </row>
    <row r="277" spans="1:35" ht="8.85" customHeight="1">
      <c r="A277" s="199"/>
      <c r="B277" s="199"/>
      <c r="C277" s="199"/>
      <c r="D277" s="199"/>
      <c r="E277" s="199"/>
      <c r="F277" s="199"/>
      <c r="G277" s="199"/>
      <c r="H277" s="199"/>
      <c r="I277" s="199"/>
      <c r="U277" s="997"/>
      <c r="V277" s="996"/>
      <c r="W277" s="995"/>
      <c r="X277" s="1014"/>
      <c r="Y277" s="1014"/>
      <c r="Z277" s="1014"/>
      <c r="AA277" s="1014"/>
      <c r="AB277" s="1014"/>
      <c r="AC277" s="1014"/>
      <c r="AD277" s="1014"/>
      <c r="AE277" s="1014"/>
      <c r="AF277" s="1014"/>
      <c r="AG277" s="1014"/>
      <c r="AH277" s="1014"/>
      <c r="AI277" s="1014"/>
    </row>
    <row r="278" spans="1:35" ht="8.85" customHeight="1">
      <c r="A278" s="199"/>
      <c r="B278" s="199"/>
      <c r="C278" s="199"/>
      <c r="D278" s="199"/>
      <c r="E278" s="199"/>
      <c r="F278" s="199"/>
      <c r="G278" s="199"/>
      <c r="H278" s="199"/>
      <c r="I278" s="199"/>
      <c r="U278" s="997"/>
      <c r="V278" s="996"/>
      <c r="W278" s="995"/>
      <c r="X278" s="1014"/>
      <c r="Y278" s="1014"/>
      <c r="Z278" s="1014"/>
      <c r="AA278" s="1014"/>
      <c r="AB278" s="1014"/>
      <c r="AC278" s="1014"/>
      <c r="AD278" s="1014"/>
      <c r="AE278" s="1014"/>
      <c r="AF278" s="1014"/>
      <c r="AG278" s="1014"/>
      <c r="AH278" s="1014"/>
      <c r="AI278" s="1014"/>
    </row>
    <row r="279" spans="1:35" ht="8.85" customHeight="1">
      <c r="A279" s="199"/>
      <c r="B279" s="199"/>
      <c r="C279" s="199"/>
      <c r="D279" s="199"/>
      <c r="E279" s="199"/>
      <c r="F279" s="199"/>
      <c r="G279" s="199"/>
      <c r="H279" s="199"/>
      <c r="I279" s="199"/>
      <c r="U279" s="997"/>
      <c r="V279" s="996"/>
      <c r="W279" s="995"/>
      <c r="X279" s="1014"/>
      <c r="Y279" s="1014"/>
      <c r="Z279" s="1014"/>
      <c r="AA279" s="1014"/>
      <c r="AB279" s="1014"/>
      <c r="AC279" s="1014"/>
      <c r="AD279" s="1014"/>
      <c r="AE279" s="1014"/>
      <c r="AF279" s="1014"/>
      <c r="AG279" s="1014"/>
      <c r="AH279" s="1014"/>
      <c r="AI279" s="1014"/>
    </row>
    <row r="280" spans="1:35" ht="8.85" customHeight="1">
      <c r="A280" s="199"/>
      <c r="B280" s="199"/>
      <c r="C280" s="199"/>
      <c r="D280" s="199"/>
      <c r="E280" s="199"/>
      <c r="F280" s="199"/>
      <c r="G280" s="199"/>
      <c r="H280" s="199"/>
      <c r="I280" s="199"/>
      <c r="U280" s="997"/>
      <c r="V280" s="996"/>
      <c r="W280" s="995"/>
      <c r="X280" s="1014"/>
      <c r="Y280" s="1014"/>
      <c r="Z280" s="1014"/>
      <c r="AA280" s="1014"/>
      <c r="AB280" s="1014"/>
      <c r="AC280" s="1014"/>
      <c r="AD280" s="1014"/>
      <c r="AE280" s="1014"/>
      <c r="AF280" s="1014"/>
      <c r="AG280" s="1014"/>
      <c r="AH280" s="1014"/>
      <c r="AI280" s="1014"/>
    </row>
    <row r="281" spans="1:35" ht="8.85" customHeight="1">
      <c r="A281" s="199"/>
      <c r="B281" s="199"/>
      <c r="C281" s="199"/>
      <c r="D281" s="199"/>
      <c r="E281" s="199"/>
      <c r="F281" s="199"/>
      <c r="G281" s="199"/>
      <c r="H281" s="199"/>
      <c r="I281" s="199"/>
      <c r="M281" s="1150"/>
      <c r="U281" s="997"/>
      <c r="V281" s="996"/>
      <c r="W281" s="995"/>
      <c r="X281" s="1014"/>
      <c r="Y281" s="1014"/>
      <c r="Z281" s="1014"/>
      <c r="AA281" s="1014"/>
      <c r="AB281" s="1014"/>
      <c r="AC281" s="1014"/>
      <c r="AD281" s="1014"/>
      <c r="AE281" s="1014"/>
      <c r="AF281" s="1014"/>
      <c r="AG281" s="1014"/>
      <c r="AH281" s="1014"/>
      <c r="AI281" s="1014"/>
    </row>
    <row r="282" spans="1:35" ht="8.85" customHeight="1">
      <c r="A282" s="199"/>
      <c r="B282" s="199"/>
      <c r="C282" s="199"/>
      <c r="D282" s="199"/>
      <c r="E282" s="199"/>
      <c r="F282" s="199"/>
      <c r="G282" s="199"/>
      <c r="H282" s="199"/>
      <c r="I282" s="199"/>
      <c r="U282" s="997"/>
      <c r="V282" s="996"/>
      <c r="W282" s="995"/>
      <c r="X282" s="1014"/>
      <c r="Y282" s="1014"/>
      <c r="Z282" s="1014"/>
      <c r="AA282" s="1014"/>
      <c r="AB282" s="1014"/>
      <c r="AC282" s="1014"/>
      <c r="AD282" s="1014"/>
      <c r="AE282" s="1014"/>
      <c r="AF282" s="1014"/>
      <c r="AG282" s="1014"/>
      <c r="AH282" s="1014"/>
      <c r="AI282" s="1014"/>
    </row>
    <row r="283" spans="1:35" ht="8.85" customHeight="1">
      <c r="A283" s="199"/>
      <c r="B283" s="199"/>
      <c r="C283" s="199"/>
      <c r="D283" s="199"/>
      <c r="E283" s="199"/>
      <c r="F283" s="199"/>
      <c r="G283" s="199"/>
      <c r="H283" s="199"/>
      <c r="I283" s="199"/>
      <c r="U283" s="997"/>
      <c r="V283" s="996"/>
      <c r="W283" s="995"/>
      <c r="X283" s="1014"/>
      <c r="Y283" s="1014"/>
      <c r="Z283" s="1014"/>
      <c r="AA283" s="1014"/>
      <c r="AB283" s="1014"/>
      <c r="AC283" s="1014"/>
      <c r="AD283" s="1014"/>
      <c r="AE283" s="1014"/>
      <c r="AF283" s="1014"/>
      <c r="AG283" s="1014"/>
      <c r="AH283" s="1014"/>
      <c r="AI283" s="1014"/>
    </row>
    <row r="284" spans="1:35" ht="8.85" customHeight="1">
      <c r="A284" s="199"/>
      <c r="B284" s="199"/>
      <c r="C284" s="199"/>
      <c r="D284" s="199"/>
      <c r="E284" s="199"/>
      <c r="F284" s="199"/>
      <c r="G284" s="199"/>
      <c r="H284" s="199"/>
      <c r="I284" s="199"/>
      <c r="U284" s="997"/>
      <c r="V284" s="996"/>
      <c r="W284" s="995"/>
      <c r="X284" s="1014"/>
      <c r="Y284" s="1014"/>
      <c r="Z284" s="1014"/>
      <c r="AA284" s="1014"/>
      <c r="AB284" s="1014"/>
      <c r="AC284" s="1014"/>
      <c r="AD284" s="1014"/>
      <c r="AE284" s="1014"/>
      <c r="AF284" s="1014"/>
      <c r="AG284" s="1014"/>
      <c r="AH284" s="1014"/>
      <c r="AI284" s="1014"/>
    </row>
    <row r="285" spans="1:35" ht="8.85" customHeight="1">
      <c r="A285" s="199"/>
      <c r="B285" s="199"/>
      <c r="C285" s="199"/>
      <c r="D285" s="199"/>
      <c r="E285" s="199"/>
      <c r="F285" s="199"/>
      <c r="G285" s="199"/>
      <c r="H285" s="199"/>
      <c r="I285" s="199"/>
      <c r="U285" s="997"/>
      <c r="V285" s="996"/>
      <c r="W285" s="995"/>
      <c r="X285" s="1014"/>
      <c r="Y285" s="1014"/>
      <c r="Z285" s="1014"/>
      <c r="AA285" s="1014"/>
      <c r="AB285" s="1014"/>
      <c r="AC285" s="1014"/>
      <c r="AD285" s="1014"/>
      <c r="AE285" s="1014"/>
      <c r="AF285" s="1014"/>
      <c r="AG285" s="1014"/>
      <c r="AH285" s="1014"/>
      <c r="AI285" s="1014"/>
    </row>
    <row r="286" spans="1:35" ht="8.85" customHeight="1">
      <c r="A286" s="199"/>
      <c r="B286" s="199"/>
      <c r="C286" s="199"/>
      <c r="D286" s="199"/>
      <c r="E286" s="199"/>
      <c r="F286" s="199"/>
      <c r="G286" s="199"/>
      <c r="H286" s="199"/>
      <c r="I286" s="199"/>
      <c r="U286" s="997"/>
      <c r="V286" s="996"/>
      <c r="W286" s="995"/>
      <c r="X286" s="1014"/>
      <c r="Y286" s="1014"/>
      <c r="Z286" s="1014"/>
      <c r="AA286" s="1014"/>
      <c r="AB286" s="1014"/>
      <c r="AC286" s="1014"/>
      <c r="AD286" s="1014"/>
      <c r="AE286" s="1014"/>
      <c r="AF286" s="1014"/>
      <c r="AG286" s="1014"/>
      <c r="AH286" s="1014"/>
      <c r="AI286" s="1014"/>
    </row>
    <row r="287" spans="1:35" ht="8.85" customHeight="1">
      <c r="A287" s="199"/>
      <c r="B287" s="199"/>
      <c r="C287" s="199"/>
      <c r="D287" s="199"/>
      <c r="E287" s="199"/>
      <c r="F287" s="199"/>
      <c r="G287" s="199"/>
      <c r="H287" s="199"/>
      <c r="I287" s="199"/>
      <c r="U287" s="997"/>
      <c r="V287" s="996"/>
      <c r="W287" s="995"/>
      <c r="X287" s="1014"/>
      <c r="Y287" s="1014"/>
      <c r="Z287" s="1014"/>
      <c r="AA287" s="1014"/>
      <c r="AB287" s="1014"/>
      <c r="AC287" s="1014"/>
      <c r="AD287" s="1014"/>
      <c r="AE287" s="1014"/>
      <c r="AF287" s="1014"/>
      <c r="AG287" s="1014"/>
      <c r="AH287" s="1014"/>
      <c r="AI287" s="1014"/>
    </row>
    <row r="288" spans="1:35" ht="8.85" customHeight="1">
      <c r="A288" s="199"/>
      <c r="B288" s="199"/>
      <c r="C288" s="199"/>
      <c r="D288" s="199"/>
      <c r="E288" s="199"/>
      <c r="F288" s="199"/>
      <c r="G288" s="199"/>
      <c r="H288" s="199"/>
      <c r="I288" s="199"/>
      <c r="U288" s="997"/>
      <c r="V288" s="996"/>
      <c r="W288" s="995"/>
      <c r="X288" s="1014"/>
      <c r="Y288" s="1014"/>
      <c r="Z288" s="1014"/>
      <c r="AA288" s="1014"/>
      <c r="AB288" s="1014"/>
      <c r="AC288" s="1014"/>
      <c r="AD288" s="1014"/>
      <c r="AE288" s="1014"/>
      <c r="AF288" s="1014"/>
      <c r="AG288" s="1014"/>
      <c r="AH288" s="1014"/>
      <c r="AI288" s="1014"/>
    </row>
    <row r="289" spans="1:35" ht="8.85" customHeight="1">
      <c r="A289" s="199"/>
      <c r="B289" s="199"/>
      <c r="C289" s="199"/>
      <c r="D289" s="199"/>
      <c r="E289" s="199"/>
      <c r="F289" s="199"/>
      <c r="G289" s="199"/>
      <c r="H289" s="199"/>
      <c r="I289" s="199"/>
      <c r="U289" s="997"/>
      <c r="V289" s="996"/>
      <c r="W289" s="995"/>
      <c r="X289" s="1014"/>
      <c r="Y289" s="1014"/>
      <c r="Z289" s="1014"/>
      <c r="AA289" s="1014"/>
      <c r="AB289" s="1014"/>
      <c r="AC289" s="1014"/>
      <c r="AD289" s="1014"/>
      <c r="AE289" s="1014"/>
      <c r="AF289" s="1014"/>
      <c r="AG289" s="1014"/>
      <c r="AH289" s="1014"/>
      <c r="AI289" s="1014"/>
    </row>
    <row r="290" spans="1:35" ht="8.85" customHeight="1">
      <c r="A290" s="199"/>
      <c r="B290" s="199"/>
      <c r="C290" s="199"/>
      <c r="D290" s="199"/>
      <c r="E290" s="199"/>
      <c r="F290" s="199"/>
      <c r="G290" s="199"/>
      <c r="H290" s="199"/>
      <c r="I290" s="199"/>
      <c r="U290" s="997"/>
      <c r="V290" s="996"/>
      <c r="W290" s="995"/>
      <c r="X290" s="1014"/>
      <c r="Y290" s="1014"/>
      <c r="Z290" s="1014"/>
      <c r="AA290" s="1014"/>
      <c r="AB290" s="1014"/>
      <c r="AC290" s="1014"/>
      <c r="AD290" s="1014"/>
      <c r="AE290" s="1014"/>
      <c r="AF290" s="1014"/>
      <c r="AG290" s="1014"/>
      <c r="AH290" s="1014"/>
      <c r="AI290" s="1014"/>
    </row>
    <row r="291" spans="1:35" ht="8.85" customHeight="1">
      <c r="A291" s="199"/>
      <c r="B291" s="199"/>
      <c r="C291" s="199"/>
      <c r="D291" s="199"/>
      <c r="E291" s="199"/>
      <c r="F291" s="199"/>
      <c r="G291" s="199"/>
      <c r="H291" s="199"/>
      <c r="I291" s="199"/>
      <c r="U291" s="997"/>
      <c r="V291" s="996"/>
      <c r="W291" s="995"/>
      <c r="X291" s="1014"/>
      <c r="Y291" s="1014"/>
      <c r="Z291" s="1014"/>
      <c r="AA291" s="1014"/>
      <c r="AB291" s="1014"/>
      <c r="AC291" s="1014"/>
      <c r="AD291" s="1014"/>
      <c r="AE291" s="1014"/>
      <c r="AF291" s="1014"/>
      <c r="AG291" s="1014"/>
      <c r="AH291" s="1014"/>
      <c r="AI291" s="1014"/>
    </row>
    <row r="292" spans="1:35" ht="8.85" customHeight="1">
      <c r="A292" s="199"/>
      <c r="B292" s="199"/>
      <c r="C292" s="199"/>
      <c r="D292" s="199"/>
      <c r="E292" s="199"/>
      <c r="F292" s="199"/>
      <c r="G292" s="199"/>
      <c r="H292" s="199"/>
      <c r="I292" s="199"/>
      <c r="U292" s="997"/>
      <c r="V292" s="996"/>
      <c r="W292" s="995"/>
      <c r="X292" s="1014"/>
      <c r="Y292" s="1014"/>
      <c r="Z292" s="1014"/>
      <c r="AA292" s="1014"/>
      <c r="AB292" s="1014"/>
      <c r="AC292" s="1014"/>
      <c r="AD292" s="1014"/>
      <c r="AE292" s="1014"/>
      <c r="AF292" s="1014"/>
      <c r="AG292" s="1014"/>
      <c r="AH292" s="1014"/>
      <c r="AI292" s="1014"/>
    </row>
    <row r="293" spans="1:35" ht="8.85" customHeight="1">
      <c r="A293" s="199"/>
      <c r="B293" s="199"/>
      <c r="C293" s="199"/>
      <c r="D293" s="199"/>
      <c r="E293" s="199"/>
      <c r="F293" s="199"/>
      <c r="G293" s="199"/>
      <c r="H293" s="199"/>
      <c r="I293" s="199"/>
      <c r="U293" s="997"/>
      <c r="V293" s="996"/>
      <c r="W293" s="995"/>
      <c r="X293" s="1014"/>
      <c r="Y293" s="1014"/>
      <c r="Z293" s="1014"/>
      <c r="AA293" s="1014"/>
      <c r="AB293" s="1014"/>
      <c r="AC293" s="1014"/>
      <c r="AD293" s="1014"/>
      <c r="AE293" s="1014"/>
      <c r="AF293" s="1014"/>
      <c r="AG293" s="1014"/>
      <c r="AH293" s="1014"/>
      <c r="AI293" s="1014"/>
    </row>
    <row r="294" spans="1:35" ht="8.85" customHeight="1">
      <c r="A294" s="199"/>
      <c r="B294" s="199"/>
      <c r="C294" s="199"/>
      <c r="D294" s="199"/>
      <c r="E294" s="199"/>
      <c r="F294" s="199"/>
      <c r="G294" s="199"/>
      <c r="H294" s="199"/>
      <c r="I294" s="199"/>
      <c r="U294" s="997"/>
      <c r="V294" s="996"/>
      <c r="W294" s="995"/>
      <c r="X294" s="1014"/>
      <c r="Y294" s="1014"/>
      <c r="Z294" s="1014"/>
      <c r="AA294" s="1014"/>
      <c r="AB294" s="1014"/>
      <c r="AC294" s="1014"/>
      <c r="AD294" s="1014"/>
      <c r="AE294" s="1014"/>
      <c r="AF294" s="1014"/>
      <c r="AG294" s="1014"/>
      <c r="AH294" s="1014"/>
      <c r="AI294" s="1014"/>
    </row>
    <row r="295" spans="1:35" ht="8.85" customHeight="1">
      <c r="A295" s="199"/>
      <c r="B295" s="199"/>
      <c r="C295" s="199"/>
      <c r="D295" s="199"/>
      <c r="E295" s="199"/>
      <c r="F295" s="199"/>
      <c r="G295" s="199"/>
      <c r="H295" s="199"/>
      <c r="I295" s="199"/>
      <c r="U295" s="997"/>
      <c r="V295" s="996"/>
      <c r="W295" s="995"/>
      <c r="X295" s="1014"/>
      <c r="Y295" s="1014"/>
      <c r="Z295" s="1014"/>
      <c r="AA295" s="1014"/>
      <c r="AB295" s="1014"/>
      <c r="AC295" s="1014"/>
      <c r="AD295" s="1014"/>
      <c r="AE295" s="1014"/>
      <c r="AF295" s="1014"/>
      <c r="AG295" s="1014"/>
      <c r="AH295" s="1014"/>
      <c r="AI295" s="1014"/>
    </row>
    <row r="296" spans="1:35" ht="8.85" customHeight="1">
      <c r="A296" s="199"/>
      <c r="B296" s="199"/>
      <c r="C296" s="199"/>
      <c r="D296" s="199"/>
      <c r="E296" s="199"/>
      <c r="F296" s="199"/>
      <c r="G296" s="199"/>
      <c r="H296" s="199"/>
      <c r="I296" s="199"/>
      <c r="U296" s="997"/>
      <c r="V296" s="996"/>
      <c r="W296" s="995"/>
      <c r="X296" s="1014"/>
      <c r="Y296" s="1014"/>
      <c r="Z296" s="1014"/>
      <c r="AA296" s="1014"/>
      <c r="AB296" s="1014"/>
      <c r="AC296" s="1014"/>
      <c r="AD296" s="1014"/>
      <c r="AE296" s="1014"/>
      <c r="AF296" s="1014"/>
      <c r="AG296" s="1014"/>
      <c r="AH296" s="1014"/>
      <c r="AI296" s="1014"/>
    </row>
    <row r="297" spans="1:35" ht="8.85" customHeight="1">
      <c r="A297" s="199"/>
      <c r="B297" s="199"/>
      <c r="C297" s="199"/>
      <c r="D297" s="199"/>
      <c r="E297" s="199"/>
      <c r="F297" s="199"/>
      <c r="G297" s="199"/>
      <c r="H297" s="199"/>
      <c r="I297" s="199"/>
      <c r="U297" s="997"/>
      <c r="V297" s="996"/>
      <c r="W297" s="995"/>
      <c r="X297" s="1014"/>
      <c r="Y297" s="1014"/>
      <c r="Z297" s="1014"/>
      <c r="AA297" s="1014"/>
      <c r="AB297" s="1014"/>
      <c r="AC297" s="1014"/>
      <c r="AD297" s="1014"/>
      <c r="AE297" s="1014"/>
      <c r="AF297" s="1014"/>
      <c r="AG297" s="1014"/>
      <c r="AH297" s="1014"/>
      <c r="AI297" s="1014"/>
    </row>
    <row r="298" spans="1:35" ht="8.85" customHeight="1">
      <c r="A298" s="199"/>
      <c r="B298" s="199"/>
      <c r="C298" s="199"/>
      <c r="D298" s="199"/>
      <c r="E298" s="199"/>
      <c r="F298" s="199"/>
      <c r="G298" s="199"/>
      <c r="H298" s="199"/>
      <c r="I298" s="199"/>
      <c r="U298" s="997"/>
      <c r="V298" s="996"/>
      <c r="W298" s="995"/>
      <c r="X298" s="1014"/>
      <c r="Y298" s="1014"/>
      <c r="Z298" s="1014"/>
      <c r="AA298" s="1014"/>
      <c r="AB298" s="1014"/>
      <c r="AC298" s="1014"/>
      <c r="AD298" s="1014"/>
      <c r="AE298" s="1014"/>
      <c r="AF298" s="1014"/>
      <c r="AG298" s="1014"/>
      <c r="AH298" s="1014"/>
      <c r="AI298" s="1014"/>
    </row>
    <row r="299" spans="1:35" ht="8.85" customHeight="1">
      <c r="A299" s="199"/>
      <c r="B299" s="199"/>
      <c r="C299" s="199"/>
      <c r="D299" s="199"/>
      <c r="E299" s="199"/>
      <c r="F299" s="199"/>
      <c r="G299" s="199"/>
      <c r="H299" s="199"/>
      <c r="I299" s="199"/>
      <c r="U299" s="997"/>
      <c r="V299" s="996"/>
      <c r="W299" s="995"/>
      <c r="X299" s="1014"/>
      <c r="Y299" s="1014"/>
      <c r="Z299" s="1014"/>
      <c r="AA299" s="1014"/>
      <c r="AB299" s="1014"/>
      <c r="AC299" s="1014"/>
      <c r="AD299" s="1014"/>
      <c r="AE299" s="1014"/>
      <c r="AF299" s="1014"/>
      <c r="AG299" s="1014"/>
      <c r="AH299" s="1014"/>
      <c r="AI299" s="1014"/>
    </row>
    <row r="300" spans="1:35" ht="8.85" customHeight="1">
      <c r="A300" s="199"/>
      <c r="B300" s="199"/>
      <c r="C300" s="199"/>
      <c r="D300" s="199"/>
      <c r="E300" s="199"/>
      <c r="F300" s="199"/>
      <c r="G300" s="199"/>
      <c r="H300" s="199"/>
      <c r="I300" s="199"/>
      <c r="U300" s="997"/>
      <c r="V300" s="996"/>
      <c r="W300" s="995"/>
      <c r="X300" s="1014"/>
      <c r="Y300" s="1014"/>
      <c r="Z300" s="1014"/>
      <c r="AA300" s="1014"/>
      <c r="AB300" s="1014"/>
      <c r="AC300" s="1014"/>
      <c r="AD300" s="1014"/>
      <c r="AE300" s="1014"/>
      <c r="AF300" s="1014"/>
      <c r="AG300" s="1014"/>
      <c r="AH300" s="1014"/>
      <c r="AI300" s="1014"/>
    </row>
    <row r="301" spans="1:35" ht="8.85" customHeight="1">
      <c r="A301" s="199"/>
      <c r="B301" s="199"/>
      <c r="C301" s="199"/>
      <c r="D301" s="199"/>
      <c r="E301" s="199"/>
      <c r="F301" s="199"/>
      <c r="G301" s="199"/>
      <c r="H301" s="199"/>
      <c r="I301" s="199"/>
      <c r="U301" s="997"/>
      <c r="V301" s="996"/>
      <c r="W301" s="995"/>
      <c r="X301" s="1014"/>
      <c r="Y301" s="1014"/>
      <c r="Z301" s="1014"/>
      <c r="AA301" s="1014"/>
      <c r="AB301" s="1014"/>
      <c r="AC301" s="1014"/>
      <c r="AD301" s="1014"/>
      <c r="AE301" s="1014"/>
      <c r="AF301" s="1014"/>
      <c r="AG301" s="1014"/>
      <c r="AH301" s="1014"/>
      <c r="AI301" s="1014"/>
    </row>
    <row r="302" spans="1:35" ht="8.85" customHeight="1">
      <c r="A302" s="199"/>
      <c r="B302" s="199"/>
      <c r="C302" s="199"/>
      <c r="D302" s="199"/>
      <c r="E302" s="199"/>
      <c r="F302" s="199"/>
      <c r="G302" s="199"/>
      <c r="H302" s="199"/>
      <c r="I302" s="199"/>
      <c r="U302" s="997"/>
      <c r="V302" s="996"/>
      <c r="W302" s="995"/>
      <c r="X302" s="1014"/>
      <c r="Y302" s="1014"/>
      <c r="Z302" s="1014"/>
      <c r="AA302" s="1014"/>
      <c r="AB302" s="1014"/>
      <c r="AC302" s="1014"/>
      <c r="AD302" s="1014"/>
      <c r="AE302" s="1014"/>
      <c r="AF302" s="1014"/>
      <c r="AG302" s="1014"/>
      <c r="AH302" s="1014"/>
      <c r="AI302" s="1014"/>
    </row>
    <row r="303" spans="1:35" ht="8.85" customHeight="1">
      <c r="A303" s="199"/>
      <c r="B303" s="199"/>
      <c r="C303" s="199"/>
      <c r="D303" s="199"/>
      <c r="E303" s="199"/>
      <c r="F303" s="199"/>
      <c r="G303" s="199"/>
      <c r="H303" s="199"/>
      <c r="I303" s="199"/>
      <c r="U303" s="997"/>
      <c r="V303" s="996"/>
      <c r="W303" s="995"/>
      <c r="X303" s="1014"/>
      <c r="Y303" s="1014"/>
      <c r="Z303" s="1014"/>
      <c r="AA303" s="1014"/>
      <c r="AB303" s="1014"/>
      <c r="AC303" s="1014"/>
      <c r="AD303" s="1014"/>
      <c r="AE303" s="1014"/>
      <c r="AF303" s="1014"/>
      <c r="AG303" s="1014"/>
      <c r="AH303" s="1014"/>
      <c r="AI303" s="1014"/>
    </row>
    <row r="304" spans="1:35" ht="8.85" customHeight="1">
      <c r="A304" s="199"/>
      <c r="B304" s="199"/>
      <c r="C304" s="199"/>
      <c r="D304" s="199"/>
      <c r="E304" s="199"/>
      <c r="F304" s="199"/>
      <c r="G304" s="199"/>
      <c r="H304" s="199"/>
      <c r="I304" s="199"/>
      <c r="U304" s="997"/>
      <c r="V304" s="996"/>
      <c r="W304" s="995"/>
      <c r="X304" s="1014"/>
      <c r="Y304" s="1014"/>
      <c r="Z304" s="1014"/>
      <c r="AA304" s="1014"/>
      <c r="AB304" s="1014"/>
      <c r="AC304" s="1014"/>
      <c r="AD304" s="1014"/>
      <c r="AE304" s="1014"/>
      <c r="AF304" s="1014"/>
      <c r="AG304" s="1014"/>
      <c r="AH304" s="1014"/>
      <c r="AI304" s="1014"/>
    </row>
    <row r="305" spans="1:35" ht="8.85" customHeight="1">
      <c r="A305" s="199"/>
      <c r="B305" s="199"/>
      <c r="C305" s="199"/>
      <c r="D305" s="199"/>
      <c r="E305" s="199"/>
      <c r="F305" s="199"/>
      <c r="G305" s="199"/>
      <c r="H305" s="199"/>
      <c r="I305" s="199"/>
      <c r="U305" s="997"/>
      <c r="V305" s="996"/>
      <c r="W305" s="995"/>
      <c r="X305" s="1014"/>
      <c r="Y305" s="1014"/>
      <c r="Z305" s="1014"/>
      <c r="AA305" s="1014"/>
      <c r="AB305" s="1014"/>
      <c r="AC305" s="1014"/>
      <c r="AD305" s="1014"/>
      <c r="AE305" s="1014"/>
      <c r="AF305" s="1014"/>
      <c r="AG305" s="1014"/>
      <c r="AH305" s="1014"/>
      <c r="AI305" s="1014"/>
    </row>
    <row r="306" spans="1:35" ht="8.85" customHeight="1">
      <c r="A306" s="199"/>
      <c r="B306" s="199"/>
      <c r="C306" s="199"/>
      <c r="D306" s="199"/>
      <c r="E306" s="199"/>
      <c r="F306" s="199"/>
      <c r="G306" s="199"/>
      <c r="H306" s="199"/>
      <c r="I306" s="199"/>
      <c r="U306" s="997"/>
      <c r="V306" s="996"/>
      <c r="W306" s="995"/>
      <c r="X306" s="1014"/>
      <c r="Y306" s="1014"/>
      <c r="Z306" s="1014"/>
      <c r="AA306" s="1014"/>
      <c r="AB306" s="1014"/>
      <c r="AC306" s="1014"/>
      <c r="AD306" s="1014"/>
      <c r="AE306" s="1014"/>
      <c r="AF306" s="1014"/>
      <c r="AG306" s="1014"/>
      <c r="AH306" s="1014"/>
      <c r="AI306" s="1014"/>
    </row>
    <row r="307" spans="1:35" ht="8.85" customHeight="1">
      <c r="A307" s="199"/>
      <c r="B307" s="199"/>
      <c r="C307" s="199"/>
      <c r="D307" s="199"/>
      <c r="E307" s="199"/>
      <c r="F307" s="199"/>
      <c r="G307" s="199"/>
      <c r="H307" s="199"/>
      <c r="I307" s="199"/>
      <c r="U307" s="997"/>
      <c r="V307" s="996"/>
      <c r="W307" s="995"/>
      <c r="X307" s="1014"/>
      <c r="Y307" s="1014"/>
      <c r="Z307" s="1014"/>
      <c r="AA307" s="1014"/>
      <c r="AB307" s="1014"/>
      <c r="AC307" s="1014"/>
      <c r="AD307" s="1014"/>
      <c r="AE307" s="1014"/>
      <c r="AF307" s="1014"/>
      <c r="AG307" s="1014"/>
      <c r="AH307" s="1014"/>
      <c r="AI307" s="1014"/>
    </row>
    <row r="308" spans="1:35" ht="8.85" customHeight="1">
      <c r="A308" s="199"/>
      <c r="B308" s="199"/>
      <c r="C308" s="199"/>
      <c r="D308" s="199"/>
      <c r="E308" s="199"/>
      <c r="F308" s="199"/>
      <c r="G308" s="199"/>
      <c r="H308" s="199"/>
      <c r="I308" s="199"/>
      <c r="U308" s="997"/>
      <c r="V308" s="996"/>
      <c r="W308" s="995"/>
      <c r="X308" s="1014"/>
      <c r="Y308" s="1014"/>
      <c r="Z308" s="1014"/>
      <c r="AA308" s="1014"/>
      <c r="AB308" s="1014"/>
      <c r="AC308" s="1014"/>
      <c r="AD308" s="1014"/>
      <c r="AE308" s="1014"/>
      <c r="AF308" s="1014"/>
      <c r="AG308" s="1014"/>
      <c r="AH308" s="1014"/>
      <c r="AI308" s="1014"/>
    </row>
    <row r="309" spans="1:35" ht="8.85" customHeight="1">
      <c r="A309" s="199"/>
      <c r="B309" s="199"/>
      <c r="C309" s="199"/>
      <c r="D309" s="199"/>
      <c r="E309" s="199"/>
      <c r="F309" s="199"/>
      <c r="G309" s="199"/>
      <c r="H309" s="199"/>
      <c r="I309" s="199"/>
      <c r="U309" s="997"/>
      <c r="V309" s="996"/>
      <c r="W309" s="995"/>
      <c r="X309" s="1014"/>
      <c r="Y309" s="1014"/>
      <c r="Z309" s="1014"/>
      <c r="AA309" s="1014"/>
      <c r="AB309" s="1014"/>
      <c r="AC309" s="1014"/>
      <c r="AD309" s="1014"/>
      <c r="AE309" s="1014"/>
      <c r="AF309" s="1014"/>
      <c r="AG309" s="1014"/>
      <c r="AH309" s="1014"/>
      <c r="AI309" s="1014"/>
    </row>
    <row r="310" spans="1:35" ht="8.85" customHeight="1">
      <c r="A310" s="199"/>
      <c r="B310" s="199"/>
      <c r="C310" s="199"/>
      <c r="D310" s="199"/>
      <c r="E310" s="199"/>
      <c r="F310" s="199"/>
      <c r="G310" s="199"/>
      <c r="H310" s="199"/>
      <c r="I310" s="199"/>
      <c r="U310" s="997"/>
      <c r="V310" s="996"/>
      <c r="W310" s="995"/>
      <c r="X310" s="1014"/>
      <c r="Y310" s="1014"/>
      <c r="Z310" s="1014"/>
      <c r="AA310" s="1014"/>
      <c r="AB310" s="1014"/>
      <c r="AC310" s="1014"/>
      <c r="AD310" s="1014"/>
      <c r="AE310" s="1014"/>
      <c r="AF310" s="1014"/>
      <c r="AG310" s="1014"/>
      <c r="AH310" s="1014"/>
      <c r="AI310" s="1014"/>
    </row>
    <row r="311" spans="1:35" ht="8.85" customHeight="1">
      <c r="A311" s="199"/>
      <c r="B311" s="199"/>
      <c r="C311" s="199"/>
      <c r="D311" s="199"/>
      <c r="E311" s="199"/>
      <c r="F311" s="199"/>
      <c r="G311" s="199"/>
      <c r="H311" s="199"/>
      <c r="I311" s="199"/>
      <c r="U311" s="997"/>
      <c r="V311" s="996"/>
      <c r="W311" s="995"/>
      <c r="X311" s="1014"/>
      <c r="Y311" s="1014"/>
      <c r="Z311" s="1014"/>
      <c r="AA311" s="1014"/>
      <c r="AB311" s="1014"/>
      <c r="AC311" s="1014"/>
      <c r="AD311" s="1014"/>
      <c r="AE311" s="1014"/>
      <c r="AF311" s="1014"/>
      <c r="AG311" s="1014"/>
      <c r="AH311" s="1014"/>
      <c r="AI311" s="1014"/>
    </row>
    <row r="312" spans="1:35" ht="8.85" customHeight="1">
      <c r="A312" s="199"/>
      <c r="B312" s="199"/>
      <c r="C312" s="199"/>
      <c r="D312" s="199"/>
      <c r="E312" s="199"/>
      <c r="F312" s="199"/>
      <c r="G312" s="199"/>
      <c r="H312" s="199"/>
      <c r="I312" s="199"/>
      <c r="U312" s="997"/>
      <c r="V312" s="996"/>
      <c r="W312" s="995"/>
      <c r="X312" s="1014"/>
      <c r="Y312" s="1014"/>
      <c r="Z312" s="1014"/>
      <c r="AA312" s="1014"/>
      <c r="AB312" s="1014"/>
      <c r="AC312" s="1014"/>
      <c r="AD312" s="1014"/>
      <c r="AE312" s="1014"/>
      <c r="AF312" s="1014"/>
      <c r="AG312" s="1014"/>
      <c r="AH312" s="1014"/>
      <c r="AI312" s="1014"/>
    </row>
    <row r="313" spans="1:35" ht="8.85" customHeight="1">
      <c r="A313" s="199"/>
      <c r="B313" s="199"/>
      <c r="C313" s="199"/>
      <c r="D313" s="199"/>
      <c r="E313" s="199"/>
      <c r="F313" s="199"/>
      <c r="G313" s="199"/>
      <c r="H313" s="199"/>
      <c r="I313" s="199"/>
      <c r="U313" s="997"/>
      <c r="V313" s="996"/>
      <c r="W313" s="995"/>
      <c r="X313" s="1014"/>
      <c r="Y313" s="1014"/>
      <c r="Z313" s="1014"/>
      <c r="AA313" s="1014"/>
      <c r="AB313" s="1014"/>
      <c r="AC313" s="1014"/>
      <c r="AD313" s="1014"/>
      <c r="AE313" s="1014"/>
      <c r="AF313" s="1014"/>
      <c r="AG313" s="1014"/>
      <c r="AH313" s="1014"/>
      <c r="AI313" s="1014"/>
    </row>
    <row r="314" spans="1:35" ht="8.85" customHeight="1">
      <c r="A314" s="199"/>
      <c r="B314" s="199"/>
      <c r="C314" s="199"/>
      <c r="D314" s="199"/>
      <c r="E314" s="199"/>
      <c r="F314" s="199"/>
      <c r="G314" s="199"/>
      <c r="H314" s="199"/>
      <c r="I314" s="199"/>
      <c r="U314" s="997"/>
      <c r="V314" s="996"/>
      <c r="W314" s="995"/>
      <c r="X314" s="1014"/>
      <c r="Y314" s="1014"/>
      <c r="Z314" s="1014"/>
      <c r="AA314" s="1014"/>
      <c r="AB314" s="1014"/>
      <c r="AC314" s="1014"/>
      <c r="AD314" s="1014"/>
      <c r="AE314" s="1014"/>
      <c r="AF314" s="1014"/>
      <c r="AG314" s="1014"/>
      <c r="AH314" s="1014"/>
      <c r="AI314" s="1014"/>
    </row>
    <row r="315" spans="1:35" ht="8.85" customHeight="1">
      <c r="A315" s="199"/>
      <c r="B315" s="199"/>
      <c r="C315" s="199"/>
      <c r="D315" s="199"/>
      <c r="E315" s="199"/>
      <c r="F315" s="199"/>
      <c r="G315" s="199"/>
      <c r="H315" s="199"/>
      <c r="I315" s="199"/>
      <c r="U315" s="997"/>
      <c r="V315" s="996"/>
      <c r="W315" s="995"/>
      <c r="X315" s="1014"/>
      <c r="Y315" s="1014"/>
      <c r="Z315" s="1014"/>
      <c r="AA315" s="1014"/>
      <c r="AB315" s="1014"/>
      <c r="AC315" s="1014"/>
      <c r="AD315" s="1014"/>
      <c r="AE315" s="1014"/>
      <c r="AF315" s="1014"/>
      <c r="AG315" s="1014"/>
      <c r="AH315" s="1014"/>
      <c r="AI315" s="1014"/>
    </row>
    <row r="316" spans="1:35" ht="8.85" customHeight="1">
      <c r="A316" s="199"/>
      <c r="B316" s="199"/>
      <c r="C316" s="199"/>
      <c r="D316" s="199"/>
      <c r="E316" s="199"/>
      <c r="F316" s="199"/>
      <c r="G316" s="199"/>
      <c r="H316" s="199"/>
      <c r="I316" s="199"/>
      <c r="U316" s="997"/>
      <c r="V316" s="996"/>
      <c r="W316" s="995"/>
      <c r="X316" s="1014"/>
      <c r="Y316" s="1014"/>
      <c r="Z316" s="1014"/>
      <c r="AA316" s="1014"/>
      <c r="AB316" s="1014"/>
      <c r="AC316" s="1014"/>
      <c r="AD316" s="1014"/>
      <c r="AE316" s="1014"/>
      <c r="AF316" s="1014"/>
      <c r="AG316" s="1014"/>
      <c r="AH316" s="1014"/>
      <c r="AI316" s="1014"/>
    </row>
    <row r="317" spans="1:35" ht="8.85" customHeight="1">
      <c r="A317" s="199"/>
      <c r="B317" s="199"/>
      <c r="C317" s="199"/>
      <c r="D317" s="199"/>
      <c r="E317" s="199"/>
      <c r="F317" s="199"/>
      <c r="G317" s="199"/>
      <c r="H317" s="199"/>
      <c r="I317" s="199"/>
      <c r="U317" s="997"/>
      <c r="V317" s="996"/>
      <c r="W317" s="995"/>
      <c r="X317" s="1014"/>
      <c r="Y317" s="1014"/>
      <c r="Z317" s="1014"/>
      <c r="AA317" s="1014"/>
      <c r="AB317" s="1014"/>
      <c r="AC317" s="1014"/>
      <c r="AD317" s="1014"/>
      <c r="AE317" s="1014"/>
      <c r="AF317" s="1014"/>
      <c r="AG317" s="1014"/>
      <c r="AH317" s="1014"/>
      <c r="AI317" s="1014"/>
    </row>
    <row r="318" spans="1:35" ht="8.85" customHeight="1">
      <c r="U318" s="997"/>
      <c r="V318" s="996"/>
      <c r="W318" s="995"/>
      <c r="X318" s="1014"/>
      <c r="Y318" s="1014"/>
      <c r="Z318" s="1014"/>
      <c r="AA318" s="1014"/>
      <c r="AB318" s="1014"/>
      <c r="AC318" s="1014"/>
      <c r="AD318" s="1014"/>
      <c r="AE318" s="1014"/>
      <c r="AF318" s="1014"/>
      <c r="AG318" s="1014"/>
      <c r="AH318" s="1014"/>
      <c r="AI318" s="1014"/>
    </row>
    <row r="319" spans="1:35" ht="8.85" customHeight="1">
      <c r="U319" s="997"/>
      <c r="V319" s="996"/>
      <c r="W319" s="995"/>
      <c r="X319" s="1014"/>
      <c r="Y319" s="1014"/>
      <c r="Z319" s="1014"/>
      <c r="AA319" s="1014"/>
      <c r="AB319" s="1014"/>
      <c r="AC319" s="1014"/>
      <c r="AD319" s="1014"/>
      <c r="AE319" s="1014"/>
      <c r="AF319" s="1014"/>
      <c r="AG319" s="1014"/>
      <c r="AH319" s="1014"/>
      <c r="AI319" s="1014"/>
    </row>
    <row r="320" spans="1:35" ht="8.85" customHeight="1">
      <c r="U320" s="997"/>
      <c r="V320" s="996"/>
      <c r="W320" s="995"/>
      <c r="X320" s="1014"/>
      <c r="Y320" s="1014"/>
      <c r="Z320" s="1014"/>
      <c r="AA320" s="1014"/>
      <c r="AB320" s="1014"/>
      <c r="AC320" s="1014"/>
      <c r="AD320" s="1014"/>
      <c r="AE320" s="1014"/>
      <c r="AF320" s="1014"/>
      <c r="AG320" s="1014"/>
      <c r="AH320" s="1014"/>
      <c r="AI320" s="1014"/>
    </row>
    <row r="321" spans="21:35" ht="8.85" customHeight="1">
      <c r="U321" s="997"/>
      <c r="V321" s="996"/>
      <c r="W321" s="995"/>
      <c r="X321" s="1014"/>
      <c r="Y321" s="1014"/>
      <c r="Z321" s="1014"/>
      <c r="AA321" s="1014"/>
      <c r="AB321" s="1014"/>
      <c r="AC321" s="1014"/>
      <c r="AD321" s="1014"/>
      <c r="AE321" s="1014"/>
      <c r="AF321" s="1014"/>
      <c r="AG321" s="1014"/>
      <c r="AH321" s="1014"/>
      <c r="AI321" s="1014"/>
    </row>
    <row r="322" spans="21:35" ht="8.85" customHeight="1">
      <c r="U322" s="997"/>
      <c r="V322" s="996"/>
      <c r="W322" s="995"/>
      <c r="X322" s="1014"/>
      <c r="Y322" s="1014"/>
      <c r="Z322" s="1014"/>
      <c r="AA322" s="1014"/>
      <c r="AB322" s="1014"/>
      <c r="AC322" s="1014"/>
      <c r="AD322" s="1014"/>
      <c r="AE322" s="1014"/>
      <c r="AF322" s="1014"/>
      <c r="AG322" s="1014"/>
      <c r="AH322" s="1014"/>
      <c r="AI322" s="1014"/>
    </row>
    <row r="323" spans="21:35" ht="8.85" customHeight="1">
      <c r="U323" s="997"/>
      <c r="V323" s="996"/>
      <c r="W323" s="995"/>
      <c r="X323" s="1014"/>
      <c r="Y323" s="1014"/>
      <c r="Z323" s="1014"/>
      <c r="AA323" s="1014"/>
      <c r="AB323" s="1014"/>
      <c r="AC323" s="1014"/>
      <c r="AD323" s="1014"/>
      <c r="AE323" s="1014"/>
      <c r="AF323" s="1014"/>
      <c r="AG323" s="1014"/>
      <c r="AH323" s="1014"/>
      <c r="AI323" s="1014"/>
    </row>
    <row r="324" spans="21:35" ht="8.85" customHeight="1">
      <c r="U324" s="997"/>
      <c r="V324" s="996"/>
      <c r="W324" s="995"/>
      <c r="X324" s="1014"/>
      <c r="Y324" s="1014"/>
      <c r="Z324" s="1014"/>
      <c r="AA324" s="1014"/>
      <c r="AB324" s="1014"/>
      <c r="AC324" s="1014"/>
      <c r="AD324" s="1014"/>
      <c r="AE324" s="1014"/>
      <c r="AF324" s="1014"/>
      <c r="AG324" s="1014"/>
      <c r="AH324" s="1014"/>
      <c r="AI324" s="1014"/>
    </row>
    <row r="325" spans="21:35" ht="8.85" customHeight="1">
      <c r="U325" s="997"/>
      <c r="V325" s="996"/>
      <c r="W325" s="995"/>
      <c r="X325" s="1014"/>
      <c r="Y325" s="1014"/>
      <c r="Z325" s="1014"/>
      <c r="AA325" s="1014"/>
      <c r="AB325" s="1014"/>
      <c r="AC325" s="1014"/>
      <c r="AD325" s="1014"/>
      <c r="AE325" s="1014"/>
      <c r="AF325" s="1014"/>
      <c r="AG325" s="1014"/>
      <c r="AH325" s="1014"/>
      <c r="AI325" s="1014"/>
    </row>
    <row r="326" spans="21:35" ht="8.85" customHeight="1">
      <c r="U326" s="997"/>
      <c r="V326" s="996"/>
      <c r="W326" s="995"/>
      <c r="X326" s="1014"/>
      <c r="Y326" s="1014"/>
      <c r="Z326" s="1014"/>
      <c r="AA326" s="1014"/>
      <c r="AB326" s="1014"/>
      <c r="AC326" s="1014"/>
      <c r="AD326" s="1014"/>
      <c r="AE326" s="1014"/>
      <c r="AF326" s="1014"/>
      <c r="AG326" s="1014"/>
      <c r="AH326" s="1014"/>
      <c r="AI326" s="1014"/>
    </row>
    <row r="327" spans="21:35" ht="8.85" customHeight="1">
      <c r="U327" s="997"/>
      <c r="V327" s="996"/>
      <c r="W327" s="995"/>
      <c r="X327" s="1014"/>
      <c r="Y327" s="1014"/>
      <c r="Z327" s="1014"/>
      <c r="AA327" s="1014"/>
      <c r="AB327" s="1014"/>
      <c r="AC327" s="1014"/>
      <c r="AD327" s="1014"/>
      <c r="AE327" s="1014"/>
      <c r="AF327" s="1014"/>
      <c r="AG327" s="1014"/>
      <c r="AH327" s="1014"/>
      <c r="AI327" s="1014"/>
    </row>
    <row r="328" spans="21:35" ht="8.85" customHeight="1">
      <c r="U328" s="997"/>
      <c r="V328" s="996"/>
      <c r="W328" s="995"/>
      <c r="X328" s="1014"/>
      <c r="Y328" s="1014"/>
      <c r="Z328" s="1014"/>
      <c r="AA328" s="1014"/>
      <c r="AB328" s="1014"/>
      <c r="AC328" s="1014"/>
      <c r="AD328" s="1014"/>
      <c r="AE328" s="1014"/>
      <c r="AF328" s="1014"/>
      <c r="AG328" s="1014"/>
      <c r="AH328" s="1014"/>
      <c r="AI328" s="1014"/>
    </row>
    <row r="329" spans="21:35" ht="8.85" customHeight="1">
      <c r="U329" s="997"/>
      <c r="V329" s="996"/>
      <c r="W329" s="995"/>
      <c r="X329" s="1014"/>
      <c r="Y329" s="1014"/>
      <c r="Z329" s="1014"/>
      <c r="AA329" s="1014"/>
      <c r="AB329" s="1014"/>
      <c r="AC329" s="1014"/>
      <c r="AD329" s="1014"/>
      <c r="AE329" s="1014"/>
      <c r="AF329" s="1014"/>
      <c r="AG329" s="1014"/>
      <c r="AH329" s="1014"/>
      <c r="AI329" s="1014"/>
    </row>
    <row r="330" spans="21:35" ht="8.85" customHeight="1">
      <c r="U330" s="997"/>
      <c r="V330" s="996"/>
      <c r="W330" s="995"/>
      <c r="X330" s="1014"/>
      <c r="Y330" s="1014"/>
      <c r="Z330" s="1014"/>
      <c r="AA330" s="1014"/>
      <c r="AB330" s="1014"/>
      <c r="AC330" s="1014"/>
      <c r="AD330" s="1014"/>
      <c r="AE330" s="1014"/>
      <c r="AF330" s="1014"/>
      <c r="AG330" s="1014"/>
      <c r="AH330" s="1014"/>
      <c r="AI330" s="1014"/>
    </row>
    <row r="331" spans="21:35" ht="8.85" customHeight="1">
      <c r="U331" s="997"/>
      <c r="V331" s="996"/>
      <c r="W331" s="995"/>
      <c r="X331" s="1014"/>
      <c r="Y331" s="1014"/>
      <c r="Z331" s="1014"/>
      <c r="AA331" s="1014"/>
      <c r="AB331" s="1014"/>
      <c r="AC331" s="1014"/>
      <c r="AD331" s="1014"/>
      <c r="AE331" s="1014"/>
      <c r="AF331" s="1014"/>
      <c r="AG331" s="1014"/>
      <c r="AH331" s="1014"/>
      <c r="AI331" s="1014"/>
    </row>
    <row r="332" spans="21:35" ht="8.85" customHeight="1">
      <c r="U332" s="997"/>
      <c r="V332" s="996"/>
      <c r="W332" s="995"/>
      <c r="X332" s="1014"/>
      <c r="Y332" s="1014"/>
      <c r="Z332" s="1014"/>
      <c r="AA332" s="1014"/>
      <c r="AB332" s="1014"/>
      <c r="AC332" s="1014"/>
      <c r="AD332" s="1014"/>
      <c r="AE332" s="1014"/>
      <c r="AF332" s="1014"/>
      <c r="AG332" s="1014"/>
      <c r="AH332" s="1014"/>
      <c r="AI332" s="1014"/>
    </row>
    <row r="333" spans="21:35" ht="8.85" customHeight="1">
      <c r="U333" s="997"/>
      <c r="V333" s="996"/>
      <c r="W333" s="995"/>
      <c r="X333" s="1014"/>
      <c r="Y333" s="1014"/>
      <c r="Z333" s="1014"/>
      <c r="AA333" s="1014"/>
      <c r="AB333" s="1014"/>
      <c r="AC333" s="1014"/>
      <c r="AD333" s="1014"/>
      <c r="AE333" s="1014"/>
      <c r="AF333" s="1014"/>
      <c r="AG333" s="1014"/>
      <c r="AH333" s="1014"/>
      <c r="AI333" s="1014"/>
    </row>
    <row r="334" spans="21:35" ht="8.85" customHeight="1">
      <c r="U334" s="997"/>
      <c r="V334" s="996"/>
      <c r="W334" s="995"/>
      <c r="X334" s="1014"/>
      <c r="Y334" s="1014"/>
      <c r="Z334" s="1014"/>
      <c r="AA334" s="1014"/>
      <c r="AB334" s="1014"/>
      <c r="AC334" s="1014"/>
      <c r="AD334" s="1014"/>
      <c r="AE334" s="1014"/>
      <c r="AF334" s="1014"/>
      <c r="AG334" s="1014"/>
      <c r="AH334" s="1014"/>
      <c r="AI334" s="1014"/>
    </row>
    <row r="335" spans="21:35" ht="8.85" customHeight="1">
      <c r="U335" s="997"/>
      <c r="V335" s="996"/>
      <c r="W335" s="995"/>
      <c r="X335" s="1014"/>
      <c r="Y335" s="1014"/>
      <c r="Z335" s="1014"/>
      <c r="AA335" s="1014"/>
      <c r="AB335" s="1014"/>
      <c r="AC335" s="1014"/>
      <c r="AD335" s="1014"/>
      <c r="AE335" s="1014"/>
      <c r="AF335" s="1014"/>
      <c r="AG335" s="1014"/>
      <c r="AH335" s="1014"/>
      <c r="AI335" s="1014"/>
    </row>
    <row r="336" spans="21:35" ht="8.85" customHeight="1">
      <c r="U336" s="997"/>
      <c r="V336" s="996"/>
      <c r="W336" s="995"/>
      <c r="X336" s="1014"/>
      <c r="Y336" s="1014"/>
      <c r="Z336" s="1014"/>
      <c r="AA336" s="1014"/>
      <c r="AB336" s="1014"/>
      <c r="AC336" s="1014"/>
      <c r="AD336" s="1014"/>
      <c r="AE336" s="1014"/>
      <c r="AF336" s="1014"/>
      <c r="AG336" s="1014"/>
      <c r="AH336" s="1014"/>
      <c r="AI336" s="1014"/>
    </row>
    <row r="337" spans="21:35" ht="8.85" customHeight="1">
      <c r="U337" s="997"/>
      <c r="V337" s="996"/>
      <c r="W337" s="995"/>
      <c r="X337" s="1014"/>
      <c r="Y337" s="1014"/>
      <c r="Z337" s="1014"/>
      <c r="AA337" s="1014"/>
      <c r="AB337" s="1014"/>
      <c r="AC337" s="1014"/>
      <c r="AD337" s="1014"/>
      <c r="AE337" s="1014"/>
      <c r="AF337" s="1014"/>
      <c r="AG337" s="1014"/>
      <c r="AH337" s="1014"/>
      <c r="AI337" s="1014"/>
    </row>
    <row r="338" spans="21:35" ht="8.85" customHeight="1">
      <c r="U338" s="997"/>
      <c r="V338" s="996"/>
      <c r="W338" s="995"/>
      <c r="X338" s="1014"/>
      <c r="Y338" s="1014"/>
      <c r="Z338" s="1014"/>
      <c r="AA338" s="1014"/>
      <c r="AB338" s="1014"/>
      <c r="AC338" s="1014"/>
      <c r="AD338" s="1014"/>
      <c r="AE338" s="1014"/>
      <c r="AF338" s="1014"/>
      <c r="AG338" s="1014"/>
      <c r="AH338" s="1014"/>
      <c r="AI338" s="1014"/>
    </row>
    <row r="339" spans="21:35" ht="8.85" customHeight="1">
      <c r="U339" s="997"/>
      <c r="V339" s="996"/>
      <c r="W339" s="995"/>
      <c r="X339" s="1014"/>
      <c r="Y339" s="1014"/>
      <c r="Z339" s="1014"/>
      <c r="AA339" s="1014"/>
      <c r="AB339" s="1014"/>
      <c r="AC339" s="1014"/>
      <c r="AD339" s="1014"/>
      <c r="AE339" s="1014"/>
      <c r="AF339" s="1014"/>
      <c r="AG339" s="1014"/>
      <c r="AH339" s="1014"/>
      <c r="AI339" s="1014"/>
    </row>
    <row r="340" spans="21:35" ht="8.85" customHeight="1">
      <c r="U340" s="997"/>
      <c r="V340" s="996"/>
      <c r="W340" s="995"/>
      <c r="X340" s="1014"/>
      <c r="Y340" s="1014"/>
      <c r="Z340" s="1014"/>
      <c r="AA340" s="1014"/>
      <c r="AB340" s="1014"/>
      <c r="AC340" s="1014"/>
      <c r="AD340" s="1014"/>
      <c r="AE340" s="1014"/>
      <c r="AF340" s="1014"/>
      <c r="AG340" s="1014"/>
      <c r="AH340" s="1014"/>
      <c r="AI340" s="1014"/>
    </row>
    <row r="341" spans="21:35" ht="8.85" customHeight="1">
      <c r="U341" s="997"/>
      <c r="V341" s="996"/>
      <c r="W341" s="995"/>
      <c r="X341" s="1014"/>
      <c r="Y341" s="1014"/>
      <c r="Z341" s="1014"/>
      <c r="AA341" s="1014"/>
      <c r="AB341" s="1014"/>
      <c r="AC341" s="1014"/>
      <c r="AD341" s="1014"/>
      <c r="AE341" s="1014"/>
      <c r="AF341" s="1014"/>
      <c r="AG341" s="1014"/>
      <c r="AH341" s="1014"/>
      <c r="AI341" s="1014"/>
    </row>
    <row r="342" spans="21:35" ht="8.85" customHeight="1">
      <c r="U342" s="997"/>
      <c r="V342" s="996"/>
      <c r="W342" s="995"/>
      <c r="X342" s="1014"/>
      <c r="Y342" s="1014"/>
      <c r="Z342" s="1014"/>
      <c r="AA342" s="1014"/>
      <c r="AB342" s="1014"/>
      <c r="AC342" s="1014"/>
      <c r="AD342" s="1014"/>
      <c r="AE342" s="1014"/>
      <c r="AF342" s="1014"/>
      <c r="AG342" s="1014"/>
      <c r="AH342" s="1014"/>
      <c r="AI342" s="1014"/>
    </row>
    <row r="343" spans="21:35" ht="8.85" customHeight="1">
      <c r="U343" s="997"/>
      <c r="V343" s="996"/>
      <c r="W343" s="995"/>
      <c r="X343" s="1014"/>
      <c r="Y343" s="1014"/>
      <c r="Z343" s="1014"/>
      <c r="AA343" s="1014"/>
      <c r="AB343" s="1014"/>
      <c r="AC343" s="1014"/>
      <c r="AD343" s="1014"/>
      <c r="AE343" s="1014"/>
      <c r="AF343" s="1014"/>
      <c r="AG343" s="1014"/>
      <c r="AH343" s="1014"/>
      <c r="AI343" s="1014"/>
    </row>
    <row r="344" spans="21:35" ht="8.85" customHeight="1">
      <c r="U344" s="997"/>
      <c r="V344" s="996"/>
      <c r="W344" s="995"/>
      <c r="X344" s="1014"/>
      <c r="Y344" s="1014"/>
      <c r="Z344" s="1014"/>
      <c r="AA344" s="1014"/>
      <c r="AB344" s="1014"/>
      <c r="AC344" s="1014"/>
      <c r="AD344" s="1014"/>
      <c r="AE344" s="1014"/>
      <c r="AF344" s="1014"/>
      <c r="AG344" s="1014"/>
      <c r="AH344" s="1014"/>
      <c r="AI344" s="1014"/>
    </row>
    <row r="345" spans="21:35" ht="8.85" customHeight="1">
      <c r="U345" s="997"/>
      <c r="V345" s="996"/>
      <c r="W345" s="995"/>
      <c r="X345" s="1014"/>
      <c r="Y345" s="1014"/>
      <c r="Z345" s="1014"/>
      <c r="AA345" s="1014"/>
      <c r="AB345" s="1014"/>
      <c r="AC345" s="1014"/>
      <c r="AD345" s="1014"/>
      <c r="AE345" s="1014"/>
      <c r="AF345" s="1014"/>
      <c r="AG345" s="1014"/>
      <c r="AH345" s="1014"/>
      <c r="AI345" s="1014"/>
    </row>
    <row r="346" spans="21:35" ht="8.85" customHeight="1">
      <c r="U346" s="997"/>
      <c r="V346" s="996"/>
      <c r="W346" s="995"/>
      <c r="X346" s="1014"/>
      <c r="Y346" s="1014"/>
      <c r="Z346" s="1014"/>
      <c r="AA346" s="1014"/>
      <c r="AB346" s="1014"/>
      <c r="AC346" s="1014"/>
      <c r="AD346" s="1014"/>
      <c r="AE346" s="1014"/>
      <c r="AF346" s="1014"/>
      <c r="AG346" s="1014"/>
      <c r="AH346" s="1014"/>
      <c r="AI346" s="1014"/>
    </row>
    <row r="347" spans="21:35" ht="8.85" customHeight="1">
      <c r="U347" s="997"/>
      <c r="V347" s="996"/>
      <c r="W347" s="995"/>
      <c r="X347" s="1014"/>
      <c r="Y347" s="1014"/>
      <c r="Z347" s="1014"/>
      <c r="AA347" s="1014"/>
      <c r="AB347" s="1014"/>
      <c r="AC347" s="1014"/>
      <c r="AD347" s="1014"/>
      <c r="AE347" s="1014"/>
      <c r="AF347" s="1014"/>
      <c r="AG347" s="1014"/>
      <c r="AH347" s="1014"/>
      <c r="AI347" s="1014"/>
    </row>
    <row r="348" spans="21:35" ht="8.85" customHeight="1">
      <c r="U348" s="997"/>
      <c r="V348" s="996"/>
      <c r="W348" s="995"/>
      <c r="X348" s="1014"/>
      <c r="Y348" s="1014"/>
      <c r="Z348" s="1014"/>
      <c r="AA348" s="1014"/>
      <c r="AB348" s="1014"/>
      <c r="AC348" s="1014"/>
      <c r="AD348" s="1014"/>
      <c r="AE348" s="1014"/>
      <c r="AF348" s="1014"/>
      <c r="AG348" s="1014"/>
      <c r="AH348" s="1014"/>
      <c r="AI348" s="1014"/>
    </row>
    <row r="349" spans="21:35" ht="8.85" customHeight="1">
      <c r="U349" s="997"/>
      <c r="V349" s="996"/>
      <c r="W349" s="995"/>
      <c r="X349" s="1014"/>
      <c r="Y349" s="1014"/>
      <c r="Z349" s="1014"/>
      <c r="AA349" s="1014"/>
      <c r="AB349" s="1014"/>
      <c r="AC349" s="1014"/>
      <c r="AD349" s="1014"/>
      <c r="AE349" s="1014"/>
      <c r="AF349" s="1014"/>
      <c r="AG349" s="1014"/>
      <c r="AH349" s="1014"/>
      <c r="AI349" s="1014"/>
    </row>
    <row r="350" spans="21:35" ht="8.85" customHeight="1">
      <c r="U350" s="997"/>
      <c r="V350" s="996"/>
      <c r="W350" s="995"/>
      <c r="X350" s="1014"/>
      <c r="Y350" s="1014"/>
      <c r="Z350" s="1014"/>
      <c r="AA350" s="1014"/>
      <c r="AB350" s="1014"/>
      <c r="AC350" s="1014"/>
      <c r="AD350" s="1014"/>
      <c r="AE350" s="1014"/>
      <c r="AF350" s="1014"/>
      <c r="AG350" s="1014"/>
      <c r="AH350" s="1014"/>
      <c r="AI350" s="1014"/>
    </row>
    <row r="351" spans="21:35" ht="8.85" customHeight="1">
      <c r="U351" s="997"/>
      <c r="V351" s="996"/>
      <c r="W351" s="995"/>
      <c r="X351" s="1014"/>
      <c r="Y351" s="1014"/>
      <c r="Z351" s="1014"/>
      <c r="AA351" s="1014"/>
      <c r="AB351" s="1014"/>
      <c r="AC351" s="1014"/>
      <c r="AD351" s="1014"/>
      <c r="AE351" s="1014"/>
      <c r="AF351" s="1014"/>
      <c r="AG351" s="1014"/>
      <c r="AH351" s="1014"/>
      <c r="AI351" s="1014"/>
    </row>
    <row r="352" spans="21:35" ht="8.85" customHeight="1">
      <c r="U352" s="997"/>
      <c r="V352" s="996"/>
      <c r="W352" s="995"/>
      <c r="X352" s="1015"/>
      <c r="Y352" s="1015"/>
      <c r="Z352" s="1015"/>
      <c r="AA352" s="1015"/>
      <c r="AB352" s="1015"/>
      <c r="AC352" s="1015"/>
      <c r="AD352" s="1015"/>
      <c r="AE352" s="1015"/>
      <c r="AF352" s="1015"/>
      <c r="AG352" s="1015"/>
      <c r="AH352" s="1015"/>
      <c r="AI352" s="1015"/>
    </row>
    <row r="353" spans="21:35" ht="8.85" customHeight="1">
      <c r="U353" s="997"/>
      <c r="V353" s="996"/>
      <c r="W353" s="995"/>
      <c r="X353" s="1015"/>
      <c r="Y353" s="1015"/>
      <c r="Z353" s="1015"/>
      <c r="AA353" s="1015"/>
      <c r="AB353" s="1015"/>
      <c r="AC353" s="1015"/>
      <c r="AD353" s="1015"/>
      <c r="AE353" s="1015"/>
      <c r="AF353" s="1015"/>
      <c r="AG353" s="1015"/>
      <c r="AH353" s="1015"/>
      <c r="AI353" s="1015"/>
    </row>
    <row r="354" spans="21:35" ht="8.85" customHeight="1">
      <c r="U354" s="997"/>
      <c r="V354" s="996"/>
      <c r="W354" s="995"/>
      <c r="X354" s="1015"/>
      <c r="Y354" s="1015"/>
      <c r="Z354" s="1015"/>
      <c r="AA354" s="1015"/>
      <c r="AB354" s="1015"/>
      <c r="AC354" s="1015"/>
      <c r="AD354" s="1015"/>
      <c r="AE354" s="1015"/>
      <c r="AF354" s="1015"/>
      <c r="AG354" s="1015"/>
      <c r="AH354" s="1015"/>
      <c r="AI354" s="1015"/>
    </row>
    <row r="355" spans="21:35" ht="8.85" customHeight="1">
      <c r="U355" s="997"/>
      <c r="V355" s="996"/>
      <c r="W355" s="995"/>
      <c r="X355" s="1015"/>
      <c r="Y355" s="1015"/>
      <c r="Z355" s="1015"/>
      <c r="AA355" s="1015"/>
      <c r="AB355" s="1015"/>
      <c r="AC355" s="1015"/>
      <c r="AD355" s="1015"/>
      <c r="AE355" s="1015"/>
      <c r="AF355" s="1015"/>
      <c r="AG355" s="1015"/>
      <c r="AH355" s="1015"/>
      <c r="AI355" s="1015"/>
    </row>
    <row r="356" spans="21:35" ht="8.85" customHeight="1">
      <c r="U356" s="997"/>
      <c r="V356" s="996"/>
      <c r="W356" s="995"/>
      <c r="X356" s="1015"/>
      <c r="Y356" s="1015"/>
      <c r="Z356" s="1015"/>
      <c r="AA356" s="1015"/>
      <c r="AB356" s="1015"/>
      <c r="AC356" s="1015"/>
      <c r="AD356" s="1015"/>
      <c r="AE356" s="1015"/>
      <c r="AF356" s="1015"/>
      <c r="AG356" s="1015"/>
      <c r="AH356" s="1015"/>
      <c r="AI356" s="1015"/>
    </row>
    <row r="357" spans="21:35" ht="8.85" customHeight="1">
      <c r="U357" s="997"/>
      <c r="V357" s="996"/>
      <c r="W357" s="995"/>
      <c r="X357" s="1015"/>
      <c r="Y357" s="1015"/>
      <c r="Z357" s="1015"/>
      <c r="AA357" s="1015"/>
      <c r="AB357" s="1015"/>
      <c r="AC357" s="1015"/>
      <c r="AD357" s="1015"/>
      <c r="AE357" s="1015"/>
      <c r="AF357" s="1015"/>
      <c r="AG357" s="1015"/>
      <c r="AH357" s="1015"/>
      <c r="AI357" s="1015"/>
    </row>
    <row r="358" spans="21:35" ht="8.85" customHeight="1">
      <c r="U358" s="997"/>
      <c r="V358" s="996"/>
      <c r="W358" s="995"/>
      <c r="X358" s="1015"/>
      <c r="Y358" s="1015"/>
      <c r="Z358" s="1015"/>
      <c r="AA358" s="1015"/>
      <c r="AB358" s="1015"/>
      <c r="AC358" s="1015"/>
      <c r="AD358" s="1015"/>
      <c r="AE358" s="1015"/>
      <c r="AF358" s="1015"/>
      <c r="AG358" s="1015"/>
      <c r="AH358" s="1015"/>
      <c r="AI358" s="1015"/>
    </row>
    <row r="359" spans="21:35" ht="8.85" customHeight="1">
      <c r="U359" s="997"/>
      <c r="V359" s="996"/>
      <c r="W359" s="995"/>
      <c r="X359" s="1015"/>
      <c r="Y359" s="1015"/>
      <c r="Z359" s="1015"/>
      <c r="AA359" s="1015"/>
      <c r="AB359" s="1015"/>
      <c r="AC359" s="1015"/>
      <c r="AD359" s="1015"/>
      <c r="AE359" s="1015"/>
      <c r="AF359" s="1015"/>
      <c r="AG359" s="1015"/>
      <c r="AH359" s="1015"/>
      <c r="AI359" s="1015"/>
    </row>
    <row r="360" spans="21:35" ht="8.85" customHeight="1">
      <c r="U360" s="997"/>
      <c r="V360" s="996"/>
      <c r="W360" s="995"/>
      <c r="X360" s="1015"/>
      <c r="Y360" s="1015"/>
      <c r="Z360" s="1015"/>
      <c r="AA360" s="1015"/>
      <c r="AB360" s="1015"/>
      <c r="AC360" s="1015"/>
      <c r="AD360" s="1015"/>
      <c r="AE360" s="1015"/>
      <c r="AF360" s="1015"/>
      <c r="AG360" s="1015"/>
      <c r="AH360" s="1015"/>
      <c r="AI360" s="1015"/>
    </row>
    <row r="361" spans="21:35" ht="8.85" customHeight="1">
      <c r="U361" s="997"/>
      <c r="V361" s="996"/>
      <c r="W361" s="995"/>
      <c r="X361" s="1015"/>
      <c r="Y361" s="1015"/>
      <c r="Z361" s="1015"/>
      <c r="AA361" s="1015"/>
      <c r="AB361" s="1015"/>
      <c r="AC361" s="1015"/>
      <c r="AD361" s="1015"/>
      <c r="AE361" s="1015"/>
      <c r="AF361" s="1015"/>
      <c r="AG361" s="1015"/>
      <c r="AH361" s="1015"/>
      <c r="AI361" s="1015"/>
    </row>
    <row r="362" spans="21:35" ht="8.85" customHeight="1">
      <c r="U362" s="997"/>
      <c r="V362" s="996"/>
      <c r="W362" s="995"/>
      <c r="X362" s="1015"/>
      <c r="Y362" s="1015"/>
      <c r="Z362" s="1015"/>
      <c r="AA362" s="1015"/>
      <c r="AB362" s="1015"/>
      <c r="AC362" s="1015"/>
      <c r="AD362" s="1015"/>
      <c r="AE362" s="1015"/>
      <c r="AF362" s="1015"/>
      <c r="AG362" s="1015"/>
      <c r="AH362" s="1015"/>
      <c r="AI362" s="1015"/>
    </row>
    <row r="363" spans="21:35" ht="8.85" customHeight="1">
      <c r="U363" s="997"/>
      <c r="V363" s="996"/>
      <c r="W363" s="995"/>
      <c r="X363" s="1015"/>
      <c r="Y363" s="1015"/>
      <c r="Z363" s="1015"/>
      <c r="AA363" s="1015"/>
      <c r="AB363" s="1015"/>
      <c r="AC363" s="1015"/>
      <c r="AD363" s="1015"/>
      <c r="AE363" s="1015"/>
      <c r="AF363" s="1015"/>
      <c r="AG363" s="1015"/>
      <c r="AH363" s="1015"/>
      <c r="AI363" s="1015"/>
    </row>
    <row r="364" spans="21:35" ht="12.75">
      <c r="U364" s="997"/>
      <c r="V364" s="996"/>
      <c r="W364" s="995"/>
      <c r="X364" s="1015"/>
      <c r="Y364" s="1015"/>
      <c r="Z364" s="1015"/>
      <c r="AA364" s="1015"/>
      <c r="AB364" s="1015"/>
      <c r="AC364" s="1015"/>
      <c r="AD364" s="1015"/>
      <c r="AE364" s="1015"/>
      <c r="AF364" s="1015"/>
      <c r="AG364" s="1015"/>
      <c r="AH364" s="1015"/>
      <c r="AI364" s="1015"/>
    </row>
    <row r="365" spans="21:35" ht="12.75">
      <c r="U365" s="997"/>
      <c r="V365" s="996"/>
      <c r="W365" s="995"/>
      <c r="X365" s="1015"/>
      <c r="Y365" s="1015"/>
      <c r="Z365" s="1015"/>
      <c r="AA365" s="1015"/>
      <c r="AB365" s="1015"/>
      <c r="AC365" s="1015"/>
      <c r="AD365" s="1015"/>
      <c r="AE365" s="1015"/>
      <c r="AF365" s="1015"/>
      <c r="AG365" s="1015"/>
      <c r="AH365" s="1015"/>
      <c r="AI365" s="1015"/>
    </row>
    <row r="366" spans="21:35" ht="12.75">
      <c r="U366" s="997"/>
      <c r="V366" s="996"/>
      <c r="W366" s="995"/>
      <c r="X366" s="1015"/>
      <c r="Y366" s="1015"/>
      <c r="Z366" s="1015"/>
      <c r="AA366" s="1015"/>
      <c r="AB366" s="1015"/>
      <c r="AC366" s="1015"/>
      <c r="AD366" s="1015"/>
      <c r="AE366" s="1015"/>
      <c r="AF366" s="1015"/>
      <c r="AG366" s="1015"/>
      <c r="AH366" s="1015"/>
      <c r="AI366" s="1015"/>
    </row>
    <row r="367" spans="21:35" ht="12.75">
      <c r="U367" s="997"/>
      <c r="V367" s="996"/>
      <c r="W367" s="995"/>
      <c r="X367" s="1015"/>
      <c r="Y367" s="1015"/>
      <c r="Z367" s="1015"/>
      <c r="AA367" s="1015"/>
      <c r="AB367" s="1015"/>
      <c r="AC367" s="1015"/>
      <c r="AD367" s="1015"/>
      <c r="AE367" s="1015"/>
      <c r="AF367" s="1015"/>
      <c r="AG367" s="1015"/>
      <c r="AH367" s="1015"/>
      <c r="AI367" s="1015"/>
    </row>
    <row r="368" spans="21:35" ht="12.75">
      <c r="U368" s="997"/>
      <c r="V368" s="996"/>
      <c r="W368" s="995"/>
      <c r="X368" s="1015"/>
      <c r="Y368" s="1015"/>
      <c r="Z368" s="1015"/>
      <c r="AA368" s="1015"/>
      <c r="AB368" s="1015"/>
      <c r="AC368" s="1015"/>
      <c r="AD368" s="1015"/>
      <c r="AE368" s="1015"/>
      <c r="AF368" s="1015"/>
      <c r="AG368" s="1015"/>
      <c r="AH368" s="1015"/>
      <c r="AI368" s="1015"/>
    </row>
    <row r="369" spans="21:35" ht="12.75">
      <c r="U369" s="997"/>
      <c r="V369" s="996"/>
      <c r="W369" s="995"/>
      <c r="X369" s="1015"/>
      <c r="Y369" s="1015"/>
      <c r="Z369" s="1015"/>
      <c r="AA369" s="1015"/>
      <c r="AB369" s="1015"/>
      <c r="AC369" s="1015"/>
      <c r="AD369" s="1015"/>
      <c r="AE369" s="1015"/>
      <c r="AF369" s="1015"/>
      <c r="AG369" s="1015"/>
      <c r="AH369" s="1015"/>
      <c r="AI369" s="1015"/>
    </row>
    <row r="370" spans="21:35" ht="12.75">
      <c r="U370" s="997"/>
      <c r="V370" s="996"/>
      <c r="W370" s="995"/>
      <c r="X370" s="1015"/>
      <c r="Y370" s="1015"/>
      <c r="Z370" s="1015"/>
      <c r="AA370" s="1015"/>
      <c r="AB370" s="1015"/>
      <c r="AC370" s="1015"/>
      <c r="AD370" s="1015"/>
      <c r="AE370" s="1015"/>
      <c r="AF370" s="1015"/>
      <c r="AG370" s="1015"/>
      <c r="AH370" s="1015"/>
      <c r="AI370" s="1015"/>
    </row>
    <row r="371" spans="21:35" ht="12.75">
      <c r="U371" s="997"/>
      <c r="V371" s="996"/>
      <c r="W371" s="995"/>
      <c r="X371" s="1015"/>
      <c r="Y371" s="1015"/>
      <c r="Z371" s="1015"/>
      <c r="AA371" s="1015"/>
      <c r="AB371" s="1015"/>
      <c r="AC371" s="1015"/>
      <c r="AD371" s="1015"/>
      <c r="AE371" s="1015"/>
      <c r="AF371" s="1015"/>
      <c r="AG371" s="1015"/>
      <c r="AH371" s="1015"/>
      <c r="AI371" s="1015"/>
    </row>
    <row r="372" spans="21:35" ht="12.75">
      <c r="U372" s="997"/>
      <c r="V372" s="996"/>
      <c r="W372" s="995"/>
      <c r="X372" s="1015"/>
      <c r="Y372" s="1015"/>
      <c r="Z372" s="1015"/>
      <c r="AA372" s="1015"/>
      <c r="AB372" s="1015"/>
      <c r="AC372" s="1015"/>
      <c r="AD372" s="1015"/>
      <c r="AE372" s="1015"/>
      <c r="AF372" s="1015"/>
      <c r="AG372" s="1015"/>
      <c r="AH372" s="1015"/>
      <c r="AI372" s="1015"/>
    </row>
    <row r="373" spans="21:35" ht="12.75">
      <c r="U373" s="997"/>
      <c r="V373" s="996"/>
      <c r="W373" s="995"/>
      <c r="X373" s="1015"/>
      <c r="Y373" s="1015"/>
      <c r="Z373" s="1015"/>
      <c r="AA373" s="1015"/>
      <c r="AB373" s="1015"/>
      <c r="AC373" s="1015"/>
      <c r="AD373" s="1015"/>
      <c r="AE373" s="1015"/>
      <c r="AF373" s="1015"/>
      <c r="AG373" s="1015"/>
      <c r="AH373" s="1015"/>
      <c r="AI373" s="1015"/>
    </row>
    <row r="374" spans="21:35" ht="12.75">
      <c r="U374" s="997"/>
      <c r="V374" s="996"/>
      <c r="W374" s="995"/>
      <c r="X374" s="1015"/>
      <c r="Y374" s="1015"/>
      <c r="Z374" s="1015"/>
      <c r="AA374" s="1015"/>
      <c r="AB374" s="1015"/>
      <c r="AC374" s="1015"/>
      <c r="AD374" s="1015"/>
      <c r="AE374" s="1015"/>
      <c r="AF374" s="1015"/>
      <c r="AG374" s="1015"/>
      <c r="AH374" s="1015"/>
      <c r="AI374" s="1015"/>
    </row>
    <row r="375" spans="21:35" ht="12.75">
      <c r="U375" s="997"/>
      <c r="V375" s="996"/>
      <c r="W375" s="995"/>
      <c r="X375" s="1015"/>
      <c r="Y375" s="1015"/>
      <c r="Z375" s="1015"/>
      <c r="AA375" s="1015"/>
      <c r="AB375" s="1015"/>
      <c r="AC375" s="1015"/>
      <c r="AD375" s="1015"/>
      <c r="AE375" s="1015"/>
      <c r="AF375" s="1015"/>
      <c r="AG375" s="1015"/>
      <c r="AH375" s="1015"/>
      <c r="AI375" s="1015"/>
    </row>
    <row r="376" spans="21:35" ht="12.75">
      <c r="U376" s="997"/>
      <c r="V376" s="996"/>
      <c r="W376" s="995"/>
      <c r="X376" s="1015"/>
      <c r="Y376" s="1015"/>
      <c r="Z376" s="1015"/>
      <c r="AA376" s="1015"/>
      <c r="AB376" s="1015"/>
      <c r="AC376" s="1015"/>
      <c r="AD376" s="1015"/>
      <c r="AE376" s="1015"/>
      <c r="AF376" s="1015"/>
      <c r="AG376" s="1015"/>
      <c r="AH376" s="1015"/>
      <c r="AI376" s="1015"/>
    </row>
    <row r="377" spans="21:35" ht="12.75">
      <c r="U377" s="997"/>
      <c r="V377" s="996"/>
      <c r="W377" s="995"/>
      <c r="X377" s="1015"/>
      <c r="Y377" s="1015"/>
      <c r="Z377" s="1015"/>
      <c r="AA377" s="1015"/>
      <c r="AB377" s="1015"/>
      <c r="AC377" s="1015"/>
      <c r="AD377" s="1015"/>
      <c r="AE377" s="1015"/>
      <c r="AF377" s="1015"/>
      <c r="AG377" s="1015"/>
      <c r="AH377" s="1015"/>
      <c r="AI377" s="1015"/>
    </row>
    <row r="378" spans="21:35" ht="12.75">
      <c r="U378" s="997"/>
      <c r="V378" s="996"/>
      <c r="W378" s="995"/>
      <c r="X378" s="1016"/>
      <c r="Y378" s="1016"/>
      <c r="Z378" s="1016"/>
      <c r="AA378" s="1016"/>
      <c r="AB378" s="1016"/>
      <c r="AC378" s="1016"/>
      <c r="AD378" s="1016"/>
      <c r="AE378" s="1016"/>
      <c r="AF378" s="1016"/>
      <c r="AG378" s="1016"/>
      <c r="AH378" s="1016"/>
      <c r="AI378" s="1016"/>
    </row>
    <row r="379" spans="21:35" ht="12.75">
      <c r="U379" s="997"/>
      <c r="V379" s="996"/>
      <c r="W379" s="995"/>
      <c r="X379" s="1016"/>
      <c r="Y379" s="1016"/>
      <c r="Z379" s="1016"/>
      <c r="AA379" s="1016"/>
      <c r="AB379" s="1016"/>
      <c r="AC379" s="1016"/>
      <c r="AD379" s="1016"/>
      <c r="AE379" s="1016"/>
      <c r="AF379" s="1016"/>
      <c r="AG379" s="1016"/>
      <c r="AH379" s="1016"/>
      <c r="AI379" s="1016"/>
    </row>
    <row r="380" spans="21:35" ht="12.75">
      <c r="U380" s="997"/>
      <c r="V380" s="996"/>
      <c r="W380" s="995"/>
      <c r="X380" s="1016"/>
      <c r="Y380" s="1016"/>
      <c r="Z380" s="1016"/>
      <c r="AA380" s="1016"/>
      <c r="AB380" s="1016"/>
      <c r="AC380" s="1016"/>
      <c r="AD380" s="1016"/>
      <c r="AE380" s="1016"/>
      <c r="AF380" s="1016"/>
      <c r="AG380" s="1016"/>
      <c r="AH380" s="1016"/>
      <c r="AI380" s="1016"/>
    </row>
    <row r="381" spans="21:35" ht="12.75">
      <c r="U381" s="997"/>
      <c r="V381" s="996"/>
      <c r="W381" s="995"/>
      <c r="X381" s="1016"/>
      <c r="Y381" s="1016"/>
      <c r="Z381" s="1016"/>
      <c r="AA381" s="1016"/>
      <c r="AB381" s="1016"/>
      <c r="AC381" s="1016"/>
      <c r="AD381" s="1016"/>
      <c r="AE381" s="1016"/>
      <c r="AF381" s="1016"/>
      <c r="AG381" s="1016"/>
      <c r="AH381" s="1016"/>
      <c r="AI381" s="1016"/>
    </row>
    <row r="382" spans="21:35" ht="12.75">
      <c r="U382" s="997"/>
      <c r="V382" s="996"/>
      <c r="W382" s="995"/>
      <c r="X382" s="1016"/>
      <c r="Y382" s="1016"/>
      <c r="Z382" s="1016"/>
      <c r="AA382" s="1016"/>
      <c r="AB382" s="1016"/>
      <c r="AC382" s="1016"/>
      <c r="AD382" s="1016"/>
      <c r="AE382" s="1016"/>
      <c r="AF382" s="1016"/>
      <c r="AG382" s="1016"/>
      <c r="AH382" s="1016"/>
      <c r="AI382" s="1016"/>
    </row>
    <row r="383" spans="21:35" ht="12.75">
      <c r="U383" s="997"/>
      <c r="V383" s="996"/>
      <c r="W383" s="995"/>
      <c r="X383" s="1016"/>
      <c r="Y383" s="1016"/>
      <c r="Z383" s="1016"/>
      <c r="AA383" s="1016"/>
      <c r="AB383" s="1016"/>
      <c r="AC383" s="1016"/>
      <c r="AD383" s="1016"/>
      <c r="AE383" s="1016"/>
      <c r="AF383" s="1016"/>
      <c r="AG383" s="1016"/>
      <c r="AH383" s="1016"/>
      <c r="AI383" s="1016"/>
    </row>
    <row r="384" spans="21:35" ht="12.75">
      <c r="U384" s="997"/>
      <c r="V384" s="996"/>
      <c r="W384" s="995"/>
      <c r="X384" s="1016"/>
      <c r="Y384" s="1016"/>
      <c r="Z384" s="1016"/>
      <c r="AA384" s="1016"/>
      <c r="AB384" s="1016"/>
      <c r="AC384" s="1016"/>
      <c r="AD384" s="1016"/>
      <c r="AE384" s="1016"/>
      <c r="AF384" s="1016"/>
      <c r="AG384" s="1016"/>
      <c r="AH384" s="1016"/>
      <c r="AI384" s="1016"/>
    </row>
    <row r="385" spans="21:35" ht="12.75">
      <c r="U385" s="997"/>
      <c r="V385" s="996"/>
      <c r="W385" s="995"/>
      <c r="X385" s="1016"/>
      <c r="Y385" s="1016"/>
      <c r="Z385" s="1016"/>
      <c r="AA385" s="1016"/>
      <c r="AB385" s="1016"/>
      <c r="AC385" s="1016"/>
      <c r="AD385" s="1016"/>
      <c r="AE385" s="1016"/>
      <c r="AF385" s="1016"/>
      <c r="AG385" s="1016"/>
      <c r="AH385" s="1016"/>
      <c r="AI385" s="1016"/>
    </row>
    <row r="386" spans="21:35" ht="12.75">
      <c r="U386" s="997"/>
      <c r="V386" s="996"/>
      <c r="W386" s="995"/>
      <c r="X386" s="1016"/>
      <c r="Y386" s="1016"/>
      <c r="Z386" s="1016"/>
      <c r="AA386" s="1016"/>
      <c r="AB386" s="1016"/>
      <c r="AC386" s="1016"/>
      <c r="AD386" s="1016"/>
      <c r="AE386" s="1016"/>
      <c r="AF386" s="1016"/>
      <c r="AG386" s="1016"/>
      <c r="AH386" s="1016"/>
      <c r="AI386" s="1016"/>
    </row>
    <row r="387" spans="21:35" ht="12.75">
      <c r="U387" s="997"/>
      <c r="V387" s="996"/>
      <c r="W387" s="995"/>
      <c r="X387" s="1016"/>
      <c r="Y387" s="1016"/>
      <c r="Z387" s="1016"/>
      <c r="AA387" s="1016"/>
      <c r="AB387" s="1016"/>
      <c r="AC387" s="1016"/>
      <c r="AD387" s="1016"/>
      <c r="AE387" s="1016"/>
      <c r="AF387" s="1016"/>
      <c r="AG387" s="1016"/>
      <c r="AH387" s="1016"/>
      <c r="AI387" s="1016"/>
    </row>
    <row r="388" spans="21:35" ht="12.75">
      <c r="U388" s="997"/>
      <c r="V388" s="996"/>
      <c r="W388" s="995"/>
      <c r="X388" s="1016"/>
      <c r="Y388" s="1016"/>
      <c r="Z388" s="1016"/>
      <c r="AA388" s="1016"/>
      <c r="AB388" s="1016"/>
      <c r="AC388" s="1016"/>
      <c r="AD388" s="1016"/>
      <c r="AE388" s="1016"/>
      <c r="AF388" s="1016"/>
      <c r="AG388" s="1016"/>
      <c r="AH388" s="1016"/>
      <c r="AI388" s="1016"/>
    </row>
    <row r="389" spans="21:35" ht="12.75">
      <c r="U389" s="997"/>
      <c r="V389" s="996"/>
      <c r="W389" s="995"/>
      <c r="X389" s="1016"/>
      <c r="Y389" s="1016"/>
      <c r="Z389" s="1016"/>
      <c r="AA389" s="1016"/>
      <c r="AB389" s="1016"/>
      <c r="AC389" s="1016"/>
      <c r="AD389" s="1016"/>
      <c r="AE389" s="1016"/>
      <c r="AF389" s="1016"/>
      <c r="AG389" s="1016"/>
      <c r="AH389" s="1016"/>
      <c r="AI389" s="1016"/>
    </row>
    <row r="390" spans="21:35" ht="12.75">
      <c r="U390" s="997"/>
      <c r="V390" s="996"/>
      <c r="W390" s="995"/>
      <c r="X390" s="1016"/>
      <c r="Y390" s="1016"/>
      <c r="Z390" s="1016"/>
      <c r="AA390" s="1016"/>
      <c r="AB390" s="1016"/>
      <c r="AC390" s="1016"/>
      <c r="AD390" s="1016"/>
      <c r="AE390" s="1016"/>
      <c r="AF390" s="1016"/>
      <c r="AG390" s="1016"/>
      <c r="AH390" s="1016"/>
      <c r="AI390" s="1016"/>
    </row>
    <row r="391" spans="21:35" ht="12.75">
      <c r="U391" s="997"/>
      <c r="V391" s="996"/>
      <c r="W391" s="995"/>
      <c r="X391" s="1016"/>
      <c r="Y391" s="1016"/>
      <c r="Z391" s="1016"/>
      <c r="AA391" s="1016"/>
      <c r="AB391" s="1016"/>
      <c r="AC391" s="1016"/>
      <c r="AD391" s="1016"/>
      <c r="AE391" s="1016"/>
      <c r="AF391" s="1016"/>
      <c r="AG391" s="1016"/>
      <c r="AH391" s="1016"/>
      <c r="AI391" s="1016"/>
    </row>
    <row r="392" spans="21:35" ht="12.75">
      <c r="U392" s="997"/>
      <c r="V392" s="996"/>
      <c r="W392" s="995"/>
      <c r="X392" s="1016"/>
      <c r="Y392" s="1016"/>
      <c r="Z392" s="1016"/>
      <c r="AA392" s="1016"/>
      <c r="AB392" s="1016"/>
      <c r="AC392" s="1016"/>
      <c r="AD392" s="1016"/>
      <c r="AE392" s="1016"/>
      <c r="AF392" s="1016"/>
      <c r="AG392" s="1016"/>
      <c r="AH392" s="1016"/>
      <c r="AI392" s="1016"/>
    </row>
    <row r="393" spans="21:35" ht="12.75">
      <c r="U393" s="997"/>
      <c r="V393" s="996"/>
      <c r="W393" s="995"/>
      <c r="X393" s="1016"/>
      <c r="Y393" s="1016"/>
      <c r="Z393" s="1016"/>
      <c r="AA393" s="1016"/>
      <c r="AB393" s="1016"/>
      <c r="AC393" s="1016"/>
      <c r="AD393" s="1016"/>
      <c r="AE393" s="1016"/>
      <c r="AF393" s="1016"/>
      <c r="AG393" s="1016"/>
      <c r="AH393" s="1016"/>
      <c r="AI393" s="1016"/>
    </row>
    <row r="394" spans="21:35" ht="12.75">
      <c r="U394" s="997"/>
      <c r="V394" s="996"/>
      <c r="W394" s="995"/>
      <c r="X394" s="1016"/>
      <c r="Y394" s="1016"/>
      <c r="Z394" s="1016"/>
      <c r="AA394" s="1016"/>
      <c r="AB394" s="1016"/>
      <c r="AC394" s="1016"/>
      <c r="AD394" s="1016"/>
      <c r="AE394" s="1016"/>
      <c r="AF394" s="1016"/>
      <c r="AG394" s="1016"/>
      <c r="AH394" s="1016"/>
      <c r="AI394" s="1016"/>
    </row>
    <row r="395" spans="21:35" ht="12.75">
      <c r="U395" s="997"/>
      <c r="V395" s="996"/>
      <c r="W395" s="995"/>
      <c r="X395" s="1016"/>
      <c r="Y395" s="1016"/>
      <c r="Z395" s="1016"/>
      <c r="AA395" s="1016"/>
      <c r="AB395" s="1016"/>
      <c r="AC395" s="1016"/>
      <c r="AD395" s="1016"/>
      <c r="AE395" s="1016"/>
      <c r="AF395" s="1016"/>
      <c r="AG395" s="1016"/>
      <c r="AH395" s="1016"/>
      <c r="AI395" s="1016"/>
    </row>
    <row r="396" spans="21:35" ht="12.75">
      <c r="U396" s="997"/>
      <c r="V396" s="996"/>
      <c r="W396" s="995"/>
      <c r="X396" s="1016"/>
      <c r="Y396" s="1016"/>
      <c r="Z396" s="1016"/>
      <c r="AA396" s="1016"/>
      <c r="AB396" s="1016"/>
      <c r="AC396" s="1016"/>
      <c r="AD396" s="1016"/>
      <c r="AE396" s="1016"/>
      <c r="AF396" s="1016"/>
      <c r="AG396" s="1016"/>
      <c r="AH396" s="1016"/>
      <c r="AI396" s="1016"/>
    </row>
    <row r="397" spans="21:35" ht="12.75">
      <c r="U397" s="997"/>
      <c r="V397" s="996"/>
      <c r="W397" s="995"/>
      <c r="X397" s="1016"/>
      <c r="Y397" s="1016"/>
      <c r="Z397" s="1016"/>
      <c r="AA397" s="1016"/>
      <c r="AB397" s="1016"/>
      <c r="AC397" s="1016"/>
      <c r="AD397" s="1016"/>
      <c r="AE397" s="1016"/>
      <c r="AF397" s="1016"/>
      <c r="AG397" s="1016"/>
      <c r="AH397" s="1016"/>
      <c r="AI397" s="1016"/>
    </row>
    <row r="398" spans="21:35" ht="12.75">
      <c r="U398" s="997"/>
      <c r="V398" s="996"/>
      <c r="W398" s="995"/>
      <c r="X398" s="1016"/>
      <c r="Y398" s="1016"/>
      <c r="Z398" s="1016"/>
      <c r="AA398" s="1016"/>
      <c r="AB398" s="1016"/>
      <c r="AC398" s="1016"/>
      <c r="AD398" s="1016"/>
      <c r="AE398" s="1016"/>
      <c r="AF398" s="1016"/>
      <c r="AG398" s="1016"/>
      <c r="AH398" s="1016"/>
      <c r="AI398" s="1016"/>
    </row>
    <row r="399" spans="21:35" ht="12.75">
      <c r="U399" s="997"/>
      <c r="V399" s="996"/>
      <c r="W399" s="995"/>
      <c r="X399" s="1016"/>
      <c r="Y399" s="1016"/>
      <c r="Z399" s="1016"/>
      <c r="AA399" s="1016"/>
      <c r="AB399" s="1016"/>
      <c r="AC399" s="1016"/>
      <c r="AD399" s="1016"/>
      <c r="AE399" s="1016"/>
      <c r="AF399" s="1016"/>
      <c r="AG399" s="1016"/>
      <c r="AH399" s="1016"/>
      <c r="AI399" s="1016"/>
    </row>
    <row r="400" spans="21:35" ht="12.75">
      <c r="U400" s="997"/>
      <c r="V400" s="996"/>
      <c r="W400" s="995"/>
      <c r="X400" s="1016"/>
      <c r="Y400" s="1016"/>
      <c r="Z400" s="1016"/>
      <c r="AA400" s="1016"/>
      <c r="AB400" s="1016"/>
      <c r="AC400" s="1016"/>
      <c r="AD400" s="1016"/>
      <c r="AE400" s="1016"/>
      <c r="AF400" s="1016"/>
      <c r="AG400" s="1016"/>
      <c r="AH400" s="1016"/>
      <c r="AI400" s="1016"/>
    </row>
    <row r="401" spans="21:35" ht="12.75">
      <c r="U401" s="997"/>
      <c r="V401" s="996"/>
      <c r="W401" s="995"/>
      <c r="X401" s="1016"/>
      <c r="Y401" s="1016"/>
      <c r="Z401" s="1016"/>
      <c r="AA401" s="1016"/>
      <c r="AB401" s="1016"/>
      <c r="AC401" s="1016"/>
      <c r="AD401" s="1016"/>
      <c r="AE401" s="1016"/>
      <c r="AF401" s="1016"/>
      <c r="AG401" s="1016"/>
      <c r="AH401" s="1016"/>
      <c r="AI401" s="1016"/>
    </row>
    <row r="402" spans="21:35" ht="12.75">
      <c r="U402" s="997"/>
      <c r="V402" s="996"/>
      <c r="W402" s="995"/>
      <c r="X402" s="1016"/>
      <c r="Y402" s="1016"/>
      <c r="Z402" s="1016"/>
      <c r="AA402" s="1016"/>
      <c r="AB402" s="1016"/>
      <c r="AC402" s="1016"/>
      <c r="AD402" s="1016"/>
      <c r="AE402" s="1016"/>
      <c r="AF402" s="1016"/>
      <c r="AG402" s="1016"/>
      <c r="AH402" s="1016"/>
      <c r="AI402" s="1016"/>
    </row>
    <row r="403" spans="21:35" ht="12.75">
      <c r="U403" s="997"/>
      <c r="V403" s="996"/>
      <c r="W403" s="995"/>
      <c r="X403" s="1016"/>
      <c r="Y403" s="1016"/>
      <c r="Z403" s="1016"/>
      <c r="AA403" s="1016"/>
      <c r="AB403" s="1016"/>
      <c r="AC403" s="1016"/>
      <c r="AD403" s="1016"/>
      <c r="AE403" s="1016"/>
      <c r="AF403" s="1016"/>
      <c r="AG403" s="1016"/>
      <c r="AH403" s="1016"/>
      <c r="AI403" s="1016"/>
    </row>
    <row r="404" spans="21:35" ht="12.75">
      <c r="U404" s="997"/>
      <c r="V404" s="996"/>
      <c r="W404" s="995"/>
      <c r="X404" s="1016"/>
      <c r="Y404" s="1016"/>
      <c r="Z404" s="1016"/>
      <c r="AA404" s="1016"/>
      <c r="AB404" s="1016"/>
      <c r="AC404" s="1016"/>
      <c r="AD404" s="1016"/>
      <c r="AE404" s="1016"/>
      <c r="AF404" s="1016"/>
      <c r="AG404" s="1016"/>
      <c r="AH404" s="1016"/>
      <c r="AI404" s="1016"/>
    </row>
    <row r="405" spans="21:35" ht="12.75">
      <c r="U405" s="997"/>
      <c r="V405" s="996"/>
      <c r="W405" s="995"/>
      <c r="X405" s="1016"/>
      <c r="Y405" s="1016"/>
      <c r="Z405" s="1016"/>
      <c r="AA405" s="1016"/>
      <c r="AB405" s="1016"/>
      <c r="AC405" s="1016"/>
      <c r="AD405" s="1016"/>
      <c r="AE405" s="1016"/>
      <c r="AF405" s="1016"/>
      <c r="AG405" s="1016"/>
      <c r="AH405" s="1016"/>
      <c r="AI405" s="1016"/>
    </row>
    <row r="406" spans="21:35" ht="12.75">
      <c r="U406" s="997"/>
      <c r="V406" s="996"/>
      <c r="W406" s="995"/>
      <c r="X406" s="1016"/>
      <c r="Y406" s="1016"/>
      <c r="Z406" s="1016"/>
      <c r="AA406" s="1016"/>
      <c r="AB406" s="1016"/>
      <c r="AC406" s="1016"/>
      <c r="AD406" s="1016"/>
      <c r="AE406" s="1016"/>
      <c r="AF406" s="1016"/>
      <c r="AG406" s="1016"/>
      <c r="AH406" s="1016"/>
      <c r="AI406" s="1016"/>
    </row>
    <row r="407" spans="21:35" ht="12.75">
      <c r="U407" s="997"/>
      <c r="V407" s="996"/>
      <c r="W407" s="995"/>
      <c r="X407" s="1016"/>
      <c r="Y407" s="1016"/>
      <c r="Z407" s="1016"/>
      <c r="AA407" s="1016"/>
      <c r="AB407" s="1016"/>
      <c r="AC407" s="1016"/>
      <c r="AD407" s="1016"/>
      <c r="AE407" s="1016"/>
      <c r="AF407" s="1016"/>
      <c r="AG407" s="1016"/>
      <c r="AH407" s="1016"/>
      <c r="AI407" s="1016"/>
    </row>
    <row r="408" spans="21:35" ht="12.75">
      <c r="U408" s="997"/>
      <c r="V408" s="996"/>
      <c r="W408" s="995"/>
      <c r="X408" s="1016"/>
      <c r="Y408" s="1016"/>
      <c r="Z408" s="1016"/>
      <c r="AA408" s="1016"/>
      <c r="AB408" s="1016"/>
      <c r="AC408" s="1016"/>
      <c r="AD408" s="1016"/>
      <c r="AE408" s="1016"/>
      <c r="AF408" s="1016"/>
      <c r="AG408" s="1016"/>
      <c r="AH408" s="1016"/>
      <c r="AI408" s="1016"/>
    </row>
    <row r="409" spans="21:35" ht="12.75">
      <c r="U409" s="997"/>
      <c r="V409" s="996"/>
      <c r="W409" s="995"/>
      <c r="X409" s="1016"/>
      <c r="Y409" s="1016"/>
      <c r="Z409" s="1016"/>
      <c r="AA409" s="1016"/>
      <c r="AB409" s="1016"/>
      <c r="AC409" s="1016"/>
      <c r="AD409" s="1016"/>
      <c r="AE409" s="1016"/>
      <c r="AF409" s="1016"/>
      <c r="AG409" s="1016"/>
      <c r="AH409" s="1016"/>
      <c r="AI409" s="1016"/>
    </row>
    <row r="410" spans="21:35" ht="12.75">
      <c r="U410" s="997"/>
      <c r="V410" s="996"/>
      <c r="W410" s="995"/>
      <c r="X410" s="1016"/>
      <c r="Y410" s="1016"/>
      <c r="Z410" s="1016"/>
      <c r="AA410" s="1016"/>
      <c r="AB410" s="1016"/>
      <c r="AC410" s="1016"/>
      <c r="AD410" s="1016"/>
      <c r="AE410" s="1016"/>
      <c r="AF410" s="1016"/>
      <c r="AG410" s="1016"/>
      <c r="AH410" s="1016"/>
      <c r="AI410" s="1016"/>
    </row>
    <row r="411" spans="21:35" ht="12.75">
      <c r="U411" s="997"/>
      <c r="V411" s="996"/>
      <c r="W411" s="995"/>
      <c r="X411" s="1016"/>
      <c r="Y411" s="1016"/>
      <c r="Z411" s="1016"/>
      <c r="AA411" s="1016"/>
      <c r="AB411" s="1016"/>
      <c r="AC411" s="1016"/>
      <c r="AD411" s="1016"/>
      <c r="AE411" s="1016"/>
      <c r="AF411" s="1016"/>
      <c r="AG411" s="1016"/>
      <c r="AH411" s="1016"/>
      <c r="AI411" s="1016"/>
    </row>
    <row r="412" spans="21:35" ht="12.75">
      <c r="U412" s="997"/>
      <c r="V412" s="996"/>
      <c r="W412" s="995"/>
      <c r="X412" s="1016"/>
      <c r="Y412" s="1016"/>
      <c r="Z412" s="1016"/>
      <c r="AA412" s="1016"/>
      <c r="AB412" s="1016"/>
      <c r="AC412" s="1016"/>
      <c r="AD412" s="1016"/>
      <c r="AE412" s="1016"/>
      <c r="AF412" s="1016"/>
      <c r="AG412" s="1016"/>
      <c r="AH412" s="1016"/>
      <c r="AI412" s="1016"/>
    </row>
    <row r="413" spans="21:35" ht="12.75">
      <c r="U413" s="997"/>
      <c r="V413" s="996"/>
      <c r="W413" s="995"/>
      <c r="X413" s="1016"/>
      <c r="Y413" s="1016"/>
      <c r="Z413" s="1016"/>
      <c r="AA413" s="1016"/>
      <c r="AB413" s="1016"/>
      <c r="AC413" s="1016"/>
      <c r="AD413" s="1016"/>
      <c r="AE413" s="1016"/>
      <c r="AF413" s="1016"/>
      <c r="AG413" s="1016"/>
      <c r="AH413" s="1016"/>
      <c r="AI413" s="1016"/>
    </row>
    <row r="414" spans="21:35" ht="12.75">
      <c r="U414" s="997"/>
      <c r="V414" s="996"/>
      <c r="W414" s="995"/>
      <c r="X414" s="1016"/>
      <c r="Y414" s="1016"/>
      <c r="Z414" s="1016"/>
      <c r="AA414" s="1016"/>
      <c r="AB414" s="1016"/>
      <c r="AC414" s="1016"/>
      <c r="AD414" s="1016"/>
      <c r="AE414" s="1016"/>
      <c r="AF414" s="1016"/>
      <c r="AG414" s="1016"/>
      <c r="AH414" s="1016"/>
      <c r="AI414" s="1016"/>
    </row>
    <row r="415" spans="21:35" ht="12.75">
      <c r="U415" s="997"/>
      <c r="V415" s="996"/>
      <c r="W415" s="995"/>
      <c r="X415" s="1016"/>
      <c r="Y415" s="1016"/>
      <c r="Z415" s="1016"/>
      <c r="AA415" s="1016"/>
      <c r="AB415" s="1016"/>
      <c r="AC415" s="1016"/>
      <c r="AD415" s="1016"/>
      <c r="AE415" s="1016"/>
      <c r="AF415" s="1016"/>
      <c r="AG415" s="1016"/>
      <c r="AH415" s="1016"/>
      <c r="AI415" s="1016"/>
    </row>
    <row r="416" spans="21:35" ht="12.75">
      <c r="U416" s="997"/>
      <c r="V416" s="996"/>
      <c r="W416" s="995"/>
      <c r="X416" s="1016"/>
      <c r="Y416" s="1016"/>
      <c r="Z416" s="1016"/>
      <c r="AA416" s="1016"/>
      <c r="AB416" s="1016"/>
      <c r="AC416" s="1016"/>
      <c r="AD416" s="1016"/>
      <c r="AE416" s="1016"/>
      <c r="AF416" s="1016"/>
      <c r="AG416" s="1016"/>
      <c r="AH416" s="1016"/>
      <c r="AI416" s="1016"/>
    </row>
    <row r="417" spans="21:35" ht="12.75">
      <c r="U417" s="997"/>
      <c r="V417" s="996"/>
      <c r="W417" s="995"/>
      <c r="X417" s="1016"/>
      <c r="Y417" s="1016"/>
      <c r="Z417" s="1016"/>
      <c r="AA417" s="1016"/>
      <c r="AB417" s="1016"/>
      <c r="AC417" s="1016"/>
      <c r="AD417" s="1016"/>
      <c r="AE417" s="1016"/>
      <c r="AF417" s="1016"/>
      <c r="AG417" s="1016"/>
      <c r="AH417" s="1016"/>
      <c r="AI417" s="1016"/>
    </row>
    <row r="418" spans="21:35" ht="12.75">
      <c r="U418" s="997"/>
      <c r="V418" s="996"/>
      <c r="W418" s="995"/>
      <c r="X418" s="1016"/>
      <c r="Y418" s="1016"/>
      <c r="Z418" s="1016"/>
      <c r="AA418" s="1016"/>
      <c r="AB418" s="1016"/>
      <c r="AC418" s="1016"/>
      <c r="AD418" s="1016"/>
      <c r="AE418" s="1016"/>
      <c r="AF418" s="1016"/>
      <c r="AG418" s="1016"/>
      <c r="AH418" s="1016"/>
      <c r="AI418" s="1016"/>
    </row>
    <row r="419" spans="21:35" ht="12.75">
      <c r="U419" s="997"/>
      <c r="V419" s="996"/>
      <c r="W419" s="995"/>
      <c r="X419" s="1016"/>
      <c r="Y419" s="1016"/>
      <c r="Z419" s="1016"/>
      <c r="AA419" s="1016"/>
      <c r="AB419" s="1016"/>
      <c r="AC419" s="1016"/>
      <c r="AD419" s="1016"/>
      <c r="AE419" s="1016"/>
      <c r="AF419" s="1016"/>
      <c r="AG419" s="1016"/>
      <c r="AH419" s="1016"/>
      <c r="AI419" s="1016"/>
    </row>
    <row r="420" spans="21:35" ht="12.75">
      <c r="U420" s="997"/>
      <c r="V420" s="996"/>
      <c r="W420" s="995"/>
      <c r="X420" s="1016"/>
      <c r="Y420" s="1016"/>
      <c r="Z420" s="1016"/>
      <c r="AA420" s="1016"/>
      <c r="AB420" s="1016"/>
      <c r="AC420" s="1016"/>
      <c r="AD420" s="1016"/>
      <c r="AE420" s="1016"/>
      <c r="AF420" s="1016"/>
      <c r="AG420" s="1016"/>
      <c r="AH420" s="1016"/>
      <c r="AI420" s="1016"/>
    </row>
    <row r="421" spans="21:35" ht="12.75">
      <c r="U421" s="997"/>
      <c r="V421" s="996"/>
      <c r="W421" s="995"/>
      <c r="X421" s="1016"/>
      <c r="Y421" s="1016"/>
      <c r="Z421" s="1016"/>
      <c r="AA421" s="1016"/>
      <c r="AB421" s="1016"/>
      <c r="AC421" s="1016"/>
      <c r="AD421" s="1016"/>
      <c r="AE421" s="1016"/>
      <c r="AF421" s="1016"/>
      <c r="AG421" s="1016"/>
      <c r="AH421" s="1016"/>
      <c r="AI421" s="1016"/>
    </row>
    <row r="422" spans="21:35" ht="12.75">
      <c r="U422" s="997"/>
      <c r="V422" s="996"/>
      <c r="W422" s="995"/>
      <c r="X422" s="1016"/>
      <c r="Y422" s="1016"/>
      <c r="Z422" s="1016"/>
      <c r="AA422" s="1016"/>
      <c r="AB422" s="1016"/>
      <c r="AC422" s="1016"/>
      <c r="AD422" s="1016"/>
      <c r="AE422" s="1016"/>
      <c r="AF422" s="1016"/>
      <c r="AG422" s="1016"/>
      <c r="AH422" s="1016"/>
      <c r="AI422" s="1016"/>
    </row>
    <row r="423" spans="21:35" ht="12.75">
      <c r="U423" s="997"/>
      <c r="V423" s="996"/>
      <c r="W423" s="995"/>
      <c r="X423" s="1016"/>
      <c r="Y423" s="1016"/>
      <c r="Z423" s="1016"/>
      <c r="AA423" s="1016"/>
      <c r="AB423" s="1016"/>
      <c r="AC423" s="1016"/>
      <c r="AD423" s="1016"/>
      <c r="AE423" s="1016"/>
      <c r="AF423" s="1016"/>
      <c r="AG423" s="1016"/>
      <c r="AH423" s="1016"/>
      <c r="AI423" s="1016"/>
    </row>
    <row r="424" spans="21:35" ht="12.75">
      <c r="U424" s="997"/>
      <c r="V424" s="996"/>
      <c r="W424" s="995"/>
      <c r="X424" s="1016"/>
      <c r="Y424" s="1016"/>
      <c r="Z424" s="1016"/>
      <c r="AA424" s="1016"/>
      <c r="AB424" s="1016"/>
      <c r="AC424" s="1016"/>
      <c r="AD424" s="1016"/>
      <c r="AE424" s="1016"/>
      <c r="AF424" s="1016"/>
      <c r="AG424" s="1016"/>
      <c r="AH424" s="1016"/>
      <c r="AI424" s="1016"/>
    </row>
    <row r="425" spans="21:35" ht="12.75">
      <c r="U425" s="997"/>
      <c r="V425" s="996"/>
      <c r="W425" s="995"/>
      <c r="X425" s="1016"/>
      <c r="Y425" s="1016"/>
      <c r="Z425" s="1016"/>
      <c r="AA425" s="1016"/>
      <c r="AB425" s="1016"/>
      <c r="AC425" s="1016"/>
      <c r="AD425" s="1016"/>
      <c r="AE425" s="1016"/>
      <c r="AF425" s="1016"/>
      <c r="AG425" s="1016"/>
      <c r="AH425" s="1016"/>
      <c r="AI425" s="1016"/>
    </row>
    <row r="426" spans="21:35" ht="12.75">
      <c r="U426" s="997"/>
      <c r="V426" s="996"/>
      <c r="W426" s="995"/>
      <c r="X426" s="1016"/>
      <c r="Y426" s="1016"/>
      <c r="Z426" s="1016"/>
      <c r="AA426" s="1016"/>
      <c r="AB426" s="1016"/>
      <c r="AC426" s="1016"/>
      <c r="AD426" s="1016"/>
      <c r="AE426" s="1016"/>
      <c r="AF426" s="1016"/>
      <c r="AG426" s="1016"/>
      <c r="AH426" s="1016"/>
      <c r="AI426" s="1016"/>
    </row>
    <row r="427" spans="21:35" ht="12.75">
      <c r="U427" s="997"/>
      <c r="V427" s="996"/>
      <c r="W427" s="995"/>
      <c r="X427" s="1016"/>
      <c r="Y427" s="1016"/>
      <c r="Z427" s="1016"/>
      <c r="AA427" s="1016"/>
      <c r="AB427" s="1016"/>
      <c r="AC427" s="1016"/>
      <c r="AD427" s="1016"/>
      <c r="AE427" s="1016"/>
      <c r="AF427" s="1016"/>
      <c r="AG427" s="1016"/>
      <c r="AH427" s="1016"/>
      <c r="AI427" s="1016"/>
    </row>
    <row r="428" spans="21:35" ht="12.75">
      <c r="U428" s="997"/>
      <c r="V428" s="996"/>
      <c r="W428" s="995"/>
      <c r="X428" s="1016"/>
      <c r="Y428" s="1016"/>
      <c r="Z428" s="1016"/>
      <c r="AA428" s="1016"/>
      <c r="AB428" s="1016"/>
      <c r="AC428" s="1016"/>
      <c r="AD428" s="1016"/>
      <c r="AE428" s="1016"/>
      <c r="AF428" s="1016"/>
      <c r="AG428" s="1016"/>
      <c r="AH428" s="1016"/>
      <c r="AI428" s="1016"/>
    </row>
    <row r="429" spans="21:35" ht="13.5" thickBot="1">
      <c r="U429" s="997"/>
      <c r="V429" s="996"/>
      <c r="W429" s="995"/>
      <c r="X429" s="1016"/>
      <c r="Y429" s="1016"/>
      <c r="Z429" s="1016"/>
      <c r="AA429" s="1016"/>
      <c r="AB429" s="1016"/>
      <c r="AC429" s="1016"/>
      <c r="AD429" s="1016"/>
      <c r="AE429" s="1016"/>
      <c r="AF429" s="1016"/>
      <c r="AG429" s="1016"/>
      <c r="AH429" s="1016"/>
      <c r="AI429" s="1016"/>
    </row>
    <row r="430" spans="21:35" ht="12.75">
      <c r="U430" s="996"/>
      <c r="V430" s="1004"/>
      <c r="W430" s="995"/>
      <c r="X430" s="1017"/>
      <c r="Y430" s="1017"/>
      <c r="Z430" s="1017"/>
      <c r="AA430" s="1017"/>
      <c r="AB430" s="1017"/>
      <c r="AC430" s="1017"/>
      <c r="AD430" s="1017"/>
      <c r="AE430" s="1017"/>
      <c r="AF430" s="1017"/>
      <c r="AG430" s="1017"/>
      <c r="AH430" s="1017"/>
      <c r="AI430" s="1017"/>
    </row>
    <row r="431" spans="21:35" ht="12.75">
      <c r="U431" s="997"/>
      <c r="V431" s="996"/>
      <c r="W431" s="995"/>
      <c r="X431" s="1017"/>
      <c r="Y431" s="1017"/>
      <c r="Z431" s="1017"/>
      <c r="AA431" s="1017"/>
      <c r="AB431" s="1017"/>
      <c r="AC431" s="1017"/>
      <c r="AD431" s="1017"/>
      <c r="AE431" s="1017"/>
      <c r="AF431" s="1017"/>
      <c r="AG431" s="1017"/>
      <c r="AH431" s="1017"/>
      <c r="AI431" s="1017"/>
    </row>
    <row r="432" spans="21:35" ht="12.75">
      <c r="U432" s="997"/>
      <c r="V432" s="996"/>
      <c r="W432" s="995"/>
      <c r="X432" s="1017"/>
      <c r="Y432" s="1017"/>
      <c r="Z432" s="1017"/>
      <c r="AA432" s="1017"/>
      <c r="AB432" s="1017"/>
      <c r="AC432" s="1017"/>
      <c r="AD432" s="1017"/>
      <c r="AE432" s="1017"/>
      <c r="AF432" s="1017"/>
      <c r="AG432" s="1017"/>
      <c r="AH432" s="1017"/>
      <c r="AI432" s="1017"/>
    </row>
    <row r="433" spans="21:35" ht="12.75">
      <c r="U433" s="997"/>
      <c r="V433" s="996"/>
      <c r="W433" s="995"/>
      <c r="X433" s="1017"/>
      <c r="Y433" s="1017"/>
      <c r="Z433" s="1017"/>
      <c r="AA433" s="1017"/>
      <c r="AB433" s="1017"/>
      <c r="AC433" s="1017"/>
      <c r="AD433" s="1017"/>
      <c r="AE433" s="1017"/>
      <c r="AF433" s="1017"/>
      <c r="AG433" s="1017"/>
      <c r="AH433" s="1017"/>
      <c r="AI433" s="1017"/>
    </row>
    <row r="434" spans="21:35" ht="12.75">
      <c r="U434" s="997"/>
      <c r="V434" s="996"/>
      <c r="W434" s="995"/>
      <c r="X434" s="1017"/>
      <c r="Y434" s="1017"/>
      <c r="Z434" s="1017"/>
      <c r="AA434" s="1017"/>
      <c r="AB434" s="1017"/>
      <c r="AC434" s="1017"/>
      <c r="AD434" s="1017"/>
      <c r="AE434" s="1017"/>
      <c r="AF434" s="1017"/>
      <c r="AG434" s="1017"/>
      <c r="AH434" s="1017"/>
      <c r="AI434" s="1017"/>
    </row>
    <row r="435" spans="21:35" ht="12.75">
      <c r="U435" s="997"/>
      <c r="V435" s="996"/>
      <c r="W435" s="995"/>
      <c r="X435" s="1017"/>
      <c r="Y435" s="1017"/>
      <c r="Z435" s="1017"/>
      <c r="AA435" s="1017"/>
      <c r="AB435" s="1017"/>
      <c r="AC435" s="1017"/>
      <c r="AD435" s="1017"/>
      <c r="AE435" s="1017"/>
      <c r="AF435" s="1017"/>
      <c r="AG435" s="1017"/>
      <c r="AH435" s="1017"/>
      <c r="AI435" s="1017"/>
    </row>
    <row r="436" spans="21:35" ht="12.75">
      <c r="U436" s="997"/>
      <c r="V436" s="996"/>
      <c r="W436" s="995"/>
      <c r="X436" s="1017"/>
      <c r="Y436" s="1017"/>
      <c r="Z436" s="1017"/>
      <c r="AA436" s="1017"/>
      <c r="AB436" s="1017"/>
      <c r="AC436" s="1017"/>
      <c r="AD436" s="1017"/>
      <c r="AE436" s="1017"/>
      <c r="AF436" s="1017"/>
      <c r="AG436" s="1017"/>
      <c r="AH436" s="1017"/>
      <c r="AI436" s="1017"/>
    </row>
    <row r="437" spans="21:35" ht="12.75">
      <c r="U437" s="997"/>
      <c r="V437" s="996"/>
      <c r="W437" s="995"/>
      <c r="X437" s="1017"/>
      <c r="Y437" s="1017"/>
      <c r="Z437" s="1017"/>
      <c r="AA437" s="1017"/>
      <c r="AB437" s="1017"/>
      <c r="AC437" s="1017"/>
      <c r="AD437" s="1017"/>
      <c r="AE437" s="1017"/>
      <c r="AF437" s="1017"/>
      <c r="AG437" s="1017"/>
      <c r="AH437" s="1017"/>
      <c r="AI437" s="1017"/>
    </row>
    <row r="438" spans="21:35" ht="12.75">
      <c r="U438" s="997"/>
      <c r="V438" s="996"/>
      <c r="W438" s="995"/>
      <c r="X438" s="1017"/>
      <c r="Y438" s="1017"/>
      <c r="Z438" s="1017"/>
      <c r="AA438" s="1017"/>
      <c r="AB438" s="1017"/>
      <c r="AC438" s="1017"/>
      <c r="AD438" s="1017"/>
      <c r="AE438" s="1017"/>
      <c r="AF438" s="1017"/>
      <c r="AG438" s="1017"/>
      <c r="AH438" s="1017"/>
      <c r="AI438" s="1017"/>
    </row>
    <row r="439" spans="21:35" ht="12.75">
      <c r="U439" s="997"/>
      <c r="V439" s="996"/>
      <c r="W439" s="995"/>
      <c r="X439" s="1017"/>
      <c r="Y439" s="1017"/>
      <c r="Z439" s="1017"/>
      <c r="AA439" s="1017"/>
      <c r="AB439" s="1017"/>
      <c r="AC439" s="1017"/>
      <c r="AD439" s="1017"/>
      <c r="AE439" s="1017"/>
      <c r="AF439" s="1017"/>
      <c r="AG439" s="1017"/>
      <c r="AH439" s="1017"/>
      <c r="AI439" s="1017"/>
    </row>
    <row r="440" spans="21:35" ht="12.75">
      <c r="U440" s="997"/>
      <c r="V440" s="996"/>
      <c r="W440" s="995"/>
      <c r="X440" s="1017"/>
      <c r="Y440" s="1017"/>
      <c r="Z440" s="1017"/>
      <c r="AA440" s="1017"/>
      <c r="AB440" s="1017"/>
      <c r="AC440" s="1017"/>
      <c r="AD440" s="1017"/>
      <c r="AE440" s="1017"/>
      <c r="AF440" s="1017"/>
      <c r="AG440" s="1017"/>
      <c r="AH440" s="1017"/>
      <c r="AI440" s="1017"/>
    </row>
    <row r="441" spans="21:35" ht="12.75">
      <c r="U441" s="997"/>
      <c r="V441" s="996"/>
      <c r="W441" s="995"/>
      <c r="X441" s="1017"/>
      <c r="Y441" s="1017"/>
      <c r="Z441" s="1017"/>
      <c r="AA441" s="1017"/>
      <c r="AB441" s="1017"/>
      <c r="AC441" s="1017"/>
      <c r="AD441" s="1017"/>
      <c r="AE441" s="1017"/>
      <c r="AF441" s="1017"/>
      <c r="AG441" s="1017"/>
      <c r="AH441" s="1017"/>
      <c r="AI441" s="1017"/>
    </row>
    <row r="442" spans="21:35" ht="12.75">
      <c r="U442" s="997"/>
      <c r="V442" s="996"/>
      <c r="W442" s="995"/>
      <c r="X442" s="1017"/>
      <c r="Y442" s="1017"/>
      <c r="Z442" s="1017"/>
      <c r="AA442" s="1017"/>
      <c r="AB442" s="1017"/>
      <c r="AC442" s="1017"/>
      <c r="AD442" s="1017"/>
      <c r="AE442" s="1017"/>
      <c r="AF442" s="1017"/>
      <c r="AG442" s="1017"/>
      <c r="AH442" s="1017"/>
      <c r="AI442" s="1017"/>
    </row>
    <row r="443" spans="21:35" ht="12.75">
      <c r="U443" s="997"/>
      <c r="V443" s="996"/>
      <c r="W443" s="995"/>
      <c r="X443" s="1017"/>
      <c r="Y443" s="1017"/>
      <c r="Z443" s="1017"/>
      <c r="AA443" s="1017"/>
      <c r="AB443" s="1017"/>
      <c r="AC443" s="1017"/>
      <c r="AD443" s="1017"/>
      <c r="AE443" s="1017"/>
      <c r="AF443" s="1017"/>
      <c r="AG443" s="1017"/>
      <c r="AH443" s="1017"/>
      <c r="AI443" s="1017"/>
    </row>
    <row r="444" spans="21:35" ht="12.75">
      <c r="U444" s="997"/>
      <c r="V444" s="996"/>
      <c r="W444" s="995"/>
      <c r="X444" s="1017"/>
      <c r="Y444" s="1017"/>
      <c r="Z444" s="1017"/>
      <c r="AA444" s="1017"/>
      <c r="AB444" s="1017"/>
      <c r="AC444" s="1017"/>
      <c r="AD444" s="1017"/>
      <c r="AE444" s="1017"/>
      <c r="AF444" s="1018"/>
      <c r="AG444" s="1017"/>
      <c r="AH444" s="1017"/>
      <c r="AI444" s="1017"/>
    </row>
    <row r="445" spans="21:35" ht="12.75">
      <c r="U445" s="997"/>
      <c r="V445" s="996"/>
      <c r="W445" s="995"/>
      <c r="X445" s="1017"/>
      <c r="Y445" s="1017"/>
      <c r="Z445" s="1017"/>
      <c r="AA445" s="1017"/>
      <c r="AB445" s="1017"/>
      <c r="AC445" s="1017"/>
      <c r="AD445" s="1017"/>
      <c r="AE445" s="1017"/>
      <c r="AF445" s="1017"/>
      <c r="AG445" s="1017"/>
      <c r="AH445" s="1017"/>
      <c r="AI445" s="1017"/>
    </row>
    <row r="446" spans="21:35" ht="12.75">
      <c r="U446" s="997"/>
      <c r="V446" s="996"/>
      <c r="W446" s="995"/>
      <c r="X446" s="1017"/>
      <c r="Y446" s="1017"/>
      <c r="Z446" s="1017"/>
      <c r="AA446" s="1017"/>
      <c r="AB446" s="1017"/>
      <c r="AC446" s="1017"/>
      <c r="AD446" s="1017"/>
      <c r="AE446" s="1017"/>
      <c r="AF446" s="1017"/>
      <c r="AG446" s="1017"/>
      <c r="AH446" s="1017"/>
      <c r="AI446" s="1017"/>
    </row>
    <row r="447" spans="21:35" ht="12.75">
      <c r="U447" s="997"/>
      <c r="V447" s="996"/>
      <c r="W447" s="995"/>
      <c r="X447" s="1017"/>
      <c r="Y447" s="1017"/>
      <c r="Z447" s="1017"/>
      <c r="AA447" s="1017"/>
      <c r="AB447" s="1017"/>
      <c r="AC447" s="1017"/>
      <c r="AD447" s="1017"/>
      <c r="AE447" s="1017"/>
      <c r="AF447" s="1017"/>
      <c r="AG447" s="1017"/>
      <c r="AH447" s="1017"/>
      <c r="AI447" s="1017"/>
    </row>
    <row r="448" spans="21:35" ht="12.75">
      <c r="U448" s="997"/>
      <c r="V448" s="996"/>
      <c r="W448" s="995"/>
      <c r="X448" s="1017"/>
      <c r="Y448" s="1017"/>
      <c r="Z448" s="1017"/>
      <c r="AA448" s="1017"/>
      <c r="AB448" s="1017"/>
      <c r="AC448" s="1017"/>
      <c r="AD448" s="1017"/>
      <c r="AE448" s="1017"/>
      <c r="AF448" s="1017"/>
      <c r="AG448" s="1017"/>
      <c r="AH448" s="1017"/>
      <c r="AI448" s="1017"/>
    </row>
    <row r="449" spans="21:35" ht="12.75">
      <c r="U449" s="997"/>
      <c r="V449" s="996"/>
      <c r="W449" s="995"/>
      <c r="X449" s="1017"/>
      <c r="Y449" s="1017"/>
      <c r="Z449" s="1017"/>
      <c r="AA449" s="1017"/>
      <c r="AB449" s="1017"/>
      <c r="AC449" s="1017"/>
      <c r="AD449" s="1017"/>
      <c r="AE449" s="1017"/>
      <c r="AF449" s="1017"/>
      <c r="AG449" s="1017"/>
      <c r="AH449" s="1017"/>
      <c r="AI449" s="1017"/>
    </row>
    <row r="450" spans="21:35" ht="12.75">
      <c r="U450" s="997"/>
      <c r="V450" s="996"/>
      <c r="W450" s="995"/>
      <c r="X450" s="1017"/>
      <c r="Y450" s="1017"/>
      <c r="Z450" s="1017"/>
      <c r="AA450" s="1017"/>
      <c r="AB450" s="1017"/>
      <c r="AC450" s="1017"/>
      <c r="AD450" s="1017"/>
      <c r="AE450" s="1017"/>
      <c r="AF450" s="1017"/>
      <c r="AG450" s="1017"/>
      <c r="AH450" s="1017"/>
      <c r="AI450" s="1017"/>
    </row>
    <row r="451" spans="21:35" ht="12.75">
      <c r="U451" s="997"/>
      <c r="V451" s="996"/>
      <c r="W451" s="995"/>
      <c r="X451" s="1017"/>
      <c r="Y451" s="1017"/>
      <c r="Z451" s="1017"/>
      <c r="AA451" s="1017"/>
      <c r="AB451" s="1017"/>
      <c r="AC451" s="1017"/>
      <c r="AD451" s="1017"/>
      <c r="AE451" s="1017"/>
      <c r="AF451" s="1017"/>
      <c r="AG451" s="1017"/>
      <c r="AH451" s="1017"/>
      <c r="AI451" s="1017"/>
    </row>
    <row r="452" spans="21:35" ht="12.75">
      <c r="U452" s="997"/>
      <c r="V452" s="996"/>
      <c r="W452" s="995"/>
      <c r="X452" s="1017"/>
      <c r="Y452" s="1017"/>
      <c r="Z452" s="1017"/>
      <c r="AA452" s="1017"/>
      <c r="AB452" s="1017"/>
      <c r="AC452" s="1017"/>
      <c r="AD452" s="1017"/>
      <c r="AE452" s="1017"/>
      <c r="AF452" s="1017"/>
      <c r="AG452" s="1017"/>
      <c r="AH452" s="1017"/>
      <c r="AI452" s="1017"/>
    </row>
    <row r="453" spans="21:35" ht="12.75">
      <c r="U453" s="997"/>
      <c r="V453" s="996"/>
      <c r="W453" s="995"/>
      <c r="X453" s="1017"/>
      <c r="Y453" s="1017"/>
      <c r="Z453" s="1017"/>
      <c r="AA453" s="1017"/>
      <c r="AB453" s="1017"/>
      <c r="AC453" s="1017"/>
      <c r="AD453" s="1017"/>
      <c r="AE453" s="1017"/>
      <c r="AF453" s="1017"/>
      <c r="AG453" s="1017"/>
      <c r="AH453" s="1017"/>
      <c r="AI453" s="1017"/>
    </row>
    <row r="454" spans="21:35" ht="12.75">
      <c r="U454" s="997"/>
      <c r="V454" s="996"/>
      <c r="W454" s="995"/>
      <c r="X454" s="1017"/>
      <c r="Y454" s="1017"/>
      <c r="Z454" s="1017"/>
      <c r="AA454" s="1017"/>
      <c r="AB454" s="1017"/>
      <c r="AC454" s="1017"/>
      <c r="AD454" s="1017"/>
      <c r="AE454" s="1017"/>
      <c r="AF454" s="1017"/>
      <c r="AG454" s="1017"/>
      <c r="AH454" s="1017"/>
      <c r="AI454" s="1017"/>
    </row>
    <row r="455" spans="21:35" ht="12.75">
      <c r="U455" s="997"/>
      <c r="V455" s="996"/>
      <c r="W455" s="995"/>
      <c r="X455" s="1017"/>
      <c r="Y455" s="1017"/>
      <c r="Z455" s="1017"/>
      <c r="AA455" s="1017"/>
      <c r="AB455" s="1017"/>
      <c r="AC455" s="1017"/>
      <c r="AD455" s="1017"/>
      <c r="AE455" s="1017"/>
      <c r="AF455" s="1017"/>
      <c r="AG455" s="1017"/>
      <c r="AH455" s="1017"/>
      <c r="AI455" s="1017"/>
    </row>
    <row r="456" spans="21:35" ht="12.75">
      <c r="U456" s="997"/>
      <c r="V456" s="996"/>
      <c r="W456" s="995"/>
      <c r="X456" s="1017"/>
      <c r="Y456" s="1017"/>
      <c r="Z456" s="1017"/>
      <c r="AA456" s="1017"/>
      <c r="AB456" s="1017"/>
      <c r="AC456" s="1017"/>
      <c r="AD456" s="1017"/>
      <c r="AE456" s="1017"/>
      <c r="AF456" s="1017"/>
      <c r="AG456" s="1017"/>
      <c r="AH456" s="1017"/>
      <c r="AI456" s="1017"/>
    </row>
    <row r="457" spans="21:35" ht="12.75">
      <c r="U457" s="997"/>
      <c r="V457" s="996"/>
      <c r="W457" s="995"/>
      <c r="X457" s="1017"/>
      <c r="Y457" s="1017"/>
      <c r="Z457" s="1017"/>
      <c r="AA457" s="1017"/>
      <c r="AB457" s="1017"/>
      <c r="AC457" s="1017"/>
      <c r="AD457" s="1017"/>
      <c r="AE457" s="1017"/>
      <c r="AF457" s="1017"/>
      <c r="AG457" s="1017"/>
      <c r="AH457" s="1017"/>
      <c r="AI457" s="1017"/>
    </row>
    <row r="458" spans="21:35" ht="12.75">
      <c r="U458" s="997"/>
      <c r="V458" s="996"/>
      <c r="W458" s="995"/>
      <c r="X458" s="1017"/>
      <c r="Y458" s="1017"/>
      <c r="Z458" s="1017"/>
      <c r="AA458" s="1017"/>
      <c r="AB458" s="1017"/>
      <c r="AC458" s="1017"/>
      <c r="AD458" s="1017"/>
      <c r="AE458" s="1017"/>
      <c r="AF458" s="1017"/>
      <c r="AG458" s="1017"/>
      <c r="AH458" s="1017"/>
      <c r="AI458" s="1017"/>
    </row>
    <row r="459" spans="21:35" ht="12.75">
      <c r="U459" s="997"/>
      <c r="V459" s="996"/>
      <c r="W459" s="995"/>
      <c r="X459" s="1017"/>
      <c r="Y459" s="1017"/>
      <c r="Z459" s="1017"/>
      <c r="AA459" s="1017"/>
      <c r="AB459" s="1017"/>
      <c r="AC459" s="1017"/>
      <c r="AD459" s="1017"/>
      <c r="AE459" s="1017"/>
      <c r="AF459" s="1017"/>
      <c r="AG459" s="1017"/>
      <c r="AH459" s="1017"/>
      <c r="AI459" s="1017"/>
    </row>
    <row r="460" spans="21:35" ht="12.75">
      <c r="U460" s="997"/>
      <c r="V460" s="996"/>
      <c r="W460" s="995"/>
      <c r="X460" s="1017"/>
      <c r="Y460" s="1017"/>
      <c r="Z460" s="1017"/>
      <c r="AA460" s="1017"/>
      <c r="AB460" s="1017"/>
      <c r="AC460" s="1017"/>
      <c r="AD460" s="1017"/>
      <c r="AE460" s="1017"/>
      <c r="AF460" s="1017"/>
      <c r="AG460" s="1017"/>
      <c r="AH460" s="1017"/>
      <c r="AI460" s="1017"/>
    </row>
    <row r="461" spans="21:35" ht="12.75">
      <c r="U461" s="997"/>
      <c r="V461" s="996"/>
      <c r="W461" s="995"/>
      <c r="X461" s="1017"/>
      <c r="Y461" s="1017"/>
      <c r="Z461" s="1017"/>
      <c r="AA461" s="1017"/>
      <c r="AB461" s="1017"/>
      <c r="AC461" s="1017"/>
      <c r="AD461" s="1017"/>
      <c r="AE461" s="1017"/>
      <c r="AF461" s="1017"/>
      <c r="AG461" s="1017"/>
      <c r="AH461" s="1017"/>
      <c r="AI461" s="1017"/>
    </row>
    <row r="462" spans="21:35" ht="12.75">
      <c r="U462" s="997"/>
      <c r="V462" s="996"/>
      <c r="W462" s="995"/>
      <c r="X462" s="1017"/>
      <c r="Y462" s="1017"/>
      <c r="Z462" s="1017"/>
      <c r="AA462" s="1017"/>
      <c r="AB462" s="1017"/>
      <c r="AC462" s="1017"/>
      <c r="AD462" s="1017"/>
      <c r="AE462" s="1017"/>
      <c r="AF462" s="1017"/>
      <c r="AG462" s="1017"/>
      <c r="AH462" s="1017"/>
      <c r="AI462" s="1017"/>
    </row>
    <row r="463" spans="21:35" ht="12.75">
      <c r="U463" s="997"/>
      <c r="V463" s="996"/>
      <c r="W463" s="995"/>
      <c r="X463" s="1017"/>
      <c r="Y463" s="1017"/>
      <c r="Z463" s="1017"/>
      <c r="AA463" s="1017"/>
      <c r="AB463" s="1017"/>
      <c r="AC463" s="1017"/>
      <c r="AD463" s="1017"/>
      <c r="AE463" s="1017"/>
      <c r="AF463" s="1017"/>
      <c r="AG463" s="1017"/>
      <c r="AH463" s="1017"/>
      <c r="AI463" s="1017"/>
    </row>
    <row r="464" spans="21:35" ht="12.75">
      <c r="U464" s="997"/>
      <c r="V464" s="996"/>
      <c r="W464" s="995"/>
      <c r="X464" s="1017"/>
      <c r="Y464" s="1017"/>
      <c r="Z464" s="1017"/>
      <c r="AA464" s="1017"/>
      <c r="AB464" s="1017"/>
      <c r="AC464" s="1017"/>
      <c r="AD464" s="1017"/>
      <c r="AE464" s="1017"/>
      <c r="AF464" s="1017"/>
      <c r="AG464" s="1017"/>
      <c r="AH464" s="1017"/>
      <c r="AI464" s="1017"/>
    </row>
    <row r="465" spans="21:35" ht="12.75">
      <c r="U465" s="997"/>
      <c r="V465" s="996"/>
      <c r="W465" s="995"/>
      <c r="X465" s="1017"/>
      <c r="Y465" s="1017"/>
      <c r="Z465" s="1017"/>
      <c r="AA465" s="1017"/>
      <c r="AB465" s="1017"/>
      <c r="AC465" s="1017"/>
      <c r="AD465" s="1017"/>
      <c r="AE465" s="1017"/>
      <c r="AF465" s="1017"/>
      <c r="AG465" s="1017"/>
      <c r="AH465" s="1017"/>
      <c r="AI465" s="1017"/>
    </row>
    <row r="466" spans="21:35" ht="12.75">
      <c r="U466" s="997"/>
      <c r="V466" s="996"/>
      <c r="W466" s="995"/>
      <c r="X466" s="1017"/>
      <c r="Y466" s="1017"/>
      <c r="Z466" s="1017"/>
      <c r="AA466" s="1017"/>
      <c r="AB466" s="1017"/>
      <c r="AC466" s="1017"/>
      <c r="AD466" s="1017"/>
      <c r="AE466" s="1017"/>
      <c r="AF466" s="1017"/>
      <c r="AG466" s="1017"/>
      <c r="AH466" s="1017"/>
      <c r="AI466" s="1017"/>
    </row>
    <row r="467" spans="21:35" ht="12.75">
      <c r="U467" s="997"/>
      <c r="V467" s="996"/>
      <c r="W467" s="995"/>
      <c r="X467" s="1017"/>
      <c r="Y467" s="1017"/>
      <c r="Z467" s="1017"/>
      <c r="AA467" s="1017"/>
      <c r="AB467" s="1017"/>
      <c r="AC467" s="1017"/>
      <c r="AD467" s="1017"/>
      <c r="AE467" s="1017"/>
      <c r="AF467" s="1017"/>
      <c r="AG467" s="1017"/>
      <c r="AH467" s="1017"/>
      <c r="AI467" s="1017"/>
    </row>
    <row r="468" spans="21:35" ht="12.75">
      <c r="U468" s="997"/>
      <c r="V468" s="996"/>
      <c r="W468" s="995"/>
      <c r="X468" s="1017"/>
      <c r="Y468" s="1017"/>
      <c r="Z468" s="1017"/>
      <c r="AA468" s="1017"/>
      <c r="AB468" s="1017"/>
      <c r="AC468" s="1017"/>
      <c r="AD468" s="1017"/>
      <c r="AE468" s="1017"/>
      <c r="AF468" s="1017"/>
      <c r="AG468" s="1017"/>
      <c r="AH468" s="1017"/>
      <c r="AI468" s="1017"/>
    </row>
    <row r="469" spans="21:35" ht="12.75">
      <c r="U469" s="997"/>
      <c r="V469" s="996"/>
      <c r="W469" s="995"/>
      <c r="X469" s="1017"/>
      <c r="Y469" s="1017"/>
      <c r="Z469" s="1017"/>
      <c r="AA469" s="1017"/>
      <c r="AB469" s="1017"/>
      <c r="AC469" s="1017"/>
      <c r="AD469" s="1017"/>
      <c r="AE469" s="1017"/>
      <c r="AF469" s="1017"/>
      <c r="AG469" s="1017"/>
      <c r="AH469" s="1017"/>
      <c r="AI469" s="1017"/>
    </row>
    <row r="470" spans="21:35" ht="12.75">
      <c r="U470" s="997"/>
      <c r="V470" s="996"/>
      <c r="W470" s="995"/>
      <c r="X470" s="1017"/>
      <c r="Y470" s="1017"/>
      <c r="Z470" s="1017"/>
      <c r="AA470" s="1017"/>
      <c r="AB470" s="1017"/>
      <c r="AC470" s="1017"/>
      <c r="AD470" s="1017"/>
      <c r="AE470" s="1017"/>
      <c r="AF470" s="1017"/>
      <c r="AG470" s="1017"/>
      <c r="AH470" s="1017"/>
      <c r="AI470" s="1017"/>
    </row>
    <row r="471" spans="21:35" ht="12.75">
      <c r="U471" s="997"/>
      <c r="V471" s="996"/>
      <c r="W471" s="995"/>
      <c r="X471" s="1017"/>
      <c r="Y471" s="1017"/>
      <c r="Z471" s="1017"/>
      <c r="AA471" s="1017"/>
      <c r="AB471" s="1017"/>
      <c r="AC471" s="1017"/>
      <c r="AD471" s="1017"/>
      <c r="AE471" s="1017"/>
      <c r="AF471" s="1017"/>
      <c r="AG471" s="1017"/>
      <c r="AH471" s="1017"/>
      <c r="AI471" s="1017"/>
    </row>
    <row r="472" spans="21:35" ht="12.75">
      <c r="U472" s="997"/>
      <c r="V472" s="996"/>
      <c r="W472" s="995"/>
      <c r="X472" s="1017"/>
      <c r="Y472" s="1017"/>
      <c r="Z472" s="1017"/>
      <c r="AA472" s="1017"/>
      <c r="AB472" s="1017"/>
      <c r="AC472" s="1017"/>
      <c r="AD472" s="1017"/>
      <c r="AE472" s="1017"/>
      <c r="AF472" s="1017"/>
      <c r="AG472" s="1017"/>
      <c r="AH472" s="1017"/>
      <c r="AI472" s="1017"/>
    </row>
    <row r="473" spans="21:35" ht="12.75">
      <c r="U473" s="997"/>
      <c r="V473" s="996"/>
      <c r="W473" s="995"/>
      <c r="X473" s="1017"/>
      <c r="Y473" s="1017"/>
      <c r="Z473" s="1017"/>
      <c r="AA473" s="1017"/>
      <c r="AB473" s="1017"/>
      <c r="AC473" s="1017"/>
      <c r="AD473" s="1017"/>
      <c r="AE473" s="1017"/>
      <c r="AF473" s="1017"/>
      <c r="AG473" s="1017"/>
      <c r="AH473" s="1017"/>
      <c r="AI473" s="1017"/>
    </row>
    <row r="474" spans="21:35" ht="12.75">
      <c r="U474" s="997"/>
      <c r="V474" s="996"/>
      <c r="W474" s="995"/>
      <c r="X474" s="1017"/>
      <c r="Y474" s="1017"/>
      <c r="Z474" s="1017"/>
      <c r="AA474" s="1017"/>
      <c r="AB474" s="1017"/>
      <c r="AC474" s="1017"/>
      <c r="AD474" s="1017"/>
      <c r="AE474" s="1017"/>
      <c r="AF474" s="1017"/>
      <c r="AG474" s="1017"/>
      <c r="AH474" s="1017"/>
      <c r="AI474" s="1017"/>
    </row>
    <row r="475" spans="21:35" ht="12.75">
      <c r="U475" s="997"/>
      <c r="V475" s="996"/>
      <c r="W475" s="995"/>
      <c r="X475" s="1017"/>
      <c r="Y475" s="1017"/>
      <c r="Z475" s="1017"/>
      <c r="AA475" s="1017"/>
      <c r="AB475" s="1017"/>
      <c r="AC475" s="1017"/>
      <c r="AD475" s="1017"/>
      <c r="AE475" s="1017"/>
      <c r="AF475" s="1017"/>
      <c r="AG475" s="1017"/>
      <c r="AH475" s="1017"/>
      <c r="AI475" s="1017"/>
    </row>
    <row r="476" spans="21:35" ht="12.75">
      <c r="U476" s="997"/>
      <c r="V476" s="996"/>
      <c r="W476" s="995"/>
      <c r="X476" s="1017"/>
      <c r="Y476" s="1017"/>
      <c r="Z476" s="1017"/>
      <c r="AA476" s="1017"/>
      <c r="AB476" s="1017"/>
      <c r="AC476" s="1017"/>
      <c r="AD476" s="1017"/>
      <c r="AE476" s="1017"/>
      <c r="AF476" s="1017"/>
      <c r="AG476" s="1017"/>
      <c r="AH476" s="1017"/>
      <c r="AI476" s="1017"/>
    </row>
    <row r="477" spans="21:35" ht="12.75">
      <c r="U477" s="997"/>
      <c r="V477" s="996"/>
      <c r="W477" s="995"/>
      <c r="X477" s="1017"/>
      <c r="Y477" s="1017"/>
      <c r="Z477" s="1017"/>
      <c r="AA477" s="1017"/>
      <c r="AB477" s="1017"/>
      <c r="AC477" s="1017"/>
      <c r="AD477" s="1017"/>
      <c r="AE477" s="1017"/>
      <c r="AF477" s="1017"/>
      <c r="AG477" s="1017"/>
      <c r="AH477" s="1017"/>
      <c r="AI477" s="1017"/>
    </row>
    <row r="478" spans="21:35" ht="12.75">
      <c r="U478" s="997"/>
      <c r="V478" s="996"/>
      <c r="W478" s="995"/>
      <c r="X478" s="1017"/>
      <c r="Y478" s="1017"/>
      <c r="Z478" s="1017"/>
      <c r="AA478" s="1017"/>
      <c r="AB478" s="1017"/>
      <c r="AC478" s="1017"/>
      <c r="AD478" s="1017"/>
      <c r="AE478" s="1017"/>
      <c r="AF478" s="1017"/>
      <c r="AG478" s="1017"/>
      <c r="AH478" s="1017"/>
      <c r="AI478" s="1017"/>
    </row>
    <row r="479" spans="21:35" ht="12.75">
      <c r="U479" s="997"/>
      <c r="V479" s="996"/>
      <c r="W479" s="995"/>
      <c r="X479" s="1017"/>
      <c r="Y479" s="1017"/>
      <c r="Z479" s="1017"/>
      <c r="AA479" s="1017"/>
      <c r="AB479" s="1017"/>
      <c r="AC479" s="1017"/>
      <c r="AD479" s="1017"/>
      <c r="AE479" s="1017"/>
      <c r="AF479" s="1017"/>
      <c r="AG479" s="1017"/>
      <c r="AH479" s="1017"/>
      <c r="AI479" s="1017"/>
    </row>
    <row r="480" spans="21:35" ht="12.75">
      <c r="U480" s="997"/>
      <c r="V480" s="996"/>
      <c r="W480" s="995"/>
      <c r="X480" s="1017"/>
      <c r="Y480" s="1017"/>
      <c r="Z480" s="1017"/>
      <c r="AA480" s="1017"/>
      <c r="AB480" s="1017"/>
      <c r="AC480" s="1017"/>
      <c r="AD480" s="1017"/>
      <c r="AE480" s="1017"/>
      <c r="AF480" s="1017"/>
      <c r="AG480" s="1017"/>
      <c r="AH480" s="1017"/>
      <c r="AI480" s="1017"/>
    </row>
    <row r="481" spans="21:35" ht="13.5" thickBot="1">
      <c r="U481" s="997"/>
      <c r="V481" s="996"/>
      <c r="W481" s="995"/>
      <c r="X481" s="1017"/>
      <c r="Y481" s="1017"/>
      <c r="Z481" s="1017"/>
      <c r="AA481" s="1017"/>
      <c r="AB481" s="1017"/>
      <c r="AC481" s="1017"/>
      <c r="AD481" s="1017"/>
      <c r="AE481" s="1017"/>
      <c r="AF481" s="1017"/>
      <c r="AG481" s="1017"/>
      <c r="AH481" s="1017"/>
      <c r="AI481" s="1017"/>
    </row>
    <row r="482" spans="21:35" ht="12.75">
      <c r="U482" s="996"/>
      <c r="V482" s="1004"/>
      <c r="W482" s="995"/>
      <c r="X482" s="1019"/>
      <c r="Y482" s="1019"/>
      <c r="Z482" s="1019"/>
      <c r="AA482" s="1019"/>
      <c r="AB482" s="1019"/>
      <c r="AC482" s="1019"/>
      <c r="AD482" s="1019"/>
      <c r="AE482" s="1019"/>
      <c r="AF482" s="1020"/>
      <c r="AG482" s="1019"/>
      <c r="AH482" s="1019"/>
      <c r="AI482" s="1019"/>
    </row>
    <row r="483" spans="21:35" ht="12.75">
      <c r="U483" s="997"/>
      <c r="V483" s="996"/>
      <c r="W483" s="995"/>
      <c r="X483" s="1019"/>
      <c r="Y483" s="1019"/>
      <c r="Z483" s="1019"/>
      <c r="AA483" s="1019"/>
      <c r="AB483" s="1019"/>
      <c r="AC483" s="1019"/>
      <c r="AD483" s="1019"/>
      <c r="AE483" s="1019"/>
      <c r="AF483" s="1020"/>
      <c r="AG483" s="1019"/>
      <c r="AH483" s="1019"/>
      <c r="AI483" s="1019"/>
    </row>
    <row r="484" spans="21:35" ht="12.75">
      <c r="U484" s="997"/>
      <c r="V484" s="996"/>
      <c r="W484" s="995"/>
      <c r="X484" s="1019"/>
      <c r="Y484" s="1019"/>
      <c r="Z484" s="1019"/>
      <c r="AA484" s="1019"/>
      <c r="AB484" s="1019"/>
      <c r="AC484" s="1019"/>
      <c r="AD484" s="1019"/>
      <c r="AE484" s="1019"/>
      <c r="AF484" s="1020"/>
      <c r="AG484" s="1019"/>
      <c r="AH484" s="1019"/>
      <c r="AI484" s="1019"/>
    </row>
    <row r="485" spans="21:35" ht="12.75">
      <c r="U485" s="997"/>
      <c r="V485" s="996"/>
      <c r="W485" s="995"/>
      <c r="X485" s="1019"/>
      <c r="Y485" s="1019"/>
      <c r="Z485" s="1019"/>
      <c r="AA485" s="1019"/>
      <c r="AB485" s="1019"/>
      <c r="AC485" s="1019"/>
      <c r="AD485" s="1019"/>
      <c r="AE485" s="1019"/>
      <c r="AF485" s="1020"/>
      <c r="AG485" s="1019"/>
      <c r="AH485" s="1019"/>
      <c r="AI485" s="1019"/>
    </row>
    <row r="486" spans="21:35" ht="12.75">
      <c r="U486" s="997"/>
      <c r="V486" s="996"/>
      <c r="W486" s="995"/>
      <c r="X486" s="1019"/>
      <c r="Y486" s="1019"/>
      <c r="Z486" s="1019"/>
      <c r="AA486" s="1019"/>
      <c r="AB486" s="1019"/>
      <c r="AC486" s="1019"/>
      <c r="AD486" s="1019"/>
      <c r="AE486" s="1019"/>
      <c r="AF486" s="1020"/>
      <c r="AG486" s="1019"/>
      <c r="AH486" s="1019"/>
      <c r="AI486" s="1019"/>
    </row>
    <row r="487" spans="21:35" ht="12.75">
      <c r="U487" s="997"/>
      <c r="V487" s="996"/>
      <c r="W487" s="995"/>
      <c r="X487" s="1019"/>
      <c r="Y487" s="1019"/>
      <c r="Z487" s="1019"/>
      <c r="AA487" s="1019"/>
      <c r="AB487" s="1019"/>
      <c r="AC487" s="1019"/>
      <c r="AD487" s="1019"/>
      <c r="AE487" s="1019"/>
      <c r="AF487" s="1020"/>
      <c r="AG487" s="1019"/>
      <c r="AH487" s="1019"/>
      <c r="AI487" s="1019"/>
    </row>
    <row r="488" spans="21:35" ht="12.75">
      <c r="U488" s="997"/>
      <c r="V488" s="996"/>
      <c r="W488" s="995"/>
      <c r="X488" s="1019"/>
      <c r="Y488" s="1019"/>
      <c r="Z488" s="1019"/>
      <c r="AA488" s="1019"/>
      <c r="AB488" s="1019"/>
      <c r="AC488" s="1019"/>
      <c r="AD488" s="1019"/>
      <c r="AE488" s="1019"/>
      <c r="AF488" s="1020"/>
      <c r="AG488" s="1019"/>
      <c r="AH488" s="1019"/>
      <c r="AI488" s="1019"/>
    </row>
    <row r="489" spans="21:35" ht="12.75">
      <c r="U489" s="997"/>
      <c r="V489" s="996"/>
      <c r="W489" s="995"/>
      <c r="X489" s="1019"/>
      <c r="Y489" s="1019"/>
      <c r="Z489" s="1019"/>
      <c r="AA489" s="1019"/>
      <c r="AB489" s="1019"/>
      <c r="AC489" s="1019"/>
      <c r="AD489" s="1019"/>
      <c r="AE489" s="1019"/>
      <c r="AF489" s="1020"/>
      <c r="AG489" s="1019"/>
      <c r="AH489" s="1019"/>
      <c r="AI489" s="1019"/>
    </row>
    <row r="490" spans="21:35" ht="12.75">
      <c r="U490" s="997"/>
      <c r="V490" s="996"/>
      <c r="W490" s="995"/>
      <c r="X490" s="1019"/>
      <c r="Y490" s="1019"/>
      <c r="Z490" s="1019"/>
      <c r="AA490" s="1019"/>
      <c r="AB490" s="1019"/>
      <c r="AC490" s="1019"/>
      <c r="AD490" s="1019"/>
      <c r="AE490" s="1019"/>
      <c r="AF490" s="1020"/>
      <c r="AG490" s="1019"/>
      <c r="AH490" s="1019"/>
      <c r="AI490" s="1019"/>
    </row>
    <row r="491" spans="21:35" ht="12.75">
      <c r="U491" s="997"/>
      <c r="V491" s="996"/>
      <c r="W491" s="995"/>
      <c r="X491" s="1019"/>
      <c r="Y491" s="1019"/>
      <c r="Z491" s="1019"/>
      <c r="AA491" s="1019"/>
      <c r="AB491" s="1019"/>
      <c r="AC491" s="1019"/>
      <c r="AD491" s="1019"/>
      <c r="AE491" s="1019"/>
      <c r="AF491" s="1020"/>
      <c r="AG491" s="1019"/>
      <c r="AH491" s="1019"/>
      <c r="AI491" s="1019"/>
    </row>
    <row r="492" spans="21:35" ht="12.75">
      <c r="U492" s="997"/>
      <c r="V492" s="996"/>
      <c r="W492" s="995"/>
      <c r="X492" s="1019"/>
      <c r="Y492" s="1019"/>
      <c r="Z492" s="1019"/>
      <c r="AA492" s="1019"/>
      <c r="AB492" s="1019"/>
      <c r="AC492" s="1019"/>
      <c r="AD492" s="1019"/>
      <c r="AE492" s="1019"/>
      <c r="AF492" s="1020"/>
      <c r="AG492" s="1019"/>
      <c r="AH492" s="1019"/>
      <c r="AI492" s="1019"/>
    </row>
    <row r="493" spans="21:35" ht="12.75">
      <c r="U493" s="997"/>
      <c r="V493" s="996"/>
      <c r="W493" s="995"/>
      <c r="X493" s="1019"/>
      <c r="Y493" s="1019"/>
      <c r="Z493" s="1019"/>
      <c r="AA493" s="1019"/>
      <c r="AB493" s="1019"/>
      <c r="AC493" s="1019"/>
      <c r="AD493" s="1019"/>
      <c r="AE493" s="1019"/>
      <c r="AF493" s="1020"/>
      <c r="AG493" s="1019"/>
      <c r="AH493" s="1019"/>
      <c r="AI493" s="1019"/>
    </row>
    <row r="494" spans="21:35" ht="12.75">
      <c r="U494" s="997"/>
      <c r="V494" s="996"/>
      <c r="W494" s="995"/>
      <c r="X494" s="1019"/>
      <c r="Y494" s="1019"/>
      <c r="Z494" s="1019"/>
      <c r="AA494" s="1019"/>
      <c r="AB494" s="1019"/>
      <c r="AC494" s="1019"/>
      <c r="AD494" s="1019"/>
      <c r="AE494" s="1019"/>
      <c r="AF494" s="1019"/>
      <c r="AG494" s="1019"/>
      <c r="AH494" s="1019"/>
      <c r="AI494" s="1019"/>
    </row>
    <row r="495" spans="21:35" ht="12.75">
      <c r="U495" s="997"/>
      <c r="V495" s="996"/>
      <c r="W495" s="995"/>
      <c r="X495" s="1019"/>
      <c r="Y495" s="1019"/>
      <c r="Z495" s="1019"/>
      <c r="AA495" s="1019"/>
      <c r="AB495" s="1019"/>
      <c r="AC495" s="1019"/>
      <c r="AD495" s="1019"/>
      <c r="AE495" s="1019"/>
      <c r="AF495" s="1019"/>
      <c r="AG495" s="1019"/>
      <c r="AH495" s="1019"/>
      <c r="AI495" s="1019"/>
    </row>
    <row r="496" spans="21:35" ht="12.75">
      <c r="U496" s="997"/>
      <c r="V496" s="996"/>
      <c r="W496" s="995"/>
      <c r="X496" s="1019"/>
      <c r="Y496" s="1019"/>
      <c r="Z496" s="1019"/>
      <c r="AA496" s="1019"/>
      <c r="AB496" s="1019"/>
      <c r="AC496" s="1019"/>
      <c r="AD496" s="1019"/>
      <c r="AE496" s="1019"/>
      <c r="AF496" s="1019"/>
      <c r="AG496" s="1019"/>
      <c r="AH496" s="1019"/>
      <c r="AI496" s="1019"/>
    </row>
    <row r="497" spans="21:35" ht="12.75">
      <c r="U497" s="997"/>
      <c r="V497" s="996"/>
      <c r="W497" s="995"/>
      <c r="X497" s="1019"/>
      <c r="Y497" s="1019"/>
      <c r="Z497" s="1019"/>
      <c r="AA497" s="1019"/>
      <c r="AB497" s="1019"/>
      <c r="AC497" s="1019"/>
      <c r="AD497" s="1019"/>
      <c r="AE497" s="1019"/>
      <c r="AF497" s="1019"/>
      <c r="AG497" s="1019"/>
      <c r="AH497" s="1019"/>
      <c r="AI497" s="1019"/>
    </row>
    <row r="498" spans="21:35" ht="12.75">
      <c r="U498" s="997"/>
      <c r="V498" s="996"/>
      <c r="W498" s="995"/>
      <c r="X498" s="1019"/>
      <c r="Y498" s="1019"/>
      <c r="Z498" s="1019"/>
      <c r="AA498" s="1019"/>
      <c r="AB498" s="1019"/>
      <c r="AC498" s="1019"/>
      <c r="AD498" s="1019"/>
      <c r="AE498" s="1019"/>
      <c r="AF498" s="1019"/>
      <c r="AG498" s="1019"/>
      <c r="AH498" s="1019"/>
      <c r="AI498" s="1019"/>
    </row>
    <row r="499" spans="21:35" ht="12.75">
      <c r="U499" s="997"/>
      <c r="V499" s="996"/>
      <c r="W499" s="995"/>
      <c r="X499" s="1019"/>
      <c r="Y499" s="1019"/>
      <c r="Z499" s="1019"/>
      <c r="AA499" s="1019"/>
      <c r="AB499" s="1019"/>
      <c r="AC499" s="1019"/>
      <c r="AD499" s="1019"/>
      <c r="AE499" s="1019"/>
      <c r="AF499" s="1019"/>
      <c r="AG499" s="1019"/>
      <c r="AH499" s="1019"/>
      <c r="AI499" s="1019"/>
    </row>
    <row r="500" spans="21:35" ht="12.75">
      <c r="U500" s="997"/>
      <c r="V500" s="996"/>
      <c r="W500" s="995"/>
      <c r="X500" s="1019"/>
      <c r="Y500" s="1019"/>
      <c r="Z500" s="1019"/>
      <c r="AA500" s="1019"/>
      <c r="AB500" s="1019"/>
      <c r="AC500" s="1019"/>
      <c r="AD500" s="1019"/>
      <c r="AE500" s="1019"/>
      <c r="AF500" s="1019"/>
      <c r="AG500" s="1019"/>
      <c r="AH500" s="1019"/>
      <c r="AI500" s="1019"/>
    </row>
    <row r="501" spans="21:35" ht="12.75">
      <c r="U501" s="997"/>
      <c r="V501" s="996"/>
      <c r="W501" s="995"/>
      <c r="X501" s="1019"/>
      <c r="Y501" s="1019"/>
      <c r="Z501" s="1019"/>
      <c r="AA501" s="1019"/>
      <c r="AB501" s="1019"/>
      <c r="AC501" s="1019"/>
      <c r="AD501" s="1019"/>
      <c r="AE501" s="1019"/>
      <c r="AF501" s="1019"/>
      <c r="AG501" s="1019"/>
      <c r="AH501" s="1019"/>
      <c r="AI501" s="1019"/>
    </row>
    <row r="502" spans="21:35" ht="12.75">
      <c r="U502" s="997"/>
      <c r="V502" s="996"/>
      <c r="W502" s="995"/>
      <c r="X502" s="1019"/>
      <c r="Y502" s="1019"/>
      <c r="Z502" s="1019"/>
      <c r="AA502" s="1019"/>
      <c r="AB502" s="1019"/>
      <c r="AC502" s="1019"/>
      <c r="AD502" s="1019"/>
      <c r="AE502" s="1019"/>
      <c r="AF502" s="1019"/>
      <c r="AG502" s="1019"/>
      <c r="AH502" s="1019"/>
      <c r="AI502" s="1019"/>
    </row>
    <row r="503" spans="21:35" ht="12.75">
      <c r="U503" s="997"/>
      <c r="V503" s="996"/>
      <c r="W503" s="995"/>
      <c r="X503" s="1019"/>
      <c r="Y503" s="1019"/>
      <c r="Z503" s="1019"/>
      <c r="AA503" s="1019"/>
      <c r="AB503" s="1019"/>
      <c r="AC503" s="1019"/>
      <c r="AD503" s="1019"/>
      <c r="AE503" s="1019"/>
      <c r="AF503" s="1019"/>
      <c r="AG503" s="1019"/>
      <c r="AH503" s="1019"/>
      <c r="AI503" s="1019"/>
    </row>
    <row r="504" spans="21:35" ht="12.75">
      <c r="U504" s="997"/>
      <c r="V504" s="996"/>
      <c r="W504" s="995"/>
      <c r="X504" s="1019"/>
      <c r="Y504" s="1019"/>
      <c r="Z504" s="1019"/>
      <c r="AA504" s="1019"/>
      <c r="AB504" s="1019"/>
      <c r="AC504" s="1019"/>
      <c r="AD504" s="1019"/>
      <c r="AE504" s="1019"/>
      <c r="AF504" s="1019"/>
      <c r="AG504" s="1019"/>
      <c r="AH504" s="1019"/>
      <c r="AI504" s="1019"/>
    </row>
    <row r="505" spans="21:35" ht="12.75">
      <c r="U505" s="997"/>
      <c r="V505" s="996"/>
      <c r="W505" s="995"/>
      <c r="X505" s="1019"/>
      <c r="Y505" s="1019"/>
      <c r="Z505" s="1019"/>
      <c r="AA505" s="1019"/>
      <c r="AB505" s="1019"/>
      <c r="AC505" s="1019"/>
      <c r="AD505" s="1019"/>
      <c r="AE505" s="1019"/>
      <c r="AF505" s="1019"/>
      <c r="AG505" s="1019"/>
      <c r="AH505" s="1019"/>
      <c r="AI505" s="1019"/>
    </row>
    <row r="506" spans="21:35" ht="12.75">
      <c r="U506" s="997"/>
      <c r="V506" s="996"/>
      <c r="W506" s="995"/>
      <c r="X506" s="1019"/>
      <c r="Y506" s="1019"/>
      <c r="Z506" s="1019"/>
      <c r="AA506" s="1019"/>
      <c r="AB506" s="1019"/>
      <c r="AC506" s="1019"/>
      <c r="AD506" s="1019"/>
      <c r="AE506" s="1019"/>
      <c r="AF506" s="1019"/>
      <c r="AG506" s="1019"/>
      <c r="AH506" s="1019"/>
      <c r="AI506" s="1019"/>
    </row>
    <row r="507" spans="21:35" ht="12.75">
      <c r="U507" s="997"/>
      <c r="V507" s="996"/>
      <c r="W507" s="995"/>
      <c r="X507" s="1019"/>
      <c r="Y507" s="1019"/>
      <c r="Z507" s="1019"/>
      <c r="AA507" s="1019"/>
      <c r="AB507" s="1019"/>
      <c r="AC507" s="1019"/>
      <c r="AD507" s="1019"/>
      <c r="AE507" s="1019"/>
      <c r="AF507" s="1019"/>
      <c r="AG507" s="1019"/>
      <c r="AH507" s="1019"/>
      <c r="AI507" s="1019"/>
    </row>
    <row r="508" spans="21:35" ht="12.75">
      <c r="U508" s="997"/>
      <c r="V508" s="996"/>
      <c r="W508" s="995"/>
      <c r="X508" s="1019"/>
      <c r="Y508" s="1019"/>
      <c r="Z508" s="1019"/>
      <c r="AA508" s="1019"/>
      <c r="AB508" s="1019"/>
      <c r="AC508" s="1019"/>
      <c r="AD508" s="1019"/>
      <c r="AE508" s="1019"/>
      <c r="AF508" s="1019"/>
      <c r="AG508" s="1019"/>
      <c r="AH508" s="1019"/>
      <c r="AI508" s="1019"/>
    </row>
    <row r="509" spans="21:35" ht="12.75">
      <c r="U509" s="997"/>
      <c r="V509" s="996"/>
      <c r="W509" s="995"/>
      <c r="X509" s="1019"/>
      <c r="Y509" s="1019"/>
      <c r="Z509" s="1019"/>
      <c r="AA509" s="1019"/>
      <c r="AB509" s="1019"/>
      <c r="AC509" s="1019"/>
      <c r="AD509" s="1019"/>
      <c r="AE509" s="1019"/>
      <c r="AF509" s="1019"/>
      <c r="AG509" s="1019"/>
      <c r="AH509" s="1019"/>
      <c r="AI509" s="1019"/>
    </row>
    <row r="510" spans="21:35" ht="12.75">
      <c r="U510" s="997"/>
      <c r="V510" s="996"/>
      <c r="W510" s="995"/>
      <c r="X510" s="1019"/>
      <c r="Y510" s="1019"/>
      <c r="Z510" s="1019"/>
      <c r="AA510" s="1019"/>
      <c r="AB510" s="1019"/>
      <c r="AC510" s="1019"/>
      <c r="AD510" s="1019"/>
      <c r="AE510" s="1019"/>
      <c r="AF510" s="1019"/>
      <c r="AG510" s="1019"/>
      <c r="AH510" s="1019"/>
      <c r="AI510" s="1019"/>
    </row>
    <row r="511" spans="21:35" ht="12.75">
      <c r="U511" s="997"/>
      <c r="V511" s="996"/>
      <c r="W511" s="995"/>
      <c r="X511" s="1019"/>
      <c r="Y511" s="1019"/>
      <c r="Z511" s="1019"/>
      <c r="AA511" s="1019"/>
      <c r="AB511" s="1019"/>
      <c r="AC511" s="1019"/>
      <c r="AD511" s="1019"/>
      <c r="AE511" s="1019"/>
      <c r="AF511" s="1019"/>
      <c r="AG511" s="1019"/>
      <c r="AH511" s="1019"/>
      <c r="AI511" s="1019"/>
    </row>
    <row r="512" spans="21:35" ht="12.75">
      <c r="U512" s="997"/>
      <c r="V512" s="996"/>
      <c r="W512" s="995"/>
      <c r="X512" s="1019"/>
      <c r="Y512" s="1019"/>
      <c r="Z512" s="1019"/>
      <c r="AA512" s="1019"/>
      <c r="AB512" s="1019"/>
      <c r="AC512" s="1019"/>
      <c r="AD512" s="1019"/>
      <c r="AE512" s="1019"/>
      <c r="AF512" s="1019"/>
      <c r="AG512" s="1019"/>
      <c r="AH512" s="1019"/>
      <c r="AI512" s="1019"/>
    </row>
    <row r="513" spans="21:35" ht="12.75">
      <c r="U513" s="997"/>
      <c r="V513" s="996"/>
      <c r="W513" s="995"/>
      <c r="X513" s="1019"/>
      <c r="Y513" s="1019"/>
      <c r="Z513" s="1019"/>
      <c r="AA513" s="1019"/>
      <c r="AB513" s="1019"/>
      <c r="AC513" s="1019"/>
      <c r="AD513" s="1019"/>
      <c r="AE513" s="1019"/>
      <c r="AF513" s="1019"/>
      <c r="AG513" s="1019"/>
      <c r="AH513" s="1019"/>
      <c r="AI513" s="1019"/>
    </row>
    <row r="514" spans="21:35" ht="12.75">
      <c r="U514" s="997"/>
      <c r="V514" s="996"/>
      <c r="W514" s="995"/>
      <c r="X514" s="1019"/>
      <c r="Y514" s="1019"/>
      <c r="Z514" s="1019"/>
      <c r="AA514" s="1019"/>
      <c r="AB514" s="1019"/>
      <c r="AC514" s="1019"/>
      <c r="AD514" s="1019"/>
      <c r="AE514" s="1019"/>
      <c r="AF514" s="1019"/>
      <c r="AG514" s="1019"/>
      <c r="AH514" s="1019"/>
      <c r="AI514" s="1019"/>
    </row>
    <row r="515" spans="21:35" ht="12.75">
      <c r="U515" s="997"/>
      <c r="V515" s="996"/>
      <c r="W515" s="995"/>
      <c r="X515" s="1019"/>
      <c r="Y515" s="1019"/>
      <c r="Z515" s="1019"/>
      <c r="AA515" s="1019"/>
      <c r="AB515" s="1019"/>
      <c r="AC515" s="1019"/>
      <c r="AD515" s="1019"/>
      <c r="AE515" s="1019"/>
      <c r="AF515" s="1019"/>
      <c r="AG515" s="1019"/>
      <c r="AH515" s="1019"/>
      <c r="AI515" s="1019"/>
    </row>
    <row r="516" spans="21:35" ht="12.75">
      <c r="U516" s="997"/>
      <c r="V516" s="996"/>
      <c r="W516" s="995"/>
      <c r="X516" s="1019"/>
      <c r="Y516" s="1019"/>
      <c r="Z516" s="1019"/>
      <c r="AA516" s="1019"/>
      <c r="AB516" s="1019"/>
      <c r="AC516" s="1019"/>
      <c r="AD516" s="1019"/>
      <c r="AE516" s="1019"/>
      <c r="AF516" s="1019"/>
      <c r="AG516" s="1019"/>
      <c r="AH516" s="1019"/>
      <c r="AI516" s="1019"/>
    </row>
    <row r="517" spans="21:35" ht="12.75">
      <c r="U517" s="997"/>
      <c r="V517" s="996"/>
      <c r="W517" s="995"/>
      <c r="X517" s="1019"/>
      <c r="Y517" s="1019"/>
      <c r="Z517" s="1019"/>
      <c r="AA517" s="1019"/>
      <c r="AB517" s="1019"/>
      <c r="AC517" s="1019"/>
      <c r="AD517" s="1019"/>
      <c r="AE517" s="1019"/>
      <c r="AF517" s="1019"/>
      <c r="AG517" s="1019"/>
      <c r="AH517" s="1019"/>
      <c r="AI517" s="1019"/>
    </row>
    <row r="518" spans="21:35" ht="12.75">
      <c r="U518" s="997"/>
      <c r="V518" s="996"/>
      <c r="W518" s="995"/>
      <c r="X518" s="1019"/>
      <c r="Y518" s="1019"/>
      <c r="Z518" s="1019"/>
      <c r="AA518" s="1019"/>
      <c r="AB518" s="1019"/>
      <c r="AC518" s="1019"/>
      <c r="AD518" s="1019"/>
      <c r="AE518" s="1019"/>
      <c r="AF518" s="1019"/>
      <c r="AG518" s="1019"/>
      <c r="AH518" s="1019"/>
      <c r="AI518" s="1019"/>
    </row>
    <row r="519" spans="21:35" ht="12.75">
      <c r="U519" s="997"/>
      <c r="V519" s="996"/>
      <c r="W519" s="995"/>
      <c r="X519" s="1019"/>
      <c r="Y519" s="1019"/>
      <c r="Z519" s="1019"/>
      <c r="AA519" s="1019"/>
      <c r="AB519" s="1019"/>
      <c r="AC519" s="1019"/>
      <c r="AD519" s="1019"/>
      <c r="AE519" s="1019"/>
      <c r="AF519" s="1019"/>
      <c r="AG519" s="1019"/>
      <c r="AH519" s="1019"/>
      <c r="AI519" s="1019"/>
    </row>
    <row r="520" spans="21:35" ht="12.75">
      <c r="U520" s="997"/>
      <c r="V520" s="996"/>
      <c r="W520" s="995"/>
      <c r="X520" s="1019"/>
      <c r="Y520" s="1019"/>
      <c r="Z520" s="1019"/>
      <c r="AA520" s="1019"/>
      <c r="AB520" s="1019"/>
      <c r="AC520" s="1019"/>
      <c r="AD520" s="1019"/>
      <c r="AE520" s="1019"/>
      <c r="AF520" s="1019"/>
      <c r="AG520" s="1019"/>
      <c r="AH520" s="1019"/>
      <c r="AI520" s="1019"/>
    </row>
    <row r="521" spans="21:35" ht="12.75">
      <c r="U521" s="997"/>
      <c r="V521" s="996"/>
      <c r="W521" s="995"/>
      <c r="X521" s="1019"/>
      <c r="Y521" s="1019"/>
      <c r="Z521" s="1019"/>
      <c r="AA521" s="1019"/>
      <c r="AB521" s="1019"/>
      <c r="AC521" s="1019"/>
      <c r="AD521" s="1019"/>
      <c r="AE521" s="1019"/>
      <c r="AF521" s="1019"/>
      <c r="AG521" s="1019"/>
      <c r="AH521" s="1019"/>
      <c r="AI521" s="1019"/>
    </row>
    <row r="522" spans="21:35" ht="12.75">
      <c r="U522" s="997"/>
      <c r="V522" s="996"/>
      <c r="W522" s="995"/>
      <c r="X522" s="1019"/>
      <c r="Y522" s="1019"/>
      <c r="Z522" s="1019"/>
      <c r="AA522" s="1019"/>
      <c r="AB522" s="1019"/>
      <c r="AC522" s="1019"/>
      <c r="AD522" s="1019"/>
      <c r="AE522" s="1019"/>
      <c r="AF522" s="1019"/>
      <c r="AG522" s="1019"/>
      <c r="AH522" s="1019"/>
      <c r="AI522" s="1019"/>
    </row>
    <row r="523" spans="21:35" ht="12.75">
      <c r="U523" s="997"/>
      <c r="V523" s="996"/>
      <c r="W523" s="995"/>
      <c r="X523" s="1019"/>
      <c r="Y523" s="1019"/>
      <c r="Z523" s="1019"/>
      <c r="AA523" s="1019"/>
      <c r="AB523" s="1019"/>
      <c r="AC523" s="1019"/>
      <c r="AD523" s="1019"/>
      <c r="AE523" s="1019"/>
      <c r="AF523" s="1019"/>
      <c r="AG523" s="1019"/>
      <c r="AH523" s="1019"/>
      <c r="AI523" s="1019"/>
    </row>
    <row r="524" spans="21:35" ht="12.75">
      <c r="U524" s="997"/>
      <c r="V524" s="996"/>
      <c r="W524" s="995"/>
      <c r="X524" s="1019"/>
      <c r="Y524" s="1019"/>
      <c r="Z524" s="1019"/>
      <c r="AA524" s="1019"/>
      <c r="AB524" s="1019"/>
      <c r="AC524" s="1019"/>
      <c r="AD524" s="1019"/>
      <c r="AE524" s="1019"/>
      <c r="AF524" s="1019"/>
      <c r="AG524" s="1019"/>
      <c r="AH524" s="1019"/>
      <c r="AI524" s="1019"/>
    </row>
    <row r="525" spans="21:35" ht="12.75">
      <c r="U525" s="997"/>
      <c r="V525" s="996"/>
      <c r="W525" s="995"/>
      <c r="X525" s="1019"/>
      <c r="Y525" s="1019"/>
      <c r="Z525" s="1019"/>
      <c r="AA525" s="1019"/>
      <c r="AB525" s="1019"/>
      <c r="AC525" s="1019"/>
      <c r="AD525" s="1019"/>
      <c r="AE525" s="1019"/>
      <c r="AF525" s="1019"/>
      <c r="AG525" s="1019"/>
      <c r="AH525" s="1019"/>
      <c r="AI525" s="1019"/>
    </row>
    <row r="526" spans="21:35" ht="12.75">
      <c r="U526" s="997"/>
      <c r="V526" s="996"/>
      <c r="W526" s="995"/>
      <c r="X526" s="1019"/>
      <c r="Y526" s="1019"/>
      <c r="Z526" s="1019"/>
      <c r="AA526" s="1019"/>
      <c r="AB526" s="1019"/>
      <c r="AC526" s="1019"/>
      <c r="AD526" s="1019"/>
      <c r="AE526" s="1019"/>
      <c r="AF526" s="1019"/>
      <c r="AG526" s="1019"/>
      <c r="AH526" s="1019"/>
      <c r="AI526" s="1019"/>
    </row>
    <row r="527" spans="21:35" ht="12.75">
      <c r="U527" s="997"/>
      <c r="V527" s="996"/>
      <c r="W527" s="995"/>
      <c r="X527" s="1019"/>
      <c r="Y527" s="1019"/>
      <c r="Z527" s="1019"/>
      <c r="AA527" s="1019"/>
      <c r="AB527" s="1019"/>
      <c r="AC527" s="1019"/>
      <c r="AD527" s="1019"/>
      <c r="AE527" s="1019"/>
      <c r="AF527" s="1019"/>
      <c r="AG527" s="1019"/>
      <c r="AH527" s="1019"/>
      <c r="AI527" s="1019"/>
    </row>
    <row r="528" spans="21:35" ht="12.75">
      <c r="U528" s="997"/>
      <c r="V528" s="996"/>
      <c r="W528" s="995"/>
      <c r="X528" s="1019"/>
      <c r="Y528" s="1019"/>
      <c r="Z528" s="1019"/>
      <c r="AA528" s="1019"/>
      <c r="AB528" s="1019"/>
      <c r="AC528" s="1019"/>
      <c r="AD528" s="1019"/>
      <c r="AE528" s="1019"/>
      <c r="AF528" s="1019"/>
      <c r="AG528" s="1019"/>
      <c r="AH528" s="1019"/>
      <c r="AI528" s="1019"/>
    </row>
    <row r="529" spans="21:35" ht="12.75">
      <c r="U529" s="997"/>
      <c r="V529" s="996"/>
      <c r="W529" s="995"/>
      <c r="X529" s="1019"/>
      <c r="Y529" s="1019"/>
      <c r="Z529" s="1019"/>
      <c r="AA529" s="1019"/>
      <c r="AB529" s="1019"/>
      <c r="AC529" s="1019"/>
      <c r="AD529" s="1019"/>
      <c r="AE529" s="1019"/>
      <c r="AF529" s="1019"/>
      <c r="AG529" s="1019"/>
      <c r="AH529" s="1019"/>
      <c r="AI529" s="1019"/>
    </row>
    <row r="530" spans="21:35" ht="12.75">
      <c r="U530" s="997"/>
      <c r="V530" s="996"/>
      <c r="W530" s="995"/>
      <c r="X530" s="1019"/>
      <c r="Y530" s="1019"/>
      <c r="Z530" s="1019"/>
      <c r="AA530" s="1019"/>
      <c r="AB530" s="1019"/>
      <c r="AC530" s="1019"/>
      <c r="AD530" s="1019"/>
      <c r="AE530" s="1019"/>
      <c r="AF530" s="1019"/>
      <c r="AG530" s="1019"/>
      <c r="AH530" s="1019"/>
      <c r="AI530" s="1019"/>
    </row>
    <row r="531" spans="21:35" ht="12.75">
      <c r="U531" s="997"/>
      <c r="V531" s="996"/>
      <c r="W531" s="995"/>
      <c r="X531" s="1019"/>
      <c r="Y531" s="1019"/>
      <c r="Z531" s="1019"/>
      <c r="AA531" s="1019"/>
      <c r="AB531" s="1019"/>
      <c r="AC531" s="1019"/>
      <c r="AD531" s="1019"/>
      <c r="AE531" s="1019"/>
      <c r="AF531" s="1019"/>
      <c r="AG531" s="1019"/>
      <c r="AH531" s="1019"/>
      <c r="AI531" s="1019"/>
    </row>
    <row r="532" spans="21:35" ht="12.75">
      <c r="U532" s="997"/>
      <c r="V532" s="996"/>
      <c r="W532" s="995"/>
      <c r="X532" s="1019"/>
      <c r="Y532" s="1019"/>
      <c r="Z532" s="1019"/>
      <c r="AA532" s="1019"/>
      <c r="AB532" s="1019"/>
      <c r="AC532" s="1019"/>
      <c r="AD532" s="1019"/>
      <c r="AE532" s="1019"/>
      <c r="AF532" s="1019"/>
      <c r="AG532" s="1019"/>
      <c r="AH532" s="1019"/>
      <c r="AI532" s="1019"/>
    </row>
    <row r="533" spans="21:35" ht="13.5" thickBot="1">
      <c r="U533" s="996"/>
      <c r="V533" s="996"/>
      <c r="W533" s="995"/>
      <c r="X533" s="1019"/>
      <c r="Y533" s="1019"/>
      <c r="Z533" s="1019"/>
      <c r="AA533" s="1019"/>
      <c r="AB533" s="1019"/>
      <c r="AC533" s="1019"/>
      <c r="AD533" s="1019"/>
      <c r="AE533" s="1019"/>
      <c r="AF533" s="1019"/>
      <c r="AG533" s="1019"/>
      <c r="AH533" s="1019"/>
      <c r="AI533" s="1019"/>
    </row>
    <row r="534" spans="21:35" ht="12.75">
      <c r="U534" s="996"/>
      <c r="V534" s="1004"/>
      <c r="W534" s="995"/>
      <c r="X534" s="1021"/>
      <c r="Y534" s="1021"/>
      <c r="Z534" s="1021"/>
      <c r="AA534" s="1021"/>
      <c r="AB534" s="1021"/>
      <c r="AC534" s="1021"/>
      <c r="AD534" s="1021"/>
      <c r="AE534" s="1021"/>
      <c r="AF534" s="1021"/>
      <c r="AG534" s="1021"/>
      <c r="AH534" s="1021"/>
      <c r="AI534" s="1021"/>
    </row>
    <row r="535" spans="21:35" ht="12.75">
      <c r="U535" s="997"/>
      <c r="V535" s="996"/>
      <c r="W535" s="995"/>
      <c r="X535" s="1021"/>
      <c r="Y535" s="1021"/>
      <c r="Z535" s="1021"/>
      <c r="AA535" s="1021"/>
      <c r="AB535" s="1021"/>
      <c r="AC535" s="1021"/>
      <c r="AD535" s="1021"/>
      <c r="AE535" s="1021"/>
      <c r="AF535" s="1021"/>
      <c r="AG535" s="1021"/>
      <c r="AH535" s="1021"/>
      <c r="AI535" s="1021"/>
    </row>
    <row r="536" spans="21:35" ht="12.75">
      <c r="U536" s="997"/>
      <c r="V536" s="996"/>
      <c r="W536" s="995"/>
      <c r="X536" s="1021"/>
      <c r="Y536" s="1021"/>
      <c r="Z536" s="1021"/>
      <c r="AA536" s="1021"/>
      <c r="AB536" s="1021"/>
      <c r="AC536" s="1021"/>
      <c r="AD536" s="1021"/>
      <c r="AE536" s="1021"/>
      <c r="AF536" s="1021"/>
      <c r="AG536" s="1021"/>
      <c r="AH536" s="1021"/>
      <c r="AI536" s="1021"/>
    </row>
    <row r="537" spans="21:35" ht="12.75">
      <c r="U537" s="997"/>
      <c r="V537" s="996"/>
      <c r="W537" s="995"/>
      <c r="X537" s="1021"/>
      <c r="Y537" s="1021"/>
      <c r="Z537" s="1021"/>
      <c r="AA537" s="1021"/>
      <c r="AB537" s="1021"/>
      <c r="AC537" s="1021"/>
      <c r="AD537" s="1021"/>
      <c r="AE537" s="1021"/>
      <c r="AF537" s="1021"/>
      <c r="AG537" s="1021"/>
      <c r="AH537" s="1021"/>
      <c r="AI537" s="1021"/>
    </row>
    <row r="538" spans="21:35" ht="12.75">
      <c r="U538" s="997"/>
      <c r="V538" s="996"/>
      <c r="W538" s="995"/>
      <c r="X538" s="1021"/>
      <c r="Y538" s="1021"/>
      <c r="Z538" s="1021"/>
      <c r="AA538" s="1021"/>
      <c r="AB538" s="1021"/>
      <c r="AC538" s="1021"/>
      <c r="AD538" s="1021"/>
      <c r="AE538" s="1021"/>
      <c r="AF538" s="1021"/>
      <c r="AG538" s="1021"/>
      <c r="AH538" s="1021"/>
      <c r="AI538" s="1021"/>
    </row>
    <row r="539" spans="21:35" ht="12.75">
      <c r="U539" s="997"/>
      <c r="V539" s="996"/>
      <c r="W539" s="995"/>
      <c r="X539" s="1021"/>
      <c r="Y539" s="1021"/>
      <c r="Z539" s="1021"/>
      <c r="AA539" s="1021"/>
      <c r="AB539" s="1021"/>
      <c r="AC539" s="1021"/>
      <c r="AD539" s="1021"/>
      <c r="AE539" s="1021"/>
      <c r="AF539" s="1021"/>
      <c r="AG539" s="1021"/>
      <c r="AH539" s="1021"/>
      <c r="AI539" s="1021"/>
    </row>
    <row r="540" spans="21:35" ht="12.75">
      <c r="U540" s="997"/>
      <c r="V540" s="996"/>
      <c r="W540" s="995"/>
      <c r="X540" s="1021"/>
      <c r="Y540" s="1021"/>
      <c r="Z540" s="1021"/>
      <c r="AA540" s="1021"/>
      <c r="AB540" s="1021"/>
      <c r="AC540" s="1021"/>
      <c r="AD540" s="1021"/>
      <c r="AE540" s="1021"/>
      <c r="AF540" s="1021"/>
      <c r="AG540" s="1021"/>
      <c r="AH540" s="1021"/>
      <c r="AI540" s="1021"/>
    </row>
    <row r="541" spans="21:35" ht="12.75">
      <c r="U541" s="997"/>
      <c r="V541" s="996"/>
      <c r="W541" s="995"/>
      <c r="X541" s="1021"/>
      <c r="Y541" s="1021"/>
      <c r="Z541" s="1021"/>
      <c r="AA541" s="1021"/>
      <c r="AB541" s="1021"/>
      <c r="AC541" s="1021"/>
      <c r="AD541" s="1021"/>
      <c r="AE541" s="1021"/>
      <c r="AF541" s="1021"/>
      <c r="AG541" s="1021"/>
      <c r="AH541" s="1021"/>
      <c r="AI541" s="1021"/>
    </row>
    <row r="542" spans="21:35" ht="12.75">
      <c r="U542" s="997"/>
      <c r="V542" s="996"/>
      <c r="W542" s="995"/>
      <c r="X542" s="1021"/>
      <c r="Y542" s="1021"/>
      <c r="Z542" s="1021"/>
      <c r="AA542" s="1021"/>
      <c r="AB542" s="1021"/>
      <c r="AC542" s="1021"/>
      <c r="AD542" s="1021"/>
      <c r="AE542" s="1021"/>
      <c r="AF542" s="1021"/>
      <c r="AG542" s="1021"/>
      <c r="AH542" s="1021"/>
      <c r="AI542" s="1021"/>
    </row>
    <row r="543" spans="21:35" ht="12.75">
      <c r="U543" s="997"/>
      <c r="V543" s="996"/>
      <c r="W543" s="995"/>
      <c r="X543" s="1021"/>
      <c r="Y543" s="1021"/>
      <c r="Z543" s="1021"/>
      <c r="AA543" s="1021"/>
      <c r="AB543" s="1021"/>
      <c r="AC543" s="1021"/>
      <c r="AD543" s="1021"/>
      <c r="AE543" s="1021"/>
      <c r="AF543" s="1021"/>
      <c r="AG543" s="1021"/>
      <c r="AH543" s="1021"/>
      <c r="AI543" s="1021"/>
    </row>
    <row r="544" spans="21:35" ht="12.75">
      <c r="U544" s="997"/>
      <c r="V544" s="996"/>
      <c r="W544" s="995"/>
      <c r="X544" s="1021"/>
      <c r="Y544" s="1021"/>
      <c r="Z544" s="1021"/>
      <c r="AA544" s="1021"/>
      <c r="AB544" s="1021"/>
      <c r="AC544" s="1021"/>
      <c r="AD544" s="1021"/>
      <c r="AE544" s="1021"/>
      <c r="AF544" s="1021"/>
      <c r="AG544" s="1021"/>
      <c r="AH544" s="1021"/>
      <c r="AI544" s="1021"/>
    </row>
    <row r="545" spans="21:35" ht="12.75">
      <c r="U545" s="997"/>
      <c r="V545" s="996"/>
      <c r="W545" s="995"/>
      <c r="X545" s="1021"/>
      <c r="Y545" s="1021"/>
      <c r="Z545" s="1021"/>
      <c r="AA545" s="1021"/>
      <c r="AB545" s="1021"/>
      <c r="AC545" s="1021"/>
      <c r="AD545" s="1021"/>
      <c r="AE545" s="1021"/>
      <c r="AF545" s="1021"/>
      <c r="AG545" s="1021"/>
      <c r="AH545" s="1021"/>
      <c r="AI545" s="1021"/>
    </row>
    <row r="546" spans="21:35" ht="12.75">
      <c r="U546" s="997"/>
      <c r="V546" s="996"/>
      <c r="W546" s="995"/>
      <c r="X546" s="1021"/>
      <c r="Y546" s="1021"/>
      <c r="Z546" s="1021"/>
      <c r="AA546" s="1021"/>
      <c r="AB546" s="1021"/>
      <c r="AC546" s="1021"/>
      <c r="AD546" s="1021"/>
      <c r="AE546" s="1021"/>
      <c r="AF546" s="1021"/>
      <c r="AG546" s="1021"/>
      <c r="AH546" s="1021"/>
      <c r="AI546" s="1021"/>
    </row>
    <row r="547" spans="21:35" ht="12.75">
      <c r="U547" s="997"/>
      <c r="V547" s="996"/>
      <c r="W547" s="995"/>
      <c r="X547" s="1021"/>
      <c r="Y547" s="1021"/>
      <c r="Z547" s="1021"/>
      <c r="AA547" s="1021"/>
      <c r="AB547" s="1021"/>
      <c r="AC547" s="1021"/>
      <c r="AD547" s="1021"/>
      <c r="AE547" s="1021"/>
      <c r="AF547" s="1021"/>
      <c r="AG547" s="1021"/>
      <c r="AH547" s="1021"/>
      <c r="AI547" s="1021"/>
    </row>
    <row r="548" spans="21:35" ht="12.75">
      <c r="U548" s="997"/>
      <c r="V548" s="996"/>
      <c r="W548" s="995"/>
      <c r="X548" s="1021"/>
      <c r="Y548" s="1021"/>
      <c r="Z548" s="1021"/>
      <c r="AA548" s="1021"/>
      <c r="AB548" s="1021"/>
      <c r="AC548" s="1021"/>
      <c r="AD548" s="1021"/>
      <c r="AE548" s="1021"/>
      <c r="AF548" s="1021"/>
      <c r="AG548" s="1021"/>
      <c r="AH548" s="1021"/>
      <c r="AI548" s="1021"/>
    </row>
    <row r="549" spans="21:35" ht="12.75">
      <c r="U549" s="997"/>
      <c r="V549" s="996"/>
      <c r="W549" s="995"/>
      <c r="X549" s="1021"/>
      <c r="Y549" s="1021"/>
      <c r="Z549" s="1021"/>
      <c r="AA549" s="1021"/>
      <c r="AB549" s="1021"/>
      <c r="AC549" s="1021"/>
      <c r="AD549" s="1021"/>
      <c r="AE549" s="1021"/>
      <c r="AF549" s="1021"/>
      <c r="AG549" s="1021"/>
      <c r="AH549" s="1021"/>
      <c r="AI549" s="1021"/>
    </row>
    <row r="550" spans="21:35" ht="12.75">
      <c r="U550" s="997"/>
      <c r="V550" s="996"/>
      <c r="W550" s="995"/>
      <c r="X550" s="1021"/>
      <c r="Y550" s="1021"/>
      <c r="Z550" s="1021"/>
      <c r="AA550" s="1021"/>
      <c r="AB550" s="1021"/>
      <c r="AC550" s="1021"/>
      <c r="AD550" s="1021"/>
      <c r="AE550" s="1021"/>
      <c r="AF550" s="1021"/>
      <c r="AG550" s="1021"/>
      <c r="AH550" s="1021"/>
      <c r="AI550" s="1021"/>
    </row>
    <row r="551" spans="21:35" ht="12.75">
      <c r="U551" s="997"/>
      <c r="V551" s="996"/>
      <c r="W551" s="995"/>
      <c r="X551" s="1021"/>
      <c r="Y551" s="1021"/>
      <c r="Z551" s="1021"/>
      <c r="AA551" s="1021"/>
      <c r="AB551" s="1021"/>
      <c r="AC551" s="1021"/>
      <c r="AD551" s="1021"/>
      <c r="AE551" s="1021"/>
      <c r="AF551" s="1021"/>
      <c r="AG551" s="1021"/>
      <c r="AH551" s="1021"/>
      <c r="AI551" s="1021"/>
    </row>
    <row r="552" spans="21:35" ht="12.75">
      <c r="U552" s="997"/>
      <c r="V552" s="996"/>
      <c r="W552" s="995"/>
      <c r="X552" s="1021"/>
      <c r="Y552" s="1021"/>
      <c r="Z552" s="1021"/>
      <c r="AA552" s="1021"/>
      <c r="AB552" s="1021"/>
      <c r="AC552" s="1021"/>
      <c r="AD552" s="1021"/>
      <c r="AE552" s="1021"/>
      <c r="AF552" s="1021"/>
      <c r="AG552" s="1021"/>
      <c r="AH552" s="1021"/>
      <c r="AI552" s="1021"/>
    </row>
    <row r="553" spans="21:35" ht="12.75">
      <c r="U553" s="997"/>
      <c r="V553" s="996"/>
      <c r="W553" s="995"/>
      <c r="X553" s="1021"/>
      <c r="Y553" s="1021"/>
      <c r="Z553" s="1021"/>
      <c r="AA553" s="1021"/>
      <c r="AB553" s="1021"/>
      <c r="AC553" s="1021"/>
      <c r="AD553" s="1021"/>
      <c r="AE553" s="1021"/>
      <c r="AF553" s="1021"/>
      <c r="AG553" s="1021"/>
      <c r="AH553" s="1021"/>
      <c r="AI553" s="1021"/>
    </row>
    <row r="554" spans="21:35" ht="12.75">
      <c r="U554" s="997"/>
      <c r="V554" s="996"/>
      <c r="W554" s="995"/>
      <c r="X554" s="1021"/>
      <c r="Y554" s="1021"/>
      <c r="Z554" s="1021"/>
      <c r="AA554" s="1021"/>
      <c r="AB554" s="1021"/>
      <c r="AC554" s="1021"/>
      <c r="AD554" s="1021"/>
      <c r="AE554" s="1021"/>
      <c r="AF554" s="1021"/>
      <c r="AG554" s="1021"/>
      <c r="AH554" s="1021"/>
      <c r="AI554" s="1021"/>
    </row>
    <row r="555" spans="21:35" ht="12.75">
      <c r="U555" s="997"/>
      <c r="V555" s="996"/>
      <c r="W555" s="995"/>
      <c r="X555" s="1021"/>
      <c r="Y555" s="1021"/>
      <c r="Z555" s="1021"/>
      <c r="AA555" s="1021"/>
      <c r="AB555" s="1021"/>
      <c r="AC555" s="1021"/>
      <c r="AD555" s="1021"/>
      <c r="AE555" s="1021"/>
      <c r="AF555" s="1021"/>
      <c r="AG555" s="1021"/>
      <c r="AH555" s="1021"/>
      <c r="AI555" s="1021"/>
    </row>
    <row r="556" spans="21:35" ht="12.75">
      <c r="U556" s="997"/>
      <c r="V556" s="996"/>
      <c r="W556" s="995"/>
      <c r="X556" s="1021"/>
      <c r="Y556" s="1021"/>
      <c r="Z556" s="1021"/>
      <c r="AA556" s="1021"/>
      <c r="AB556" s="1021"/>
      <c r="AC556" s="1021"/>
      <c r="AD556" s="1021"/>
      <c r="AE556" s="1021"/>
      <c r="AF556" s="1021"/>
      <c r="AG556" s="1021"/>
      <c r="AH556" s="1021"/>
      <c r="AI556" s="1021"/>
    </row>
    <row r="557" spans="21:35" ht="12.75">
      <c r="U557" s="997"/>
      <c r="V557" s="996"/>
      <c r="W557" s="995"/>
      <c r="X557" s="1021"/>
      <c r="Y557" s="1021"/>
      <c r="Z557" s="1021"/>
      <c r="AA557" s="1021"/>
      <c r="AB557" s="1021"/>
      <c r="AC557" s="1021"/>
      <c r="AD557" s="1021"/>
      <c r="AE557" s="1021"/>
      <c r="AF557" s="1021"/>
      <c r="AG557" s="1021"/>
      <c r="AH557" s="1021"/>
      <c r="AI557" s="1021"/>
    </row>
    <row r="558" spans="21:35" ht="12.75">
      <c r="U558" s="997"/>
      <c r="V558" s="996"/>
      <c r="W558" s="995"/>
      <c r="X558" s="1021"/>
      <c r="Y558" s="1021"/>
      <c r="Z558" s="1021"/>
      <c r="AA558" s="1021"/>
      <c r="AB558" s="1021"/>
      <c r="AC558" s="1021"/>
      <c r="AD558" s="1021"/>
      <c r="AE558" s="1021"/>
      <c r="AF558" s="1021"/>
      <c r="AG558" s="1021"/>
      <c r="AH558" s="1021"/>
      <c r="AI558" s="1021"/>
    </row>
    <row r="559" spans="21:35" ht="12.75">
      <c r="U559" s="997"/>
      <c r="V559" s="996"/>
      <c r="W559" s="995"/>
      <c r="X559" s="1021"/>
      <c r="Y559" s="1021"/>
      <c r="Z559" s="1021"/>
      <c r="AA559" s="1021"/>
      <c r="AB559" s="1021"/>
      <c r="AC559" s="1021"/>
      <c r="AD559" s="1021"/>
      <c r="AE559" s="1021"/>
      <c r="AF559" s="1021"/>
      <c r="AG559" s="1021"/>
      <c r="AH559" s="1021"/>
      <c r="AI559" s="1021"/>
    </row>
    <row r="560" spans="21:35" ht="12.75">
      <c r="U560" s="997"/>
      <c r="V560" s="996"/>
      <c r="W560" s="995"/>
      <c r="X560" s="1021"/>
      <c r="Y560" s="1021"/>
      <c r="Z560" s="1021"/>
      <c r="AA560" s="1021"/>
      <c r="AB560" s="1021"/>
      <c r="AC560" s="1008"/>
      <c r="AD560" s="1021"/>
      <c r="AE560" s="1021"/>
      <c r="AF560" s="1021"/>
      <c r="AG560" s="1021"/>
      <c r="AH560" s="1021"/>
      <c r="AI560" s="1021"/>
    </row>
    <row r="561" spans="21:35" ht="12.75">
      <c r="U561" s="997"/>
      <c r="V561" s="996"/>
      <c r="W561" s="995"/>
      <c r="X561" s="1022"/>
      <c r="Y561" s="1023"/>
      <c r="Z561" s="1023"/>
      <c r="AA561" s="1023"/>
      <c r="AB561" s="1023"/>
      <c r="AC561" s="1008"/>
      <c r="AD561" s="1023"/>
      <c r="AE561" s="1023"/>
      <c r="AF561" s="1024"/>
      <c r="AG561" s="1023"/>
      <c r="AH561" s="1023"/>
      <c r="AI561" s="1025"/>
    </row>
    <row r="562" spans="21:35" ht="12.75">
      <c r="U562" s="997"/>
      <c r="V562" s="996"/>
      <c r="W562" s="995"/>
      <c r="X562" s="1022"/>
      <c r="Y562" s="1023"/>
      <c r="Z562" s="1023"/>
      <c r="AA562" s="1023"/>
      <c r="AB562" s="1023"/>
      <c r="AC562" s="1008"/>
      <c r="AD562" s="1023"/>
      <c r="AE562" s="1023"/>
      <c r="AF562" s="1024"/>
      <c r="AG562" s="1023"/>
      <c r="AH562" s="1023"/>
      <c r="AI562" s="1025"/>
    </row>
    <row r="563" spans="21:35" ht="12.75">
      <c r="U563" s="997"/>
      <c r="V563" s="996"/>
      <c r="W563" s="995"/>
      <c r="X563" s="1022"/>
      <c r="Y563" s="1023"/>
      <c r="Z563" s="1023"/>
      <c r="AA563" s="1023"/>
      <c r="AB563" s="1023"/>
      <c r="AC563" s="1008"/>
      <c r="AD563" s="1023"/>
      <c r="AE563" s="1023"/>
      <c r="AF563" s="1024"/>
      <c r="AG563" s="1023"/>
      <c r="AH563" s="1023"/>
      <c r="AI563" s="1025"/>
    </row>
    <row r="564" spans="21:35" ht="12.75">
      <c r="U564" s="997"/>
      <c r="V564" s="996"/>
      <c r="W564" s="995"/>
      <c r="X564" s="1022"/>
      <c r="Y564" s="1023"/>
      <c r="Z564" s="1023"/>
      <c r="AA564" s="1023"/>
      <c r="AB564" s="1023"/>
      <c r="AC564" s="1008"/>
      <c r="AD564" s="1023"/>
      <c r="AE564" s="1023"/>
      <c r="AF564" s="1024"/>
      <c r="AG564" s="1023"/>
      <c r="AH564" s="1023"/>
      <c r="AI564" s="1025"/>
    </row>
    <row r="565" spans="21:35" ht="12.75">
      <c r="U565" s="997"/>
      <c r="V565" s="996"/>
      <c r="W565" s="995"/>
      <c r="X565" s="1022"/>
      <c r="Y565" s="1023"/>
      <c r="Z565" s="1023"/>
      <c r="AA565" s="1023"/>
      <c r="AB565" s="1023"/>
      <c r="AC565" s="1008"/>
      <c r="AD565" s="1023"/>
      <c r="AE565" s="1023"/>
      <c r="AF565" s="1024"/>
      <c r="AG565" s="1023"/>
      <c r="AH565" s="1023"/>
      <c r="AI565" s="1025"/>
    </row>
    <row r="566" spans="21:35" ht="12.75">
      <c r="U566" s="997"/>
      <c r="V566" s="996"/>
      <c r="W566" s="995"/>
      <c r="X566" s="1022"/>
      <c r="Y566" s="1023"/>
      <c r="Z566" s="1023"/>
      <c r="AA566" s="1023"/>
      <c r="AB566" s="1023"/>
      <c r="AC566" s="1008"/>
      <c r="AD566" s="1023"/>
      <c r="AE566" s="1023"/>
      <c r="AF566" s="1024"/>
      <c r="AG566" s="1023"/>
      <c r="AH566" s="1023"/>
      <c r="AI566" s="1025"/>
    </row>
    <row r="567" spans="21:35" ht="12.75">
      <c r="U567" s="997"/>
      <c r="V567" s="996"/>
      <c r="W567" s="995"/>
      <c r="X567" s="1022"/>
      <c r="Y567" s="1023"/>
      <c r="Z567" s="1023"/>
      <c r="AA567" s="1023"/>
      <c r="AB567" s="1023"/>
      <c r="AC567" s="1008"/>
      <c r="AD567" s="1023"/>
      <c r="AE567" s="1023"/>
      <c r="AF567" s="1024"/>
      <c r="AG567" s="1023"/>
      <c r="AH567" s="1023"/>
      <c r="AI567" s="1025"/>
    </row>
    <row r="568" spans="21:35" ht="12.75">
      <c r="U568" s="997"/>
      <c r="V568" s="996"/>
      <c r="W568" s="995"/>
      <c r="X568" s="1022"/>
      <c r="Y568" s="1023"/>
      <c r="Z568" s="1023"/>
      <c r="AA568" s="1023"/>
      <c r="AB568" s="1023"/>
      <c r="AC568" s="1008"/>
      <c r="AD568" s="1023"/>
      <c r="AE568" s="1023"/>
      <c r="AF568" s="1024"/>
      <c r="AG568" s="1023"/>
      <c r="AH568" s="1023"/>
      <c r="AI568" s="1025"/>
    </row>
    <row r="569" spans="21:35" ht="12.75">
      <c r="U569" s="997"/>
      <c r="V569" s="996"/>
      <c r="W569" s="995"/>
      <c r="X569" s="1022"/>
      <c r="Y569" s="1022"/>
      <c r="Z569" s="1022"/>
      <c r="AA569" s="1022"/>
      <c r="AB569" s="1022"/>
      <c r="AC569" s="1008"/>
      <c r="AD569" s="1022"/>
      <c r="AE569" s="1022"/>
      <c r="AF569" s="1022"/>
      <c r="AG569" s="1022"/>
      <c r="AH569" s="1022"/>
      <c r="AI569" s="1022"/>
    </row>
    <row r="570" spans="21:35" ht="12.75">
      <c r="U570" s="997"/>
      <c r="V570" s="996"/>
      <c r="W570" s="995"/>
      <c r="X570" s="1022"/>
      <c r="Y570" s="1022"/>
      <c r="Z570" s="1022"/>
      <c r="AA570" s="1022"/>
      <c r="AB570" s="1022"/>
      <c r="AC570" s="1008"/>
      <c r="AD570" s="1022"/>
      <c r="AE570" s="1022"/>
      <c r="AF570" s="1022"/>
      <c r="AG570" s="1022"/>
      <c r="AH570" s="1022"/>
      <c r="AI570" s="1022"/>
    </row>
    <row r="571" spans="21:35" ht="12.75">
      <c r="U571" s="997"/>
      <c r="V571" s="996"/>
      <c r="W571" s="995"/>
      <c r="X571" s="1022"/>
      <c r="Y571" s="1022"/>
      <c r="Z571" s="1022"/>
      <c r="AA571" s="1022"/>
      <c r="AB571" s="1022"/>
      <c r="AC571" s="1008"/>
      <c r="AD571" s="1022"/>
      <c r="AE571" s="1022"/>
      <c r="AF571" s="1022"/>
      <c r="AG571" s="1022"/>
      <c r="AH571" s="1022"/>
      <c r="AI571" s="1022"/>
    </row>
    <row r="572" spans="21:35" ht="12.75">
      <c r="U572" s="997"/>
      <c r="V572" s="996"/>
      <c r="W572" s="995"/>
      <c r="X572" s="1022"/>
      <c r="Y572" s="1022"/>
      <c r="Z572" s="1022"/>
      <c r="AA572" s="1022"/>
      <c r="AB572" s="1022"/>
      <c r="AC572" s="1008"/>
      <c r="AD572" s="1022"/>
      <c r="AE572" s="1022"/>
      <c r="AF572" s="1022"/>
      <c r="AG572" s="1022"/>
      <c r="AH572" s="1022"/>
      <c r="AI572" s="1022"/>
    </row>
    <row r="573" spans="21:35" ht="12.75">
      <c r="U573" s="997"/>
      <c r="V573" s="996"/>
      <c r="W573" s="995"/>
      <c r="X573" s="1022"/>
      <c r="Y573" s="1022"/>
      <c r="Z573" s="1022"/>
      <c r="AA573" s="1022"/>
      <c r="AB573" s="1022"/>
      <c r="AC573" s="1008"/>
      <c r="AD573" s="1022"/>
      <c r="AE573" s="1022"/>
      <c r="AF573" s="1022"/>
      <c r="AG573" s="1022"/>
      <c r="AH573" s="1022"/>
      <c r="AI573" s="1022"/>
    </row>
    <row r="574" spans="21:35" ht="12.75">
      <c r="U574" s="997"/>
      <c r="V574" s="996"/>
      <c r="W574" s="995"/>
      <c r="X574" s="1022"/>
      <c r="Y574" s="1022"/>
      <c r="Z574" s="1022"/>
      <c r="AA574" s="1022"/>
      <c r="AB574" s="1022"/>
      <c r="AC574" s="1008"/>
      <c r="AD574" s="1022"/>
      <c r="AE574" s="1022"/>
      <c r="AF574" s="1022"/>
      <c r="AG574" s="1022"/>
      <c r="AH574" s="1022"/>
      <c r="AI574" s="1022"/>
    </row>
    <row r="575" spans="21:35" ht="12.75">
      <c r="U575" s="997"/>
      <c r="V575" s="996"/>
      <c r="W575" s="995"/>
      <c r="X575" s="1022"/>
      <c r="Y575" s="1022"/>
      <c r="Z575" s="1022"/>
      <c r="AA575" s="1022"/>
      <c r="AB575" s="1022"/>
      <c r="AC575" s="1008"/>
      <c r="AD575" s="1022"/>
      <c r="AE575" s="1022"/>
      <c r="AF575" s="1022"/>
      <c r="AG575" s="1022"/>
      <c r="AH575" s="1022"/>
      <c r="AI575" s="1022"/>
    </row>
    <row r="576" spans="21:35" ht="12.75">
      <c r="U576" s="997"/>
      <c r="V576" s="996"/>
      <c r="W576" s="995"/>
      <c r="X576" s="1022"/>
      <c r="Y576" s="1022"/>
      <c r="Z576" s="1022"/>
      <c r="AA576" s="1022"/>
      <c r="AB576" s="1022"/>
      <c r="AC576" s="1008"/>
      <c r="AD576" s="1022"/>
      <c r="AE576" s="1022"/>
      <c r="AF576" s="1022"/>
      <c r="AG576" s="1022"/>
      <c r="AH576" s="1022"/>
      <c r="AI576" s="1022"/>
    </row>
    <row r="577" spans="21:35" ht="12.75">
      <c r="U577" s="997"/>
      <c r="V577" s="996"/>
      <c r="W577" s="995"/>
      <c r="X577" s="1022"/>
      <c r="Y577" s="1022"/>
      <c r="Z577" s="1022"/>
      <c r="AA577" s="1022"/>
      <c r="AB577" s="1022"/>
      <c r="AC577" s="1008"/>
      <c r="AD577" s="1022"/>
      <c r="AE577" s="1022"/>
      <c r="AF577" s="1022"/>
      <c r="AG577" s="1022"/>
      <c r="AH577" s="1022"/>
      <c r="AI577" s="1022"/>
    </row>
    <row r="578" spans="21:35" ht="12.75">
      <c r="U578" s="997"/>
      <c r="V578" s="996"/>
      <c r="W578" s="995"/>
      <c r="X578" s="1022"/>
      <c r="Y578" s="1022"/>
      <c r="Z578" s="1022"/>
      <c r="AA578" s="1022"/>
      <c r="AB578" s="1022"/>
      <c r="AC578" s="1008"/>
      <c r="AD578" s="1022"/>
      <c r="AE578" s="1022"/>
      <c r="AF578" s="1022"/>
      <c r="AG578" s="1022"/>
      <c r="AH578" s="1022"/>
      <c r="AI578" s="1022"/>
    </row>
    <row r="579" spans="21:35" ht="12.75">
      <c r="U579" s="997"/>
      <c r="V579" s="996"/>
      <c r="W579" s="995"/>
      <c r="X579" s="1022"/>
      <c r="Y579" s="1022"/>
      <c r="Z579" s="1022"/>
      <c r="AA579" s="1022"/>
      <c r="AB579" s="1022"/>
      <c r="AC579" s="1008"/>
      <c r="AD579" s="1022"/>
      <c r="AE579" s="1022"/>
      <c r="AF579" s="1022"/>
      <c r="AG579" s="1022"/>
      <c r="AH579" s="1022"/>
      <c r="AI579" s="1022"/>
    </row>
    <row r="580" spans="21:35" ht="12.75">
      <c r="U580" s="997"/>
      <c r="V580" s="996"/>
      <c r="W580" s="995"/>
      <c r="X580" s="1022"/>
      <c r="Y580" s="1022"/>
      <c r="Z580" s="1022"/>
      <c r="AA580" s="1022"/>
      <c r="AB580" s="1022"/>
      <c r="AC580" s="1008"/>
      <c r="AD580" s="1022"/>
      <c r="AE580" s="1022"/>
      <c r="AF580" s="1022"/>
      <c r="AG580" s="1022"/>
      <c r="AH580" s="1022"/>
      <c r="AI580" s="1022"/>
    </row>
    <row r="581" spans="21:35" ht="12.75">
      <c r="U581" s="997"/>
      <c r="V581" s="996"/>
      <c r="W581" s="995"/>
      <c r="X581" s="1022"/>
      <c r="Y581" s="1022"/>
      <c r="Z581" s="1022"/>
      <c r="AA581" s="1022"/>
      <c r="AB581" s="1022"/>
      <c r="AC581" s="1008"/>
      <c r="AD581" s="1022"/>
      <c r="AE581" s="1022"/>
      <c r="AF581" s="1022"/>
      <c r="AG581" s="1022"/>
      <c r="AH581" s="1022"/>
      <c r="AI581" s="1022"/>
    </row>
    <row r="582" spans="21:35" ht="12.75">
      <c r="U582" s="997"/>
      <c r="V582" s="996"/>
      <c r="W582" s="995"/>
      <c r="X582" s="1022"/>
      <c r="Y582" s="1022"/>
      <c r="Z582" s="1022"/>
      <c r="AA582" s="1022"/>
      <c r="AB582" s="1022"/>
      <c r="AC582" s="1008"/>
      <c r="AD582" s="1022"/>
      <c r="AE582" s="1022"/>
      <c r="AF582" s="1022"/>
      <c r="AG582" s="1022"/>
      <c r="AH582" s="1022"/>
      <c r="AI582" s="1022"/>
    </row>
    <row r="583" spans="21:35" ht="12.75">
      <c r="U583" s="997"/>
      <c r="V583" s="996"/>
      <c r="W583" s="995"/>
      <c r="X583" s="1022"/>
      <c r="Y583" s="1022"/>
      <c r="Z583" s="1022"/>
      <c r="AA583" s="1022"/>
      <c r="AB583" s="1022"/>
      <c r="AC583" s="1008"/>
      <c r="AD583" s="1022"/>
      <c r="AE583" s="1022"/>
      <c r="AF583" s="1022"/>
      <c r="AG583" s="1022"/>
      <c r="AH583" s="1022"/>
      <c r="AI583" s="1022"/>
    </row>
    <row r="584" spans="21:35" ht="12.75">
      <c r="U584" s="997"/>
      <c r="V584" s="996"/>
      <c r="W584" s="995"/>
      <c r="X584" s="1022"/>
      <c r="Y584" s="1022"/>
      <c r="Z584" s="1022"/>
      <c r="AA584" s="1022"/>
      <c r="AB584" s="1022"/>
      <c r="AC584" s="1008"/>
      <c r="AD584" s="1022"/>
      <c r="AE584" s="1022"/>
      <c r="AF584" s="1022"/>
      <c r="AG584" s="1022"/>
      <c r="AH584" s="1022"/>
      <c r="AI584" s="1022"/>
    </row>
    <row r="585" spans="21:35" ht="12.75">
      <c r="U585" s="997"/>
      <c r="V585" s="996"/>
      <c r="W585" s="995"/>
      <c r="X585" s="1022"/>
      <c r="Y585" s="1022"/>
      <c r="Z585" s="1022"/>
      <c r="AA585" s="1022"/>
      <c r="AB585" s="1022"/>
      <c r="AC585" s="1008"/>
      <c r="AD585" s="1022"/>
      <c r="AE585" s="1022"/>
      <c r="AF585" s="1022"/>
      <c r="AG585" s="1022"/>
      <c r="AH585" s="1022"/>
      <c r="AI585" s="1022"/>
    </row>
    <row r="586" spans="21:35" ht="13.5" thickBot="1">
      <c r="U586" s="996"/>
      <c r="V586" s="996"/>
      <c r="W586" s="995"/>
      <c r="X586" s="1022"/>
      <c r="Y586" s="1022"/>
      <c r="Z586" s="1022"/>
      <c r="AA586" s="1022"/>
      <c r="AB586" s="1022"/>
      <c r="AC586" s="1008"/>
      <c r="AD586" s="1022"/>
      <c r="AE586" s="1022"/>
      <c r="AF586" s="1022"/>
      <c r="AG586" s="1022"/>
      <c r="AH586" s="1022"/>
      <c r="AI586" s="1022"/>
    </row>
    <row r="587" spans="21:35" ht="12.75">
      <c r="U587" s="996"/>
      <c r="V587" s="1004"/>
      <c r="W587" s="995"/>
      <c r="X587" s="1022"/>
      <c r="Y587" s="1022"/>
      <c r="Z587" s="1022"/>
      <c r="AA587" s="1022"/>
      <c r="AB587" s="1022"/>
      <c r="AC587" s="1008"/>
      <c r="AD587" s="1022"/>
      <c r="AE587" s="1022"/>
      <c r="AF587" s="1022"/>
      <c r="AG587" s="1022"/>
      <c r="AH587" s="1022"/>
      <c r="AI587" s="1022"/>
    </row>
    <row r="588" spans="21:35" ht="12.75">
      <c r="U588" s="997"/>
      <c r="V588" s="996"/>
      <c r="W588" s="995"/>
      <c r="X588" s="1022"/>
      <c r="Y588" s="1022"/>
      <c r="Z588" s="1022"/>
      <c r="AA588" s="1022"/>
      <c r="AB588" s="1022"/>
      <c r="AC588" s="1008"/>
      <c r="AD588" s="1022"/>
      <c r="AE588" s="1022"/>
      <c r="AF588" s="1022"/>
      <c r="AG588" s="1022"/>
      <c r="AH588" s="1022"/>
      <c r="AI588" s="1022"/>
    </row>
    <row r="589" spans="21:35" ht="12.75">
      <c r="U589" s="997"/>
      <c r="V589" s="996"/>
      <c r="W589" s="995"/>
      <c r="X589" s="1022"/>
      <c r="Y589" s="1022"/>
      <c r="Z589" s="1022"/>
      <c r="AA589" s="1022"/>
      <c r="AB589" s="1022"/>
      <c r="AC589" s="1008"/>
      <c r="AD589" s="1022"/>
      <c r="AE589" s="1022"/>
      <c r="AF589" s="1022"/>
      <c r="AG589" s="1022"/>
      <c r="AH589" s="1022"/>
      <c r="AI589" s="1022"/>
    </row>
    <row r="590" spans="21:35" ht="12.75">
      <c r="U590" s="997"/>
      <c r="V590" s="996"/>
      <c r="W590" s="995"/>
      <c r="X590" s="1022"/>
      <c r="Y590" s="1022"/>
      <c r="Z590" s="1022"/>
      <c r="AA590" s="1022"/>
      <c r="AB590" s="1022"/>
      <c r="AC590" s="1008"/>
      <c r="AD590" s="1022"/>
      <c r="AE590" s="1022"/>
      <c r="AF590" s="1022"/>
      <c r="AG590" s="1022"/>
      <c r="AH590" s="1022"/>
      <c r="AI590" s="1022"/>
    </row>
    <row r="591" spans="21:35" ht="12.75">
      <c r="U591" s="997"/>
      <c r="V591" s="996"/>
      <c r="W591" s="995"/>
      <c r="X591" s="1022"/>
      <c r="Y591" s="1022"/>
      <c r="Z591" s="1022"/>
      <c r="AA591" s="1022"/>
      <c r="AB591" s="1022"/>
      <c r="AC591" s="1008"/>
      <c r="AD591" s="1022"/>
      <c r="AE591" s="1022"/>
      <c r="AF591" s="1022"/>
      <c r="AG591" s="1022"/>
      <c r="AH591" s="1022"/>
      <c r="AI591" s="1022"/>
    </row>
    <row r="592" spans="21:35" ht="12.75">
      <c r="U592" s="997"/>
      <c r="V592" s="996"/>
      <c r="W592" s="995"/>
      <c r="X592" s="1022"/>
      <c r="Y592" s="1022"/>
      <c r="Z592" s="1022"/>
      <c r="AA592" s="1022"/>
      <c r="AB592" s="1022"/>
      <c r="AC592" s="1008"/>
      <c r="AD592" s="1022"/>
      <c r="AE592" s="1022"/>
      <c r="AF592" s="1022"/>
      <c r="AG592" s="1022"/>
      <c r="AH592" s="1022"/>
      <c r="AI592" s="1022"/>
    </row>
    <row r="593" spans="21:35" ht="12.75">
      <c r="U593" s="997"/>
      <c r="V593" s="996"/>
      <c r="W593" s="995"/>
      <c r="X593" s="1022"/>
      <c r="Y593" s="1022"/>
      <c r="Z593" s="1022"/>
      <c r="AA593" s="1022"/>
      <c r="AB593" s="1022"/>
      <c r="AC593" s="1008"/>
      <c r="AD593" s="1022"/>
      <c r="AE593" s="1022"/>
      <c r="AF593" s="1022"/>
      <c r="AG593" s="1022"/>
      <c r="AH593" s="1022"/>
      <c r="AI593" s="1022"/>
    </row>
    <row r="594" spans="21:35" ht="12.75">
      <c r="U594" s="997"/>
      <c r="V594" s="996"/>
      <c r="W594" s="995"/>
      <c r="X594" s="1022"/>
      <c r="Y594" s="1022"/>
      <c r="Z594" s="1022"/>
      <c r="AA594" s="1022"/>
      <c r="AB594" s="1022"/>
      <c r="AC594" s="1008"/>
      <c r="AD594" s="1022"/>
      <c r="AE594" s="1022"/>
      <c r="AF594" s="1022"/>
      <c r="AG594" s="1022"/>
      <c r="AH594" s="1022"/>
      <c r="AI594" s="1022"/>
    </row>
    <row r="595" spans="21:35" ht="12.75">
      <c r="U595" s="997"/>
      <c r="V595" s="996"/>
      <c r="W595" s="995"/>
      <c r="X595" s="1022"/>
      <c r="Y595" s="1022"/>
      <c r="Z595" s="1022"/>
      <c r="AA595" s="1022"/>
      <c r="AB595" s="1022"/>
      <c r="AC595" s="1008"/>
      <c r="AD595" s="1022"/>
      <c r="AE595" s="1022"/>
      <c r="AF595" s="1022"/>
      <c r="AG595" s="1022"/>
      <c r="AH595" s="1022"/>
      <c r="AI595" s="1022"/>
    </row>
    <row r="596" spans="21:35" ht="12.75">
      <c r="U596" s="997"/>
      <c r="V596" s="996"/>
      <c r="W596" s="995"/>
      <c r="X596" s="1022"/>
      <c r="Y596" s="1022"/>
      <c r="Z596" s="1022"/>
      <c r="AA596" s="1022"/>
      <c r="AB596" s="1022"/>
      <c r="AC596" s="1008"/>
      <c r="AD596" s="1022"/>
      <c r="AE596" s="1022"/>
      <c r="AF596" s="1022"/>
      <c r="AG596" s="1022"/>
      <c r="AH596" s="1022"/>
      <c r="AI596" s="1022"/>
    </row>
    <row r="597" spans="21:35" ht="12.75">
      <c r="U597" s="997"/>
      <c r="V597" s="996"/>
      <c r="W597" s="995"/>
      <c r="X597" s="1022"/>
      <c r="Y597" s="1022"/>
      <c r="Z597" s="1022"/>
      <c r="AA597" s="1022"/>
      <c r="AB597" s="1022"/>
      <c r="AC597" s="1008"/>
      <c r="AD597" s="1022"/>
      <c r="AE597" s="1022"/>
      <c r="AF597" s="1022"/>
      <c r="AG597" s="1022"/>
      <c r="AH597" s="1022"/>
      <c r="AI597" s="1022"/>
    </row>
    <row r="598" spans="21:35" ht="12.75">
      <c r="U598" s="997"/>
      <c r="V598" s="996"/>
      <c r="W598" s="995"/>
      <c r="X598" s="1022"/>
      <c r="Y598" s="1022"/>
      <c r="Z598" s="1022"/>
      <c r="AA598" s="1022"/>
      <c r="AB598" s="1022"/>
      <c r="AC598" s="1008"/>
      <c r="AD598" s="1022"/>
      <c r="AE598" s="1022"/>
      <c r="AF598" s="1022"/>
      <c r="AG598" s="1022"/>
      <c r="AH598" s="1022"/>
      <c r="AI598" s="1022"/>
    </row>
    <row r="599" spans="21:35" ht="12.75">
      <c r="U599" s="997"/>
      <c r="V599" s="996"/>
      <c r="W599" s="995"/>
      <c r="X599" s="1022"/>
      <c r="Y599" s="1022"/>
      <c r="Z599" s="1022"/>
      <c r="AA599" s="1022"/>
      <c r="AB599" s="1022"/>
      <c r="AC599" s="1008"/>
      <c r="AD599" s="1022"/>
      <c r="AE599" s="1022"/>
      <c r="AF599" s="1022"/>
      <c r="AG599" s="1022"/>
      <c r="AH599" s="1022"/>
      <c r="AI599" s="1022"/>
    </row>
    <row r="600" spans="21:35" ht="12.75">
      <c r="U600" s="997"/>
      <c r="V600" s="996"/>
      <c r="W600" s="995"/>
      <c r="X600" s="1022"/>
      <c r="Y600" s="1022"/>
      <c r="Z600" s="1022"/>
      <c r="AA600" s="1022"/>
      <c r="AB600" s="1022"/>
      <c r="AC600" s="1008"/>
      <c r="AD600" s="1022"/>
      <c r="AE600" s="1022"/>
      <c r="AF600" s="1022"/>
      <c r="AG600" s="1022"/>
      <c r="AH600" s="1022"/>
      <c r="AI600" s="1022"/>
    </row>
    <row r="601" spans="21:35" ht="12.75">
      <c r="U601" s="997"/>
      <c r="V601" s="996"/>
      <c r="W601" s="995"/>
      <c r="X601" s="1022"/>
      <c r="Y601" s="1022"/>
      <c r="Z601" s="1022"/>
      <c r="AA601" s="1022"/>
      <c r="AB601" s="1022"/>
      <c r="AC601" s="1008"/>
      <c r="AD601" s="1022"/>
      <c r="AE601" s="1022"/>
      <c r="AF601" s="1022"/>
      <c r="AG601" s="1022"/>
      <c r="AH601" s="1022"/>
      <c r="AI601" s="1022"/>
    </row>
    <row r="602" spans="21:35" ht="12.75">
      <c r="U602" s="997"/>
      <c r="V602" s="996"/>
      <c r="W602" s="995"/>
      <c r="X602" s="1022"/>
      <c r="Y602" s="1022"/>
      <c r="Z602" s="1022"/>
      <c r="AA602" s="1022"/>
      <c r="AB602" s="1022"/>
      <c r="AC602" s="1008"/>
      <c r="AD602" s="1022"/>
      <c r="AE602" s="1022"/>
      <c r="AF602" s="1022"/>
      <c r="AG602" s="1022"/>
      <c r="AH602" s="1022"/>
      <c r="AI602" s="1022"/>
    </row>
    <row r="603" spans="21:35" ht="12.75">
      <c r="U603" s="997"/>
      <c r="V603" s="996"/>
      <c r="W603" s="995"/>
      <c r="X603" s="1022"/>
      <c r="Y603" s="1022"/>
      <c r="Z603" s="1022"/>
      <c r="AA603" s="1022"/>
      <c r="AB603" s="1022"/>
      <c r="AC603" s="1008"/>
      <c r="AD603" s="1022"/>
      <c r="AE603" s="1022"/>
      <c r="AF603" s="1022"/>
      <c r="AG603" s="1022"/>
      <c r="AH603" s="1022"/>
      <c r="AI603" s="1022"/>
    </row>
    <row r="604" spans="21:35" ht="12.75">
      <c r="U604" s="997"/>
      <c r="V604" s="996"/>
      <c r="W604" s="995"/>
      <c r="X604" s="1022"/>
      <c r="Y604" s="1022"/>
      <c r="Z604" s="1022"/>
      <c r="AA604" s="1022"/>
      <c r="AB604" s="1022"/>
      <c r="AC604" s="1008"/>
      <c r="AD604" s="1022"/>
      <c r="AE604" s="1022"/>
      <c r="AF604" s="1022"/>
      <c r="AG604" s="1022"/>
      <c r="AH604" s="1022"/>
      <c r="AI604" s="1022"/>
    </row>
    <row r="605" spans="21:35" ht="12.75">
      <c r="U605" s="997"/>
      <c r="V605" s="996"/>
      <c r="W605" s="995"/>
      <c r="X605" s="1022"/>
      <c r="Y605" s="1022"/>
      <c r="Z605" s="1022"/>
      <c r="AA605" s="1022"/>
      <c r="AB605" s="1022"/>
      <c r="AC605" s="1008"/>
      <c r="AD605" s="1022"/>
      <c r="AE605" s="1022"/>
      <c r="AF605" s="1022"/>
      <c r="AG605" s="1022"/>
      <c r="AH605" s="1022"/>
      <c r="AI605" s="1022"/>
    </row>
    <row r="606" spans="21:35" ht="12.75">
      <c r="U606" s="997"/>
      <c r="V606" s="996"/>
      <c r="W606" s="995"/>
      <c r="X606" s="1022"/>
      <c r="Y606" s="1022"/>
      <c r="Z606" s="1022"/>
      <c r="AA606" s="1022"/>
      <c r="AB606" s="1022"/>
      <c r="AC606" s="1008"/>
      <c r="AD606" s="1022"/>
      <c r="AE606" s="1022"/>
      <c r="AF606" s="1022"/>
      <c r="AG606" s="1022"/>
      <c r="AH606" s="1022"/>
      <c r="AI606" s="1022"/>
    </row>
    <row r="607" spans="21:35" ht="12.75">
      <c r="U607" s="997"/>
      <c r="V607" s="996"/>
      <c r="W607" s="995"/>
      <c r="X607" s="1022"/>
      <c r="Y607" s="1022"/>
      <c r="Z607" s="1022"/>
      <c r="AA607" s="1022"/>
      <c r="AB607" s="1022"/>
      <c r="AC607" s="1008"/>
      <c r="AD607" s="1022"/>
      <c r="AE607" s="1022"/>
      <c r="AF607" s="1022"/>
      <c r="AG607" s="1022"/>
      <c r="AH607" s="1022"/>
      <c r="AI607" s="1022"/>
    </row>
    <row r="608" spans="21:35" ht="12.75">
      <c r="U608" s="997"/>
      <c r="V608" s="996"/>
      <c r="W608" s="995"/>
      <c r="X608" s="1022"/>
      <c r="Y608" s="1022"/>
      <c r="Z608" s="1022"/>
      <c r="AA608" s="1022"/>
      <c r="AB608" s="1022"/>
      <c r="AC608" s="1008"/>
      <c r="AD608" s="1022"/>
      <c r="AE608" s="1022"/>
      <c r="AF608" s="1022"/>
      <c r="AG608" s="1022"/>
      <c r="AH608" s="1022"/>
      <c r="AI608" s="1022"/>
    </row>
    <row r="609" spans="21:35" ht="12.75">
      <c r="U609" s="997"/>
      <c r="V609" s="996"/>
      <c r="W609" s="995"/>
      <c r="X609" s="1022"/>
      <c r="Y609" s="1022"/>
      <c r="Z609" s="1022"/>
      <c r="AA609" s="1022"/>
      <c r="AB609" s="1022"/>
      <c r="AC609" s="1008"/>
      <c r="AD609" s="1022"/>
      <c r="AE609" s="1022"/>
      <c r="AF609" s="1022"/>
      <c r="AG609" s="1022"/>
      <c r="AH609" s="1022"/>
      <c r="AI609" s="1022"/>
    </row>
    <row r="610" spans="21:35" ht="12.75">
      <c r="U610" s="997"/>
      <c r="V610" s="996"/>
      <c r="W610" s="995"/>
      <c r="X610" s="1022"/>
      <c r="Y610" s="1022"/>
      <c r="Z610" s="1022"/>
      <c r="AA610" s="1022"/>
      <c r="AB610" s="1022"/>
      <c r="AC610" s="1008"/>
      <c r="AD610" s="1022"/>
      <c r="AE610" s="1022"/>
      <c r="AF610" s="1022"/>
      <c r="AG610" s="1022"/>
      <c r="AH610" s="1022"/>
      <c r="AI610" s="1022"/>
    </row>
    <row r="611" spans="21:35" ht="12.75">
      <c r="U611" s="997"/>
      <c r="V611" s="996"/>
      <c r="W611" s="995"/>
      <c r="X611" s="1022"/>
      <c r="Y611" s="1022"/>
      <c r="Z611" s="1022"/>
      <c r="AA611" s="1022"/>
      <c r="AB611" s="1022"/>
      <c r="AC611" s="1008"/>
      <c r="AD611" s="1022"/>
      <c r="AE611" s="1022"/>
      <c r="AF611" s="1022"/>
      <c r="AG611" s="1022"/>
      <c r="AH611" s="1022"/>
      <c r="AI611" s="1022"/>
    </row>
    <row r="612" spans="21:35" ht="12.75">
      <c r="U612" s="997"/>
      <c r="V612" s="996"/>
      <c r="W612" s="995"/>
      <c r="X612" s="1022"/>
      <c r="Y612" s="1022"/>
      <c r="Z612" s="1022"/>
      <c r="AA612" s="1022"/>
      <c r="AB612" s="1022"/>
      <c r="AC612" s="1008"/>
      <c r="AD612" s="1022"/>
      <c r="AE612" s="1022"/>
      <c r="AF612" s="1022"/>
      <c r="AG612" s="1022"/>
      <c r="AH612" s="1022"/>
      <c r="AI612" s="1022"/>
    </row>
    <row r="613" spans="21:35" ht="12.75">
      <c r="U613" s="997"/>
      <c r="V613" s="996"/>
      <c r="W613" s="995"/>
      <c r="X613" s="1022"/>
      <c r="Y613" s="1022"/>
      <c r="Z613" s="1022"/>
      <c r="AA613" s="1022"/>
      <c r="AB613" s="1022"/>
      <c r="AC613" s="1008"/>
      <c r="AD613" s="1022"/>
      <c r="AE613" s="1022"/>
      <c r="AF613" s="1022"/>
      <c r="AG613" s="1022"/>
      <c r="AH613" s="1022"/>
      <c r="AI613" s="1022"/>
    </row>
    <row r="614" spans="21:35" ht="12.75">
      <c r="U614" s="997"/>
      <c r="V614" s="996"/>
      <c r="W614" s="995"/>
      <c r="X614" s="1022"/>
      <c r="Y614" s="1022"/>
      <c r="Z614" s="1022"/>
      <c r="AA614" s="1022"/>
      <c r="AB614" s="1022"/>
      <c r="AC614" s="1008"/>
      <c r="AD614" s="1022"/>
      <c r="AE614" s="1022"/>
      <c r="AF614" s="1022"/>
      <c r="AG614" s="1022"/>
      <c r="AH614" s="1022"/>
      <c r="AI614" s="1022"/>
    </row>
    <row r="615" spans="21:35" ht="12.75">
      <c r="U615" s="997"/>
      <c r="V615" s="996"/>
      <c r="W615" s="995"/>
      <c r="X615" s="1022"/>
      <c r="Y615" s="1022"/>
      <c r="Z615" s="1022"/>
      <c r="AA615" s="1022"/>
      <c r="AB615" s="1022"/>
      <c r="AC615" s="1008"/>
      <c r="AD615" s="1022"/>
      <c r="AE615" s="1022"/>
      <c r="AF615" s="1022"/>
      <c r="AG615" s="1022"/>
      <c r="AH615" s="1022"/>
      <c r="AI615" s="1022"/>
    </row>
    <row r="616" spans="21:35" ht="12.75">
      <c r="U616" s="997"/>
      <c r="V616" s="996"/>
      <c r="W616" s="995"/>
      <c r="X616" s="1022"/>
      <c r="Y616" s="1022"/>
      <c r="Z616" s="1022"/>
      <c r="AA616" s="1022"/>
      <c r="AB616" s="1022"/>
      <c r="AC616" s="1008"/>
      <c r="AD616" s="1022"/>
      <c r="AE616" s="1022"/>
      <c r="AF616" s="1022"/>
      <c r="AG616" s="1022"/>
      <c r="AH616" s="1022"/>
      <c r="AI616" s="1022"/>
    </row>
    <row r="617" spans="21:35" ht="12.75">
      <c r="U617" s="997"/>
      <c r="V617" s="996"/>
      <c r="W617" s="995"/>
      <c r="X617" s="1022"/>
      <c r="Y617" s="1022"/>
      <c r="Z617" s="1022"/>
      <c r="AA617" s="1022"/>
      <c r="AB617" s="1022"/>
      <c r="AC617" s="1008"/>
      <c r="AD617" s="1022"/>
      <c r="AE617" s="1022"/>
      <c r="AF617" s="1022"/>
      <c r="AG617" s="1022"/>
      <c r="AH617" s="1022"/>
      <c r="AI617" s="1022"/>
    </row>
    <row r="618" spans="21:35" ht="12.75">
      <c r="U618" s="997"/>
      <c r="V618" s="996"/>
      <c r="W618" s="995"/>
      <c r="X618" s="1022"/>
      <c r="Y618" s="1022"/>
      <c r="Z618" s="1022"/>
      <c r="AA618" s="1022"/>
      <c r="AB618" s="1022"/>
      <c r="AC618" s="1008"/>
      <c r="AD618" s="1022"/>
      <c r="AE618" s="1022"/>
      <c r="AF618" s="1022"/>
      <c r="AG618" s="1022"/>
      <c r="AH618" s="1022"/>
      <c r="AI618" s="1022"/>
    </row>
    <row r="619" spans="21:35" ht="12.75">
      <c r="U619" s="997"/>
      <c r="V619" s="996"/>
      <c r="W619" s="995"/>
      <c r="X619" s="1022"/>
      <c r="Y619" s="1022"/>
      <c r="Z619" s="1022"/>
      <c r="AA619" s="1022"/>
      <c r="AB619" s="1022"/>
      <c r="AC619" s="1008"/>
      <c r="AD619" s="1022"/>
      <c r="AE619" s="1022"/>
      <c r="AF619" s="1022"/>
      <c r="AG619" s="1022"/>
      <c r="AH619" s="1022"/>
      <c r="AI619" s="1022"/>
    </row>
    <row r="620" spans="21:35" ht="12.75">
      <c r="U620" s="997"/>
      <c r="V620" s="996"/>
      <c r="W620" s="995"/>
      <c r="X620" s="1022"/>
      <c r="Y620" s="1022"/>
      <c r="Z620" s="1022"/>
      <c r="AA620" s="1022"/>
      <c r="AB620" s="1022"/>
      <c r="AC620" s="1008"/>
      <c r="AD620" s="1022"/>
      <c r="AE620" s="1022"/>
      <c r="AF620" s="1022"/>
      <c r="AG620" s="1022"/>
      <c r="AH620" s="1022"/>
      <c r="AI620" s="1022"/>
    </row>
    <row r="621" spans="21:35" ht="12.75">
      <c r="U621" s="997"/>
      <c r="V621" s="996"/>
      <c r="W621" s="995"/>
      <c r="X621" s="1022"/>
      <c r="Y621" s="1022"/>
      <c r="Z621" s="1022"/>
      <c r="AA621" s="1022"/>
      <c r="AB621" s="1022"/>
      <c r="AC621" s="1008"/>
      <c r="AD621" s="1022"/>
      <c r="AE621" s="1022"/>
      <c r="AF621" s="1022"/>
      <c r="AG621" s="1022"/>
      <c r="AH621" s="1022"/>
      <c r="AI621" s="1022"/>
    </row>
    <row r="622" spans="21:35" ht="12.75">
      <c r="U622" s="997"/>
      <c r="V622" s="996"/>
      <c r="W622" s="995"/>
      <c r="X622" s="1026"/>
      <c r="Y622" s="1026"/>
      <c r="Z622" s="1026"/>
      <c r="AA622" s="1026"/>
      <c r="AB622" s="1026"/>
      <c r="AC622" s="1027"/>
      <c r="AD622" s="1026"/>
      <c r="AE622" s="1026"/>
      <c r="AF622" s="1022"/>
      <c r="AG622" s="1026"/>
      <c r="AH622" s="1026"/>
      <c r="AI622" s="1028"/>
    </row>
    <row r="623" spans="21:35" ht="12.75">
      <c r="U623" s="997"/>
      <c r="V623" s="996"/>
      <c r="W623" s="995"/>
      <c r="X623" s="1026"/>
      <c r="Y623" s="1026"/>
      <c r="Z623" s="1026"/>
      <c r="AA623" s="1026"/>
      <c r="AB623" s="1026"/>
      <c r="AC623" s="1027"/>
      <c r="AD623" s="1026"/>
      <c r="AE623" s="1026"/>
      <c r="AF623" s="1022"/>
      <c r="AG623" s="1026"/>
      <c r="AH623" s="1026"/>
      <c r="AI623" s="1028"/>
    </row>
    <row r="624" spans="21:35" ht="12.75">
      <c r="U624" s="997"/>
      <c r="V624" s="996"/>
      <c r="W624" s="995"/>
      <c r="X624" s="1026"/>
      <c r="Y624" s="1026"/>
      <c r="Z624" s="1026"/>
      <c r="AA624" s="1026"/>
      <c r="AB624" s="1026"/>
      <c r="AC624" s="1027"/>
      <c r="AD624" s="1026"/>
      <c r="AE624" s="1026"/>
      <c r="AF624" s="1022"/>
      <c r="AG624" s="1026"/>
      <c r="AH624" s="1026"/>
      <c r="AI624" s="1028"/>
    </row>
    <row r="625" spans="21:35" ht="12.75">
      <c r="U625" s="997"/>
      <c r="V625" s="996"/>
      <c r="W625" s="995"/>
      <c r="X625" s="1026"/>
      <c r="Y625" s="1026"/>
      <c r="Z625" s="1026"/>
      <c r="AA625" s="1026"/>
      <c r="AB625" s="1026"/>
      <c r="AC625" s="1027"/>
      <c r="AD625" s="1026"/>
      <c r="AE625" s="1026"/>
      <c r="AF625" s="1022"/>
      <c r="AG625" s="1026"/>
      <c r="AH625" s="1026"/>
      <c r="AI625" s="1028"/>
    </row>
    <row r="626" spans="21:35" ht="12.75">
      <c r="U626" s="997"/>
      <c r="V626" s="996"/>
      <c r="W626" s="995"/>
      <c r="X626" s="1026"/>
      <c r="Y626" s="1026"/>
      <c r="Z626" s="1026"/>
      <c r="AA626" s="1026"/>
      <c r="AB626" s="1026"/>
      <c r="AC626" s="1029"/>
      <c r="AD626" s="1026"/>
      <c r="AE626" s="1026"/>
      <c r="AF626" s="1026"/>
      <c r="AG626" s="1026"/>
      <c r="AH626" s="1026"/>
      <c r="AI626" s="1028"/>
    </row>
    <row r="627" spans="21:35" ht="12.75">
      <c r="U627" s="997"/>
      <c r="V627" s="996"/>
      <c r="W627" s="995"/>
      <c r="X627" s="1026"/>
      <c r="Y627" s="1026"/>
      <c r="Z627" s="1026"/>
      <c r="AA627" s="1026"/>
      <c r="AB627" s="1026"/>
      <c r="AC627" s="1029"/>
      <c r="AD627" s="1026"/>
      <c r="AE627" s="1026"/>
      <c r="AF627" s="1026"/>
      <c r="AG627" s="1026"/>
      <c r="AH627" s="1026"/>
      <c r="AI627" s="1028"/>
    </row>
    <row r="628" spans="21:35" ht="12.75">
      <c r="U628" s="997"/>
      <c r="V628" s="996"/>
      <c r="W628" s="995"/>
      <c r="X628" s="1026"/>
      <c r="Y628" s="1026"/>
      <c r="Z628" s="1026"/>
      <c r="AA628" s="1026"/>
      <c r="AB628" s="1026"/>
      <c r="AC628" s="1029"/>
      <c r="AD628" s="1026"/>
      <c r="AE628" s="1026"/>
      <c r="AF628" s="1026"/>
      <c r="AG628" s="1026"/>
      <c r="AH628" s="1026"/>
      <c r="AI628" s="1028"/>
    </row>
    <row r="629" spans="21:35" ht="12.75">
      <c r="U629" s="997"/>
      <c r="V629" s="996"/>
      <c r="W629" s="995"/>
      <c r="X629" s="1026"/>
      <c r="Y629" s="1026"/>
      <c r="Z629" s="1026"/>
      <c r="AA629" s="1026"/>
      <c r="AB629" s="1026"/>
      <c r="AC629" s="1029"/>
      <c r="AD629" s="1026"/>
      <c r="AE629" s="1026"/>
      <c r="AF629" s="1026"/>
      <c r="AG629" s="1026"/>
      <c r="AH629" s="1026"/>
      <c r="AI629" s="1028"/>
    </row>
    <row r="630" spans="21:35" ht="12.75">
      <c r="U630" s="997"/>
      <c r="V630" s="996"/>
      <c r="W630" s="995"/>
      <c r="X630" s="1026"/>
      <c r="Y630" s="1026"/>
      <c r="Z630" s="1026"/>
      <c r="AA630" s="1026"/>
      <c r="AB630" s="1026"/>
      <c r="AC630" s="1029"/>
      <c r="AD630" s="1030"/>
      <c r="AE630" s="1030"/>
      <c r="AF630" s="1026"/>
      <c r="AG630" s="1026"/>
      <c r="AH630" s="1026"/>
      <c r="AI630" s="1028"/>
    </row>
    <row r="631" spans="21:35" ht="12.75">
      <c r="U631" s="997"/>
      <c r="V631" s="996"/>
      <c r="W631" s="995"/>
      <c r="X631" s="1026"/>
      <c r="Y631" s="1026"/>
      <c r="Z631" s="1026"/>
      <c r="AA631" s="1026"/>
      <c r="AB631" s="1026"/>
      <c r="AC631" s="1029"/>
      <c r="AD631" s="1030"/>
      <c r="AE631" s="1030"/>
      <c r="AF631" s="1026"/>
      <c r="AG631" s="1026"/>
      <c r="AH631" s="1026"/>
      <c r="AI631" s="1028"/>
    </row>
    <row r="632" spans="21:35" ht="12.75">
      <c r="U632" s="997"/>
      <c r="V632" s="996"/>
      <c r="W632" s="995"/>
      <c r="X632" s="1026"/>
      <c r="Y632" s="1026"/>
      <c r="Z632" s="1026"/>
      <c r="AA632" s="1030"/>
      <c r="AB632" s="1030"/>
      <c r="AC632" s="1029"/>
      <c r="AD632" s="1030"/>
      <c r="AE632" s="1030"/>
      <c r="AF632" s="1030"/>
      <c r="AG632" s="1026"/>
      <c r="AH632" s="1026"/>
      <c r="AI632" s="1028"/>
    </row>
    <row r="633" spans="21:35" ht="12.75">
      <c r="U633" s="997"/>
      <c r="V633" s="996"/>
      <c r="W633" s="995"/>
      <c r="X633" s="1026"/>
      <c r="Y633" s="1026"/>
      <c r="Z633" s="1026"/>
      <c r="AA633" s="1026"/>
      <c r="AB633" s="1026"/>
      <c r="AC633" s="1029"/>
      <c r="AD633" s="1030"/>
      <c r="AE633" s="1030"/>
      <c r="AF633" s="1026"/>
      <c r="AG633" s="1026"/>
      <c r="AH633" s="1026"/>
      <c r="AI633" s="1028"/>
    </row>
    <row r="634" spans="21:35" ht="12.75">
      <c r="U634" s="997"/>
      <c r="V634" s="996"/>
      <c r="W634" s="995"/>
      <c r="X634" s="1026"/>
      <c r="Y634" s="1026"/>
      <c r="Z634" s="1026"/>
      <c r="AA634" s="1026"/>
      <c r="AB634" s="1026"/>
      <c r="AC634" s="1029"/>
      <c r="AD634" s="1030"/>
      <c r="AE634" s="1030"/>
      <c r="AF634" s="1026"/>
      <c r="AG634" s="1026"/>
      <c r="AH634" s="1026"/>
      <c r="AI634" s="1028"/>
    </row>
    <row r="635" spans="21:35" ht="12.75">
      <c r="U635" s="997"/>
      <c r="V635" s="996"/>
      <c r="W635" s="995"/>
      <c r="X635" s="1022"/>
      <c r="Y635" s="1022"/>
      <c r="Z635" s="1022"/>
      <c r="AA635" s="1022"/>
      <c r="AB635" s="1022"/>
      <c r="AC635" s="1008"/>
      <c r="AD635" s="1022"/>
      <c r="AE635" s="1022"/>
      <c r="AF635" s="1022"/>
      <c r="AG635" s="1022"/>
      <c r="AH635" s="1022"/>
      <c r="AI635" s="1022"/>
    </row>
    <row r="636" spans="21:35" ht="12.75">
      <c r="U636" s="997"/>
      <c r="V636" s="996"/>
      <c r="W636" s="995"/>
      <c r="X636" s="1022"/>
      <c r="Y636" s="1022"/>
      <c r="Z636" s="1022"/>
      <c r="AA636" s="1022"/>
      <c r="AB636" s="1022"/>
      <c r="AC636" s="1008"/>
      <c r="AD636" s="1022"/>
      <c r="AE636" s="1022"/>
      <c r="AF636" s="1022"/>
      <c r="AG636" s="1022"/>
      <c r="AH636" s="1022"/>
      <c r="AI636" s="1022"/>
    </row>
    <row r="637" spans="21:35" ht="12.75">
      <c r="U637" s="997"/>
      <c r="V637" s="996"/>
      <c r="W637" s="995"/>
      <c r="X637" s="1022"/>
      <c r="Y637" s="1022"/>
      <c r="Z637" s="1022"/>
      <c r="AA637" s="1022"/>
      <c r="AB637" s="1022"/>
      <c r="AC637" s="1008"/>
      <c r="AD637" s="1022"/>
      <c r="AE637" s="1022"/>
      <c r="AF637" s="1022"/>
      <c r="AG637" s="1022"/>
      <c r="AH637" s="1022"/>
      <c r="AI637" s="1022"/>
    </row>
    <row r="638" spans="21:35" ht="12.75">
      <c r="U638" s="1003"/>
      <c r="V638" s="996"/>
      <c r="W638" s="995"/>
      <c r="X638" s="1022"/>
      <c r="Y638" s="1022"/>
      <c r="Z638" s="1022"/>
      <c r="AA638" s="1022"/>
      <c r="AB638" s="1022"/>
      <c r="AC638" s="1008"/>
      <c r="AD638" s="1022"/>
      <c r="AE638" s="1022"/>
      <c r="AF638" s="1022"/>
      <c r="AG638" s="1022"/>
      <c r="AH638" s="1022"/>
      <c r="AI638" s="1022"/>
    </row>
  </sheetData>
  <mergeCells count="2">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13&amp;R&amp;"Calibri Light,Regular"&amp;10Dirección Ejecutiva
Sub Dirección de Gestión de Información</oddFooter>
  </headerFooter>
  <rowBreaks count="3" manualBreakCount="3">
    <brk id="75" max="8" man="1"/>
    <brk id="123" max="8" man="1"/>
    <brk id="195" max="8"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4"/>
  </sheetPr>
  <dimension ref="A1:BY396"/>
  <sheetViews>
    <sheetView tabSelected="1" view="pageBreakPreview" topLeftCell="A4" zoomScaleNormal="100" zoomScaleSheetLayoutView="100" workbookViewId="0">
      <selection activeCell="C13" sqref="C13"/>
    </sheetView>
  </sheetViews>
  <sheetFormatPr defaultRowHeight="11.25"/>
  <cols>
    <col min="1" max="1" width="36" style="139" customWidth="1"/>
    <col min="2" max="2" width="16.5" style="139" customWidth="1"/>
    <col min="3" max="3" width="13.1640625" style="139" customWidth="1"/>
    <col min="4" max="4" width="16.33203125" style="139" customWidth="1"/>
    <col min="5" max="5" width="14" style="139" customWidth="1"/>
    <col min="6" max="6" width="12.33203125" style="139" customWidth="1"/>
    <col min="7" max="7" width="12.1640625" style="139" customWidth="1"/>
    <col min="8" max="8" width="29.83203125" style="139" customWidth="1"/>
    <col min="9" max="9" width="12.83203125" style="199" customWidth="1"/>
    <col min="10" max="10" width="1.5" style="139" customWidth="1"/>
    <col min="11" max="13" width="9.33203125" style="139"/>
    <col min="14" max="14" width="10.6640625" style="139" bestFit="1" customWidth="1"/>
    <col min="15" max="15" width="9.33203125" style="139"/>
    <col min="16" max="16" width="14.33203125" style="139" customWidth="1"/>
    <col min="17" max="17" width="12" style="139" customWidth="1"/>
    <col min="18" max="18" width="9.33203125" style="139"/>
    <col min="19" max="34" width="9.33203125" style="140"/>
    <col min="35" max="35" width="9.33203125" style="350"/>
    <col min="36" max="77" width="9.33203125" style="140"/>
    <col min="78" max="16384" width="9.33203125" style="139"/>
  </cols>
  <sheetData>
    <row r="1" spans="1:56" ht="14.1" customHeight="1">
      <c r="A1" s="192"/>
      <c r="B1" s="193"/>
      <c r="C1" s="193"/>
      <c r="D1" s="193"/>
      <c r="E1" s="193"/>
      <c r="F1" s="194"/>
      <c r="G1" s="194"/>
      <c r="H1" s="195"/>
      <c r="I1" s="195"/>
      <c r="J1" s="138"/>
    </row>
    <row r="2" spans="1:56" ht="14.1" customHeight="1">
      <c r="A2" s="196"/>
      <c r="B2" s="197"/>
      <c r="C2" s="197"/>
      <c r="D2" s="197"/>
      <c r="E2" s="197"/>
      <c r="F2" s="198"/>
      <c r="G2" s="198"/>
      <c r="H2" s="198"/>
      <c r="I2" s="198"/>
      <c r="J2" s="141"/>
    </row>
    <row r="3" spans="1:56" ht="14.1" customHeight="1">
      <c r="A3" s="196"/>
      <c r="B3" s="197"/>
      <c r="C3" s="197"/>
      <c r="D3" s="197"/>
      <c r="E3" s="197"/>
      <c r="F3" s="198"/>
      <c r="G3" s="198"/>
      <c r="H3" s="198"/>
      <c r="I3" s="198"/>
      <c r="J3" s="141"/>
    </row>
    <row r="4" spans="1:56" ht="24" customHeight="1">
      <c r="A4" s="1205" t="s">
        <v>177</v>
      </c>
      <c r="B4" s="1205"/>
      <c r="C4" s="1205"/>
      <c r="D4" s="1205"/>
      <c r="E4" s="1205"/>
      <c r="F4" s="1205"/>
      <c r="G4" s="1205"/>
      <c r="H4" s="1205"/>
      <c r="I4" s="201"/>
      <c r="J4" s="142"/>
    </row>
    <row r="5" spans="1:56" ht="24" customHeight="1">
      <c r="A5" s="346"/>
      <c r="B5" s="346"/>
      <c r="C5" s="346"/>
      <c r="D5" s="346"/>
      <c r="E5" s="346"/>
      <c r="F5" s="346"/>
      <c r="G5" s="346"/>
      <c r="H5" s="346"/>
      <c r="I5" s="201"/>
      <c r="J5" s="142"/>
    </row>
    <row r="6" spans="1:56" ht="42" customHeight="1">
      <c r="A6" s="1286" t="s">
        <v>178</v>
      </c>
      <c r="B6" s="1286"/>
      <c r="C6" s="1286"/>
      <c r="D6" s="1286"/>
      <c r="E6" s="1286"/>
      <c r="F6" s="1286"/>
      <c r="G6" s="1286"/>
      <c r="H6" s="1286"/>
      <c r="I6" s="201"/>
      <c r="J6" s="142"/>
    </row>
    <row r="7" spans="1:56" ht="15.95" customHeight="1">
      <c r="A7" s="199"/>
      <c r="B7" s="200"/>
      <c r="C7" s="203"/>
      <c r="D7" s="203"/>
      <c r="E7" s="201"/>
      <c r="F7" s="204"/>
      <c r="G7" s="204"/>
      <c r="H7" s="205"/>
      <c r="I7" s="201"/>
      <c r="J7" s="142"/>
      <c r="U7" s="351"/>
      <c r="V7" s="350"/>
      <c r="W7" s="352"/>
      <c r="X7" s="352"/>
      <c r="Y7" s="352"/>
      <c r="Z7" s="352"/>
      <c r="AA7" s="352"/>
      <c r="AB7" s="352"/>
      <c r="AC7" s="352"/>
      <c r="AD7" s="352"/>
      <c r="AE7" s="352"/>
      <c r="AF7" s="352"/>
      <c r="AG7" s="352"/>
      <c r="AH7" s="352"/>
    </row>
    <row r="8" spans="1:56" ht="45.75" customHeight="1">
      <c r="A8" s="199"/>
      <c r="B8" s="1111" t="s">
        <v>166</v>
      </c>
      <c r="C8" s="1112">
        <v>2017</v>
      </c>
      <c r="D8" s="1113">
        <v>2016</v>
      </c>
      <c r="E8" s="1113">
        <v>2015</v>
      </c>
      <c r="F8" s="899" t="s">
        <v>456</v>
      </c>
      <c r="G8" s="204"/>
      <c r="H8" s="205"/>
      <c r="I8" s="201"/>
      <c r="J8" s="143"/>
      <c r="U8" s="351"/>
      <c r="V8" s="350"/>
      <c r="W8" s="352"/>
      <c r="X8" s="352"/>
      <c r="Y8" s="352"/>
      <c r="Z8" s="352"/>
      <c r="AA8" s="352"/>
      <c r="AB8" s="352"/>
      <c r="AC8" s="352"/>
      <c r="AD8" s="352"/>
      <c r="AE8" s="352"/>
      <c r="AF8" s="352"/>
      <c r="AG8" s="352"/>
      <c r="AH8" s="352"/>
    </row>
    <row r="9" spans="1:56" ht="14.25" customHeight="1">
      <c r="A9" s="199"/>
      <c r="B9" s="369" t="s">
        <v>167</v>
      </c>
      <c r="C9" s="1114">
        <v>8.83</v>
      </c>
      <c r="D9" s="1114">
        <v>10.99</v>
      </c>
      <c r="E9" s="1114">
        <v>14.11</v>
      </c>
      <c r="F9" s="374">
        <f>IF(C9=0,"",C9/D9-1)</f>
        <v>-0.19654231119199272</v>
      </c>
      <c r="G9" s="204"/>
      <c r="H9" s="205"/>
      <c r="I9" s="201"/>
      <c r="J9" s="144"/>
      <c r="U9" s="351"/>
      <c r="V9" s="350"/>
      <c r="W9" s="353"/>
      <c r="X9" s="353"/>
      <c r="Y9" s="353"/>
      <c r="Z9" s="353"/>
      <c r="AA9" s="353"/>
      <c r="AB9" s="353"/>
      <c r="AC9" s="353"/>
      <c r="AD9" s="353"/>
      <c r="AE9" s="353"/>
      <c r="AF9" s="353"/>
      <c r="AG9" s="353"/>
      <c r="AH9" s="353"/>
    </row>
    <row r="10" spans="1:56" ht="14.25" customHeight="1">
      <c r="A10" s="199"/>
      <c r="B10" s="370" t="s">
        <v>537</v>
      </c>
      <c r="C10" s="1115">
        <v>9.2100000000000009</v>
      </c>
      <c r="D10" s="1115">
        <v>12.42</v>
      </c>
      <c r="E10" s="1115">
        <v>16.22</v>
      </c>
      <c r="F10" s="375">
        <f t="shared" ref="F10:F20" si="0">IF(C10=0,"",C10/D10-1)</f>
        <v>-0.25845410628019316</v>
      </c>
      <c r="G10" s="204"/>
      <c r="H10" s="205"/>
      <c r="I10" s="201"/>
      <c r="J10" s="145"/>
      <c r="U10" s="354"/>
      <c r="V10" s="355"/>
      <c r="W10" s="356"/>
      <c r="X10" s="356"/>
      <c r="Y10" s="356"/>
      <c r="Z10" s="356"/>
      <c r="AA10" s="356"/>
      <c r="AB10" s="356"/>
      <c r="AC10" s="356"/>
      <c r="AD10" s="356"/>
      <c r="AE10" s="356"/>
      <c r="AF10" s="356"/>
      <c r="AG10" s="356"/>
      <c r="AH10" s="356"/>
      <c r="AN10" s="347"/>
    </row>
    <row r="11" spans="1:56" ht="14.25" customHeight="1">
      <c r="A11" s="199"/>
      <c r="B11" s="371" t="s">
        <v>936</v>
      </c>
      <c r="C11" s="1116">
        <v>9.25</v>
      </c>
      <c r="D11" s="1116">
        <v>12.36</v>
      </c>
      <c r="E11" s="1116">
        <v>17.079999999999998</v>
      </c>
      <c r="F11" s="376">
        <f t="shared" si="0"/>
        <v>-0.2516181229773462</v>
      </c>
      <c r="G11" s="204"/>
      <c r="H11" s="205"/>
      <c r="I11" s="201"/>
      <c r="J11" s="145"/>
      <c r="T11" s="357"/>
      <c r="U11" s="351"/>
      <c r="V11" s="350"/>
      <c r="W11" s="345"/>
      <c r="X11" s="345"/>
      <c r="Y11" s="345"/>
      <c r="Z11" s="345"/>
      <c r="AA11" s="345"/>
      <c r="AB11" s="328"/>
      <c r="AC11" s="345"/>
      <c r="AD11" s="345"/>
      <c r="AE11" s="345"/>
      <c r="AF11" s="345"/>
      <c r="AG11" s="345"/>
      <c r="AH11" s="345"/>
      <c r="AN11" s="347"/>
      <c r="AV11" s="347"/>
      <c r="BB11" s="348"/>
    </row>
    <row r="12" spans="1:56" ht="14.25" customHeight="1">
      <c r="A12" s="199"/>
      <c r="B12" s="372" t="s">
        <v>168</v>
      </c>
      <c r="C12" s="1117"/>
      <c r="D12" s="1117">
        <v>13.26</v>
      </c>
      <c r="E12" s="1117">
        <v>13.11</v>
      </c>
      <c r="F12" s="377" t="str">
        <f t="shared" si="0"/>
        <v/>
      </c>
      <c r="G12" s="204"/>
      <c r="H12" s="205"/>
      <c r="I12" s="201"/>
      <c r="J12" s="146"/>
      <c r="T12" s="352"/>
      <c r="U12" s="351"/>
      <c r="V12" s="350"/>
      <c r="W12" s="345"/>
      <c r="X12" s="345"/>
      <c r="Y12" s="345"/>
      <c r="Z12" s="345"/>
      <c r="AA12" s="345"/>
      <c r="AB12" s="328"/>
      <c r="AC12" s="345"/>
      <c r="AD12" s="345"/>
      <c r="AE12" s="345"/>
      <c r="AF12" s="345"/>
      <c r="AG12" s="345"/>
      <c r="AH12" s="345"/>
      <c r="AO12" s="332"/>
      <c r="AP12" s="332"/>
      <c r="AQ12" s="332"/>
      <c r="AW12" s="332"/>
      <c r="AX12" s="332"/>
      <c r="AY12" s="332"/>
      <c r="BB12" s="332"/>
      <c r="BC12" s="332"/>
      <c r="BD12" s="332"/>
    </row>
    <row r="13" spans="1:56" ht="14.25" customHeight="1">
      <c r="A13" s="199"/>
      <c r="B13" s="371" t="s">
        <v>169</v>
      </c>
      <c r="C13" s="1116"/>
      <c r="D13" s="1116">
        <v>19.899999999999999</v>
      </c>
      <c r="E13" s="1116">
        <v>14.83</v>
      </c>
      <c r="F13" s="376" t="str">
        <f t="shared" si="0"/>
        <v/>
      </c>
      <c r="G13" s="204"/>
      <c r="H13" s="205"/>
      <c r="I13" s="201"/>
      <c r="J13" s="149"/>
      <c r="M13" s="325"/>
      <c r="N13" s="325"/>
      <c r="O13" s="325"/>
      <c r="P13" s="326"/>
      <c r="Q13" s="326"/>
      <c r="T13" s="352"/>
      <c r="U13" s="351"/>
      <c r="V13" s="350"/>
      <c r="W13" s="345"/>
      <c r="X13" s="345"/>
      <c r="Y13" s="345"/>
      <c r="Z13" s="345"/>
      <c r="AA13" s="345"/>
      <c r="AB13" s="328"/>
      <c r="AC13" s="345"/>
      <c r="AD13" s="345"/>
      <c r="AE13" s="345"/>
      <c r="AF13" s="345"/>
      <c r="AG13" s="345"/>
      <c r="AH13" s="345"/>
      <c r="AN13" s="349"/>
      <c r="AO13" s="345"/>
      <c r="AP13" s="345"/>
      <c r="AQ13" s="358"/>
      <c r="AV13" s="349"/>
      <c r="AW13" s="345"/>
      <c r="AX13" s="345"/>
      <c r="AY13" s="358"/>
      <c r="BA13" s="349"/>
      <c r="BB13" s="345"/>
      <c r="BC13" s="345"/>
      <c r="BD13" s="358"/>
    </row>
    <row r="14" spans="1:56" ht="14.25" customHeight="1">
      <c r="A14" s="199"/>
      <c r="B14" s="372" t="s">
        <v>170</v>
      </c>
      <c r="C14" s="1117"/>
      <c r="D14" s="1117">
        <v>38.82</v>
      </c>
      <c r="E14" s="1117">
        <v>16.91</v>
      </c>
      <c r="F14" s="377" t="str">
        <f t="shared" si="0"/>
        <v/>
      </c>
      <c r="G14" s="204"/>
      <c r="H14" s="205"/>
      <c r="I14" s="201"/>
      <c r="J14" s="149"/>
      <c r="M14" s="325"/>
      <c r="N14" s="325"/>
      <c r="O14" s="325"/>
      <c r="P14" s="326"/>
      <c r="Q14" s="326"/>
      <c r="T14" s="352"/>
      <c r="U14" s="351"/>
      <c r="V14" s="350"/>
      <c r="W14" s="345"/>
      <c r="X14" s="345"/>
      <c r="Y14" s="345"/>
      <c r="Z14" s="345"/>
      <c r="AA14" s="345"/>
      <c r="AB14" s="328"/>
      <c r="AC14" s="345"/>
      <c r="AD14" s="345"/>
      <c r="AE14" s="345"/>
      <c r="AF14" s="345"/>
      <c r="AG14" s="345"/>
      <c r="AH14" s="345"/>
      <c r="AN14" s="349"/>
      <c r="AO14" s="345"/>
      <c r="AP14" s="345"/>
      <c r="AQ14" s="358"/>
      <c r="AV14" s="349"/>
      <c r="AW14" s="345"/>
      <c r="AX14" s="345"/>
      <c r="AY14" s="358"/>
      <c r="BA14" s="349"/>
      <c r="BB14" s="345"/>
      <c r="BC14" s="345"/>
      <c r="BD14" s="358"/>
    </row>
    <row r="15" spans="1:56" ht="14.25" customHeight="1">
      <c r="A15" s="199"/>
      <c r="B15" s="371" t="s">
        <v>171</v>
      </c>
      <c r="C15" s="1116"/>
      <c r="D15" s="1116">
        <v>34.130000000000003</v>
      </c>
      <c r="E15" s="1116">
        <v>10.94</v>
      </c>
      <c r="F15" s="376" t="str">
        <f t="shared" si="0"/>
        <v/>
      </c>
      <c r="G15" s="204"/>
      <c r="H15" s="205"/>
      <c r="I15" s="201"/>
      <c r="J15" s="149"/>
      <c r="M15" s="325"/>
      <c r="N15" s="325"/>
      <c r="O15" s="325"/>
      <c r="P15" s="326"/>
      <c r="Q15" s="326"/>
      <c r="T15" s="351"/>
      <c r="U15" s="351"/>
      <c r="V15" s="350"/>
      <c r="W15" s="345"/>
      <c r="X15" s="345"/>
      <c r="Y15" s="345"/>
      <c r="Z15" s="345"/>
      <c r="AA15" s="345"/>
      <c r="AB15" s="328"/>
      <c r="AC15" s="345"/>
      <c r="AD15" s="345"/>
      <c r="AE15" s="345"/>
      <c r="AF15" s="345"/>
      <c r="AG15" s="345"/>
      <c r="AH15" s="345"/>
      <c r="AN15" s="349"/>
      <c r="AO15" s="345"/>
      <c r="AP15" s="345"/>
      <c r="AQ15" s="358"/>
      <c r="AV15" s="349"/>
      <c r="AW15" s="345"/>
      <c r="AX15" s="345"/>
      <c r="AY15" s="358"/>
      <c r="BA15" s="349"/>
      <c r="BB15" s="345"/>
      <c r="BC15" s="345"/>
      <c r="BD15" s="358"/>
    </row>
    <row r="16" spans="1:56" ht="14.25" customHeight="1">
      <c r="A16" s="199"/>
      <c r="B16" s="372" t="s">
        <v>172</v>
      </c>
      <c r="C16" s="1117"/>
      <c r="D16" s="1117">
        <v>18.93</v>
      </c>
      <c r="E16" s="1117">
        <v>21.5</v>
      </c>
      <c r="F16" s="377" t="str">
        <f t="shared" si="0"/>
        <v/>
      </c>
      <c r="G16" s="204"/>
      <c r="H16" s="205"/>
      <c r="I16" s="201"/>
      <c r="J16" s="149"/>
      <c r="M16" s="325"/>
      <c r="N16" s="325"/>
      <c r="O16" s="325"/>
      <c r="P16" s="326"/>
      <c r="Q16" s="326"/>
      <c r="T16" s="351"/>
      <c r="U16" s="351"/>
      <c r="V16" s="350"/>
      <c r="W16" s="345"/>
      <c r="X16" s="345"/>
      <c r="Y16" s="345"/>
      <c r="Z16" s="345"/>
      <c r="AA16" s="345"/>
      <c r="AB16" s="328"/>
      <c r="AC16" s="345"/>
      <c r="AD16" s="345"/>
      <c r="AE16" s="345"/>
      <c r="AF16" s="345"/>
      <c r="AG16" s="345"/>
      <c r="AH16" s="345"/>
      <c r="AN16" s="349"/>
      <c r="AO16" s="345"/>
      <c r="AP16" s="345"/>
      <c r="AQ16" s="358"/>
      <c r="AV16" s="349"/>
      <c r="AW16" s="345"/>
      <c r="AX16" s="345"/>
      <c r="AY16" s="358"/>
      <c r="BA16" s="349"/>
      <c r="BB16" s="345"/>
      <c r="BC16" s="345"/>
      <c r="BD16" s="358"/>
    </row>
    <row r="17" spans="1:77" ht="14.25" customHeight="1">
      <c r="A17" s="199"/>
      <c r="B17" s="371" t="s">
        <v>173</v>
      </c>
      <c r="C17" s="1116"/>
      <c r="D17" s="1116">
        <v>27.56</v>
      </c>
      <c r="E17" s="1116">
        <v>14.49</v>
      </c>
      <c r="F17" s="376" t="str">
        <f t="shared" si="0"/>
        <v/>
      </c>
      <c r="G17" s="204"/>
      <c r="H17" s="205"/>
      <c r="I17" s="201"/>
      <c r="J17" s="149"/>
      <c r="M17" s="325"/>
      <c r="N17" s="327"/>
      <c r="O17" s="325"/>
      <c r="P17" s="326"/>
      <c r="Q17" s="326"/>
      <c r="T17" s="351"/>
      <c r="U17" s="351"/>
      <c r="V17" s="350"/>
      <c r="W17" s="345"/>
      <c r="X17" s="345"/>
      <c r="Y17" s="345"/>
      <c r="Z17" s="345"/>
      <c r="AA17" s="345"/>
      <c r="AB17" s="328"/>
      <c r="AC17" s="345"/>
      <c r="AD17" s="345"/>
      <c r="AE17" s="345"/>
      <c r="AF17" s="345"/>
      <c r="AG17" s="345"/>
      <c r="AH17" s="345"/>
      <c r="AN17" s="349"/>
      <c r="AO17" s="345"/>
      <c r="AP17" s="345"/>
      <c r="AQ17" s="358"/>
      <c r="AV17" s="349"/>
      <c r="AW17" s="345"/>
      <c r="AX17" s="345"/>
      <c r="AY17" s="358"/>
      <c r="BA17" s="349"/>
      <c r="BB17" s="345"/>
      <c r="BC17" s="345"/>
      <c r="BD17" s="358"/>
    </row>
    <row r="18" spans="1:77" ht="14.25" customHeight="1">
      <c r="A18" s="199"/>
      <c r="B18" s="372" t="s">
        <v>174</v>
      </c>
      <c r="C18" s="1118"/>
      <c r="D18" s="1117">
        <v>17.93</v>
      </c>
      <c r="E18" s="1117">
        <v>14.25</v>
      </c>
      <c r="F18" s="377" t="str">
        <f t="shared" si="0"/>
        <v/>
      </c>
      <c r="G18" s="204"/>
      <c r="H18" s="205"/>
      <c r="I18" s="201"/>
      <c r="J18" s="149"/>
      <c r="T18" s="351"/>
      <c r="U18" s="351"/>
      <c r="V18" s="350"/>
      <c r="W18" s="345"/>
      <c r="X18" s="345"/>
      <c r="Y18" s="345"/>
      <c r="Z18" s="345"/>
      <c r="AA18" s="345"/>
      <c r="AB18" s="328"/>
      <c r="AC18" s="345"/>
      <c r="AD18" s="345"/>
      <c r="AE18" s="345"/>
      <c r="AF18" s="345"/>
      <c r="AG18" s="345"/>
      <c r="AH18" s="345"/>
      <c r="AN18" s="349"/>
      <c r="AO18" s="345"/>
      <c r="AP18" s="345"/>
      <c r="AQ18" s="358"/>
      <c r="AV18" s="349"/>
      <c r="AW18" s="345"/>
      <c r="AX18" s="345"/>
      <c r="AY18" s="358"/>
      <c r="BA18" s="349"/>
      <c r="BB18" s="345"/>
      <c r="BC18" s="345"/>
      <c r="BD18" s="358"/>
    </row>
    <row r="19" spans="1:77" ht="14.25" customHeight="1">
      <c r="A19" s="199"/>
      <c r="B19" s="371" t="s">
        <v>175</v>
      </c>
      <c r="C19" s="1119"/>
      <c r="D19" s="1116">
        <v>27.6</v>
      </c>
      <c r="E19" s="1116">
        <v>11.59</v>
      </c>
      <c r="F19" s="376" t="str">
        <f t="shared" si="0"/>
        <v/>
      </c>
      <c r="G19" s="204"/>
      <c r="H19" s="205"/>
      <c r="I19" s="201"/>
      <c r="J19" s="149"/>
      <c r="T19" s="351"/>
      <c r="U19" s="351"/>
      <c r="V19" s="350"/>
      <c r="W19" s="345"/>
      <c r="X19" s="345"/>
      <c r="Y19" s="345"/>
      <c r="Z19" s="345"/>
      <c r="AA19" s="345"/>
      <c r="AB19" s="328"/>
      <c r="AC19" s="345"/>
      <c r="AD19" s="345"/>
      <c r="AE19" s="345"/>
      <c r="AF19" s="345"/>
      <c r="AG19" s="345"/>
      <c r="AH19" s="345"/>
      <c r="AN19" s="349"/>
      <c r="AO19" s="345"/>
      <c r="AP19" s="345"/>
      <c r="AQ19" s="358"/>
      <c r="AV19" s="349"/>
      <c r="AW19" s="345"/>
      <c r="AX19" s="345"/>
      <c r="AY19" s="358"/>
      <c r="BA19" s="349"/>
      <c r="BB19" s="345"/>
      <c r="BC19" s="345"/>
      <c r="BD19" s="358"/>
    </row>
    <row r="20" spans="1:77" ht="14.25" customHeight="1">
      <c r="A20" s="199"/>
      <c r="B20" s="373" t="s">
        <v>176</v>
      </c>
      <c r="C20" s="1120"/>
      <c r="D20" s="1121">
        <v>23.33</v>
      </c>
      <c r="E20" s="1121">
        <v>11.4</v>
      </c>
      <c r="F20" s="378" t="str">
        <f t="shared" si="0"/>
        <v/>
      </c>
      <c r="G20" s="204"/>
      <c r="H20" s="205"/>
      <c r="I20" s="201"/>
      <c r="J20" s="159"/>
      <c r="T20" s="351"/>
      <c r="U20" s="351"/>
      <c r="V20" s="350"/>
      <c r="W20" s="345"/>
      <c r="X20" s="345"/>
      <c r="Y20" s="345"/>
      <c r="Z20" s="345"/>
      <c r="AA20" s="345"/>
      <c r="AB20" s="328"/>
      <c r="AC20" s="345"/>
      <c r="AD20" s="345"/>
      <c r="AE20" s="345"/>
      <c r="AF20" s="345"/>
      <c r="AG20" s="345"/>
      <c r="AH20" s="345"/>
      <c r="AN20" s="349"/>
      <c r="AO20" s="345"/>
      <c r="AP20" s="345"/>
      <c r="AQ20" s="358"/>
      <c r="AV20" s="349"/>
      <c r="AW20" s="345"/>
      <c r="AX20" s="345"/>
      <c r="AY20" s="358"/>
      <c r="BA20" s="349"/>
      <c r="BB20" s="345"/>
      <c r="BC20" s="345"/>
      <c r="BD20" s="358"/>
    </row>
    <row r="21" spans="1:77" s="164" customFormat="1" ht="12.75">
      <c r="A21" s="207"/>
      <c r="B21" s="220"/>
      <c r="C21" s="220"/>
      <c r="D21" s="220"/>
      <c r="E21" s="220"/>
      <c r="F21" s="220"/>
      <c r="G21" s="220"/>
      <c r="H21" s="220"/>
      <c r="I21" s="243"/>
      <c r="J21" s="159"/>
      <c r="S21" s="359"/>
      <c r="T21" s="351"/>
      <c r="U21" s="351"/>
      <c r="V21" s="350"/>
      <c r="W21" s="345"/>
      <c r="X21" s="345"/>
      <c r="Y21" s="345"/>
      <c r="Z21" s="345"/>
      <c r="AA21" s="345"/>
      <c r="AB21" s="328"/>
      <c r="AC21" s="345"/>
      <c r="AD21" s="345"/>
      <c r="AE21" s="345"/>
      <c r="AF21" s="345"/>
      <c r="AG21" s="345"/>
      <c r="AH21" s="345"/>
      <c r="AI21" s="359"/>
      <c r="AJ21" s="359"/>
      <c r="AK21" s="359"/>
      <c r="AL21" s="359"/>
      <c r="AM21" s="359"/>
      <c r="AN21" s="349"/>
      <c r="AO21" s="345"/>
      <c r="AP21" s="345"/>
      <c r="AQ21" s="358"/>
      <c r="AR21" s="359"/>
      <c r="AS21" s="359"/>
      <c r="AT21" s="359"/>
      <c r="AU21" s="359"/>
      <c r="AV21" s="349"/>
      <c r="AW21" s="345"/>
      <c r="AX21" s="345"/>
      <c r="AY21" s="358"/>
      <c r="AZ21" s="359"/>
      <c r="BA21" s="349"/>
      <c r="BB21" s="345"/>
      <c r="BC21" s="345"/>
      <c r="BD21" s="358"/>
      <c r="BE21" s="359"/>
      <c r="BF21" s="359"/>
      <c r="BG21" s="359"/>
      <c r="BH21" s="359"/>
      <c r="BI21" s="359"/>
      <c r="BJ21" s="359"/>
      <c r="BK21" s="359"/>
      <c r="BL21" s="359"/>
      <c r="BM21" s="359"/>
      <c r="BN21" s="359"/>
      <c r="BO21" s="359"/>
      <c r="BP21" s="359"/>
      <c r="BQ21" s="359"/>
      <c r="BR21" s="359"/>
      <c r="BS21" s="359"/>
      <c r="BT21" s="359"/>
      <c r="BU21" s="359"/>
      <c r="BV21" s="359"/>
      <c r="BW21" s="359"/>
      <c r="BX21" s="359"/>
      <c r="BY21" s="359"/>
    </row>
    <row r="22" spans="1:77" s="164" customFormat="1" ht="12.75">
      <c r="A22" s="207"/>
      <c r="B22" s="936"/>
      <c r="C22" s="220"/>
      <c r="D22" s="220"/>
      <c r="E22" s="220"/>
      <c r="F22" s="220"/>
      <c r="G22" s="220"/>
      <c r="H22" s="220"/>
      <c r="I22" s="243"/>
      <c r="J22" s="159"/>
      <c r="S22" s="359"/>
      <c r="T22" s="351"/>
      <c r="U22" s="351"/>
      <c r="V22" s="350"/>
      <c r="W22" s="345"/>
      <c r="X22" s="345"/>
      <c r="Y22" s="345"/>
      <c r="Z22" s="345"/>
      <c r="AA22" s="345"/>
      <c r="AB22" s="328"/>
      <c r="AC22" s="345"/>
      <c r="AD22" s="345"/>
      <c r="AE22" s="345"/>
      <c r="AF22" s="345"/>
      <c r="AG22" s="345"/>
      <c r="AH22" s="345"/>
      <c r="AI22" s="359"/>
      <c r="AJ22" s="359"/>
      <c r="AK22" s="359"/>
      <c r="AL22" s="359"/>
      <c r="AM22" s="359"/>
      <c r="AN22" s="349"/>
      <c r="AO22" s="345"/>
      <c r="AP22" s="345"/>
      <c r="AQ22" s="358"/>
      <c r="AR22" s="359"/>
      <c r="AS22" s="359"/>
      <c r="AT22" s="359"/>
      <c r="AU22" s="359"/>
      <c r="AV22" s="349"/>
      <c r="AW22" s="345"/>
      <c r="AX22" s="345"/>
      <c r="AY22" s="358"/>
      <c r="AZ22" s="359"/>
      <c r="BA22" s="349"/>
      <c r="BB22" s="345"/>
      <c r="BC22" s="345"/>
      <c r="BD22" s="358"/>
      <c r="BE22" s="359"/>
      <c r="BF22" s="359"/>
      <c r="BG22" s="359"/>
      <c r="BH22" s="359"/>
      <c r="BI22" s="359"/>
      <c r="BJ22" s="359"/>
      <c r="BK22" s="359"/>
      <c r="BL22" s="359"/>
      <c r="BM22" s="359"/>
      <c r="BN22" s="359"/>
      <c r="BO22" s="359"/>
      <c r="BP22" s="359"/>
      <c r="BQ22" s="359"/>
      <c r="BR22" s="359"/>
      <c r="BS22" s="359"/>
      <c r="BT22" s="359"/>
      <c r="BU22" s="359"/>
      <c r="BV22" s="359"/>
      <c r="BW22" s="359"/>
      <c r="BX22" s="359"/>
      <c r="BY22" s="359"/>
    </row>
    <row r="23" spans="1:77" s="164" customFormat="1" ht="12.75">
      <c r="A23" s="207"/>
      <c r="B23" s="220"/>
      <c r="C23" s="220"/>
      <c r="D23" s="220"/>
      <c r="E23" s="220"/>
      <c r="F23" s="220"/>
      <c r="G23" s="220"/>
      <c r="H23" s="220"/>
      <c r="I23" s="243"/>
      <c r="J23" s="159"/>
      <c r="S23" s="359"/>
      <c r="T23" s="352"/>
      <c r="U23" s="351"/>
      <c r="V23" s="350"/>
      <c r="W23" s="345"/>
      <c r="X23" s="345"/>
      <c r="Y23" s="345"/>
      <c r="Z23" s="345"/>
      <c r="AA23" s="345"/>
      <c r="AB23" s="328"/>
      <c r="AC23" s="345"/>
      <c r="AD23" s="345"/>
      <c r="AE23" s="345"/>
      <c r="AF23" s="345"/>
      <c r="AG23" s="345"/>
      <c r="AH23" s="345"/>
      <c r="AI23" s="359"/>
      <c r="AJ23" s="359"/>
      <c r="AK23" s="359"/>
      <c r="AL23" s="359"/>
      <c r="AM23" s="359"/>
      <c r="AN23" s="349"/>
      <c r="AO23" s="345"/>
      <c r="AP23" s="345"/>
      <c r="AQ23" s="358"/>
      <c r="AR23" s="359"/>
      <c r="AS23" s="359"/>
      <c r="AT23" s="359"/>
      <c r="AU23" s="359"/>
      <c r="AV23" s="349"/>
      <c r="AW23" s="345"/>
      <c r="AX23" s="345"/>
      <c r="AY23" s="358"/>
      <c r="AZ23" s="359"/>
      <c r="BA23" s="349"/>
      <c r="BB23" s="345"/>
      <c r="BC23" s="345"/>
      <c r="BD23" s="358"/>
      <c r="BE23" s="359"/>
      <c r="BF23" s="359"/>
      <c r="BG23" s="359"/>
      <c r="BH23" s="359"/>
      <c r="BI23" s="359"/>
      <c r="BJ23" s="359"/>
      <c r="BK23" s="359"/>
      <c r="BL23" s="359"/>
      <c r="BM23" s="359"/>
      <c r="BN23" s="359"/>
      <c r="BO23" s="359"/>
      <c r="BP23" s="359"/>
      <c r="BQ23" s="359"/>
      <c r="BR23" s="359"/>
      <c r="BS23" s="359"/>
      <c r="BT23" s="359"/>
      <c r="BU23" s="359"/>
      <c r="BV23" s="359"/>
      <c r="BW23" s="359"/>
      <c r="BX23" s="359"/>
      <c r="BY23" s="359"/>
    </row>
    <row r="24" spans="1:77" s="164" customFormat="1" ht="12.75">
      <c r="A24" s="207"/>
      <c r="B24" s="220"/>
      <c r="C24" s="220"/>
      <c r="D24" s="220"/>
      <c r="E24" s="220"/>
      <c r="F24" s="220"/>
      <c r="G24" s="220"/>
      <c r="H24" s="220"/>
      <c r="I24" s="243"/>
      <c r="J24" s="159"/>
      <c r="S24" s="359"/>
      <c r="T24" s="352"/>
      <c r="U24" s="351"/>
      <c r="V24" s="350"/>
      <c r="W24" s="345"/>
      <c r="X24" s="345"/>
      <c r="Y24" s="345"/>
      <c r="Z24" s="345"/>
      <c r="AA24" s="345"/>
      <c r="AB24" s="328"/>
      <c r="AC24" s="345"/>
      <c r="AD24" s="345"/>
      <c r="AE24" s="345"/>
      <c r="AF24" s="345"/>
      <c r="AG24" s="345"/>
      <c r="AH24" s="345"/>
      <c r="AI24" s="359"/>
      <c r="AJ24" s="359"/>
      <c r="AK24" s="359"/>
      <c r="AL24" s="359"/>
      <c r="AM24" s="359"/>
      <c r="AN24" s="349"/>
      <c r="AO24" s="345"/>
      <c r="AP24" s="345"/>
      <c r="AQ24" s="358"/>
      <c r="AR24" s="359"/>
      <c r="AS24" s="359"/>
      <c r="AT24" s="359"/>
      <c r="AU24" s="359"/>
      <c r="AV24" s="349"/>
      <c r="AW24" s="345"/>
      <c r="AX24" s="345"/>
      <c r="AY24" s="358"/>
      <c r="AZ24" s="359"/>
      <c r="BA24" s="349"/>
      <c r="BB24" s="345"/>
      <c r="BC24" s="345"/>
      <c r="BD24" s="358"/>
      <c r="BE24" s="359"/>
      <c r="BF24" s="359"/>
      <c r="BG24" s="359"/>
      <c r="BH24" s="359"/>
      <c r="BI24" s="359"/>
      <c r="BJ24" s="359"/>
      <c r="BK24" s="359"/>
      <c r="BL24" s="359"/>
      <c r="BM24" s="359"/>
      <c r="BN24" s="359"/>
      <c r="BO24" s="359"/>
      <c r="BP24" s="359"/>
      <c r="BQ24" s="359"/>
      <c r="BR24" s="359"/>
      <c r="BS24" s="359"/>
      <c r="BT24" s="359"/>
      <c r="BU24" s="359"/>
      <c r="BV24" s="359"/>
      <c r="BW24" s="359"/>
      <c r="BX24" s="359"/>
      <c r="BY24" s="359"/>
    </row>
    <row r="25" spans="1:77" s="164" customFormat="1" ht="12.75">
      <c r="A25" s="207"/>
      <c r="B25" s="220"/>
      <c r="C25" s="220"/>
      <c r="D25" s="220"/>
      <c r="E25" s="220"/>
      <c r="F25" s="220"/>
      <c r="G25" s="220"/>
      <c r="H25" s="220"/>
      <c r="I25" s="243"/>
      <c r="J25" s="159"/>
      <c r="S25" s="359"/>
      <c r="T25" s="352"/>
      <c r="U25" s="351"/>
      <c r="V25" s="350"/>
      <c r="W25" s="345"/>
      <c r="X25" s="345"/>
      <c r="Y25" s="345"/>
      <c r="Z25" s="345"/>
      <c r="AA25" s="345"/>
      <c r="AB25" s="328"/>
      <c r="AC25" s="345"/>
      <c r="AD25" s="345"/>
      <c r="AE25" s="345"/>
      <c r="AF25" s="345"/>
      <c r="AG25" s="345"/>
      <c r="AH25" s="345"/>
      <c r="AI25" s="359"/>
      <c r="AJ25" s="359"/>
      <c r="AK25" s="359"/>
      <c r="AL25" s="359"/>
      <c r="AM25" s="359"/>
      <c r="AN25" s="349"/>
      <c r="AO25" s="345"/>
      <c r="AP25" s="345"/>
      <c r="AQ25" s="358"/>
      <c r="AR25" s="359"/>
      <c r="AS25" s="359"/>
      <c r="AT25" s="359"/>
      <c r="AU25" s="359"/>
      <c r="AV25" s="349"/>
      <c r="AW25" s="345"/>
      <c r="AX25" s="345"/>
      <c r="AY25" s="358"/>
      <c r="AZ25" s="359"/>
      <c r="BA25" s="349"/>
      <c r="BB25" s="345"/>
      <c r="BC25" s="345"/>
      <c r="BD25" s="358"/>
      <c r="BE25" s="359"/>
      <c r="BF25" s="359"/>
      <c r="BG25" s="359"/>
      <c r="BH25" s="359"/>
      <c r="BI25" s="359"/>
      <c r="BJ25" s="359"/>
      <c r="BK25" s="359"/>
      <c r="BL25" s="359"/>
      <c r="BM25" s="359"/>
      <c r="BN25" s="359"/>
      <c r="BO25" s="359"/>
      <c r="BP25" s="359"/>
      <c r="BQ25" s="359"/>
      <c r="BR25" s="359"/>
      <c r="BS25" s="359"/>
      <c r="BT25" s="359"/>
      <c r="BU25" s="359"/>
      <c r="BV25" s="359"/>
      <c r="BW25" s="359"/>
      <c r="BX25" s="359"/>
      <c r="BY25" s="359"/>
    </row>
    <row r="26" spans="1:77" s="164" customFormat="1" ht="12.75">
      <c r="A26" s="207"/>
      <c r="B26" s="220"/>
      <c r="C26" s="220"/>
      <c r="D26" s="220"/>
      <c r="E26" s="220"/>
      <c r="F26" s="220"/>
      <c r="G26" s="220"/>
      <c r="H26" s="220"/>
      <c r="I26" s="243"/>
      <c r="J26" s="159"/>
      <c r="S26" s="359"/>
      <c r="T26" s="352"/>
      <c r="U26" s="351"/>
      <c r="V26" s="350"/>
      <c r="W26" s="345"/>
      <c r="X26" s="345"/>
      <c r="Y26" s="345"/>
      <c r="Z26" s="345"/>
      <c r="AA26" s="345"/>
      <c r="AB26" s="328"/>
      <c r="AC26" s="345"/>
      <c r="AD26" s="345"/>
      <c r="AE26" s="345"/>
      <c r="AF26" s="345"/>
      <c r="AG26" s="345"/>
      <c r="AH26" s="345"/>
      <c r="AI26" s="359"/>
      <c r="AJ26" s="359"/>
      <c r="AK26" s="359"/>
      <c r="AL26" s="359"/>
      <c r="AM26" s="359"/>
      <c r="AN26" s="349"/>
      <c r="AO26" s="345"/>
      <c r="AP26" s="345"/>
      <c r="AQ26" s="358"/>
      <c r="AR26" s="359"/>
      <c r="AS26" s="359"/>
      <c r="AT26" s="359"/>
      <c r="AU26" s="359"/>
      <c r="AV26" s="349"/>
      <c r="AW26" s="345"/>
      <c r="AX26" s="345"/>
      <c r="AY26" s="358"/>
      <c r="AZ26" s="359"/>
      <c r="BA26" s="349"/>
      <c r="BB26" s="345"/>
      <c r="BC26" s="345"/>
      <c r="BD26" s="358"/>
      <c r="BE26" s="359"/>
      <c r="BF26" s="359"/>
      <c r="BG26" s="359"/>
      <c r="BH26" s="359"/>
      <c r="BI26" s="359"/>
      <c r="BJ26" s="359"/>
      <c r="BK26" s="359"/>
      <c r="BL26" s="359"/>
      <c r="BM26" s="359"/>
      <c r="BN26" s="359"/>
      <c r="BO26" s="359"/>
      <c r="BP26" s="359"/>
      <c r="BQ26" s="359"/>
      <c r="BR26" s="359"/>
      <c r="BS26" s="359"/>
      <c r="BT26" s="359"/>
      <c r="BU26" s="359"/>
      <c r="BV26" s="359"/>
      <c r="BW26" s="359"/>
      <c r="BX26" s="359"/>
      <c r="BY26" s="359"/>
    </row>
    <row r="27" spans="1:77" s="164" customFormat="1" ht="12.75">
      <c r="A27" s="207"/>
      <c r="B27" s="220"/>
      <c r="C27" s="220"/>
      <c r="D27" s="220"/>
      <c r="E27" s="220"/>
      <c r="F27" s="220"/>
      <c r="G27" s="220"/>
      <c r="H27" s="220"/>
      <c r="I27" s="243"/>
      <c r="J27" s="159"/>
      <c r="S27" s="359"/>
      <c r="T27" s="352"/>
      <c r="U27" s="351"/>
      <c r="V27" s="350"/>
      <c r="W27" s="345"/>
      <c r="X27" s="345"/>
      <c r="Y27" s="345"/>
      <c r="Z27" s="345"/>
      <c r="AA27" s="345"/>
      <c r="AB27" s="328"/>
      <c r="AC27" s="345"/>
      <c r="AD27" s="345"/>
      <c r="AE27" s="345"/>
      <c r="AF27" s="345"/>
      <c r="AG27" s="345"/>
      <c r="AH27" s="345"/>
      <c r="AI27" s="359"/>
      <c r="AJ27" s="359"/>
      <c r="AK27" s="359"/>
      <c r="AL27" s="359"/>
      <c r="AM27" s="359"/>
      <c r="AN27" s="349"/>
      <c r="AO27" s="345"/>
      <c r="AP27" s="345"/>
      <c r="AQ27" s="358"/>
      <c r="AR27" s="359"/>
      <c r="AS27" s="359"/>
      <c r="AT27" s="359"/>
      <c r="AU27" s="359"/>
      <c r="AV27" s="349"/>
      <c r="AW27" s="345"/>
      <c r="AX27" s="345"/>
      <c r="AY27" s="358"/>
      <c r="AZ27" s="359"/>
      <c r="BA27" s="349"/>
      <c r="BB27" s="345"/>
      <c r="BC27" s="345"/>
      <c r="BD27" s="358"/>
      <c r="BE27" s="359"/>
      <c r="BF27" s="359"/>
      <c r="BG27" s="359"/>
      <c r="BH27" s="359"/>
      <c r="BI27" s="359"/>
      <c r="BJ27" s="359"/>
      <c r="BK27" s="359"/>
      <c r="BL27" s="359"/>
      <c r="BM27" s="359"/>
      <c r="BN27" s="359"/>
      <c r="BO27" s="359"/>
      <c r="BP27" s="359"/>
      <c r="BQ27" s="359"/>
      <c r="BR27" s="359"/>
      <c r="BS27" s="359"/>
      <c r="BT27" s="359"/>
      <c r="BU27" s="359"/>
      <c r="BV27" s="359"/>
      <c r="BW27" s="359"/>
      <c r="BX27" s="359"/>
      <c r="BY27" s="359"/>
    </row>
    <row r="28" spans="1:77" s="164" customFormat="1" ht="12.75">
      <c r="A28" s="207"/>
      <c r="B28" s="220"/>
      <c r="C28" s="220"/>
      <c r="D28" s="220"/>
      <c r="E28" s="220"/>
      <c r="F28" s="220"/>
      <c r="G28" s="220"/>
      <c r="H28" s="220"/>
      <c r="I28" s="243"/>
      <c r="J28" s="159"/>
      <c r="S28" s="359"/>
      <c r="T28" s="352"/>
      <c r="U28" s="351"/>
      <c r="V28" s="350"/>
      <c r="W28" s="345"/>
      <c r="X28" s="345"/>
      <c r="Y28" s="345"/>
      <c r="Z28" s="345"/>
      <c r="AA28" s="345"/>
      <c r="AB28" s="328"/>
      <c r="AC28" s="345"/>
      <c r="AD28" s="345"/>
      <c r="AE28" s="345"/>
      <c r="AF28" s="345"/>
      <c r="AG28" s="345"/>
      <c r="AH28" s="345"/>
      <c r="AI28" s="359"/>
      <c r="AJ28" s="359"/>
      <c r="AK28" s="359"/>
      <c r="AL28" s="359"/>
      <c r="AM28" s="359"/>
      <c r="AN28" s="349"/>
      <c r="AO28" s="345"/>
      <c r="AP28" s="345"/>
      <c r="AQ28" s="358"/>
      <c r="AR28" s="359"/>
      <c r="AS28" s="359"/>
      <c r="AT28" s="359"/>
      <c r="AU28" s="359"/>
      <c r="AV28" s="349"/>
      <c r="AW28" s="345"/>
      <c r="AX28" s="345"/>
      <c r="AY28" s="358"/>
      <c r="AZ28" s="359"/>
      <c r="BA28" s="349"/>
      <c r="BB28" s="345"/>
      <c r="BC28" s="345"/>
      <c r="BD28" s="358"/>
      <c r="BE28" s="359"/>
      <c r="BF28" s="359"/>
      <c r="BG28" s="359"/>
      <c r="BH28" s="359"/>
      <c r="BI28" s="359"/>
      <c r="BJ28" s="359"/>
      <c r="BK28" s="359"/>
      <c r="BL28" s="359"/>
      <c r="BM28" s="359"/>
      <c r="BN28" s="359"/>
      <c r="BO28" s="359"/>
      <c r="BP28" s="359"/>
      <c r="BQ28" s="359"/>
      <c r="BR28" s="359"/>
      <c r="BS28" s="359"/>
      <c r="BT28" s="359"/>
      <c r="BU28" s="359"/>
      <c r="BV28" s="359"/>
      <c r="BW28" s="359"/>
      <c r="BX28" s="359"/>
      <c r="BY28" s="359"/>
    </row>
    <row r="29" spans="1:77" s="164" customFormat="1" ht="12.75">
      <c r="A29" s="207"/>
      <c r="B29" s="220"/>
      <c r="C29" s="220"/>
      <c r="D29" s="220"/>
      <c r="E29" s="220"/>
      <c r="F29" s="220"/>
      <c r="G29" s="220"/>
      <c r="H29" s="220"/>
      <c r="I29" s="243"/>
      <c r="J29" s="159"/>
      <c r="S29" s="359"/>
      <c r="T29" s="352"/>
      <c r="U29" s="351"/>
      <c r="V29" s="350"/>
      <c r="W29" s="345"/>
      <c r="X29" s="345"/>
      <c r="Y29" s="345"/>
      <c r="Z29" s="345"/>
      <c r="AA29" s="345"/>
      <c r="AB29" s="328"/>
      <c r="AC29" s="345"/>
      <c r="AD29" s="345"/>
      <c r="AE29" s="345"/>
      <c r="AF29" s="345"/>
      <c r="AG29" s="345"/>
      <c r="AH29" s="345"/>
      <c r="AI29" s="359"/>
      <c r="AJ29" s="359"/>
      <c r="AK29" s="359"/>
      <c r="AL29" s="359"/>
      <c r="AM29" s="359"/>
      <c r="AN29" s="349"/>
      <c r="AO29" s="345"/>
      <c r="AP29" s="345"/>
      <c r="AQ29" s="358"/>
      <c r="AR29" s="359"/>
      <c r="AS29" s="359"/>
      <c r="AT29" s="359"/>
      <c r="AU29" s="359"/>
      <c r="AV29" s="349"/>
      <c r="AW29" s="345"/>
      <c r="AX29" s="345"/>
      <c r="AY29" s="358"/>
      <c r="AZ29" s="359"/>
      <c r="BA29" s="349"/>
      <c r="BB29" s="345"/>
      <c r="BC29" s="345"/>
      <c r="BD29" s="358"/>
      <c r="BE29" s="359"/>
      <c r="BF29" s="359"/>
      <c r="BG29" s="359"/>
      <c r="BH29" s="359"/>
      <c r="BI29" s="359"/>
      <c r="BJ29" s="359"/>
      <c r="BK29" s="359"/>
      <c r="BL29" s="359"/>
      <c r="BM29" s="359"/>
      <c r="BN29" s="359"/>
      <c r="BO29" s="359"/>
      <c r="BP29" s="359"/>
      <c r="BQ29" s="359"/>
      <c r="BR29" s="359"/>
      <c r="BS29" s="359"/>
      <c r="BT29" s="359"/>
      <c r="BU29" s="359"/>
      <c r="BV29" s="359"/>
      <c r="BW29" s="359"/>
      <c r="BX29" s="359"/>
      <c r="BY29" s="359"/>
    </row>
    <row r="30" spans="1:77" s="164" customFormat="1" ht="12.75">
      <c r="A30" s="207"/>
      <c r="B30" s="220"/>
      <c r="C30" s="220"/>
      <c r="D30" s="220"/>
      <c r="E30" s="220"/>
      <c r="F30" s="220"/>
      <c r="G30" s="220"/>
      <c r="H30" s="220"/>
      <c r="I30" s="243"/>
      <c r="J30" s="159"/>
      <c r="S30" s="359"/>
      <c r="T30" s="352"/>
      <c r="U30" s="351"/>
      <c r="V30" s="350"/>
      <c r="W30" s="345"/>
      <c r="X30" s="345"/>
      <c r="Y30" s="345"/>
      <c r="Z30" s="345"/>
      <c r="AA30" s="345"/>
      <c r="AB30" s="328"/>
      <c r="AC30" s="345"/>
      <c r="AD30" s="345"/>
      <c r="AE30" s="345"/>
      <c r="AF30" s="345"/>
      <c r="AG30" s="345"/>
      <c r="AH30" s="345"/>
      <c r="AI30" s="359"/>
      <c r="AJ30" s="359"/>
      <c r="AK30" s="359"/>
      <c r="AL30" s="359"/>
      <c r="AM30" s="359"/>
      <c r="AN30" s="349"/>
      <c r="AO30" s="345"/>
      <c r="AP30" s="345"/>
      <c r="AQ30" s="358"/>
      <c r="AR30" s="359"/>
      <c r="AS30" s="359"/>
      <c r="AT30" s="359"/>
      <c r="AU30" s="359"/>
      <c r="AV30" s="349"/>
      <c r="AW30" s="345"/>
      <c r="AX30" s="345"/>
      <c r="AY30" s="358"/>
      <c r="AZ30" s="359"/>
      <c r="BA30" s="349"/>
      <c r="BB30" s="345"/>
      <c r="BC30" s="345"/>
      <c r="BD30" s="358"/>
      <c r="BE30" s="359"/>
      <c r="BF30" s="359"/>
      <c r="BG30" s="359"/>
      <c r="BH30" s="359"/>
      <c r="BI30" s="359"/>
      <c r="BJ30" s="359"/>
      <c r="BK30" s="359"/>
      <c r="BL30" s="359"/>
      <c r="BM30" s="359"/>
      <c r="BN30" s="359"/>
      <c r="BO30" s="359"/>
      <c r="BP30" s="359"/>
      <c r="BQ30" s="359"/>
      <c r="BR30" s="359"/>
      <c r="BS30" s="359"/>
      <c r="BT30" s="359"/>
      <c r="BU30" s="359"/>
      <c r="BV30" s="359"/>
      <c r="BW30" s="359"/>
      <c r="BX30" s="359"/>
      <c r="BY30" s="359"/>
    </row>
    <row r="31" spans="1:77" s="164" customFormat="1" ht="12.75">
      <c r="A31" s="207"/>
      <c r="B31" s="220"/>
      <c r="C31" s="220"/>
      <c r="D31" s="220"/>
      <c r="E31" s="220"/>
      <c r="F31" s="220"/>
      <c r="G31" s="220"/>
      <c r="H31" s="220"/>
      <c r="I31" s="243"/>
      <c r="J31" s="159"/>
      <c r="S31" s="359"/>
      <c r="T31" s="352"/>
      <c r="U31" s="351"/>
      <c r="V31" s="350"/>
      <c r="W31" s="345"/>
      <c r="X31" s="345"/>
      <c r="Y31" s="345"/>
      <c r="Z31" s="345"/>
      <c r="AA31" s="345"/>
      <c r="AB31" s="328"/>
      <c r="AC31" s="345"/>
      <c r="AD31" s="345"/>
      <c r="AE31" s="345"/>
      <c r="AF31" s="345"/>
      <c r="AG31" s="345"/>
      <c r="AH31" s="345"/>
      <c r="AI31" s="359"/>
      <c r="AJ31" s="359"/>
      <c r="AK31" s="359"/>
      <c r="AL31" s="359"/>
      <c r="AM31" s="359"/>
      <c r="AN31" s="349"/>
      <c r="AO31" s="345"/>
      <c r="AP31" s="345"/>
      <c r="AQ31" s="358"/>
      <c r="AR31" s="359"/>
      <c r="AS31" s="359"/>
      <c r="AT31" s="359"/>
      <c r="AU31" s="359"/>
      <c r="AV31" s="349"/>
      <c r="AW31" s="345"/>
      <c r="AX31" s="345"/>
      <c r="AY31" s="358"/>
      <c r="AZ31" s="359"/>
      <c r="BA31" s="349"/>
      <c r="BB31" s="345"/>
      <c r="BC31" s="345"/>
      <c r="BD31" s="358"/>
      <c r="BE31" s="359"/>
      <c r="BF31" s="359"/>
      <c r="BG31" s="359"/>
      <c r="BH31" s="359"/>
      <c r="BI31" s="359"/>
      <c r="BJ31" s="359"/>
      <c r="BK31" s="359"/>
      <c r="BL31" s="359"/>
      <c r="BM31" s="359"/>
      <c r="BN31" s="359"/>
      <c r="BO31" s="359"/>
      <c r="BP31" s="359"/>
      <c r="BQ31" s="359"/>
      <c r="BR31" s="359"/>
      <c r="BS31" s="359"/>
      <c r="BT31" s="359"/>
      <c r="BU31" s="359"/>
      <c r="BV31" s="359"/>
      <c r="BW31" s="359"/>
      <c r="BX31" s="359"/>
      <c r="BY31" s="359"/>
    </row>
    <row r="32" spans="1:77" s="164" customFormat="1" ht="12.75">
      <c r="A32" s="207"/>
      <c r="B32" s="220"/>
      <c r="C32" s="220"/>
      <c r="D32" s="220"/>
      <c r="E32" s="220"/>
      <c r="F32" s="220"/>
      <c r="G32" s="220"/>
      <c r="H32" s="220"/>
      <c r="I32" s="243"/>
      <c r="J32" s="159"/>
      <c r="S32" s="359"/>
      <c r="T32" s="352"/>
      <c r="U32" s="351"/>
      <c r="V32" s="350"/>
      <c r="W32" s="345"/>
      <c r="X32" s="345"/>
      <c r="Y32" s="345"/>
      <c r="Z32" s="345"/>
      <c r="AA32" s="345"/>
      <c r="AB32" s="328"/>
      <c r="AC32" s="345"/>
      <c r="AD32" s="345"/>
      <c r="AE32" s="345"/>
      <c r="AF32" s="345"/>
      <c r="AG32" s="345"/>
      <c r="AH32" s="345"/>
      <c r="AI32" s="359"/>
      <c r="AJ32" s="359"/>
      <c r="AK32" s="359"/>
      <c r="AL32" s="359"/>
      <c r="AM32" s="359"/>
      <c r="AN32" s="349"/>
      <c r="AO32" s="345"/>
      <c r="AP32" s="345"/>
      <c r="AQ32" s="358"/>
      <c r="AR32" s="359"/>
      <c r="AS32" s="359"/>
      <c r="AT32" s="359"/>
      <c r="AU32" s="359"/>
      <c r="AV32" s="349"/>
      <c r="AW32" s="345"/>
      <c r="AX32" s="345"/>
      <c r="AY32" s="358"/>
      <c r="AZ32" s="359"/>
      <c r="BA32" s="349"/>
      <c r="BB32" s="345"/>
      <c r="BC32" s="345"/>
      <c r="BD32" s="358"/>
      <c r="BE32" s="359"/>
      <c r="BF32" s="359"/>
      <c r="BG32" s="359"/>
      <c r="BH32" s="359"/>
      <c r="BI32" s="359"/>
      <c r="BJ32" s="359"/>
      <c r="BK32" s="359"/>
      <c r="BL32" s="359"/>
      <c r="BM32" s="359"/>
      <c r="BN32" s="359"/>
      <c r="BO32" s="359"/>
      <c r="BP32" s="359"/>
      <c r="BQ32" s="359"/>
      <c r="BR32" s="359"/>
      <c r="BS32" s="359"/>
      <c r="BT32" s="359"/>
      <c r="BU32" s="359"/>
      <c r="BV32" s="359"/>
      <c r="BW32" s="359"/>
      <c r="BX32" s="359"/>
      <c r="BY32" s="359"/>
    </row>
    <row r="33" spans="1:77" s="164" customFormat="1" ht="12.75">
      <c r="A33" s="207"/>
      <c r="B33" s="220"/>
      <c r="C33" s="220"/>
      <c r="D33" s="220"/>
      <c r="E33" s="220"/>
      <c r="F33" s="220"/>
      <c r="G33" s="220"/>
      <c r="H33" s="220"/>
      <c r="I33" s="243"/>
      <c r="J33" s="159"/>
      <c r="S33" s="359"/>
      <c r="T33" s="352"/>
      <c r="U33" s="351"/>
      <c r="V33" s="350"/>
      <c r="W33" s="345"/>
      <c r="X33" s="345"/>
      <c r="Y33" s="345"/>
      <c r="Z33" s="345"/>
      <c r="AA33" s="345"/>
      <c r="AB33" s="328"/>
      <c r="AC33" s="345"/>
      <c r="AD33" s="345"/>
      <c r="AE33" s="345"/>
      <c r="AF33" s="345"/>
      <c r="AG33" s="345"/>
      <c r="AH33" s="345"/>
      <c r="AI33" s="359"/>
      <c r="AJ33" s="359"/>
      <c r="AK33" s="359"/>
      <c r="AL33" s="359"/>
      <c r="AM33" s="359"/>
      <c r="AN33" s="349"/>
      <c r="AO33" s="345"/>
      <c r="AP33" s="345"/>
      <c r="AQ33" s="358"/>
      <c r="AR33" s="359"/>
      <c r="AS33" s="359"/>
      <c r="AT33" s="359"/>
      <c r="AU33" s="359"/>
      <c r="AV33" s="349"/>
      <c r="AW33" s="345"/>
      <c r="AX33" s="345"/>
      <c r="AY33" s="358"/>
      <c r="AZ33" s="359"/>
      <c r="BA33" s="349"/>
      <c r="BB33" s="345"/>
      <c r="BC33" s="345"/>
      <c r="BD33" s="358"/>
      <c r="BE33" s="359"/>
      <c r="BF33" s="359"/>
      <c r="BG33" s="359"/>
      <c r="BH33" s="359"/>
      <c r="BI33" s="359"/>
      <c r="BJ33" s="359"/>
      <c r="BK33" s="359"/>
      <c r="BL33" s="359"/>
      <c r="BM33" s="359"/>
      <c r="BN33" s="359"/>
      <c r="BO33" s="359"/>
      <c r="BP33" s="359"/>
      <c r="BQ33" s="359"/>
      <c r="BR33" s="359"/>
      <c r="BS33" s="359"/>
      <c r="BT33" s="359"/>
      <c r="BU33" s="359"/>
      <c r="BV33" s="359"/>
      <c r="BW33" s="359"/>
      <c r="BX33" s="359"/>
      <c r="BY33" s="359"/>
    </row>
    <row r="34" spans="1:77" s="164" customFormat="1" ht="12.75">
      <c r="A34" s="207"/>
      <c r="B34" s="220"/>
      <c r="C34" s="220"/>
      <c r="D34" s="220"/>
      <c r="E34" s="220"/>
      <c r="F34" s="220"/>
      <c r="G34" s="220"/>
      <c r="H34" s="220"/>
      <c r="I34" s="243"/>
      <c r="J34" s="159"/>
      <c r="S34" s="359"/>
      <c r="T34" s="360"/>
      <c r="U34" s="351"/>
      <c r="V34" s="350"/>
      <c r="W34" s="345"/>
      <c r="X34" s="345"/>
      <c r="Y34" s="345"/>
      <c r="Z34" s="345"/>
      <c r="AA34" s="345"/>
      <c r="AB34" s="328"/>
      <c r="AC34" s="345"/>
      <c r="AD34" s="345"/>
      <c r="AE34" s="345"/>
      <c r="AF34" s="345"/>
      <c r="AG34" s="345"/>
      <c r="AH34" s="345"/>
      <c r="AI34" s="359"/>
      <c r="AJ34" s="359"/>
      <c r="AK34" s="359"/>
      <c r="AL34" s="359"/>
      <c r="AM34" s="359"/>
      <c r="AN34" s="349"/>
      <c r="AO34" s="345"/>
      <c r="AP34" s="345"/>
      <c r="AQ34" s="358"/>
      <c r="AR34" s="359"/>
      <c r="AS34" s="359"/>
      <c r="AT34" s="359"/>
      <c r="AU34" s="359"/>
      <c r="AV34" s="349"/>
      <c r="AW34" s="345"/>
      <c r="AX34" s="345"/>
      <c r="AY34" s="358"/>
      <c r="AZ34" s="359"/>
      <c r="BA34" s="349"/>
      <c r="BB34" s="345"/>
      <c r="BC34" s="345"/>
      <c r="BD34" s="358"/>
      <c r="BE34" s="359"/>
      <c r="BF34" s="359"/>
      <c r="BG34" s="359"/>
      <c r="BH34" s="359"/>
      <c r="BI34" s="359"/>
      <c r="BJ34" s="359"/>
      <c r="BK34" s="359"/>
      <c r="BL34" s="359"/>
      <c r="BM34" s="359"/>
      <c r="BN34" s="359"/>
      <c r="BO34" s="359"/>
      <c r="BP34" s="359"/>
      <c r="BQ34" s="359"/>
      <c r="BR34" s="359"/>
      <c r="BS34" s="359"/>
      <c r="BT34" s="359"/>
      <c r="BU34" s="359"/>
      <c r="BV34" s="359"/>
      <c r="BW34" s="359"/>
      <c r="BX34" s="359"/>
      <c r="BY34" s="359"/>
    </row>
    <row r="35" spans="1:77" s="164" customFormat="1" ht="12.75">
      <c r="A35" s="207"/>
      <c r="B35" s="220"/>
      <c r="C35" s="220"/>
      <c r="D35" s="220"/>
      <c r="E35" s="220"/>
      <c r="F35" s="220"/>
      <c r="G35" s="220"/>
      <c r="H35" s="220"/>
      <c r="I35" s="243"/>
      <c r="J35" s="159"/>
      <c r="S35" s="359"/>
      <c r="T35" s="360"/>
      <c r="U35" s="351"/>
      <c r="V35" s="350"/>
      <c r="W35" s="345"/>
      <c r="X35" s="345"/>
      <c r="Y35" s="345"/>
      <c r="Z35" s="345"/>
      <c r="AA35" s="345"/>
      <c r="AB35" s="328"/>
      <c r="AC35" s="345"/>
      <c r="AD35" s="345"/>
      <c r="AE35" s="345"/>
      <c r="AF35" s="345"/>
      <c r="AG35" s="345"/>
      <c r="AH35" s="345"/>
      <c r="AI35" s="359"/>
      <c r="AJ35" s="359"/>
      <c r="AK35" s="359"/>
      <c r="AL35" s="359"/>
      <c r="AM35" s="359"/>
      <c r="AN35" s="349"/>
      <c r="AO35" s="345"/>
      <c r="AP35" s="345"/>
      <c r="AQ35" s="358"/>
      <c r="AR35" s="359"/>
      <c r="AS35" s="359"/>
      <c r="AT35" s="359"/>
      <c r="AU35" s="359"/>
      <c r="AV35" s="349"/>
      <c r="AW35" s="345"/>
      <c r="AX35" s="345"/>
      <c r="AY35" s="358"/>
      <c r="AZ35" s="359"/>
      <c r="BA35" s="349"/>
      <c r="BB35" s="345"/>
      <c r="BC35" s="345"/>
      <c r="BD35" s="358"/>
      <c r="BE35" s="359"/>
      <c r="BF35" s="359"/>
      <c r="BG35" s="359"/>
      <c r="BH35" s="359"/>
      <c r="BI35" s="359"/>
      <c r="BJ35" s="359"/>
      <c r="BK35" s="359"/>
      <c r="BL35" s="359"/>
      <c r="BM35" s="359"/>
      <c r="BN35" s="359"/>
      <c r="BO35" s="359"/>
      <c r="BP35" s="359"/>
      <c r="BQ35" s="359"/>
      <c r="BR35" s="359"/>
      <c r="BS35" s="359"/>
      <c r="BT35" s="359"/>
      <c r="BU35" s="359"/>
      <c r="BV35" s="359"/>
      <c r="BW35" s="359"/>
      <c r="BX35" s="359"/>
      <c r="BY35" s="359"/>
    </row>
    <row r="36" spans="1:77" s="164" customFormat="1" ht="12.75">
      <c r="A36" s="207"/>
      <c r="B36" s="220"/>
      <c r="C36" s="220"/>
      <c r="D36" s="220"/>
      <c r="E36" s="220"/>
      <c r="F36" s="220"/>
      <c r="G36" s="220"/>
      <c r="H36" s="220"/>
      <c r="I36" s="243"/>
      <c r="J36" s="159"/>
      <c r="S36" s="359"/>
      <c r="T36" s="360"/>
      <c r="U36" s="351"/>
      <c r="V36" s="350"/>
      <c r="W36" s="345"/>
      <c r="X36" s="345"/>
      <c r="Y36" s="345"/>
      <c r="Z36" s="345"/>
      <c r="AA36" s="345"/>
      <c r="AB36" s="328"/>
      <c r="AC36" s="345"/>
      <c r="AD36" s="345"/>
      <c r="AE36" s="345"/>
      <c r="AF36" s="345"/>
      <c r="AG36" s="345"/>
      <c r="AH36" s="345"/>
      <c r="AI36" s="359"/>
      <c r="AJ36" s="359"/>
      <c r="AK36" s="359"/>
      <c r="AL36" s="359"/>
      <c r="AM36" s="359"/>
      <c r="AN36" s="349"/>
      <c r="AO36" s="345"/>
      <c r="AP36" s="345"/>
      <c r="AQ36" s="358"/>
      <c r="AR36" s="359"/>
      <c r="AS36" s="359"/>
      <c r="AT36" s="359"/>
      <c r="AU36" s="359"/>
      <c r="AV36" s="349"/>
      <c r="AW36" s="345"/>
      <c r="AX36" s="345"/>
      <c r="AY36" s="358"/>
      <c r="AZ36" s="359"/>
      <c r="BA36" s="349"/>
      <c r="BB36" s="345"/>
      <c r="BC36" s="345"/>
      <c r="BD36" s="358"/>
      <c r="BE36" s="359"/>
      <c r="BF36" s="359"/>
      <c r="BG36" s="359"/>
      <c r="BH36" s="359"/>
      <c r="BI36" s="359"/>
      <c r="BJ36" s="359"/>
      <c r="BK36" s="359"/>
      <c r="BL36" s="359"/>
      <c r="BM36" s="359"/>
      <c r="BN36" s="359"/>
      <c r="BO36" s="359"/>
      <c r="BP36" s="359"/>
      <c r="BQ36" s="359"/>
      <c r="BR36" s="359"/>
      <c r="BS36" s="359"/>
      <c r="BT36" s="359"/>
      <c r="BU36" s="359"/>
      <c r="BV36" s="359"/>
      <c r="BW36" s="359"/>
      <c r="BX36" s="359"/>
      <c r="BY36" s="359"/>
    </row>
    <row r="37" spans="1:77" s="164" customFormat="1" ht="12.75">
      <c r="A37" s="207"/>
      <c r="B37" s="220"/>
      <c r="C37" s="220"/>
      <c r="D37" s="220"/>
      <c r="E37" s="220"/>
      <c r="F37" s="220"/>
      <c r="G37" s="220"/>
      <c r="H37" s="220"/>
      <c r="I37" s="243"/>
      <c r="J37" s="159"/>
      <c r="S37" s="359"/>
      <c r="T37" s="352"/>
      <c r="U37" s="351"/>
      <c r="V37" s="350"/>
      <c r="W37" s="345"/>
      <c r="X37" s="345"/>
      <c r="Y37" s="345"/>
      <c r="Z37" s="345"/>
      <c r="AA37" s="345"/>
      <c r="AB37" s="328"/>
      <c r="AC37" s="345"/>
      <c r="AD37" s="345"/>
      <c r="AE37" s="345"/>
      <c r="AF37" s="345"/>
      <c r="AG37" s="345"/>
      <c r="AH37" s="345"/>
      <c r="AI37" s="359"/>
      <c r="AJ37" s="359"/>
      <c r="AK37" s="359"/>
      <c r="AL37" s="359"/>
      <c r="AM37" s="359"/>
      <c r="AN37" s="349"/>
      <c r="AO37" s="361"/>
      <c r="AP37" s="345"/>
      <c r="AQ37" s="358"/>
      <c r="AR37" s="359"/>
      <c r="AS37" s="359"/>
      <c r="AT37" s="359"/>
      <c r="AU37" s="359"/>
      <c r="AV37" s="349"/>
      <c r="AW37" s="345"/>
      <c r="AX37" s="361"/>
      <c r="AY37" s="358"/>
      <c r="AZ37" s="359"/>
      <c r="BA37" s="349"/>
      <c r="BB37" s="345"/>
      <c r="BC37" s="345"/>
      <c r="BD37" s="358"/>
      <c r="BE37" s="359"/>
      <c r="BF37" s="359"/>
      <c r="BG37" s="359"/>
      <c r="BH37" s="359"/>
      <c r="BI37" s="359"/>
      <c r="BJ37" s="359"/>
      <c r="BK37" s="359"/>
      <c r="BL37" s="359"/>
      <c r="BM37" s="359"/>
      <c r="BN37" s="359"/>
      <c r="BO37" s="359"/>
      <c r="BP37" s="359"/>
      <c r="BQ37" s="359"/>
      <c r="BR37" s="359"/>
      <c r="BS37" s="359"/>
      <c r="BT37" s="359"/>
      <c r="BU37" s="359"/>
      <c r="BV37" s="359"/>
      <c r="BW37" s="359"/>
      <c r="BX37" s="359"/>
      <c r="BY37" s="359"/>
    </row>
    <row r="38" spans="1:77" s="164" customFormat="1" ht="12.75">
      <c r="A38" s="207"/>
      <c r="B38" s="220"/>
      <c r="C38" s="220"/>
      <c r="D38" s="220"/>
      <c r="E38" s="220"/>
      <c r="F38" s="220"/>
      <c r="G38" s="220"/>
      <c r="H38" s="220"/>
      <c r="I38" s="243"/>
      <c r="J38" s="159"/>
      <c r="S38" s="359"/>
      <c r="T38" s="352"/>
      <c r="U38" s="351"/>
      <c r="V38" s="350"/>
      <c r="W38" s="345"/>
      <c r="X38" s="345"/>
      <c r="Y38" s="345"/>
      <c r="Z38" s="345"/>
      <c r="AA38" s="345"/>
      <c r="AB38" s="328"/>
      <c r="AC38" s="345"/>
      <c r="AD38" s="345"/>
      <c r="AE38" s="345"/>
      <c r="AF38" s="345"/>
      <c r="AG38" s="345"/>
      <c r="AH38" s="345"/>
      <c r="AI38" s="359"/>
      <c r="AJ38" s="359"/>
      <c r="AK38" s="359"/>
      <c r="AL38" s="359"/>
      <c r="AM38" s="359"/>
      <c r="AN38" s="349"/>
      <c r="AO38" s="361"/>
      <c r="AP38" s="345"/>
      <c r="AQ38" s="358"/>
      <c r="AR38" s="359"/>
      <c r="AS38" s="359"/>
      <c r="AT38" s="359"/>
      <c r="AU38" s="359"/>
      <c r="AV38" s="349"/>
      <c r="AW38" s="345"/>
      <c r="AX38" s="361"/>
      <c r="AY38" s="358"/>
      <c r="AZ38" s="359"/>
      <c r="BA38" s="349"/>
      <c r="BB38" s="345"/>
      <c r="BC38" s="345"/>
      <c r="BD38" s="358"/>
      <c r="BE38" s="359"/>
      <c r="BF38" s="359"/>
      <c r="BG38" s="359"/>
      <c r="BH38" s="359"/>
      <c r="BI38" s="359"/>
      <c r="BJ38" s="359"/>
      <c r="BK38" s="359"/>
      <c r="BL38" s="359"/>
      <c r="BM38" s="359"/>
      <c r="BN38" s="359"/>
      <c r="BO38" s="359"/>
      <c r="BP38" s="359"/>
      <c r="BQ38" s="359"/>
      <c r="BR38" s="359"/>
      <c r="BS38" s="359"/>
      <c r="BT38" s="359"/>
      <c r="BU38" s="359"/>
      <c r="BV38" s="359"/>
      <c r="BW38" s="359"/>
      <c r="BX38" s="359"/>
      <c r="BY38" s="359"/>
    </row>
    <row r="39" spans="1:77" s="164" customFormat="1" ht="12.75">
      <c r="A39" s="207"/>
      <c r="B39" s="220"/>
      <c r="C39" s="220"/>
      <c r="D39" s="220"/>
      <c r="E39" s="220"/>
      <c r="F39" s="220"/>
      <c r="G39" s="220"/>
      <c r="H39" s="220"/>
      <c r="I39" s="243"/>
      <c r="J39" s="159"/>
      <c r="S39" s="359"/>
      <c r="T39" s="352"/>
      <c r="U39" s="351"/>
      <c r="V39" s="350"/>
      <c r="W39" s="345"/>
      <c r="X39" s="345"/>
      <c r="Y39" s="345"/>
      <c r="Z39" s="345"/>
      <c r="AA39" s="345"/>
      <c r="AB39" s="328"/>
      <c r="AC39" s="345"/>
      <c r="AD39" s="345"/>
      <c r="AE39" s="345"/>
      <c r="AF39" s="345"/>
      <c r="AG39" s="345"/>
      <c r="AH39" s="345"/>
      <c r="AI39" s="359"/>
      <c r="AJ39" s="359"/>
      <c r="AK39" s="359"/>
      <c r="AL39" s="359"/>
      <c r="AM39" s="359"/>
      <c r="AN39" s="349"/>
      <c r="AO39" s="345"/>
      <c r="AP39" s="345"/>
      <c r="AQ39" s="358"/>
      <c r="AR39" s="359"/>
      <c r="AS39" s="359"/>
      <c r="AT39" s="359"/>
      <c r="AU39" s="359"/>
      <c r="AV39" s="349"/>
      <c r="AW39" s="345"/>
      <c r="AX39" s="361"/>
      <c r="AY39" s="358"/>
      <c r="AZ39" s="359"/>
      <c r="BA39" s="349"/>
      <c r="BB39" s="345"/>
      <c r="BC39" s="345"/>
      <c r="BD39" s="358"/>
      <c r="BE39" s="359"/>
      <c r="BF39" s="359"/>
      <c r="BG39" s="359"/>
      <c r="BH39" s="359"/>
      <c r="BI39" s="359"/>
      <c r="BJ39" s="359"/>
      <c r="BK39" s="359"/>
      <c r="BL39" s="359"/>
      <c r="BM39" s="359"/>
      <c r="BN39" s="359"/>
      <c r="BO39" s="359"/>
      <c r="BP39" s="359"/>
      <c r="BQ39" s="359"/>
      <c r="BR39" s="359"/>
      <c r="BS39" s="359"/>
      <c r="BT39" s="359"/>
      <c r="BU39" s="359"/>
      <c r="BV39" s="359"/>
      <c r="BW39" s="359"/>
      <c r="BX39" s="359"/>
      <c r="BY39" s="359"/>
    </row>
    <row r="40" spans="1:77" s="164" customFormat="1" ht="12.75">
      <c r="A40" s="207"/>
      <c r="B40" s="220"/>
      <c r="C40" s="220"/>
      <c r="D40" s="220"/>
      <c r="E40" s="220"/>
      <c r="F40" s="220"/>
      <c r="G40" s="220"/>
      <c r="H40" s="220"/>
      <c r="I40" s="243"/>
      <c r="J40" s="159"/>
      <c r="S40" s="359"/>
      <c r="T40" s="352"/>
      <c r="U40" s="351"/>
      <c r="V40" s="350"/>
      <c r="W40" s="345"/>
      <c r="X40" s="345"/>
      <c r="Y40" s="345"/>
      <c r="Z40" s="345"/>
      <c r="AA40" s="345"/>
      <c r="AB40" s="328"/>
      <c r="AC40" s="345"/>
      <c r="AD40" s="345"/>
      <c r="AE40" s="345"/>
      <c r="AF40" s="345"/>
      <c r="AG40" s="345"/>
      <c r="AH40" s="345"/>
      <c r="AI40" s="359"/>
      <c r="AJ40" s="359"/>
      <c r="AK40" s="359"/>
      <c r="AL40" s="359"/>
      <c r="AM40" s="359"/>
      <c r="AN40" s="349"/>
      <c r="AO40" s="345"/>
      <c r="AP40" s="345"/>
      <c r="AQ40" s="358"/>
      <c r="AR40" s="359"/>
      <c r="AS40" s="359"/>
      <c r="AT40" s="359"/>
      <c r="AU40" s="359"/>
      <c r="AV40" s="349"/>
      <c r="AW40" s="345"/>
      <c r="AX40" s="361"/>
      <c r="AY40" s="358"/>
      <c r="AZ40" s="359"/>
      <c r="BA40" s="349"/>
      <c r="BB40" s="345"/>
      <c r="BC40" s="345"/>
      <c r="BD40" s="358"/>
      <c r="BE40" s="359"/>
      <c r="BF40" s="359"/>
      <c r="BG40" s="359"/>
      <c r="BH40" s="359"/>
      <c r="BI40" s="359"/>
      <c r="BJ40" s="359"/>
      <c r="BK40" s="359"/>
      <c r="BL40" s="359"/>
      <c r="BM40" s="359"/>
      <c r="BN40" s="359"/>
      <c r="BO40" s="359"/>
      <c r="BP40" s="359"/>
      <c r="BQ40" s="359"/>
      <c r="BR40" s="359"/>
      <c r="BS40" s="359"/>
      <c r="BT40" s="359"/>
      <c r="BU40" s="359"/>
      <c r="BV40" s="359"/>
      <c r="BW40" s="359"/>
      <c r="BX40" s="359"/>
      <c r="BY40" s="359"/>
    </row>
    <row r="41" spans="1:77" s="164" customFormat="1" ht="12.75">
      <c r="A41" s="207"/>
      <c r="B41" s="220"/>
      <c r="C41" s="220"/>
      <c r="D41" s="220"/>
      <c r="E41" s="220"/>
      <c r="F41" s="220"/>
      <c r="G41" s="220"/>
      <c r="H41" s="220"/>
      <c r="I41" s="243"/>
      <c r="J41" s="159"/>
      <c r="S41" s="359"/>
      <c r="T41" s="351"/>
      <c r="U41" s="351"/>
      <c r="V41" s="350"/>
      <c r="W41" s="345"/>
      <c r="X41" s="345"/>
      <c r="Y41" s="345"/>
      <c r="Z41" s="345"/>
      <c r="AA41" s="345"/>
      <c r="AB41" s="328"/>
      <c r="AC41" s="345"/>
      <c r="AD41" s="345"/>
      <c r="AE41" s="345"/>
      <c r="AF41" s="345"/>
      <c r="AG41" s="345"/>
      <c r="AH41" s="345"/>
      <c r="AI41" s="359"/>
      <c r="AJ41" s="359"/>
      <c r="AK41" s="359"/>
      <c r="AL41" s="359"/>
      <c r="AM41" s="359"/>
      <c r="AN41" s="349"/>
      <c r="AO41" s="345"/>
      <c r="AP41" s="345"/>
      <c r="AQ41" s="358"/>
      <c r="AR41" s="359"/>
      <c r="AS41" s="359"/>
      <c r="AT41" s="359"/>
      <c r="AU41" s="359"/>
      <c r="AV41" s="349"/>
      <c r="AW41" s="345"/>
      <c r="AX41" s="361"/>
      <c r="AY41" s="358"/>
      <c r="AZ41" s="359"/>
      <c r="BA41" s="349"/>
      <c r="BB41" s="345"/>
      <c r="BC41" s="345"/>
      <c r="BD41" s="358"/>
      <c r="BE41" s="359"/>
      <c r="BF41" s="359"/>
      <c r="BG41" s="359"/>
      <c r="BH41" s="359"/>
      <c r="BI41" s="359"/>
      <c r="BJ41" s="359"/>
      <c r="BK41" s="359"/>
      <c r="BL41" s="359"/>
      <c r="BM41" s="359"/>
      <c r="BN41" s="359"/>
      <c r="BO41" s="359"/>
      <c r="BP41" s="359"/>
      <c r="BQ41" s="359"/>
      <c r="BR41" s="359"/>
      <c r="BS41" s="359"/>
      <c r="BT41" s="359"/>
      <c r="BU41" s="359"/>
      <c r="BV41" s="359"/>
      <c r="BW41" s="359"/>
      <c r="BX41" s="359"/>
      <c r="BY41" s="359"/>
    </row>
    <row r="42" spans="1:77" s="164" customFormat="1" ht="12.75">
      <c r="A42" s="207"/>
      <c r="B42" s="220"/>
      <c r="C42" s="220"/>
      <c r="D42" s="220"/>
      <c r="E42" s="220"/>
      <c r="F42" s="220"/>
      <c r="G42" s="220"/>
      <c r="H42" s="220"/>
      <c r="I42" s="243"/>
      <c r="J42" s="159"/>
      <c r="S42" s="359"/>
      <c r="T42" s="351"/>
      <c r="U42" s="351"/>
      <c r="V42" s="350"/>
      <c r="W42" s="345"/>
      <c r="X42" s="345"/>
      <c r="Y42" s="345"/>
      <c r="Z42" s="345"/>
      <c r="AA42" s="345"/>
      <c r="AB42" s="328"/>
      <c r="AC42" s="345"/>
      <c r="AD42" s="345"/>
      <c r="AE42" s="345"/>
      <c r="AF42" s="345"/>
      <c r="AG42" s="345"/>
      <c r="AH42" s="345"/>
      <c r="AI42" s="359"/>
      <c r="AJ42" s="359"/>
      <c r="AK42" s="359"/>
      <c r="AL42" s="359"/>
      <c r="AM42" s="359"/>
      <c r="AN42" s="349"/>
      <c r="AO42" s="345"/>
      <c r="AP42" s="345"/>
      <c r="AQ42" s="358"/>
      <c r="AR42" s="359"/>
      <c r="AS42" s="359"/>
      <c r="AT42" s="359"/>
      <c r="AU42" s="359"/>
      <c r="AV42" s="349"/>
      <c r="AW42" s="345"/>
      <c r="AX42" s="345"/>
      <c r="AY42" s="358"/>
      <c r="AZ42" s="359"/>
      <c r="BA42" s="349"/>
      <c r="BB42" s="345"/>
      <c r="BC42" s="345"/>
      <c r="BD42" s="358"/>
      <c r="BE42" s="359"/>
      <c r="BF42" s="359"/>
      <c r="BG42" s="359"/>
      <c r="BH42" s="359"/>
      <c r="BI42" s="359"/>
      <c r="BJ42" s="359"/>
      <c r="BK42" s="359"/>
      <c r="BL42" s="359"/>
      <c r="BM42" s="359"/>
      <c r="BN42" s="359"/>
      <c r="BO42" s="359"/>
      <c r="BP42" s="359"/>
      <c r="BQ42" s="359"/>
      <c r="BR42" s="359"/>
      <c r="BS42" s="359"/>
      <c r="BT42" s="359"/>
      <c r="BU42" s="359"/>
      <c r="BV42" s="359"/>
      <c r="BW42" s="359"/>
      <c r="BX42" s="359"/>
      <c r="BY42" s="359"/>
    </row>
    <row r="43" spans="1:77" s="164" customFormat="1" ht="12.75">
      <c r="A43" s="207"/>
      <c r="B43" s="220"/>
      <c r="C43" s="220"/>
      <c r="D43" s="220"/>
      <c r="E43" s="220"/>
      <c r="F43" s="220"/>
      <c r="G43" s="220"/>
      <c r="H43" s="220"/>
      <c r="I43" s="243"/>
      <c r="J43" s="159"/>
      <c r="S43" s="359"/>
      <c r="T43" s="351"/>
      <c r="U43" s="351"/>
      <c r="V43" s="350"/>
      <c r="W43" s="345"/>
      <c r="X43" s="345"/>
      <c r="Y43" s="345"/>
      <c r="Z43" s="345"/>
      <c r="AA43" s="345"/>
      <c r="AB43" s="328"/>
      <c r="AC43" s="345"/>
      <c r="AD43" s="345"/>
      <c r="AE43" s="345"/>
      <c r="AF43" s="345"/>
      <c r="AG43" s="345"/>
      <c r="AH43" s="345"/>
      <c r="AI43" s="359"/>
      <c r="AJ43" s="359"/>
      <c r="AK43" s="359"/>
      <c r="AL43" s="359"/>
      <c r="AM43" s="359"/>
      <c r="AN43" s="349"/>
      <c r="AO43" s="345"/>
      <c r="AP43" s="345"/>
      <c r="AQ43" s="358"/>
      <c r="AR43" s="359"/>
      <c r="AS43" s="359"/>
      <c r="AT43" s="359"/>
      <c r="AU43" s="359"/>
      <c r="AV43" s="349"/>
      <c r="AW43" s="345"/>
      <c r="AX43" s="345"/>
      <c r="AY43" s="358"/>
      <c r="AZ43" s="359"/>
      <c r="BA43" s="349"/>
      <c r="BB43" s="345"/>
      <c r="BC43" s="345"/>
      <c r="BD43" s="358"/>
      <c r="BE43" s="359"/>
      <c r="BF43" s="359"/>
      <c r="BG43" s="359"/>
      <c r="BH43" s="359"/>
      <c r="BI43" s="359"/>
      <c r="BJ43" s="359"/>
      <c r="BK43" s="359"/>
      <c r="BL43" s="359"/>
      <c r="BM43" s="359"/>
      <c r="BN43" s="359"/>
      <c r="BO43" s="359"/>
      <c r="BP43" s="359"/>
      <c r="BQ43" s="359"/>
      <c r="BR43" s="359"/>
      <c r="BS43" s="359"/>
      <c r="BT43" s="359"/>
      <c r="BU43" s="359"/>
      <c r="BV43" s="359"/>
      <c r="BW43" s="359"/>
      <c r="BX43" s="359"/>
      <c r="BY43" s="359"/>
    </row>
    <row r="44" spans="1:77" s="164" customFormat="1" ht="12.75">
      <c r="A44" s="207"/>
      <c r="B44" s="220"/>
      <c r="C44" s="220"/>
      <c r="D44" s="220"/>
      <c r="E44" s="220"/>
      <c r="F44" s="220"/>
      <c r="G44" s="220"/>
      <c r="H44" s="220"/>
      <c r="I44" s="243"/>
      <c r="J44" s="159"/>
      <c r="S44" s="359"/>
      <c r="T44" s="351"/>
      <c r="U44" s="351"/>
      <c r="V44" s="350"/>
      <c r="W44" s="345"/>
      <c r="X44" s="345"/>
      <c r="Y44" s="345"/>
      <c r="Z44" s="345"/>
      <c r="AA44" s="345"/>
      <c r="AB44" s="328"/>
      <c r="AC44" s="345"/>
      <c r="AD44" s="345"/>
      <c r="AE44" s="345"/>
      <c r="AF44" s="345"/>
      <c r="AG44" s="345"/>
      <c r="AH44" s="345"/>
      <c r="AI44" s="359"/>
      <c r="AJ44" s="359"/>
      <c r="AK44" s="359"/>
      <c r="AL44" s="359"/>
      <c r="AM44" s="359"/>
      <c r="AN44" s="349"/>
      <c r="AO44" s="345"/>
      <c r="AP44" s="345"/>
      <c r="AQ44" s="358"/>
      <c r="AR44" s="359"/>
      <c r="AS44" s="359"/>
      <c r="AT44" s="359"/>
      <c r="AU44" s="359"/>
      <c r="AV44" s="349"/>
      <c r="AW44" s="345"/>
      <c r="AX44" s="345"/>
      <c r="AY44" s="358"/>
      <c r="AZ44" s="359"/>
      <c r="BA44" s="349"/>
      <c r="BB44" s="345"/>
      <c r="BC44" s="345"/>
      <c r="BD44" s="358"/>
      <c r="BE44" s="359"/>
      <c r="BF44" s="359"/>
      <c r="BG44" s="359"/>
      <c r="BH44" s="359"/>
      <c r="BI44" s="359"/>
      <c r="BJ44" s="359"/>
      <c r="BK44" s="359"/>
      <c r="BL44" s="359"/>
      <c r="BM44" s="359"/>
      <c r="BN44" s="359"/>
      <c r="BO44" s="359"/>
      <c r="BP44" s="359"/>
      <c r="BQ44" s="359"/>
      <c r="BR44" s="359"/>
      <c r="BS44" s="359"/>
      <c r="BT44" s="359"/>
      <c r="BU44" s="359"/>
      <c r="BV44" s="359"/>
      <c r="BW44" s="359"/>
      <c r="BX44" s="359"/>
      <c r="BY44" s="359"/>
    </row>
    <row r="45" spans="1:77" s="164" customFormat="1" ht="12.75">
      <c r="A45" s="207"/>
      <c r="B45" s="220"/>
      <c r="C45" s="220"/>
      <c r="D45" s="220"/>
      <c r="E45" s="220"/>
      <c r="F45" s="220"/>
      <c r="G45" s="220"/>
      <c r="H45" s="220"/>
      <c r="I45" s="243"/>
      <c r="J45" s="159"/>
      <c r="S45" s="359"/>
      <c r="T45" s="351"/>
      <c r="U45" s="351"/>
      <c r="V45" s="350"/>
      <c r="W45" s="345"/>
      <c r="X45" s="345"/>
      <c r="Y45" s="345"/>
      <c r="Z45" s="345"/>
      <c r="AA45" s="345"/>
      <c r="AB45" s="328"/>
      <c r="AC45" s="345"/>
      <c r="AD45" s="345"/>
      <c r="AE45" s="345"/>
      <c r="AF45" s="345"/>
      <c r="AG45" s="345"/>
      <c r="AH45" s="345"/>
      <c r="AI45" s="359"/>
      <c r="AJ45" s="359"/>
      <c r="AK45" s="359"/>
      <c r="AL45" s="359"/>
      <c r="AM45" s="359"/>
      <c r="AN45" s="349"/>
      <c r="AO45" s="345"/>
      <c r="AP45" s="345"/>
      <c r="AQ45" s="358"/>
      <c r="AR45" s="359"/>
      <c r="AS45" s="359"/>
      <c r="AT45" s="359"/>
      <c r="AU45" s="359"/>
      <c r="AV45" s="349"/>
      <c r="AW45" s="345"/>
      <c r="AX45" s="345"/>
      <c r="AY45" s="358"/>
      <c r="AZ45" s="359"/>
      <c r="BA45" s="349"/>
      <c r="BB45" s="345"/>
      <c r="BC45" s="345"/>
      <c r="BD45" s="358"/>
      <c r="BE45" s="359"/>
      <c r="BF45" s="359"/>
      <c r="BG45" s="359"/>
      <c r="BH45" s="359"/>
      <c r="BI45" s="359"/>
      <c r="BJ45" s="359"/>
      <c r="BK45" s="359"/>
      <c r="BL45" s="359"/>
      <c r="BM45" s="359"/>
      <c r="BN45" s="359"/>
      <c r="BO45" s="359"/>
      <c r="BP45" s="359"/>
      <c r="BQ45" s="359"/>
      <c r="BR45" s="359"/>
      <c r="BS45" s="359"/>
      <c r="BT45" s="359"/>
      <c r="BU45" s="359"/>
      <c r="BV45" s="359"/>
      <c r="BW45" s="359"/>
      <c r="BX45" s="359"/>
      <c r="BY45" s="359"/>
    </row>
    <row r="46" spans="1:77" s="164" customFormat="1" ht="12.75">
      <c r="A46" s="207"/>
      <c r="B46" s="220"/>
      <c r="C46" s="220"/>
      <c r="D46" s="220"/>
      <c r="E46" s="220"/>
      <c r="F46" s="220"/>
      <c r="G46" s="220"/>
      <c r="H46" s="220"/>
      <c r="I46" s="243"/>
      <c r="J46" s="159"/>
      <c r="S46" s="359"/>
      <c r="T46" s="351"/>
      <c r="U46" s="351"/>
      <c r="V46" s="350"/>
      <c r="W46" s="345"/>
      <c r="X46" s="345"/>
      <c r="Y46" s="345"/>
      <c r="Z46" s="345"/>
      <c r="AA46" s="345"/>
      <c r="AB46" s="328"/>
      <c r="AC46" s="345"/>
      <c r="AD46" s="345"/>
      <c r="AE46" s="345"/>
      <c r="AF46" s="345"/>
      <c r="AG46" s="345"/>
      <c r="AH46" s="345"/>
      <c r="AI46" s="359"/>
      <c r="AJ46" s="359"/>
      <c r="AK46" s="359"/>
      <c r="AL46" s="359"/>
      <c r="AM46" s="359"/>
      <c r="AN46" s="349"/>
      <c r="AO46" s="345"/>
      <c r="AP46" s="345"/>
      <c r="AQ46" s="359"/>
      <c r="AR46" s="359"/>
      <c r="AS46" s="359"/>
      <c r="AT46" s="359"/>
      <c r="AU46" s="359"/>
      <c r="AV46" s="349"/>
      <c r="AW46" s="345"/>
      <c r="AX46" s="345"/>
      <c r="AY46" s="358"/>
      <c r="AZ46" s="359"/>
      <c r="BA46" s="349"/>
      <c r="BB46" s="345"/>
      <c r="BC46" s="345"/>
      <c r="BD46" s="358"/>
      <c r="BE46" s="359"/>
      <c r="BF46" s="359"/>
      <c r="BG46" s="359"/>
      <c r="BH46" s="359"/>
      <c r="BI46" s="359"/>
      <c r="BJ46" s="359"/>
      <c r="BK46" s="359"/>
      <c r="BL46" s="359"/>
      <c r="BM46" s="359"/>
      <c r="BN46" s="359"/>
      <c r="BO46" s="359"/>
      <c r="BP46" s="359"/>
      <c r="BQ46" s="359"/>
      <c r="BR46" s="359"/>
      <c r="BS46" s="359"/>
      <c r="BT46" s="359"/>
      <c r="BU46" s="359"/>
      <c r="BV46" s="359"/>
      <c r="BW46" s="359"/>
      <c r="BX46" s="359"/>
      <c r="BY46" s="359"/>
    </row>
    <row r="47" spans="1:77" s="164" customFormat="1" ht="12.75">
      <c r="A47" s="207"/>
      <c r="B47" s="220"/>
      <c r="C47" s="220"/>
      <c r="D47" s="220"/>
      <c r="E47" s="220"/>
      <c r="F47" s="220"/>
      <c r="G47" s="220"/>
      <c r="H47" s="220"/>
      <c r="I47" s="243"/>
      <c r="J47" s="159"/>
      <c r="S47" s="359"/>
      <c r="T47" s="351"/>
      <c r="U47" s="351"/>
      <c r="V47" s="350"/>
      <c r="W47" s="345"/>
      <c r="X47" s="345"/>
      <c r="Y47" s="345"/>
      <c r="Z47" s="345"/>
      <c r="AA47" s="345"/>
      <c r="AB47" s="328"/>
      <c r="AC47" s="345"/>
      <c r="AD47" s="345"/>
      <c r="AE47" s="345"/>
      <c r="AF47" s="345"/>
      <c r="AG47" s="345"/>
      <c r="AH47" s="345"/>
      <c r="AI47" s="359"/>
      <c r="AJ47" s="359"/>
      <c r="AK47" s="359"/>
      <c r="AL47" s="359"/>
      <c r="AM47" s="359"/>
      <c r="AN47" s="349"/>
      <c r="AO47" s="345"/>
      <c r="AP47" s="345"/>
      <c r="AQ47" s="358"/>
      <c r="AR47" s="359"/>
      <c r="AS47" s="359"/>
      <c r="AT47" s="359"/>
      <c r="AU47" s="359"/>
      <c r="AV47" s="349"/>
      <c r="AW47" s="345"/>
      <c r="AX47" s="345"/>
      <c r="AY47" s="358"/>
      <c r="AZ47" s="359"/>
      <c r="BA47" s="349"/>
      <c r="BB47" s="345"/>
      <c r="BC47" s="345"/>
      <c r="BD47" s="358"/>
      <c r="BE47" s="359"/>
      <c r="BF47" s="359"/>
      <c r="BG47" s="359"/>
      <c r="BH47" s="359"/>
      <c r="BI47" s="359"/>
      <c r="BJ47" s="359"/>
      <c r="BK47" s="359"/>
      <c r="BL47" s="359"/>
      <c r="BM47" s="359"/>
      <c r="BN47" s="359"/>
      <c r="BO47" s="359"/>
      <c r="BP47" s="359"/>
      <c r="BQ47" s="359"/>
      <c r="BR47" s="359"/>
      <c r="BS47" s="359"/>
      <c r="BT47" s="359"/>
      <c r="BU47" s="359"/>
      <c r="BV47" s="359"/>
      <c r="BW47" s="359"/>
      <c r="BX47" s="359"/>
      <c r="BY47" s="359"/>
    </row>
    <row r="48" spans="1:77" s="164" customFormat="1" ht="12.75">
      <c r="A48" s="207"/>
      <c r="B48" s="220"/>
      <c r="C48" s="220"/>
      <c r="D48" s="220"/>
      <c r="E48" s="220"/>
      <c r="F48" s="220"/>
      <c r="G48" s="220"/>
      <c r="H48" s="220"/>
      <c r="I48" s="243"/>
      <c r="J48" s="159"/>
      <c r="S48" s="359"/>
      <c r="T48" s="351"/>
      <c r="U48" s="351"/>
      <c r="V48" s="350"/>
      <c r="W48" s="345"/>
      <c r="X48" s="345"/>
      <c r="Y48" s="345"/>
      <c r="Z48" s="345"/>
      <c r="AA48" s="345"/>
      <c r="AB48" s="328"/>
      <c r="AC48" s="345"/>
      <c r="AD48" s="345"/>
      <c r="AE48" s="345"/>
      <c r="AF48" s="345"/>
      <c r="AG48" s="345"/>
      <c r="AH48" s="345"/>
      <c r="AI48" s="359"/>
      <c r="AJ48" s="359"/>
      <c r="AK48" s="359"/>
      <c r="AL48" s="359"/>
      <c r="AM48" s="359"/>
      <c r="AN48" s="349"/>
      <c r="AO48" s="345"/>
      <c r="AP48" s="345"/>
      <c r="AQ48" s="358"/>
      <c r="AR48" s="359"/>
      <c r="AS48" s="359"/>
      <c r="AT48" s="359"/>
      <c r="AU48" s="359"/>
      <c r="AV48" s="349"/>
      <c r="AW48" s="345"/>
      <c r="AX48" s="345"/>
      <c r="AY48" s="358"/>
      <c r="AZ48" s="359"/>
      <c r="BA48" s="349"/>
      <c r="BB48" s="345"/>
      <c r="BC48" s="345"/>
      <c r="BD48" s="358"/>
      <c r="BE48" s="359"/>
      <c r="BF48" s="359"/>
      <c r="BG48" s="359"/>
      <c r="BH48" s="359"/>
      <c r="BI48" s="359"/>
      <c r="BJ48" s="359"/>
      <c r="BK48" s="359"/>
      <c r="BL48" s="359"/>
      <c r="BM48" s="359"/>
      <c r="BN48" s="359"/>
      <c r="BO48" s="359"/>
      <c r="BP48" s="359"/>
      <c r="BQ48" s="359"/>
      <c r="BR48" s="359"/>
      <c r="BS48" s="359"/>
      <c r="BT48" s="359"/>
      <c r="BU48" s="359"/>
      <c r="BV48" s="359"/>
      <c r="BW48" s="359"/>
      <c r="BX48" s="359"/>
      <c r="BY48" s="359"/>
    </row>
    <row r="49" spans="1:77" s="164" customFormat="1" ht="12.75">
      <c r="A49" s="207"/>
      <c r="B49" s="220"/>
      <c r="C49" s="220"/>
      <c r="D49" s="220"/>
      <c r="E49" s="220"/>
      <c r="F49" s="220"/>
      <c r="G49" s="220"/>
      <c r="H49" s="220"/>
      <c r="I49" s="243"/>
      <c r="J49" s="159"/>
      <c r="S49" s="359"/>
      <c r="T49" s="351"/>
      <c r="U49" s="351"/>
      <c r="V49" s="350"/>
      <c r="W49" s="345"/>
      <c r="X49" s="345"/>
      <c r="Y49" s="345"/>
      <c r="Z49" s="345"/>
      <c r="AA49" s="345"/>
      <c r="AB49" s="328"/>
      <c r="AC49" s="345"/>
      <c r="AD49" s="345"/>
      <c r="AE49" s="345"/>
      <c r="AF49" s="345"/>
      <c r="AG49" s="345"/>
      <c r="AH49" s="345"/>
      <c r="AI49" s="359"/>
      <c r="AJ49" s="359"/>
      <c r="AK49" s="359"/>
      <c r="AL49" s="359"/>
      <c r="AM49" s="359"/>
      <c r="AN49" s="349"/>
      <c r="AO49" s="345"/>
      <c r="AP49" s="345"/>
      <c r="AQ49" s="358"/>
      <c r="AR49" s="359"/>
      <c r="AS49" s="359"/>
      <c r="AT49" s="359"/>
      <c r="AU49" s="359"/>
      <c r="AV49" s="349"/>
      <c r="AW49" s="345"/>
      <c r="AX49" s="345"/>
      <c r="AY49" s="358"/>
      <c r="AZ49" s="359"/>
      <c r="BA49" s="349"/>
      <c r="BB49" s="345"/>
      <c r="BC49" s="345"/>
      <c r="BD49" s="358"/>
      <c r="BE49" s="359"/>
      <c r="BF49" s="359"/>
      <c r="BG49" s="359"/>
      <c r="BH49" s="359"/>
      <c r="BI49" s="359"/>
      <c r="BJ49" s="359"/>
      <c r="BK49" s="359"/>
      <c r="BL49" s="359"/>
      <c r="BM49" s="359"/>
      <c r="BN49" s="359"/>
      <c r="BO49" s="359"/>
      <c r="BP49" s="359"/>
      <c r="BQ49" s="359"/>
      <c r="BR49" s="359"/>
      <c r="BS49" s="359"/>
      <c r="BT49" s="359"/>
      <c r="BU49" s="359"/>
      <c r="BV49" s="359"/>
      <c r="BW49" s="359"/>
      <c r="BX49" s="359"/>
      <c r="BY49" s="359"/>
    </row>
    <row r="50" spans="1:77" s="164" customFormat="1" ht="12.75">
      <c r="A50" s="207"/>
      <c r="B50" s="220"/>
      <c r="C50" s="220"/>
      <c r="D50" s="220"/>
      <c r="E50" s="220"/>
      <c r="F50" s="220"/>
      <c r="G50" s="220"/>
      <c r="H50" s="220"/>
      <c r="I50" s="243"/>
      <c r="J50" s="159"/>
      <c r="S50" s="359"/>
      <c r="T50" s="351"/>
      <c r="U50" s="351"/>
      <c r="V50" s="350"/>
      <c r="W50" s="345"/>
      <c r="X50" s="345"/>
      <c r="Y50" s="345"/>
      <c r="Z50" s="345"/>
      <c r="AA50" s="345"/>
      <c r="AB50" s="328"/>
      <c r="AC50" s="345"/>
      <c r="AD50" s="345"/>
      <c r="AE50" s="345"/>
      <c r="AF50" s="345"/>
      <c r="AG50" s="345"/>
      <c r="AH50" s="345"/>
      <c r="AI50" s="359"/>
      <c r="AJ50" s="359"/>
      <c r="AK50" s="359"/>
      <c r="AL50" s="359"/>
      <c r="AM50" s="359"/>
      <c r="AN50" s="349"/>
      <c r="AO50" s="345"/>
      <c r="AP50" s="345"/>
      <c r="AQ50" s="358"/>
      <c r="AR50" s="359"/>
      <c r="AS50" s="359"/>
      <c r="AT50" s="359"/>
      <c r="AU50" s="359"/>
      <c r="AV50" s="349"/>
      <c r="AW50" s="345"/>
      <c r="AX50" s="345"/>
      <c r="AY50" s="358"/>
      <c r="AZ50" s="359"/>
      <c r="BA50" s="349"/>
      <c r="BB50" s="345"/>
      <c r="BC50" s="345"/>
      <c r="BD50" s="358"/>
      <c r="BE50" s="359"/>
      <c r="BF50" s="359"/>
      <c r="BG50" s="359"/>
      <c r="BH50" s="359"/>
      <c r="BI50" s="359"/>
      <c r="BJ50" s="359"/>
      <c r="BK50" s="359"/>
      <c r="BL50" s="359"/>
      <c r="BM50" s="359"/>
      <c r="BN50" s="359"/>
      <c r="BO50" s="359"/>
      <c r="BP50" s="359"/>
      <c r="BQ50" s="359"/>
      <c r="BR50" s="359"/>
      <c r="BS50" s="359"/>
      <c r="BT50" s="359"/>
      <c r="BU50" s="359"/>
      <c r="BV50" s="359"/>
      <c r="BW50" s="359"/>
      <c r="BX50" s="359"/>
      <c r="BY50" s="359"/>
    </row>
    <row r="51" spans="1:77" s="164" customFormat="1" ht="13.5">
      <c r="A51" s="207"/>
      <c r="B51" s="220"/>
      <c r="C51" s="220"/>
      <c r="D51" s="220"/>
      <c r="E51" s="220"/>
      <c r="F51" s="220"/>
      <c r="G51" s="220"/>
      <c r="H51" s="220"/>
      <c r="I51" s="243"/>
      <c r="J51" s="159"/>
      <c r="S51" s="359"/>
      <c r="T51" s="351"/>
      <c r="U51" s="351"/>
      <c r="V51" s="350"/>
      <c r="W51" s="345"/>
      <c r="X51" s="345"/>
      <c r="Y51" s="345"/>
      <c r="Z51" s="345"/>
      <c r="AA51" s="345"/>
      <c r="AB51" s="328"/>
      <c r="AC51" s="345"/>
      <c r="AD51" s="345"/>
      <c r="AE51" s="345"/>
      <c r="AF51" s="345"/>
      <c r="AG51" s="345"/>
      <c r="AH51" s="345"/>
      <c r="AI51" s="359"/>
      <c r="AJ51" s="359"/>
      <c r="AK51" s="359"/>
      <c r="AL51" s="359"/>
      <c r="AM51" s="359"/>
      <c r="AN51" s="349"/>
      <c r="AO51" s="345"/>
      <c r="AP51" s="345"/>
      <c r="AQ51" s="358"/>
      <c r="AR51" s="359"/>
      <c r="AS51" s="359"/>
      <c r="AT51" s="359"/>
      <c r="AU51" s="359"/>
      <c r="AV51" s="349"/>
      <c r="AW51" s="362"/>
      <c r="AX51" s="345"/>
      <c r="AY51" s="358"/>
      <c r="AZ51" s="359"/>
      <c r="BA51" s="349"/>
      <c r="BB51" s="345"/>
      <c r="BC51" s="345"/>
      <c r="BD51" s="358"/>
      <c r="BE51" s="359"/>
      <c r="BF51" s="359"/>
      <c r="BG51" s="359"/>
      <c r="BH51" s="359"/>
      <c r="BI51" s="359"/>
      <c r="BJ51" s="359"/>
      <c r="BK51" s="359"/>
      <c r="BL51" s="359"/>
      <c r="BM51" s="359"/>
      <c r="BN51" s="359"/>
      <c r="BO51" s="359"/>
      <c r="BP51" s="359"/>
      <c r="BQ51" s="359"/>
      <c r="BR51" s="359"/>
      <c r="BS51" s="359"/>
      <c r="BT51" s="359"/>
      <c r="BU51" s="359"/>
      <c r="BV51" s="359"/>
      <c r="BW51" s="359"/>
      <c r="BX51" s="359"/>
      <c r="BY51" s="359"/>
    </row>
    <row r="52" spans="1:77" s="164" customFormat="1" ht="12.75">
      <c r="A52" s="207"/>
      <c r="B52" s="220"/>
      <c r="C52" s="220"/>
      <c r="D52" s="220"/>
      <c r="E52" s="220"/>
      <c r="F52" s="220"/>
      <c r="G52" s="220"/>
      <c r="H52" s="220"/>
      <c r="I52" s="243"/>
      <c r="J52" s="159"/>
      <c r="S52" s="359"/>
      <c r="T52" s="351"/>
      <c r="U52" s="351"/>
      <c r="V52" s="350"/>
      <c r="W52" s="345"/>
      <c r="X52" s="345"/>
      <c r="Y52" s="345"/>
      <c r="Z52" s="345"/>
      <c r="AA52" s="345"/>
      <c r="AB52" s="328"/>
      <c r="AC52" s="345"/>
      <c r="AD52" s="345"/>
      <c r="AE52" s="345"/>
      <c r="AF52" s="345"/>
      <c r="AG52" s="345"/>
      <c r="AH52" s="345"/>
      <c r="AI52" s="359"/>
      <c r="AJ52" s="359"/>
      <c r="AK52" s="359"/>
      <c r="AL52" s="359"/>
      <c r="AM52" s="359"/>
      <c r="AN52" s="349"/>
      <c r="AO52" s="345"/>
      <c r="AP52" s="345"/>
      <c r="AQ52" s="358"/>
      <c r="AR52" s="359"/>
      <c r="AS52" s="359"/>
      <c r="AT52" s="359"/>
      <c r="AU52" s="359"/>
      <c r="AV52" s="349"/>
      <c r="AW52" s="345"/>
      <c r="AX52" s="345"/>
      <c r="AY52" s="358"/>
      <c r="AZ52" s="359"/>
      <c r="BA52" s="349"/>
      <c r="BB52" s="345"/>
      <c r="BC52" s="345"/>
      <c r="BD52" s="358"/>
      <c r="BE52" s="359"/>
      <c r="BF52" s="359"/>
      <c r="BG52" s="359"/>
      <c r="BH52" s="359"/>
      <c r="BI52" s="359"/>
      <c r="BJ52" s="359"/>
      <c r="BK52" s="359"/>
      <c r="BL52" s="359"/>
      <c r="BM52" s="359"/>
      <c r="BN52" s="359"/>
      <c r="BO52" s="359"/>
      <c r="BP52" s="359"/>
      <c r="BQ52" s="359"/>
      <c r="BR52" s="359"/>
      <c r="BS52" s="359"/>
      <c r="BT52" s="359"/>
      <c r="BU52" s="359"/>
      <c r="BV52" s="359"/>
      <c r="BW52" s="359"/>
      <c r="BX52" s="359"/>
      <c r="BY52" s="359"/>
    </row>
    <row r="53" spans="1:77" s="164" customFormat="1" ht="12.75">
      <c r="A53" s="207"/>
      <c r="B53" s="220"/>
      <c r="C53" s="220"/>
      <c r="D53" s="220"/>
      <c r="E53" s="220"/>
      <c r="F53" s="220"/>
      <c r="G53" s="220"/>
      <c r="H53" s="220"/>
      <c r="I53" s="243"/>
      <c r="J53" s="159"/>
      <c r="S53" s="359"/>
      <c r="T53" s="357"/>
      <c r="U53" s="351"/>
      <c r="V53" s="350"/>
      <c r="W53" s="345"/>
      <c r="X53" s="345"/>
      <c r="Y53" s="345"/>
      <c r="Z53" s="345"/>
      <c r="AA53" s="345"/>
      <c r="AB53" s="328"/>
      <c r="AC53" s="345"/>
      <c r="AD53" s="345"/>
      <c r="AE53" s="345"/>
      <c r="AF53" s="345"/>
      <c r="AG53" s="345"/>
      <c r="AH53" s="345"/>
      <c r="AI53" s="359"/>
      <c r="AJ53" s="359"/>
      <c r="AK53" s="359"/>
      <c r="AL53" s="359"/>
      <c r="AM53" s="359"/>
      <c r="AN53" s="349"/>
      <c r="AO53" s="345"/>
      <c r="AP53" s="345"/>
      <c r="AQ53" s="358"/>
      <c r="AR53" s="359"/>
      <c r="AS53" s="359"/>
      <c r="AT53" s="359"/>
      <c r="AU53" s="359"/>
      <c r="AV53" s="349"/>
      <c r="AW53" s="345"/>
      <c r="AX53" s="345"/>
      <c r="AY53" s="358"/>
      <c r="AZ53" s="359"/>
      <c r="BA53" s="349"/>
      <c r="BB53" s="345"/>
      <c r="BC53" s="345"/>
      <c r="BD53" s="358"/>
      <c r="BE53" s="359"/>
      <c r="BF53" s="359"/>
      <c r="BG53" s="359"/>
      <c r="BH53" s="359"/>
      <c r="BI53" s="359"/>
      <c r="BJ53" s="359"/>
      <c r="BK53" s="359"/>
      <c r="BL53" s="359"/>
      <c r="BM53" s="359"/>
      <c r="BN53" s="359"/>
      <c r="BO53" s="359"/>
      <c r="BP53" s="359"/>
      <c r="BQ53" s="359"/>
      <c r="BR53" s="359"/>
      <c r="BS53" s="359"/>
      <c r="BT53" s="359"/>
      <c r="BU53" s="359"/>
      <c r="BV53" s="359"/>
      <c r="BW53" s="359"/>
      <c r="BX53" s="359"/>
      <c r="BY53" s="359"/>
    </row>
    <row r="54" spans="1:77" s="164" customFormat="1" ht="12.75">
      <c r="A54" s="207"/>
      <c r="B54" s="220"/>
      <c r="C54" s="220"/>
      <c r="D54" s="220"/>
      <c r="E54" s="220"/>
      <c r="F54" s="220"/>
      <c r="G54" s="220"/>
      <c r="H54" s="220"/>
      <c r="I54" s="243"/>
      <c r="J54" s="159"/>
      <c r="S54" s="359"/>
      <c r="T54" s="351"/>
      <c r="U54" s="351"/>
      <c r="V54" s="350"/>
      <c r="W54" s="345"/>
      <c r="X54" s="345"/>
      <c r="Y54" s="345"/>
      <c r="Z54" s="345"/>
      <c r="AA54" s="345"/>
      <c r="AB54" s="328"/>
      <c r="AC54" s="345"/>
      <c r="AD54" s="345"/>
      <c r="AE54" s="345"/>
      <c r="AF54" s="345"/>
      <c r="AG54" s="345"/>
      <c r="AH54" s="345"/>
      <c r="AI54" s="359"/>
      <c r="AJ54" s="359"/>
      <c r="AK54" s="359"/>
      <c r="AL54" s="359"/>
      <c r="AM54" s="359"/>
      <c r="AN54" s="349"/>
      <c r="AO54" s="345"/>
      <c r="AP54" s="345"/>
      <c r="AQ54" s="358"/>
      <c r="AR54" s="359"/>
      <c r="AS54" s="359"/>
      <c r="AT54" s="359"/>
      <c r="AU54" s="359"/>
      <c r="AV54" s="349"/>
      <c r="AW54" s="345"/>
      <c r="AX54" s="345"/>
      <c r="AY54" s="358"/>
      <c r="AZ54" s="359"/>
      <c r="BA54" s="349"/>
      <c r="BB54" s="345"/>
      <c r="BC54" s="345"/>
      <c r="BD54" s="358"/>
      <c r="BE54" s="359"/>
      <c r="BF54" s="359"/>
      <c r="BG54" s="359"/>
      <c r="BH54" s="359"/>
      <c r="BI54" s="359"/>
      <c r="BJ54" s="359"/>
      <c r="BK54" s="359"/>
      <c r="BL54" s="359"/>
      <c r="BM54" s="359"/>
      <c r="BN54" s="359"/>
      <c r="BO54" s="359"/>
      <c r="BP54" s="359"/>
      <c r="BQ54" s="359"/>
      <c r="BR54" s="359"/>
      <c r="BS54" s="359"/>
      <c r="BT54" s="359"/>
      <c r="BU54" s="359"/>
      <c r="BV54" s="359"/>
      <c r="BW54" s="359"/>
      <c r="BX54" s="359"/>
      <c r="BY54" s="359"/>
    </row>
    <row r="55" spans="1:77" s="164" customFormat="1" ht="12.75">
      <c r="A55" s="207"/>
      <c r="B55" s="220"/>
      <c r="C55" s="220"/>
      <c r="D55" s="220"/>
      <c r="E55" s="220"/>
      <c r="F55" s="220"/>
      <c r="G55" s="220"/>
      <c r="H55" s="220"/>
      <c r="I55" s="243"/>
      <c r="J55" s="159"/>
      <c r="S55" s="359"/>
      <c r="T55" s="351"/>
      <c r="U55" s="351"/>
      <c r="V55" s="350"/>
      <c r="W55" s="345"/>
      <c r="X55" s="345"/>
      <c r="Y55" s="345"/>
      <c r="Z55" s="345"/>
      <c r="AA55" s="345"/>
      <c r="AB55" s="328"/>
      <c r="AC55" s="345"/>
      <c r="AD55" s="345"/>
      <c r="AE55" s="345"/>
      <c r="AF55" s="345"/>
      <c r="AG55" s="345"/>
      <c r="AH55" s="345"/>
      <c r="AI55" s="359"/>
      <c r="AJ55" s="359"/>
      <c r="AK55" s="359"/>
      <c r="AL55" s="359"/>
      <c r="AM55" s="359"/>
      <c r="AN55" s="349"/>
      <c r="AO55" s="345"/>
      <c r="AP55" s="345"/>
      <c r="AQ55" s="358"/>
      <c r="AR55" s="359"/>
      <c r="AS55" s="359"/>
      <c r="AT55" s="359"/>
      <c r="AU55" s="359"/>
      <c r="AV55" s="349"/>
      <c r="AW55" s="359"/>
      <c r="AX55" s="359"/>
      <c r="AY55" s="359"/>
      <c r="AZ55" s="359"/>
      <c r="BA55" s="349"/>
      <c r="BB55" s="345"/>
      <c r="BC55" s="345"/>
      <c r="BD55" s="358"/>
      <c r="BE55" s="359"/>
      <c r="BF55" s="359"/>
      <c r="BG55" s="359"/>
      <c r="BH55" s="359"/>
      <c r="BI55" s="359"/>
      <c r="BJ55" s="359"/>
      <c r="BK55" s="359"/>
      <c r="BL55" s="359"/>
      <c r="BM55" s="359"/>
      <c r="BN55" s="359"/>
      <c r="BO55" s="359"/>
      <c r="BP55" s="359"/>
      <c r="BQ55" s="359"/>
      <c r="BR55" s="359"/>
      <c r="BS55" s="359"/>
      <c r="BT55" s="359"/>
      <c r="BU55" s="359"/>
      <c r="BV55" s="359"/>
      <c r="BW55" s="359"/>
      <c r="BX55" s="359"/>
      <c r="BY55" s="359"/>
    </row>
    <row r="56" spans="1:77" s="164" customFormat="1" ht="12.75">
      <c r="A56" s="207"/>
      <c r="B56" s="220"/>
      <c r="C56" s="220"/>
      <c r="D56" s="220"/>
      <c r="E56" s="220"/>
      <c r="F56" s="220"/>
      <c r="G56" s="220"/>
      <c r="H56" s="220"/>
      <c r="I56" s="243"/>
      <c r="J56" s="159"/>
      <c r="S56" s="359"/>
      <c r="T56" s="351"/>
      <c r="U56" s="351"/>
      <c r="V56" s="350"/>
      <c r="W56" s="345"/>
      <c r="X56" s="345"/>
      <c r="Y56" s="345"/>
      <c r="Z56" s="345"/>
      <c r="AA56" s="345"/>
      <c r="AB56" s="328"/>
      <c r="AC56" s="345"/>
      <c r="AD56" s="345"/>
      <c r="AE56" s="345"/>
      <c r="AF56" s="345"/>
      <c r="AG56" s="345"/>
      <c r="AH56" s="345"/>
      <c r="AI56" s="359"/>
      <c r="AJ56" s="359"/>
      <c r="AK56" s="359"/>
      <c r="AL56" s="359"/>
      <c r="AM56" s="359"/>
      <c r="AN56" s="359"/>
      <c r="AO56" s="345"/>
      <c r="AP56" s="345"/>
      <c r="AQ56" s="358"/>
      <c r="AR56" s="359"/>
      <c r="AS56" s="359"/>
      <c r="AT56" s="359"/>
      <c r="AU56" s="359"/>
      <c r="AV56" s="359"/>
      <c r="AW56" s="359"/>
      <c r="AX56" s="359"/>
      <c r="AY56" s="359"/>
      <c r="AZ56" s="359"/>
      <c r="BA56" s="359"/>
      <c r="BB56" s="359"/>
      <c r="BC56" s="359"/>
      <c r="BD56" s="359"/>
      <c r="BE56" s="359"/>
      <c r="BF56" s="359"/>
      <c r="BG56" s="359"/>
      <c r="BH56" s="359"/>
      <c r="BI56" s="359"/>
      <c r="BJ56" s="359"/>
      <c r="BK56" s="359"/>
      <c r="BL56" s="359"/>
      <c r="BM56" s="359"/>
      <c r="BN56" s="359"/>
      <c r="BO56" s="359"/>
      <c r="BP56" s="359"/>
      <c r="BQ56" s="359"/>
      <c r="BR56" s="359"/>
      <c r="BS56" s="359"/>
      <c r="BT56" s="359"/>
      <c r="BU56" s="359"/>
      <c r="BV56" s="359"/>
      <c r="BW56" s="359"/>
      <c r="BX56" s="359"/>
      <c r="BY56" s="359"/>
    </row>
    <row r="57" spans="1:77" s="164" customFormat="1" ht="12.75">
      <c r="A57" s="207"/>
      <c r="B57" s="220"/>
      <c r="C57" s="220"/>
      <c r="D57" s="220"/>
      <c r="E57" s="220"/>
      <c r="F57" s="220"/>
      <c r="G57" s="220"/>
      <c r="H57" s="220"/>
      <c r="I57" s="243"/>
      <c r="J57" s="159"/>
      <c r="S57" s="359"/>
      <c r="T57" s="351"/>
      <c r="U57" s="351"/>
      <c r="V57" s="350"/>
      <c r="W57" s="345"/>
      <c r="X57" s="345"/>
      <c r="Y57" s="345"/>
      <c r="Z57" s="345"/>
      <c r="AA57" s="345"/>
      <c r="AB57" s="328"/>
      <c r="AC57" s="345"/>
      <c r="AD57" s="345"/>
      <c r="AE57" s="345"/>
      <c r="AF57" s="345"/>
      <c r="AG57" s="345"/>
      <c r="AH57" s="345"/>
      <c r="AI57" s="359"/>
      <c r="AJ57" s="359"/>
      <c r="AK57" s="359"/>
      <c r="AL57" s="359"/>
      <c r="AM57" s="359"/>
      <c r="AN57" s="359"/>
      <c r="AO57" s="345"/>
      <c r="AP57" s="345"/>
      <c r="AQ57" s="358"/>
      <c r="AR57" s="359"/>
      <c r="AS57" s="359"/>
      <c r="AT57" s="359"/>
      <c r="AU57" s="359"/>
      <c r="AV57" s="359"/>
      <c r="AW57" s="359"/>
      <c r="AX57" s="359"/>
      <c r="AY57" s="359"/>
      <c r="AZ57" s="359"/>
      <c r="BA57" s="359"/>
      <c r="BB57" s="359"/>
      <c r="BC57" s="359"/>
      <c r="BD57" s="359"/>
      <c r="BE57" s="359"/>
      <c r="BF57" s="359"/>
      <c r="BG57" s="359"/>
      <c r="BH57" s="359"/>
      <c r="BI57" s="359"/>
      <c r="BJ57" s="359"/>
      <c r="BK57" s="359"/>
      <c r="BL57" s="359"/>
      <c r="BM57" s="359"/>
      <c r="BN57" s="359"/>
      <c r="BO57" s="359"/>
      <c r="BP57" s="359"/>
      <c r="BQ57" s="359"/>
      <c r="BR57" s="359"/>
      <c r="BS57" s="359"/>
      <c r="BT57" s="359"/>
      <c r="BU57" s="359"/>
      <c r="BV57" s="359"/>
      <c r="BW57" s="359"/>
      <c r="BX57" s="359"/>
      <c r="BY57" s="359"/>
    </row>
    <row r="58" spans="1:77" s="164" customFormat="1" ht="12.75">
      <c r="A58" s="207"/>
      <c r="B58" s="220"/>
      <c r="C58" s="220"/>
      <c r="D58" s="220"/>
      <c r="E58" s="220"/>
      <c r="F58" s="220"/>
      <c r="G58" s="220"/>
      <c r="H58" s="220"/>
      <c r="I58" s="243"/>
      <c r="J58" s="159"/>
      <c r="S58" s="359"/>
      <c r="T58" s="351"/>
      <c r="U58" s="351"/>
      <c r="V58" s="350"/>
      <c r="W58" s="345"/>
      <c r="X58" s="345"/>
      <c r="Y58" s="345"/>
      <c r="Z58" s="345"/>
      <c r="AA58" s="345"/>
      <c r="AB58" s="328"/>
      <c r="AC58" s="345"/>
      <c r="AD58" s="345"/>
      <c r="AE58" s="345"/>
      <c r="AF58" s="345"/>
      <c r="AG58" s="345"/>
      <c r="AH58" s="345"/>
      <c r="AI58" s="359"/>
      <c r="AJ58" s="359"/>
      <c r="AK58" s="359"/>
      <c r="AL58" s="359"/>
      <c r="AM58" s="359"/>
      <c r="AN58" s="359"/>
      <c r="AO58" s="345"/>
      <c r="AP58" s="345"/>
      <c r="AQ58" s="358"/>
      <c r="AR58" s="359"/>
      <c r="AS58" s="359"/>
      <c r="AT58" s="359"/>
      <c r="AU58" s="359"/>
      <c r="AV58" s="359"/>
      <c r="AW58" s="359"/>
      <c r="AX58" s="359"/>
      <c r="AY58" s="359"/>
      <c r="AZ58" s="359"/>
      <c r="BA58" s="359"/>
      <c r="BB58" s="359"/>
      <c r="BC58" s="359"/>
      <c r="BD58" s="359"/>
      <c r="BE58" s="359"/>
      <c r="BF58" s="359"/>
      <c r="BG58" s="359"/>
      <c r="BH58" s="359"/>
      <c r="BI58" s="359"/>
      <c r="BJ58" s="359"/>
      <c r="BK58" s="359"/>
      <c r="BL58" s="359"/>
      <c r="BM58" s="359"/>
      <c r="BN58" s="359"/>
      <c r="BO58" s="359"/>
      <c r="BP58" s="359"/>
      <c r="BQ58" s="359"/>
      <c r="BR58" s="359"/>
      <c r="BS58" s="359"/>
      <c r="BT58" s="359"/>
      <c r="BU58" s="359"/>
      <c r="BV58" s="359"/>
      <c r="BW58" s="359"/>
      <c r="BX58" s="359"/>
      <c r="BY58" s="359"/>
    </row>
    <row r="59" spans="1:77" s="164" customFormat="1" ht="12.75">
      <c r="A59" s="207"/>
      <c r="B59" s="220"/>
      <c r="C59" s="220"/>
      <c r="D59" s="220"/>
      <c r="E59" s="220"/>
      <c r="F59" s="220"/>
      <c r="G59" s="220"/>
      <c r="H59" s="220"/>
      <c r="I59" s="243"/>
      <c r="J59" s="159"/>
      <c r="S59" s="359"/>
      <c r="T59" s="351"/>
      <c r="U59" s="351"/>
      <c r="V59" s="350"/>
      <c r="W59" s="345"/>
      <c r="X59" s="345"/>
      <c r="Y59" s="345"/>
      <c r="Z59" s="345"/>
      <c r="AA59" s="345"/>
      <c r="AB59" s="328"/>
      <c r="AC59" s="345"/>
      <c r="AD59" s="345"/>
      <c r="AE59" s="345"/>
      <c r="AF59" s="345"/>
      <c r="AG59" s="345"/>
      <c r="AH59" s="345"/>
      <c r="AI59" s="359"/>
      <c r="AJ59" s="359"/>
      <c r="AK59" s="359"/>
      <c r="AL59" s="359"/>
      <c r="AM59" s="359"/>
      <c r="AN59" s="359"/>
      <c r="AO59" s="332"/>
      <c r="AP59" s="332"/>
      <c r="AQ59" s="332"/>
      <c r="AR59" s="359"/>
      <c r="AS59" s="359"/>
      <c r="AT59" s="359"/>
      <c r="AU59" s="359"/>
      <c r="AV59" s="359"/>
      <c r="AW59" s="359"/>
      <c r="AX59" s="359"/>
      <c r="AY59" s="359"/>
      <c r="AZ59" s="359"/>
      <c r="BA59" s="359"/>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row>
    <row r="60" spans="1:77" s="164" customFormat="1" ht="12.75">
      <c r="A60" s="207"/>
      <c r="B60" s="220"/>
      <c r="C60" s="220"/>
      <c r="D60" s="220"/>
      <c r="E60" s="220"/>
      <c r="F60" s="220"/>
      <c r="G60" s="220"/>
      <c r="H60" s="220"/>
      <c r="I60" s="243"/>
      <c r="J60" s="159"/>
      <c r="S60" s="359"/>
      <c r="T60" s="351"/>
      <c r="U60" s="351"/>
      <c r="V60" s="350"/>
      <c r="W60" s="345"/>
      <c r="X60" s="345"/>
      <c r="Y60" s="345"/>
      <c r="Z60" s="345"/>
      <c r="AA60" s="345"/>
      <c r="AB60" s="328"/>
      <c r="AC60" s="345"/>
      <c r="AD60" s="345"/>
      <c r="AE60" s="345"/>
      <c r="AF60" s="345"/>
      <c r="AG60" s="345"/>
      <c r="AH60" s="345"/>
      <c r="AI60" s="359"/>
      <c r="AJ60" s="359"/>
      <c r="AK60" s="359"/>
      <c r="AL60" s="359"/>
      <c r="AM60" s="359"/>
      <c r="AN60" s="359"/>
      <c r="AO60" s="345"/>
      <c r="AP60" s="345"/>
      <c r="AQ60" s="358"/>
      <c r="AR60" s="359"/>
      <c r="AS60" s="359"/>
      <c r="AT60" s="359"/>
      <c r="AU60" s="359"/>
      <c r="AV60" s="359"/>
      <c r="AW60" s="359"/>
      <c r="AX60" s="359"/>
      <c r="AY60" s="359"/>
      <c r="AZ60" s="359"/>
      <c r="BA60" s="359"/>
      <c r="BB60" s="359"/>
      <c r="BC60" s="359"/>
      <c r="BD60" s="359"/>
      <c r="BE60" s="359"/>
      <c r="BF60" s="359"/>
      <c r="BG60" s="359"/>
      <c r="BH60" s="359"/>
      <c r="BI60" s="359"/>
      <c r="BJ60" s="359"/>
      <c r="BK60" s="359"/>
      <c r="BL60" s="359"/>
      <c r="BM60" s="359"/>
      <c r="BN60" s="359"/>
      <c r="BO60" s="359"/>
      <c r="BP60" s="359"/>
      <c r="BQ60" s="359"/>
      <c r="BR60" s="359"/>
      <c r="BS60" s="359"/>
      <c r="BT60" s="359"/>
      <c r="BU60" s="359"/>
      <c r="BV60" s="359"/>
      <c r="BW60" s="359"/>
      <c r="BX60" s="359"/>
      <c r="BY60" s="359"/>
    </row>
    <row r="61" spans="1:77" s="164" customFormat="1" ht="12.75">
      <c r="A61" s="207"/>
      <c r="B61" s="220"/>
      <c r="C61" s="220"/>
      <c r="D61" s="220"/>
      <c r="E61" s="220"/>
      <c r="F61" s="220"/>
      <c r="G61" s="220"/>
      <c r="H61" s="220"/>
      <c r="I61" s="243"/>
      <c r="J61" s="159"/>
      <c r="S61" s="359"/>
      <c r="T61" s="351"/>
      <c r="U61" s="351"/>
      <c r="V61" s="350"/>
      <c r="W61" s="345"/>
      <c r="X61" s="345"/>
      <c r="Y61" s="345"/>
      <c r="Z61" s="345"/>
      <c r="AA61" s="345"/>
      <c r="AB61" s="328"/>
      <c r="AC61" s="345"/>
      <c r="AD61" s="345"/>
      <c r="AE61" s="345"/>
      <c r="AF61" s="345"/>
      <c r="AG61" s="345"/>
      <c r="AH61" s="345"/>
      <c r="AI61" s="359"/>
      <c r="AJ61" s="359"/>
      <c r="AK61" s="359"/>
      <c r="AL61" s="359"/>
      <c r="AM61" s="359"/>
      <c r="AN61" s="359"/>
      <c r="AO61" s="345"/>
      <c r="AP61" s="345"/>
      <c r="AQ61" s="358"/>
      <c r="AR61" s="359"/>
      <c r="AS61" s="359"/>
      <c r="AT61" s="359"/>
      <c r="AU61" s="359"/>
      <c r="AV61" s="359"/>
      <c r="AW61" s="359"/>
      <c r="AX61" s="359"/>
      <c r="AY61" s="359"/>
      <c r="AZ61" s="359"/>
      <c r="BA61" s="359"/>
      <c r="BB61" s="359"/>
      <c r="BC61" s="359"/>
      <c r="BD61" s="359"/>
      <c r="BE61" s="359"/>
      <c r="BF61" s="359"/>
      <c r="BG61" s="359"/>
      <c r="BH61" s="359"/>
      <c r="BI61" s="359"/>
      <c r="BJ61" s="359"/>
      <c r="BK61" s="359"/>
      <c r="BL61" s="359"/>
      <c r="BM61" s="359"/>
      <c r="BN61" s="359"/>
      <c r="BO61" s="359"/>
      <c r="BP61" s="359"/>
      <c r="BQ61" s="359"/>
      <c r="BR61" s="359"/>
      <c r="BS61" s="359"/>
      <c r="BT61" s="359"/>
      <c r="BU61" s="359"/>
      <c r="BV61" s="359"/>
      <c r="BW61" s="359"/>
      <c r="BX61" s="359"/>
      <c r="BY61" s="359"/>
    </row>
    <row r="62" spans="1:77" s="164" customFormat="1" ht="12.75">
      <c r="A62" s="207"/>
      <c r="B62" s="220"/>
      <c r="C62" s="220"/>
      <c r="D62" s="220"/>
      <c r="E62" s="220"/>
      <c r="F62" s="220"/>
      <c r="G62" s="220"/>
      <c r="H62" s="220"/>
      <c r="I62" s="243"/>
      <c r="J62" s="159"/>
      <c r="S62" s="359"/>
      <c r="T62" s="351"/>
      <c r="U62" s="351"/>
      <c r="V62" s="350"/>
      <c r="W62" s="345"/>
      <c r="X62" s="345"/>
      <c r="Y62" s="345"/>
      <c r="Z62" s="345"/>
      <c r="AA62" s="345"/>
      <c r="AB62" s="328"/>
      <c r="AC62" s="345"/>
      <c r="AD62" s="345"/>
      <c r="AE62" s="345"/>
      <c r="AF62" s="345"/>
      <c r="AG62" s="345"/>
      <c r="AH62" s="345"/>
      <c r="AI62" s="359"/>
      <c r="AJ62" s="359"/>
      <c r="AK62" s="359"/>
      <c r="AL62" s="359"/>
      <c r="AM62" s="359"/>
      <c r="AN62" s="359"/>
      <c r="AO62" s="345"/>
      <c r="AP62" s="345"/>
      <c r="AQ62" s="358"/>
      <c r="AR62" s="359"/>
      <c r="AS62" s="359"/>
      <c r="AT62" s="359"/>
      <c r="AU62" s="359"/>
      <c r="AV62" s="359"/>
      <c r="AW62" s="359"/>
      <c r="AX62" s="359"/>
      <c r="AY62" s="359"/>
      <c r="AZ62" s="359"/>
      <c r="BA62" s="359"/>
      <c r="BB62" s="359"/>
      <c r="BC62" s="359"/>
      <c r="BD62" s="359"/>
      <c r="BE62" s="359"/>
      <c r="BF62" s="359"/>
      <c r="BG62" s="359"/>
      <c r="BH62" s="359"/>
      <c r="BI62" s="359"/>
      <c r="BJ62" s="359"/>
      <c r="BK62" s="359"/>
      <c r="BL62" s="359"/>
      <c r="BM62" s="359"/>
      <c r="BN62" s="359"/>
      <c r="BO62" s="359"/>
      <c r="BP62" s="359"/>
      <c r="BQ62" s="359"/>
      <c r="BR62" s="359"/>
      <c r="BS62" s="359"/>
      <c r="BT62" s="359"/>
      <c r="BU62" s="359"/>
      <c r="BV62" s="359"/>
      <c r="BW62" s="359"/>
      <c r="BX62" s="359"/>
      <c r="BY62" s="359"/>
    </row>
    <row r="63" spans="1:77" s="164" customFormat="1" ht="12.75">
      <c r="A63" s="207"/>
      <c r="B63" s="220"/>
      <c r="C63" s="220"/>
      <c r="D63" s="220"/>
      <c r="E63" s="220"/>
      <c r="F63" s="220"/>
      <c r="G63" s="220"/>
      <c r="H63" s="220"/>
      <c r="I63" s="243"/>
      <c r="J63" s="159"/>
      <c r="S63" s="359"/>
      <c r="T63" s="351"/>
      <c r="U63" s="351"/>
      <c r="V63" s="350"/>
      <c r="W63" s="345"/>
      <c r="X63" s="345"/>
      <c r="Y63" s="345"/>
      <c r="Z63" s="345"/>
      <c r="AA63" s="345"/>
      <c r="AB63" s="328"/>
      <c r="AC63" s="345"/>
      <c r="AD63" s="345"/>
      <c r="AE63" s="345"/>
      <c r="AF63" s="345"/>
      <c r="AG63" s="345"/>
      <c r="AH63" s="345"/>
      <c r="AI63" s="359"/>
      <c r="AJ63" s="359"/>
      <c r="AK63" s="359"/>
      <c r="AL63" s="359"/>
      <c r="AM63" s="359"/>
      <c r="AN63" s="359"/>
      <c r="AO63" s="345"/>
      <c r="AP63" s="345"/>
      <c r="AQ63" s="358"/>
      <c r="AR63" s="359"/>
      <c r="AS63" s="359"/>
      <c r="AT63" s="359"/>
      <c r="AU63" s="359"/>
      <c r="AV63" s="359"/>
      <c r="AW63" s="359"/>
      <c r="AX63" s="359"/>
      <c r="AY63" s="359"/>
      <c r="AZ63" s="359"/>
      <c r="BA63" s="359"/>
      <c r="BB63" s="359"/>
      <c r="BC63" s="359"/>
      <c r="BD63" s="359"/>
      <c r="BE63" s="359"/>
      <c r="BF63" s="359"/>
      <c r="BG63" s="359"/>
      <c r="BH63" s="359"/>
      <c r="BI63" s="359"/>
      <c r="BJ63" s="359"/>
      <c r="BK63" s="359"/>
      <c r="BL63" s="359"/>
      <c r="BM63" s="359"/>
      <c r="BN63" s="359"/>
      <c r="BO63" s="359"/>
      <c r="BP63" s="359"/>
      <c r="BQ63" s="359"/>
      <c r="BR63" s="359"/>
      <c r="BS63" s="359"/>
      <c r="BT63" s="359"/>
      <c r="BU63" s="359"/>
      <c r="BV63" s="359"/>
      <c r="BW63" s="359"/>
      <c r="BX63" s="359"/>
      <c r="BY63" s="359"/>
    </row>
    <row r="64" spans="1:77" s="164" customFormat="1" ht="12.75">
      <c r="A64" s="207"/>
      <c r="B64" s="220"/>
      <c r="C64" s="220"/>
      <c r="D64" s="220"/>
      <c r="E64" s="220"/>
      <c r="F64" s="220"/>
      <c r="G64" s="220"/>
      <c r="H64" s="220"/>
      <c r="I64" s="243"/>
      <c r="J64" s="159"/>
      <c r="S64" s="359"/>
      <c r="T64" s="351"/>
      <c r="U64" s="351"/>
      <c r="V64" s="350"/>
      <c r="W64" s="345"/>
      <c r="X64" s="345"/>
      <c r="Y64" s="345"/>
      <c r="Z64" s="345"/>
      <c r="AA64" s="345"/>
      <c r="AB64" s="328"/>
      <c r="AC64" s="345"/>
      <c r="AD64" s="345"/>
      <c r="AE64" s="345"/>
      <c r="AF64" s="345"/>
      <c r="AG64" s="345"/>
      <c r="AH64" s="345"/>
      <c r="AI64" s="359"/>
      <c r="AJ64" s="359"/>
      <c r="AK64" s="359"/>
      <c r="AL64" s="359"/>
      <c r="AM64" s="359"/>
      <c r="AN64" s="359"/>
      <c r="AO64" s="345"/>
      <c r="AP64" s="345"/>
      <c r="AQ64" s="358"/>
      <c r="AR64" s="359"/>
      <c r="AS64" s="359"/>
      <c r="AT64" s="359"/>
      <c r="AU64" s="359"/>
      <c r="AV64" s="359"/>
      <c r="AW64" s="359"/>
      <c r="AX64" s="359"/>
      <c r="AY64" s="359"/>
      <c r="AZ64" s="359"/>
      <c r="BA64" s="359"/>
      <c r="BB64" s="359"/>
      <c r="BC64" s="359"/>
      <c r="BD64" s="359"/>
      <c r="BE64" s="359"/>
      <c r="BF64" s="359"/>
      <c r="BG64" s="359"/>
      <c r="BH64" s="359"/>
      <c r="BI64" s="359"/>
      <c r="BJ64" s="359"/>
      <c r="BK64" s="359"/>
      <c r="BL64" s="359"/>
      <c r="BM64" s="359"/>
      <c r="BN64" s="359"/>
      <c r="BO64" s="359"/>
      <c r="BP64" s="359"/>
      <c r="BQ64" s="359"/>
      <c r="BR64" s="359"/>
      <c r="BS64" s="359"/>
      <c r="BT64" s="359"/>
      <c r="BU64" s="359"/>
      <c r="BV64" s="359"/>
      <c r="BW64" s="359"/>
      <c r="BX64" s="359"/>
      <c r="BY64" s="359"/>
    </row>
    <row r="65" spans="1:77" s="164" customFormat="1" ht="12.75">
      <c r="A65" s="207"/>
      <c r="B65" s="220"/>
      <c r="C65" s="220"/>
      <c r="D65" s="220"/>
      <c r="E65" s="220"/>
      <c r="F65" s="220"/>
      <c r="G65" s="220"/>
      <c r="H65" s="220"/>
      <c r="I65" s="243"/>
      <c r="J65" s="159"/>
      <c r="S65" s="359"/>
      <c r="T65" s="351"/>
      <c r="U65" s="351"/>
      <c r="V65" s="350"/>
      <c r="W65" s="345"/>
      <c r="X65" s="345"/>
      <c r="Y65" s="345"/>
      <c r="Z65" s="345"/>
      <c r="AA65" s="345"/>
      <c r="AB65" s="328"/>
      <c r="AC65" s="345"/>
      <c r="AD65" s="345"/>
      <c r="AE65" s="345"/>
      <c r="AF65" s="345"/>
      <c r="AG65" s="345"/>
      <c r="AH65" s="345"/>
      <c r="AI65" s="359"/>
      <c r="AJ65" s="359"/>
      <c r="AK65" s="359"/>
      <c r="AL65" s="359"/>
      <c r="AM65" s="359"/>
      <c r="AN65" s="359"/>
      <c r="AO65" s="345"/>
      <c r="AP65" s="345"/>
      <c r="AQ65" s="358"/>
      <c r="AR65" s="359"/>
      <c r="AS65" s="359"/>
      <c r="AT65" s="359"/>
      <c r="AU65" s="359"/>
      <c r="AV65" s="359"/>
      <c r="AW65" s="359"/>
      <c r="AX65" s="359"/>
      <c r="AY65" s="359"/>
      <c r="AZ65" s="359"/>
      <c r="BA65" s="359"/>
      <c r="BB65" s="359"/>
      <c r="BC65" s="359"/>
      <c r="BD65" s="359"/>
      <c r="BE65" s="359"/>
      <c r="BF65" s="359"/>
      <c r="BG65" s="359"/>
      <c r="BH65" s="359"/>
      <c r="BI65" s="359"/>
      <c r="BJ65" s="359"/>
      <c r="BK65" s="359"/>
      <c r="BL65" s="359"/>
      <c r="BM65" s="359"/>
      <c r="BN65" s="359"/>
      <c r="BO65" s="359"/>
      <c r="BP65" s="359"/>
      <c r="BQ65" s="359"/>
      <c r="BR65" s="359"/>
      <c r="BS65" s="359"/>
      <c r="BT65" s="359"/>
      <c r="BU65" s="359"/>
      <c r="BV65" s="359"/>
      <c r="BW65" s="359"/>
      <c r="BX65" s="359"/>
      <c r="BY65" s="359"/>
    </row>
    <row r="66" spans="1:77" s="164" customFormat="1" ht="12.75">
      <c r="A66" s="207"/>
      <c r="B66" s="220"/>
      <c r="C66" s="220"/>
      <c r="D66" s="220"/>
      <c r="E66" s="220"/>
      <c r="F66" s="220"/>
      <c r="G66" s="220"/>
      <c r="H66" s="220"/>
      <c r="I66" s="243"/>
      <c r="J66" s="159"/>
      <c r="S66" s="359"/>
      <c r="T66" s="351"/>
      <c r="U66" s="351"/>
      <c r="V66" s="350"/>
      <c r="W66" s="345"/>
      <c r="X66" s="345"/>
      <c r="Y66" s="345"/>
      <c r="Z66" s="345"/>
      <c r="AA66" s="345"/>
      <c r="AB66" s="328"/>
      <c r="AC66" s="345"/>
      <c r="AD66" s="345"/>
      <c r="AE66" s="345"/>
      <c r="AF66" s="345"/>
      <c r="AG66" s="345"/>
      <c r="AH66" s="345"/>
      <c r="AI66" s="359"/>
      <c r="AJ66" s="359"/>
      <c r="AK66" s="359"/>
      <c r="AL66" s="359"/>
      <c r="AM66" s="359"/>
      <c r="AN66" s="359"/>
      <c r="AO66" s="345"/>
      <c r="AP66" s="345"/>
      <c r="AQ66" s="358"/>
      <c r="AR66" s="359"/>
      <c r="AS66" s="359"/>
      <c r="AT66" s="359"/>
      <c r="AU66" s="359"/>
      <c r="AV66" s="359"/>
      <c r="AW66" s="359"/>
      <c r="AX66" s="359"/>
      <c r="AY66" s="359"/>
      <c r="AZ66" s="359"/>
      <c r="BA66" s="359"/>
      <c r="BB66" s="359"/>
      <c r="BC66" s="359"/>
      <c r="BD66" s="359"/>
      <c r="BE66" s="359"/>
      <c r="BF66" s="359"/>
      <c r="BG66" s="359"/>
      <c r="BH66" s="359"/>
      <c r="BI66" s="359"/>
      <c r="BJ66" s="359"/>
      <c r="BK66" s="359"/>
      <c r="BL66" s="359"/>
      <c r="BM66" s="359"/>
      <c r="BN66" s="359"/>
      <c r="BO66" s="359"/>
      <c r="BP66" s="359"/>
      <c r="BQ66" s="359"/>
      <c r="BR66" s="359"/>
      <c r="BS66" s="359"/>
      <c r="BT66" s="359"/>
      <c r="BU66" s="359"/>
      <c r="BV66" s="359"/>
      <c r="BW66" s="359"/>
      <c r="BX66" s="359"/>
      <c r="BY66" s="359"/>
    </row>
    <row r="67" spans="1:77" s="164" customFormat="1" ht="12.75">
      <c r="A67" s="207"/>
      <c r="B67" s="220"/>
      <c r="C67" s="220"/>
      <c r="D67" s="220"/>
      <c r="E67" s="220"/>
      <c r="F67" s="220"/>
      <c r="G67" s="220"/>
      <c r="H67" s="220"/>
      <c r="I67" s="243"/>
      <c r="J67" s="159"/>
      <c r="S67" s="359"/>
      <c r="T67" s="351"/>
      <c r="U67" s="351"/>
      <c r="V67" s="350"/>
      <c r="W67" s="345"/>
      <c r="X67" s="345"/>
      <c r="Y67" s="345"/>
      <c r="Z67" s="345"/>
      <c r="AA67" s="345"/>
      <c r="AB67" s="328"/>
      <c r="AC67" s="345"/>
      <c r="AD67" s="345"/>
      <c r="AE67" s="345"/>
      <c r="AF67" s="345"/>
      <c r="AG67" s="345"/>
      <c r="AH67" s="345"/>
      <c r="AI67" s="359"/>
      <c r="AJ67" s="359"/>
      <c r="AK67" s="359"/>
      <c r="AL67" s="359"/>
      <c r="AM67" s="359"/>
      <c r="AN67" s="359"/>
      <c r="AO67" s="345"/>
      <c r="AP67" s="345"/>
      <c r="AQ67" s="358"/>
      <c r="AR67" s="359"/>
      <c r="AS67" s="359"/>
      <c r="AT67" s="359"/>
      <c r="AU67" s="359"/>
      <c r="AV67" s="359"/>
      <c r="AW67" s="359"/>
      <c r="AX67" s="359"/>
      <c r="AY67" s="359"/>
      <c r="AZ67" s="359"/>
      <c r="BA67" s="359"/>
      <c r="BB67" s="359"/>
      <c r="BC67" s="359"/>
      <c r="BD67" s="359"/>
      <c r="BE67" s="359"/>
      <c r="BF67" s="359"/>
      <c r="BG67" s="359"/>
      <c r="BH67" s="359"/>
      <c r="BI67" s="359"/>
      <c r="BJ67" s="359"/>
      <c r="BK67" s="359"/>
      <c r="BL67" s="359"/>
      <c r="BM67" s="359"/>
      <c r="BN67" s="359"/>
      <c r="BO67" s="359"/>
      <c r="BP67" s="359"/>
      <c r="BQ67" s="359"/>
      <c r="BR67" s="359"/>
      <c r="BS67" s="359"/>
      <c r="BT67" s="359"/>
      <c r="BU67" s="359"/>
      <c r="BV67" s="359"/>
      <c r="BW67" s="359"/>
      <c r="BX67" s="359"/>
      <c r="BY67" s="359"/>
    </row>
    <row r="68" spans="1:77" s="164" customFormat="1" ht="12.75">
      <c r="A68" s="207"/>
      <c r="B68" s="220"/>
      <c r="C68" s="220"/>
      <c r="D68" s="220"/>
      <c r="E68" s="220"/>
      <c r="F68" s="220"/>
      <c r="G68" s="220"/>
      <c r="H68" s="220"/>
      <c r="I68" s="243"/>
      <c r="J68" s="159"/>
      <c r="S68" s="359"/>
      <c r="T68" s="351"/>
      <c r="U68" s="351"/>
      <c r="V68" s="350"/>
      <c r="W68" s="345"/>
      <c r="X68" s="345"/>
      <c r="Y68" s="345"/>
      <c r="Z68" s="345"/>
      <c r="AA68" s="345"/>
      <c r="AB68" s="328"/>
      <c r="AC68" s="345"/>
      <c r="AD68" s="345"/>
      <c r="AE68" s="345"/>
      <c r="AF68" s="345"/>
      <c r="AG68" s="345"/>
      <c r="AH68" s="345"/>
      <c r="AI68" s="359"/>
      <c r="AJ68" s="359"/>
      <c r="AK68" s="359"/>
      <c r="AL68" s="359"/>
      <c r="AM68" s="359"/>
      <c r="AN68" s="359"/>
      <c r="AO68" s="345"/>
      <c r="AP68" s="345"/>
      <c r="AQ68" s="358"/>
      <c r="AR68" s="359"/>
      <c r="AS68" s="359"/>
      <c r="AT68" s="359"/>
      <c r="AU68" s="359"/>
      <c r="AV68" s="359"/>
      <c r="AW68" s="359"/>
      <c r="AX68" s="359"/>
      <c r="AY68" s="359"/>
      <c r="AZ68" s="359"/>
      <c r="BA68" s="359"/>
      <c r="BB68" s="359"/>
      <c r="BC68" s="359"/>
      <c r="BD68" s="359"/>
      <c r="BE68" s="359"/>
      <c r="BF68" s="359"/>
      <c r="BG68" s="359"/>
      <c r="BH68" s="359"/>
      <c r="BI68" s="359"/>
      <c r="BJ68" s="359"/>
      <c r="BK68" s="359"/>
      <c r="BL68" s="359"/>
      <c r="BM68" s="359"/>
      <c r="BN68" s="359"/>
      <c r="BO68" s="359"/>
      <c r="BP68" s="359"/>
      <c r="BQ68" s="359"/>
      <c r="BR68" s="359"/>
      <c r="BS68" s="359"/>
      <c r="BT68" s="359"/>
      <c r="BU68" s="359"/>
      <c r="BV68" s="359"/>
      <c r="BW68" s="359"/>
      <c r="BX68" s="359"/>
      <c r="BY68" s="359"/>
    </row>
    <row r="69" spans="1:77" s="164" customFormat="1" ht="12.75">
      <c r="A69" s="207"/>
      <c r="B69" s="220"/>
      <c r="C69" s="220"/>
      <c r="D69" s="220"/>
      <c r="E69" s="220"/>
      <c r="F69" s="220"/>
      <c r="G69" s="220"/>
      <c r="H69" s="220"/>
      <c r="I69" s="243"/>
      <c r="J69" s="159"/>
      <c r="S69" s="359"/>
      <c r="T69" s="351"/>
      <c r="U69" s="351"/>
      <c r="V69" s="350"/>
      <c r="W69" s="345"/>
      <c r="X69" s="345"/>
      <c r="Y69" s="345"/>
      <c r="Z69" s="345"/>
      <c r="AA69" s="345"/>
      <c r="AB69" s="328"/>
      <c r="AC69" s="345"/>
      <c r="AD69" s="345"/>
      <c r="AE69" s="345"/>
      <c r="AF69" s="345"/>
      <c r="AG69" s="345"/>
      <c r="AH69" s="345"/>
      <c r="AI69" s="359"/>
      <c r="AJ69" s="359"/>
      <c r="AK69" s="359"/>
      <c r="AL69" s="359"/>
      <c r="AM69" s="359"/>
      <c r="AN69" s="359"/>
      <c r="AO69" s="345"/>
      <c r="AP69" s="345"/>
      <c r="AQ69" s="358"/>
      <c r="AR69" s="359"/>
      <c r="AS69" s="359"/>
      <c r="AT69" s="359"/>
      <c r="AU69" s="359"/>
      <c r="AV69" s="359"/>
      <c r="AW69" s="359"/>
      <c r="AX69" s="359"/>
      <c r="AY69" s="359"/>
      <c r="AZ69" s="359"/>
      <c r="BA69" s="359"/>
      <c r="BB69" s="359"/>
      <c r="BC69" s="359"/>
      <c r="BD69" s="359"/>
      <c r="BE69" s="359"/>
      <c r="BF69" s="359"/>
      <c r="BG69" s="359"/>
      <c r="BH69" s="359"/>
      <c r="BI69" s="359"/>
      <c r="BJ69" s="359"/>
      <c r="BK69" s="359"/>
      <c r="BL69" s="359"/>
      <c r="BM69" s="359"/>
      <c r="BN69" s="359"/>
      <c r="BO69" s="359"/>
      <c r="BP69" s="359"/>
      <c r="BQ69" s="359"/>
      <c r="BR69" s="359"/>
      <c r="BS69" s="359"/>
      <c r="BT69" s="359"/>
      <c r="BU69" s="359"/>
      <c r="BV69" s="359"/>
      <c r="BW69" s="359"/>
      <c r="BX69" s="359"/>
      <c r="BY69" s="359"/>
    </row>
    <row r="70" spans="1:77" s="164" customFormat="1" ht="12.75">
      <c r="A70" s="207"/>
      <c r="B70" s="220"/>
      <c r="C70" s="220"/>
      <c r="D70" s="220"/>
      <c r="E70" s="220"/>
      <c r="F70" s="220"/>
      <c r="G70" s="220"/>
      <c r="H70" s="220"/>
      <c r="I70" s="243"/>
      <c r="J70" s="159"/>
      <c r="S70" s="359"/>
      <c r="T70" s="351"/>
      <c r="U70" s="351"/>
      <c r="V70" s="350"/>
      <c r="W70" s="345"/>
      <c r="X70" s="345"/>
      <c r="Y70" s="345"/>
      <c r="Z70" s="345"/>
      <c r="AA70" s="345"/>
      <c r="AB70" s="328"/>
      <c r="AC70" s="345"/>
      <c r="AD70" s="345"/>
      <c r="AE70" s="345"/>
      <c r="AF70" s="345"/>
      <c r="AG70" s="345"/>
      <c r="AH70" s="345"/>
      <c r="AI70" s="359"/>
      <c r="AJ70" s="359"/>
      <c r="AK70" s="359"/>
      <c r="AL70" s="359"/>
      <c r="AM70" s="359"/>
      <c r="AN70" s="359"/>
      <c r="AO70" s="345"/>
      <c r="AP70" s="345"/>
      <c r="AQ70" s="358"/>
      <c r="AR70" s="359"/>
      <c r="AS70" s="359"/>
      <c r="AT70" s="359"/>
      <c r="AU70" s="359"/>
      <c r="AV70" s="359"/>
      <c r="AW70" s="359"/>
      <c r="AX70" s="359"/>
      <c r="AY70" s="359"/>
      <c r="AZ70" s="359"/>
      <c r="BA70" s="359"/>
      <c r="BB70" s="359"/>
      <c r="BC70" s="359"/>
      <c r="BD70" s="359"/>
      <c r="BE70" s="359"/>
      <c r="BF70" s="359"/>
      <c r="BG70" s="359"/>
      <c r="BH70" s="359"/>
      <c r="BI70" s="359"/>
      <c r="BJ70" s="359"/>
      <c r="BK70" s="359"/>
      <c r="BL70" s="359"/>
      <c r="BM70" s="359"/>
      <c r="BN70" s="359"/>
      <c r="BO70" s="359"/>
      <c r="BP70" s="359"/>
      <c r="BQ70" s="359"/>
      <c r="BR70" s="359"/>
      <c r="BS70" s="359"/>
      <c r="BT70" s="359"/>
      <c r="BU70" s="359"/>
      <c r="BV70" s="359"/>
      <c r="BW70" s="359"/>
      <c r="BX70" s="359"/>
      <c r="BY70" s="359"/>
    </row>
    <row r="71" spans="1:77" s="164" customFormat="1" ht="12.75">
      <c r="A71" s="207"/>
      <c r="B71" s="220"/>
      <c r="C71" s="220"/>
      <c r="D71" s="220"/>
      <c r="E71" s="220"/>
      <c r="F71" s="220"/>
      <c r="G71" s="220"/>
      <c r="H71" s="220"/>
      <c r="I71" s="243"/>
      <c r="J71" s="159"/>
      <c r="S71" s="359"/>
      <c r="T71" s="351"/>
      <c r="U71" s="351"/>
      <c r="V71" s="350"/>
      <c r="W71" s="345"/>
      <c r="X71" s="345"/>
      <c r="Y71" s="345"/>
      <c r="Z71" s="345"/>
      <c r="AA71" s="345"/>
      <c r="AB71" s="328"/>
      <c r="AC71" s="345"/>
      <c r="AD71" s="345"/>
      <c r="AE71" s="345"/>
      <c r="AF71" s="345"/>
      <c r="AG71" s="345"/>
      <c r="AH71" s="345"/>
      <c r="AI71" s="359"/>
      <c r="AJ71" s="359"/>
      <c r="AK71" s="359"/>
      <c r="AL71" s="359"/>
      <c r="AM71" s="359"/>
      <c r="AN71" s="359"/>
      <c r="AO71" s="345"/>
      <c r="AP71" s="345"/>
      <c r="AQ71" s="358"/>
      <c r="AR71" s="359"/>
      <c r="AS71" s="359"/>
      <c r="AT71" s="359"/>
      <c r="AU71" s="359"/>
      <c r="AV71" s="359"/>
      <c r="AW71" s="359"/>
      <c r="AX71" s="359"/>
      <c r="AY71" s="359"/>
      <c r="AZ71" s="359"/>
      <c r="BA71" s="359"/>
      <c r="BB71" s="359"/>
      <c r="BC71" s="359"/>
      <c r="BD71" s="359"/>
      <c r="BE71" s="359"/>
      <c r="BF71" s="359"/>
      <c r="BG71" s="359"/>
      <c r="BH71" s="359"/>
      <c r="BI71" s="359"/>
      <c r="BJ71" s="359"/>
      <c r="BK71" s="359"/>
      <c r="BL71" s="359"/>
      <c r="BM71" s="359"/>
      <c r="BN71" s="359"/>
      <c r="BO71" s="359"/>
      <c r="BP71" s="359"/>
      <c r="BQ71" s="359"/>
      <c r="BR71" s="359"/>
      <c r="BS71" s="359"/>
      <c r="BT71" s="359"/>
      <c r="BU71" s="359"/>
      <c r="BV71" s="359"/>
      <c r="BW71" s="359"/>
      <c r="BX71" s="359"/>
      <c r="BY71" s="359"/>
    </row>
    <row r="72" spans="1:77" s="164" customFormat="1" ht="12.75">
      <c r="A72" s="207"/>
      <c r="B72" s="220"/>
      <c r="C72" s="220"/>
      <c r="D72" s="220"/>
      <c r="E72" s="220"/>
      <c r="F72" s="220"/>
      <c r="G72" s="220"/>
      <c r="H72" s="220"/>
      <c r="I72" s="243"/>
      <c r="J72" s="159"/>
      <c r="S72" s="359"/>
      <c r="T72" s="351"/>
      <c r="U72" s="351"/>
      <c r="V72" s="350"/>
      <c r="W72" s="345"/>
      <c r="X72" s="345"/>
      <c r="Y72" s="345"/>
      <c r="Z72" s="345"/>
      <c r="AA72" s="345"/>
      <c r="AB72" s="328"/>
      <c r="AC72" s="345"/>
      <c r="AD72" s="345"/>
      <c r="AE72" s="345"/>
      <c r="AF72" s="345"/>
      <c r="AG72" s="345"/>
      <c r="AH72" s="345"/>
      <c r="AI72" s="359"/>
      <c r="AJ72" s="359"/>
      <c r="AK72" s="359"/>
      <c r="AL72" s="359"/>
      <c r="AM72" s="359"/>
      <c r="AN72" s="359"/>
      <c r="AO72" s="345"/>
      <c r="AP72" s="345"/>
      <c r="AQ72" s="358"/>
      <c r="AR72" s="359"/>
      <c r="AS72" s="359"/>
      <c r="AT72" s="359"/>
      <c r="AU72" s="359"/>
      <c r="AV72" s="359"/>
      <c r="AW72" s="359"/>
      <c r="AX72" s="359"/>
      <c r="AY72" s="359"/>
      <c r="AZ72" s="359"/>
      <c r="BA72" s="359"/>
      <c r="BB72" s="359"/>
      <c r="BC72" s="359"/>
      <c r="BD72" s="359"/>
      <c r="BE72" s="359"/>
      <c r="BF72" s="359"/>
      <c r="BG72" s="359"/>
      <c r="BH72" s="359"/>
      <c r="BI72" s="359"/>
      <c r="BJ72" s="359"/>
      <c r="BK72" s="359"/>
      <c r="BL72" s="359"/>
      <c r="BM72" s="359"/>
      <c r="BN72" s="359"/>
      <c r="BO72" s="359"/>
      <c r="BP72" s="359"/>
      <c r="BQ72" s="359"/>
      <c r="BR72" s="359"/>
      <c r="BS72" s="359"/>
      <c r="BT72" s="359"/>
      <c r="BU72" s="359"/>
      <c r="BV72" s="359"/>
      <c r="BW72" s="359"/>
      <c r="BX72" s="359"/>
      <c r="BY72" s="359"/>
    </row>
    <row r="73" spans="1:77" s="164" customFormat="1" ht="12.75">
      <c r="A73" s="207"/>
      <c r="B73" s="220"/>
      <c r="C73" s="220"/>
      <c r="D73" s="220"/>
      <c r="E73" s="220"/>
      <c r="F73" s="220"/>
      <c r="G73" s="220"/>
      <c r="H73" s="220"/>
      <c r="I73" s="243"/>
      <c r="J73" s="159"/>
      <c r="S73" s="359"/>
      <c r="T73" s="351"/>
      <c r="U73" s="351"/>
      <c r="V73" s="350"/>
      <c r="W73" s="345"/>
      <c r="X73" s="345"/>
      <c r="Y73" s="345"/>
      <c r="Z73" s="345"/>
      <c r="AA73" s="345"/>
      <c r="AB73" s="328"/>
      <c r="AC73" s="345"/>
      <c r="AD73" s="345"/>
      <c r="AE73" s="345"/>
      <c r="AF73" s="345"/>
      <c r="AG73" s="345"/>
      <c r="AH73" s="345"/>
      <c r="AI73" s="359"/>
      <c r="AJ73" s="359"/>
      <c r="AK73" s="359"/>
      <c r="AL73" s="359"/>
      <c r="AM73" s="359"/>
      <c r="AN73" s="359"/>
      <c r="AO73" s="345"/>
      <c r="AP73" s="345"/>
      <c r="AQ73" s="358"/>
      <c r="AR73" s="359"/>
      <c r="AS73" s="359"/>
      <c r="AT73" s="359"/>
      <c r="AU73" s="359"/>
      <c r="AV73" s="359"/>
      <c r="AW73" s="359"/>
      <c r="AX73" s="359"/>
      <c r="AY73" s="359"/>
      <c r="AZ73" s="359"/>
      <c r="BA73" s="359"/>
      <c r="BB73" s="359"/>
      <c r="BC73" s="359"/>
      <c r="BD73" s="359"/>
      <c r="BE73" s="359"/>
      <c r="BF73" s="359"/>
      <c r="BG73" s="359"/>
      <c r="BH73" s="359"/>
      <c r="BI73" s="359"/>
      <c r="BJ73" s="359"/>
      <c r="BK73" s="359"/>
      <c r="BL73" s="359"/>
      <c r="BM73" s="359"/>
      <c r="BN73" s="359"/>
      <c r="BO73" s="359"/>
      <c r="BP73" s="359"/>
      <c r="BQ73" s="359"/>
      <c r="BR73" s="359"/>
      <c r="BS73" s="359"/>
      <c r="BT73" s="359"/>
      <c r="BU73" s="359"/>
      <c r="BV73" s="359"/>
      <c r="BW73" s="359"/>
      <c r="BX73" s="359"/>
      <c r="BY73" s="359"/>
    </row>
    <row r="74" spans="1:77" s="164" customFormat="1" ht="12.75">
      <c r="A74" s="207"/>
      <c r="B74" s="220"/>
      <c r="C74" s="220"/>
      <c r="D74" s="220"/>
      <c r="E74" s="220"/>
      <c r="F74" s="220"/>
      <c r="G74" s="220"/>
      <c r="H74" s="220"/>
      <c r="I74" s="243"/>
      <c r="J74" s="159"/>
      <c r="S74" s="359"/>
      <c r="T74" s="351"/>
      <c r="U74" s="351"/>
      <c r="V74" s="350"/>
      <c r="W74" s="345"/>
      <c r="X74" s="345"/>
      <c r="Y74" s="345"/>
      <c r="Z74" s="345"/>
      <c r="AA74" s="345"/>
      <c r="AB74" s="328"/>
      <c r="AC74" s="345"/>
      <c r="AD74" s="345"/>
      <c r="AE74" s="345"/>
      <c r="AF74" s="345"/>
      <c r="AG74" s="345"/>
      <c r="AH74" s="345"/>
      <c r="AI74" s="359"/>
      <c r="AJ74" s="359"/>
      <c r="AK74" s="359"/>
      <c r="AL74" s="359"/>
      <c r="AM74" s="359"/>
      <c r="AN74" s="359"/>
      <c r="AO74" s="345"/>
      <c r="AP74" s="345"/>
      <c r="AQ74" s="358"/>
      <c r="AR74" s="359"/>
      <c r="AS74" s="359"/>
      <c r="AT74" s="359"/>
      <c r="AU74" s="359"/>
      <c r="AV74" s="359"/>
      <c r="AW74" s="359"/>
      <c r="AX74" s="359"/>
      <c r="AY74" s="359"/>
      <c r="AZ74" s="359"/>
      <c r="BA74" s="359"/>
      <c r="BB74" s="359"/>
      <c r="BC74" s="359"/>
      <c r="BD74" s="359"/>
      <c r="BE74" s="359"/>
      <c r="BF74" s="359"/>
      <c r="BG74" s="359"/>
      <c r="BH74" s="359"/>
      <c r="BI74" s="359"/>
      <c r="BJ74" s="359"/>
      <c r="BK74" s="359"/>
      <c r="BL74" s="359"/>
      <c r="BM74" s="359"/>
      <c r="BN74" s="359"/>
      <c r="BO74" s="359"/>
      <c r="BP74" s="359"/>
      <c r="BQ74" s="359"/>
      <c r="BR74" s="359"/>
      <c r="BS74" s="359"/>
      <c r="BT74" s="359"/>
      <c r="BU74" s="359"/>
      <c r="BV74" s="359"/>
      <c r="BW74" s="359"/>
      <c r="BX74" s="359"/>
      <c r="BY74" s="359"/>
    </row>
    <row r="75" spans="1:77" s="164" customFormat="1" ht="12.75">
      <c r="A75" s="207"/>
      <c r="B75" s="220"/>
      <c r="C75" s="220"/>
      <c r="D75" s="220"/>
      <c r="E75" s="220"/>
      <c r="F75" s="220"/>
      <c r="G75" s="220"/>
      <c r="H75" s="220"/>
      <c r="I75" s="243"/>
      <c r="J75" s="159"/>
      <c r="S75" s="359"/>
      <c r="T75" s="351"/>
      <c r="U75" s="351"/>
      <c r="V75" s="350"/>
      <c r="W75" s="345"/>
      <c r="X75" s="345"/>
      <c r="Y75" s="345"/>
      <c r="Z75" s="345"/>
      <c r="AA75" s="345"/>
      <c r="AB75" s="328"/>
      <c r="AC75" s="345"/>
      <c r="AD75" s="345"/>
      <c r="AE75" s="345"/>
      <c r="AF75" s="345"/>
      <c r="AG75" s="345"/>
      <c r="AH75" s="345"/>
      <c r="AI75" s="359"/>
      <c r="AJ75" s="359"/>
      <c r="AK75" s="359"/>
      <c r="AL75" s="359"/>
      <c r="AM75" s="359"/>
      <c r="AN75" s="359"/>
      <c r="AO75" s="345"/>
      <c r="AP75" s="345"/>
      <c r="AQ75" s="358"/>
      <c r="AR75" s="359"/>
      <c r="AS75" s="359"/>
      <c r="AT75" s="359"/>
      <c r="AU75" s="359"/>
      <c r="AV75" s="359"/>
      <c r="AW75" s="359"/>
      <c r="AX75" s="359"/>
      <c r="AY75" s="359"/>
      <c r="AZ75" s="359"/>
      <c r="BA75" s="359"/>
      <c r="BB75" s="359"/>
      <c r="BC75" s="359"/>
      <c r="BD75" s="359"/>
      <c r="BE75" s="359"/>
      <c r="BF75" s="359"/>
      <c r="BG75" s="359"/>
      <c r="BH75" s="359"/>
      <c r="BI75" s="359"/>
      <c r="BJ75" s="359"/>
      <c r="BK75" s="359"/>
      <c r="BL75" s="359"/>
      <c r="BM75" s="359"/>
      <c r="BN75" s="359"/>
      <c r="BO75" s="359"/>
      <c r="BP75" s="359"/>
      <c r="BQ75" s="359"/>
      <c r="BR75" s="359"/>
      <c r="BS75" s="359"/>
      <c r="BT75" s="359"/>
      <c r="BU75" s="359"/>
      <c r="BV75" s="359"/>
      <c r="BW75" s="359"/>
      <c r="BX75" s="359"/>
      <c r="BY75" s="359"/>
    </row>
    <row r="76" spans="1:77" s="164" customFormat="1" ht="40.5" customHeight="1">
      <c r="A76" s="207"/>
      <c r="B76" s="220"/>
      <c r="C76" s="220"/>
      <c r="D76" s="220"/>
      <c r="E76" s="220"/>
      <c r="F76" s="220"/>
      <c r="G76" s="220"/>
      <c r="H76" s="220"/>
      <c r="I76" s="243"/>
      <c r="J76" s="159"/>
      <c r="S76" s="359"/>
      <c r="T76" s="351"/>
      <c r="U76" s="351"/>
      <c r="V76" s="350"/>
      <c r="W76" s="345"/>
      <c r="X76" s="345"/>
      <c r="Y76" s="345"/>
      <c r="Z76" s="345"/>
      <c r="AA76" s="345"/>
      <c r="AB76" s="328"/>
      <c r="AC76" s="345"/>
      <c r="AD76" s="345"/>
      <c r="AE76" s="345"/>
      <c r="AF76" s="345"/>
      <c r="AG76" s="345"/>
      <c r="AH76" s="345"/>
      <c r="AI76" s="359"/>
      <c r="AJ76" s="359"/>
      <c r="AK76" s="359"/>
      <c r="AL76" s="359"/>
      <c r="AM76" s="359"/>
      <c r="AN76" s="359"/>
      <c r="AO76" s="345"/>
      <c r="AP76" s="345"/>
      <c r="AQ76" s="358"/>
      <c r="AR76" s="359"/>
      <c r="AS76" s="359"/>
      <c r="AT76" s="359"/>
      <c r="AU76" s="359"/>
      <c r="AV76" s="359"/>
      <c r="AW76" s="359"/>
      <c r="AX76" s="359"/>
      <c r="AY76" s="359"/>
      <c r="AZ76" s="359"/>
      <c r="BA76" s="359"/>
      <c r="BB76" s="359"/>
      <c r="BC76" s="359"/>
      <c r="BD76" s="359"/>
      <c r="BE76" s="359"/>
      <c r="BF76" s="359"/>
      <c r="BG76" s="359"/>
      <c r="BH76" s="359"/>
      <c r="BI76" s="359"/>
      <c r="BJ76" s="359"/>
      <c r="BK76" s="359"/>
      <c r="BL76" s="359"/>
      <c r="BM76" s="359"/>
      <c r="BN76" s="359"/>
      <c r="BO76" s="359"/>
      <c r="BP76" s="359"/>
      <c r="BQ76" s="359"/>
      <c r="BR76" s="359"/>
      <c r="BS76" s="359"/>
      <c r="BT76" s="359"/>
      <c r="BU76" s="359"/>
      <c r="BV76" s="359"/>
      <c r="BW76" s="359"/>
      <c r="BX76" s="359"/>
      <c r="BY76" s="359"/>
    </row>
    <row r="77" spans="1:77" s="164" customFormat="1" ht="12.75">
      <c r="A77" s="207"/>
      <c r="B77" s="220"/>
      <c r="C77" s="220"/>
      <c r="D77" s="220"/>
      <c r="E77" s="220"/>
      <c r="F77" s="220"/>
      <c r="G77" s="220"/>
      <c r="H77" s="220"/>
      <c r="I77" s="243"/>
      <c r="J77" s="159"/>
      <c r="S77" s="359"/>
      <c r="T77" s="351"/>
      <c r="U77" s="351"/>
      <c r="V77" s="350"/>
      <c r="W77" s="345"/>
      <c r="X77" s="345"/>
      <c r="Y77" s="345"/>
      <c r="Z77" s="345"/>
      <c r="AA77" s="345"/>
      <c r="AB77" s="328"/>
      <c r="AC77" s="345"/>
      <c r="AD77" s="345"/>
      <c r="AE77" s="345"/>
      <c r="AF77" s="345"/>
      <c r="AG77" s="345"/>
      <c r="AH77" s="345"/>
      <c r="AI77" s="359"/>
      <c r="AJ77" s="359"/>
      <c r="AK77" s="359"/>
      <c r="AL77" s="359"/>
      <c r="AM77" s="359"/>
      <c r="AN77" s="359"/>
      <c r="AO77" s="345"/>
      <c r="AP77" s="345"/>
      <c r="AQ77" s="358"/>
      <c r="AR77" s="359"/>
      <c r="AS77" s="359"/>
      <c r="AT77" s="359"/>
      <c r="AU77" s="359"/>
      <c r="AV77" s="359"/>
      <c r="AW77" s="359"/>
      <c r="AX77" s="359"/>
      <c r="AY77" s="359"/>
      <c r="AZ77" s="359"/>
      <c r="BA77" s="359"/>
      <c r="BB77" s="359"/>
      <c r="BC77" s="359"/>
      <c r="BD77" s="359"/>
      <c r="BE77" s="359"/>
      <c r="BF77" s="359"/>
      <c r="BG77" s="359"/>
      <c r="BH77" s="359"/>
      <c r="BI77" s="359"/>
      <c r="BJ77" s="359"/>
      <c r="BK77" s="359"/>
      <c r="BL77" s="359"/>
      <c r="BM77" s="359"/>
      <c r="BN77" s="359"/>
      <c r="BO77" s="359"/>
      <c r="BP77" s="359"/>
      <c r="BQ77" s="359"/>
      <c r="BR77" s="359"/>
      <c r="BS77" s="359"/>
      <c r="BT77" s="359"/>
      <c r="BU77" s="359"/>
      <c r="BV77" s="359"/>
      <c r="BW77" s="359"/>
      <c r="BX77" s="359"/>
      <c r="BY77" s="359"/>
    </row>
    <row r="78" spans="1:77" s="164" customFormat="1" ht="12.75">
      <c r="A78" s="207"/>
      <c r="B78" s="220"/>
      <c r="C78" s="220"/>
      <c r="D78" s="220"/>
      <c r="E78" s="220"/>
      <c r="F78" s="220"/>
      <c r="G78" s="220"/>
      <c r="H78" s="220"/>
      <c r="I78" s="243"/>
      <c r="J78" s="159"/>
      <c r="S78" s="359"/>
      <c r="T78" s="351"/>
      <c r="U78" s="351"/>
      <c r="V78" s="350"/>
      <c r="W78" s="345"/>
      <c r="X78" s="345"/>
      <c r="Y78" s="345"/>
      <c r="Z78" s="345"/>
      <c r="AA78" s="345"/>
      <c r="AB78" s="328"/>
      <c r="AC78" s="345"/>
      <c r="AD78" s="345"/>
      <c r="AE78" s="345"/>
      <c r="AF78" s="345"/>
      <c r="AG78" s="345"/>
      <c r="AH78" s="345"/>
      <c r="AI78" s="359"/>
      <c r="AJ78" s="359"/>
      <c r="AK78" s="359"/>
      <c r="AL78" s="359"/>
      <c r="AM78" s="359"/>
      <c r="AN78" s="359"/>
      <c r="AO78" s="345"/>
      <c r="AP78" s="345"/>
      <c r="AQ78" s="358"/>
      <c r="AR78" s="359"/>
      <c r="AS78" s="359"/>
      <c r="AT78" s="359"/>
      <c r="AU78" s="359"/>
      <c r="AV78" s="359"/>
      <c r="AW78" s="359"/>
      <c r="AX78" s="359"/>
      <c r="AY78" s="359"/>
      <c r="AZ78" s="359"/>
      <c r="BA78" s="359"/>
      <c r="BB78" s="359"/>
      <c r="BC78" s="359"/>
      <c r="BD78" s="359"/>
      <c r="BE78" s="359"/>
      <c r="BF78" s="359"/>
      <c r="BG78" s="359"/>
      <c r="BH78" s="359"/>
      <c r="BI78" s="359"/>
      <c r="BJ78" s="359"/>
      <c r="BK78" s="359"/>
      <c r="BL78" s="359"/>
      <c r="BM78" s="359"/>
      <c r="BN78" s="359"/>
      <c r="BO78" s="359"/>
      <c r="BP78" s="359"/>
      <c r="BQ78" s="359"/>
      <c r="BR78" s="359"/>
      <c r="BS78" s="359"/>
      <c r="BT78" s="359"/>
      <c r="BU78" s="359"/>
      <c r="BV78" s="359"/>
      <c r="BW78" s="359"/>
      <c r="BX78" s="359"/>
      <c r="BY78" s="359"/>
    </row>
    <row r="79" spans="1:77" s="164" customFormat="1" ht="12.75">
      <c r="A79" s="207"/>
      <c r="B79" s="220"/>
      <c r="C79" s="220"/>
      <c r="D79" s="220"/>
      <c r="E79" s="220"/>
      <c r="F79" s="220"/>
      <c r="G79" s="220"/>
      <c r="H79" s="220"/>
      <c r="I79" s="243"/>
      <c r="J79" s="159"/>
      <c r="S79" s="359"/>
      <c r="T79" s="351"/>
      <c r="U79" s="351"/>
      <c r="V79" s="350"/>
      <c r="W79" s="345"/>
      <c r="X79" s="345"/>
      <c r="Y79" s="345"/>
      <c r="Z79" s="345"/>
      <c r="AA79" s="345"/>
      <c r="AB79" s="328"/>
      <c r="AC79" s="345"/>
      <c r="AD79" s="345"/>
      <c r="AE79" s="345"/>
      <c r="AF79" s="345"/>
      <c r="AG79" s="345"/>
      <c r="AH79" s="345"/>
      <c r="AI79" s="359"/>
      <c r="AJ79" s="359"/>
      <c r="AK79" s="359"/>
      <c r="AL79" s="359"/>
      <c r="AM79" s="359"/>
      <c r="AN79" s="359"/>
      <c r="AO79" s="345"/>
      <c r="AP79" s="345"/>
      <c r="AQ79" s="358"/>
      <c r="AR79" s="359"/>
      <c r="AS79" s="359"/>
      <c r="AT79" s="359"/>
      <c r="AU79" s="359"/>
      <c r="AV79" s="359"/>
      <c r="AW79" s="359"/>
      <c r="AX79" s="359"/>
      <c r="AY79" s="359"/>
      <c r="AZ79" s="359"/>
      <c r="BA79" s="359"/>
      <c r="BB79" s="359"/>
      <c r="BC79" s="359"/>
      <c r="BD79" s="359"/>
      <c r="BE79" s="359"/>
      <c r="BF79" s="359"/>
      <c r="BG79" s="359"/>
      <c r="BH79" s="359"/>
      <c r="BI79" s="359"/>
      <c r="BJ79" s="359"/>
      <c r="BK79" s="359"/>
      <c r="BL79" s="359"/>
      <c r="BM79" s="359"/>
      <c r="BN79" s="359"/>
      <c r="BO79" s="359"/>
      <c r="BP79" s="359"/>
      <c r="BQ79" s="359"/>
      <c r="BR79" s="359"/>
      <c r="BS79" s="359"/>
      <c r="BT79" s="359"/>
      <c r="BU79" s="359"/>
      <c r="BV79" s="359"/>
      <c r="BW79" s="359"/>
      <c r="BX79" s="359"/>
      <c r="BY79" s="359"/>
    </row>
    <row r="80" spans="1:77" s="164" customFormat="1" ht="12.75">
      <c r="A80" s="207"/>
      <c r="B80" s="220"/>
      <c r="C80" s="220"/>
      <c r="D80" s="220"/>
      <c r="E80" s="220"/>
      <c r="F80" s="220"/>
      <c r="G80" s="220"/>
      <c r="H80" s="220"/>
      <c r="I80" s="243"/>
      <c r="J80" s="159"/>
      <c r="S80" s="359"/>
      <c r="T80" s="351"/>
      <c r="U80" s="351"/>
      <c r="V80" s="350"/>
      <c r="W80" s="345"/>
      <c r="X80" s="345"/>
      <c r="Y80" s="345"/>
      <c r="Z80" s="345"/>
      <c r="AA80" s="345"/>
      <c r="AB80" s="328"/>
      <c r="AC80" s="345"/>
      <c r="AD80" s="345"/>
      <c r="AE80" s="345"/>
      <c r="AF80" s="345"/>
      <c r="AG80" s="345"/>
      <c r="AH80" s="345"/>
      <c r="AI80" s="359"/>
      <c r="AJ80" s="359"/>
      <c r="AK80" s="359"/>
      <c r="AL80" s="359"/>
      <c r="AM80" s="359"/>
      <c r="AN80" s="359"/>
      <c r="AO80" s="345"/>
      <c r="AP80" s="345"/>
      <c r="AQ80" s="363"/>
      <c r="AR80" s="359"/>
      <c r="AS80" s="359"/>
      <c r="AT80" s="359"/>
      <c r="AU80" s="359"/>
      <c r="AV80" s="359"/>
      <c r="AW80" s="359"/>
      <c r="AX80" s="359"/>
      <c r="AY80" s="359"/>
      <c r="AZ80" s="359"/>
      <c r="BA80" s="359"/>
      <c r="BB80" s="359"/>
      <c r="BC80" s="359"/>
      <c r="BD80" s="359"/>
      <c r="BE80" s="359"/>
      <c r="BF80" s="359"/>
      <c r="BG80" s="359"/>
      <c r="BH80" s="359"/>
      <c r="BI80" s="359"/>
      <c r="BJ80" s="359"/>
      <c r="BK80" s="359"/>
      <c r="BL80" s="359"/>
      <c r="BM80" s="359"/>
      <c r="BN80" s="359"/>
      <c r="BO80" s="359"/>
      <c r="BP80" s="359"/>
      <c r="BQ80" s="359"/>
      <c r="BR80" s="359"/>
      <c r="BS80" s="359"/>
      <c r="BT80" s="359"/>
      <c r="BU80" s="359"/>
      <c r="BV80" s="359"/>
      <c r="BW80" s="359"/>
      <c r="BX80" s="359"/>
      <c r="BY80" s="359"/>
    </row>
    <row r="81" spans="1:77" s="164" customFormat="1" ht="12.75">
      <c r="A81" s="207"/>
      <c r="B81" s="220"/>
      <c r="C81" s="220"/>
      <c r="D81" s="220"/>
      <c r="E81" s="220"/>
      <c r="F81" s="220"/>
      <c r="G81" s="220"/>
      <c r="H81" s="220"/>
      <c r="I81" s="243"/>
      <c r="J81" s="159"/>
      <c r="S81" s="359"/>
      <c r="T81" s="351"/>
      <c r="U81" s="351"/>
      <c r="V81" s="350"/>
      <c r="W81" s="345"/>
      <c r="X81" s="345"/>
      <c r="Y81" s="345"/>
      <c r="Z81" s="345"/>
      <c r="AA81" s="345"/>
      <c r="AB81" s="328"/>
      <c r="AC81" s="345"/>
      <c r="AD81" s="345"/>
      <c r="AE81" s="345"/>
      <c r="AF81" s="345"/>
      <c r="AG81" s="345"/>
      <c r="AH81" s="345"/>
      <c r="AI81" s="359"/>
      <c r="AJ81" s="359"/>
      <c r="AK81" s="359"/>
      <c r="AL81" s="359"/>
      <c r="AM81" s="359"/>
      <c r="AN81" s="359"/>
      <c r="AO81" s="345"/>
      <c r="AP81" s="345"/>
      <c r="AQ81" s="358"/>
      <c r="AR81" s="359"/>
      <c r="AS81" s="359"/>
      <c r="AT81" s="359"/>
      <c r="AU81" s="359"/>
      <c r="AV81" s="359"/>
      <c r="AW81" s="359"/>
      <c r="AX81" s="359"/>
      <c r="AY81" s="359"/>
      <c r="AZ81" s="359"/>
      <c r="BA81" s="359"/>
      <c r="BB81" s="359"/>
      <c r="BC81" s="359"/>
      <c r="BD81" s="359"/>
      <c r="BE81" s="359"/>
      <c r="BF81" s="359"/>
      <c r="BG81" s="359"/>
      <c r="BH81" s="359"/>
      <c r="BI81" s="359"/>
      <c r="BJ81" s="359"/>
      <c r="BK81" s="359"/>
      <c r="BL81" s="359"/>
      <c r="BM81" s="359"/>
      <c r="BN81" s="359"/>
      <c r="BO81" s="359"/>
      <c r="BP81" s="359"/>
      <c r="BQ81" s="359"/>
      <c r="BR81" s="359"/>
      <c r="BS81" s="359"/>
      <c r="BT81" s="359"/>
      <c r="BU81" s="359"/>
      <c r="BV81" s="359"/>
      <c r="BW81" s="359"/>
      <c r="BX81" s="359"/>
      <c r="BY81" s="359"/>
    </row>
    <row r="82" spans="1:77" s="164" customFormat="1" ht="12.75">
      <c r="A82" s="207"/>
      <c r="B82" s="220"/>
      <c r="C82" s="220"/>
      <c r="D82" s="220"/>
      <c r="E82" s="220"/>
      <c r="F82" s="220"/>
      <c r="G82" s="220"/>
      <c r="H82" s="220"/>
      <c r="I82" s="243"/>
      <c r="J82" s="159"/>
      <c r="S82" s="359"/>
      <c r="T82" s="351"/>
      <c r="U82" s="351"/>
      <c r="V82" s="350"/>
      <c r="W82" s="345"/>
      <c r="X82" s="345"/>
      <c r="Y82" s="345"/>
      <c r="Z82" s="345"/>
      <c r="AA82" s="345"/>
      <c r="AB82" s="328"/>
      <c r="AC82" s="345"/>
      <c r="AD82" s="345"/>
      <c r="AE82" s="345"/>
      <c r="AF82" s="345"/>
      <c r="AG82" s="345"/>
      <c r="AH82" s="345"/>
      <c r="AI82" s="359"/>
      <c r="AJ82" s="359"/>
      <c r="AK82" s="359"/>
      <c r="AL82" s="359"/>
      <c r="AM82" s="359"/>
      <c r="AN82" s="359"/>
      <c r="AO82" s="345"/>
      <c r="AP82" s="345"/>
      <c r="AQ82" s="358"/>
      <c r="AR82" s="359"/>
      <c r="AS82" s="359"/>
      <c r="AT82" s="359"/>
      <c r="AU82" s="359"/>
      <c r="AV82" s="359"/>
      <c r="AW82" s="359"/>
      <c r="AX82" s="359"/>
      <c r="AY82" s="359"/>
      <c r="AZ82" s="359"/>
      <c r="BA82" s="359"/>
      <c r="BB82" s="359"/>
      <c r="BC82" s="359"/>
      <c r="BD82" s="359"/>
      <c r="BE82" s="359"/>
      <c r="BF82" s="359"/>
      <c r="BG82" s="359"/>
      <c r="BH82" s="359"/>
      <c r="BI82" s="359"/>
      <c r="BJ82" s="359"/>
      <c r="BK82" s="359"/>
      <c r="BL82" s="359"/>
      <c r="BM82" s="359"/>
      <c r="BN82" s="359"/>
      <c r="BO82" s="359"/>
      <c r="BP82" s="359"/>
      <c r="BQ82" s="359"/>
      <c r="BR82" s="359"/>
      <c r="BS82" s="359"/>
      <c r="BT82" s="359"/>
      <c r="BU82" s="359"/>
      <c r="BV82" s="359"/>
      <c r="BW82" s="359"/>
      <c r="BX82" s="359"/>
      <c r="BY82" s="359"/>
    </row>
    <row r="83" spans="1:77" s="164" customFormat="1" ht="12.75">
      <c r="A83" s="207"/>
      <c r="B83" s="220"/>
      <c r="C83" s="220"/>
      <c r="D83" s="220"/>
      <c r="E83" s="220"/>
      <c r="F83" s="220"/>
      <c r="G83" s="220"/>
      <c r="H83" s="220"/>
      <c r="I83" s="243"/>
      <c r="J83" s="159"/>
      <c r="S83" s="359"/>
      <c r="T83" s="351"/>
      <c r="U83" s="351"/>
      <c r="V83" s="350"/>
      <c r="W83" s="345"/>
      <c r="X83" s="345"/>
      <c r="Y83" s="345"/>
      <c r="Z83" s="345"/>
      <c r="AA83" s="345"/>
      <c r="AB83" s="328"/>
      <c r="AC83" s="345"/>
      <c r="AD83" s="345"/>
      <c r="AE83" s="345"/>
      <c r="AF83" s="345"/>
      <c r="AG83" s="345"/>
      <c r="AH83" s="345"/>
      <c r="AI83" s="359"/>
      <c r="AJ83" s="359"/>
      <c r="AK83" s="359"/>
      <c r="AL83" s="359"/>
      <c r="AM83" s="359"/>
      <c r="AN83" s="359"/>
      <c r="AO83" s="345"/>
      <c r="AP83" s="345"/>
      <c r="AQ83" s="358"/>
      <c r="AR83" s="359"/>
      <c r="AS83" s="359"/>
      <c r="AT83" s="359"/>
      <c r="AU83" s="359"/>
      <c r="AV83" s="359"/>
      <c r="AW83" s="359"/>
      <c r="AX83" s="359"/>
      <c r="AY83" s="359"/>
      <c r="AZ83" s="359"/>
      <c r="BA83" s="359"/>
      <c r="BB83" s="359"/>
      <c r="BC83" s="359"/>
      <c r="BD83" s="359"/>
      <c r="BE83" s="359"/>
      <c r="BF83" s="359"/>
      <c r="BG83" s="359"/>
      <c r="BH83" s="359"/>
      <c r="BI83" s="359"/>
      <c r="BJ83" s="359"/>
      <c r="BK83" s="359"/>
      <c r="BL83" s="359"/>
      <c r="BM83" s="359"/>
      <c r="BN83" s="359"/>
      <c r="BO83" s="359"/>
      <c r="BP83" s="359"/>
      <c r="BQ83" s="359"/>
      <c r="BR83" s="359"/>
      <c r="BS83" s="359"/>
      <c r="BT83" s="359"/>
      <c r="BU83" s="359"/>
      <c r="BV83" s="359"/>
      <c r="BW83" s="359"/>
      <c r="BX83" s="359"/>
      <c r="BY83" s="359"/>
    </row>
    <row r="84" spans="1:77" s="164" customFormat="1" ht="12.75">
      <c r="A84" s="207"/>
      <c r="B84" s="220"/>
      <c r="C84" s="220"/>
      <c r="D84" s="220"/>
      <c r="E84" s="220"/>
      <c r="F84" s="220"/>
      <c r="G84" s="220"/>
      <c r="H84" s="220"/>
      <c r="I84" s="243"/>
      <c r="J84" s="159"/>
      <c r="S84" s="359"/>
      <c r="T84" s="351"/>
      <c r="U84" s="351"/>
      <c r="V84" s="350"/>
      <c r="W84" s="345"/>
      <c r="X84" s="345"/>
      <c r="Y84" s="345"/>
      <c r="Z84" s="345"/>
      <c r="AA84" s="345"/>
      <c r="AB84" s="328"/>
      <c r="AC84" s="345"/>
      <c r="AD84" s="345"/>
      <c r="AE84" s="345"/>
      <c r="AF84" s="345"/>
      <c r="AG84" s="345"/>
      <c r="AH84" s="345"/>
      <c r="AI84" s="359"/>
      <c r="AJ84" s="359"/>
      <c r="AK84" s="359"/>
      <c r="AL84" s="359"/>
      <c r="AM84" s="359"/>
      <c r="AN84" s="359"/>
      <c r="AO84" s="345"/>
      <c r="AP84" s="345"/>
      <c r="AQ84" s="358"/>
      <c r="AR84" s="359"/>
      <c r="AS84" s="359"/>
      <c r="AT84" s="359"/>
      <c r="AU84" s="359"/>
      <c r="AV84" s="359"/>
      <c r="AW84" s="359"/>
      <c r="AX84" s="359"/>
      <c r="AY84" s="359"/>
      <c r="AZ84" s="359"/>
      <c r="BA84" s="359"/>
      <c r="BB84" s="359"/>
      <c r="BC84" s="359"/>
      <c r="BD84" s="359"/>
      <c r="BE84" s="359"/>
      <c r="BF84" s="359"/>
      <c r="BG84" s="359"/>
      <c r="BH84" s="359"/>
      <c r="BI84" s="359"/>
      <c r="BJ84" s="359"/>
      <c r="BK84" s="359"/>
      <c r="BL84" s="359"/>
      <c r="BM84" s="359"/>
      <c r="BN84" s="359"/>
      <c r="BO84" s="359"/>
      <c r="BP84" s="359"/>
      <c r="BQ84" s="359"/>
      <c r="BR84" s="359"/>
      <c r="BS84" s="359"/>
      <c r="BT84" s="359"/>
      <c r="BU84" s="359"/>
      <c r="BV84" s="359"/>
      <c r="BW84" s="359"/>
      <c r="BX84" s="359"/>
      <c r="BY84" s="359"/>
    </row>
    <row r="85" spans="1:77" s="164" customFormat="1" ht="12.75">
      <c r="A85" s="207"/>
      <c r="B85" s="220"/>
      <c r="C85" s="220"/>
      <c r="D85" s="220"/>
      <c r="E85" s="220"/>
      <c r="F85" s="220"/>
      <c r="G85" s="220"/>
      <c r="H85" s="220"/>
      <c r="I85" s="243"/>
      <c r="J85" s="159"/>
      <c r="S85" s="359"/>
      <c r="T85" s="351"/>
      <c r="U85" s="351"/>
      <c r="V85" s="350"/>
      <c r="W85" s="345"/>
      <c r="X85" s="345"/>
      <c r="Y85" s="345"/>
      <c r="Z85" s="345"/>
      <c r="AA85" s="345"/>
      <c r="AB85" s="328"/>
      <c r="AC85" s="345"/>
      <c r="AD85" s="345"/>
      <c r="AE85" s="345"/>
      <c r="AF85" s="345"/>
      <c r="AG85" s="345"/>
      <c r="AH85" s="345"/>
      <c r="AI85" s="359"/>
      <c r="AJ85" s="359"/>
      <c r="AK85" s="359"/>
      <c r="AL85" s="359"/>
      <c r="AM85" s="359"/>
      <c r="AN85" s="359"/>
      <c r="AO85" s="345"/>
      <c r="AP85" s="345"/>
      <c r="AQ85" s="358"/>
      <c r="AR85" s="359"/>
      <c r="AS85" s="359"/>
      <c r="AT85" s="359"/>
      <c r="AU85" s="359"/>
      <c r="AV85" s="359"/>
      <c r="AW85" s="359"/>
      <c r="AX85" s="359"/>
      <c r="AY85" s="359"/>
      <c r="AZ85" s="359"/>
      <c r="BA85" s="359"/>
      <c r="BB85" s="359"/>
      <c r="BC85" s="359"/>
      <c r="BD85" s="359"/>
      <c r="BE85" s="359"/>
      <c r="BF85" s="359"/>
      <c r="BG85" s="359"/>
      <c r="BH85" s="359"/>
      <c r="BI85" s="359"/>
      <c r="BJ85" s="359"/>
      <c r="BK85" s="359"/>
      <c r="BL85" s="359"/>
      <c r="BM85" s="359"/>
      <c r="BN85" s="359"/>
      <c r="BO85" s="359"/>
      <c r="BP85" s="359"/>
      <c r="BQ85" s="359"/>
      <c r="BR85" s="359"/>
      <c r="BS85" s="359"/>
      <c r="BT85" s="359"/>
      <c r="BU85" s="359"/>
      <c r="BV85" s="359"/>
      <c r="BW85" s="359"/>
      <c r="BX85" s="359"/>
      <c r="BY85" s="359"/>
    </row>
    <row r="86" spans="1:77" s="164" customFormat="1" ht="12.75">
      <c r="A86" s="207"/>
      <c r="B86" s="220"/>
      <c r="C86" s="220"/>
      <c r="D86" s="220"/>
      <c r="E86" s="220"/>
      <c r="F86" s="220"/>
      <c r="G86" s="220"/>
      <c r="H86" s="220"/>
      <c r="I86" s="243"/>
      <c r="J86" s="159"/>
      <c r="S86" s="359"/>
      <c r="T86" s="351"/>
      <c r="U86" s="351"/>
      <c r="V86" s="350"/>
      <c r="W86" s="345"/>
      <c r="X86" s="345"/>
      <c r="Y86" s="345"/>
      <c r="Z86" s="345"/>
      <c r="AA86" s="345"/>
      <c r="AB86" s="328"/>
      <c r="AC86" s="345"/>
      <c r="AD86" s="345"/>
      <c r="AE86" s="345"/>
      <c r="AF86" s="345"/>
      <c r="AG86" s="345"/>
      <c r="AH86" s="345"/>
      <c r="AI86" s="359"/>
      <c r="AJ86" s="359"/>
      <c r="AK86" s="359"/>
      <c r="AL86" s="359"/>
      <c r="AM86" s="359"/>
      <c r="AN86" s="359"/>
      <c r="AO86" s="345"/>
      <c r="AP86" s="345"/>
      <c r="AQ86" s="358"/>
      <c r="AR86" s="359"/>
      <c r="AS86" s="359"/>
      <c r="AT86" s="359"/>
      <c r="AU86" s="359"/>
      <c r="AV86" s="359"/>
      <c r="AW86" s="359"/>
      <c r="AX86" s="359"/>
      <c r="AY86" s="359"/>
      <c r="AZ86" s="359"/>
      <c r="BA86" s="359"/>
      <c r="BB86" s="359"/>
      <c r="BC86" s="359"/>
      <c r="BD86" s="359"/>
      <c r="BE86" s="359"/>
      <c r="BF86" s="359"/>
      <c r="BG86" s="359"/>
      <c r="BH86" s="359"/>
      <c r="BI86" s="359"/>
      <c r="BJ86" s="359"/>
      <c r="BK86" s="359"/>
      <c r="BL86" s="359"/>
      <c r="BM86" s="359"/>
      <c r="BN86" s="359"/>
      <c r="BO86" s="359"/>
      <c r="BP86" s="359"/>
      <c r="BQ86" s="359"/>
      <c r="BR86" s="359"/>
      <c r="BS86" s="359"/>
      <c r="BT86" s="359"/>
      <c r="BU86" s="359"/>
      <c r="BV86" s="359"/>
      <c r="BW86" s="359"/>
      <c r="BX86" s="359"/>
      <c r="BY86" s="359"/>
    </row>
    <row r="87" spans="1:77" s="164" customFormat="1" ht="12.75">
      <c r="A87" s="207"/>
      <c r="B87" s="220"/>
      <c r="C87" s="220"/>
      <c r="D87" s="220"/>
      <c r="E87" s="220"/>
      <c r="F87" s="220"/>
      <c r="G87" s="220"/>
      <c r="H87" s="220"/>
      <c r="I87" s="243"/>
      <c r="J87" s="159"/>
      <c r="S87" s="359"/>
      <c r="T87" s="351"/>
      <c r="U87" s="351"/>
      <c r="V87" s="350"/>
      <c r="W87" s="345"/>
      <c r="X87" s="345"/>
      <c r="Y87" s="345"/>
      <c r="Z87" s="345"/>
      <c r="AA87" s="345"/>
      <c r="AB87" s="328"/>
      <c r="AC87" s="345"/>
      <c r="AD87" s="345"/>
      <c r="AE87" s="345"/>
      <c r="AF87" s="345"/>
      <c r="AG87" s="345"/>
      <c r="AH87" s="345"/>
      <c r="AI87" s="359"/>
      <c r="AJ87" s="359"/>
      <c r="AK87" s="359"/>
      <c r="AL87" s="359"/>
      <c r="AM87" s="359"/>
      <c r="AN87" s="359"/>
      <c r="AO87" s="345"/>
      <c r="AP87" s="345"/>
      <c r="AQ87" s="358"/>
      <c r="AR87" s="359"/>
      <c r="AS87" s="359"/>
      <c r="AT87" s="359"/>
      <c r="AU87" s="359"/>
      <c r="AV87" s="359"/>
      <c r="AW87" s="359"/>
      <c r="AX87" s="359"/>
      <c r="AY87" s="359"/>
      <c r="AZ87" s="359"/>
      <c r="BA87" s="359"/>
      <c r="BB87" s="359"/>
      <c r="BC87" s="359"/>
      <c r="BD87" s="359"/>
      <c r="BE87" s="359"/>
      <c r="BF87" s="359"/>
      <c r="BG87" s="359"/>
      <c r="BH87" s="359"/>
      <c r="BI87" s="359"/>
      <c r="BJ87" s="359"/>
      <c r="BK87" s="359"/>
      <c r="BL87" s="359"/>
      <c r="BM87" s="359"/>
      <c r="BN87" s="359"/>
      <c r="BO87" s="359"/>
      <c r="BP87" s="359"/>
      <c r="BQ87" s="359"/>
      <c r="BR87" s="359"/>
      <c r="BS87" s="359"/>
      <c r="BT87" s="359"/>
      <c r="BU87" s="359"/>
      <c r="BV87" s="359"/>
      <c r="BW87" s="359"/>
      <c r="BX87" s="359"/>
      <c r="BY87" s="359"/>
    </row>
    <row r="88" spans="1:77" s="164" customFormat="1" ht="12.75">
      <c r="A88" s="207"/>
      <c r="B88" s="220"/>
      <c r="C88" s="220"/>
      <c r="D88" s="220"/>
      <c r="E88" s="220"/>
      <c r="F88" s="220"/>
      <c r="G88" s="220"/>
      <c r="H88" s="220"/>
      <c r="I88" s="243"/>
      <c r="J88" s="159"/>
      <c r="S88" s="359"/>
      <c r="T88" s="351"/>
      <c r="U88" s="351"/>
      <c r="V88" s="350"/>
      <c r="W88" s="345"/>
      <c r="X88" s="345"/>
      <c r="Y88" s="345"/>
      <c r="Z88" s="345"/>
      <c r="AA88" s="345"/>
      <c r="AB88" s="328"/>
      <c r="AC88" s="345"/>
      <c r="AD88" s="345"/>
      <c r="AE88" s="345"/>
      <c r="AF88" s="345"/>
      <c r="AG88" s="345"/>
      <c r="AH88" s="345"/>
      <c r="AI88" s="359"/>
      <c r="AJ88" s="359"/>
      <c r="AK88" s="359"/>
      <c r="AL88" s="359"/>
      <c r="AM88" s="359"/>
      <c r="AN88" s="359"/>
      <c r="AO88" s="345"/>
      <c r="AP88" s="345"/>
      <c r="AQ88" s="358"/>
      <c r="AR88" s="359"/>
      <c r="AS88" s="359"/>
      <c r="AT88" s="359"/>
      <c r="AU88" s="359"/>
      <c r="AV88" s="359"/>
      <c r="AW88" s="359"/>
      <c r="AX88" s="359"/>
      <c r="AY88" s="359"/>
      <c r="AZ88" s="359"/>
      <c r="BA88" s="359"/>
      <c r="BB88" s="359"/>
      <c r="BC88" s="359"/>
      <c r="BD88" s="359"/>
      <c r="BE88" s="359"/>
      <c r="BF88" s="359"/>
      <c r="BG88" s="359"/>
      <c r="BH88" s="359"/>
      <c r="BI88" s="359"/>
      <c r="BJ88" s="359"/>
      <c r="BK88" s="359"/>
      <c r="BL88" s="359"/>
      <c r="BM88" s="359"/>
      <c r="BN88" s="359"/>
      <c r="BO88" s="359"/>
      <c r="BP88" s="359"/>
      <c r="BQ88" s="359"/>
      <c r="BR88" s="359"/>
      <c r="BS88" s="359"/>
      <c r="BT88" s="359"/>
      <c r="BU88" s="359"/>
      <c r="BV88" s="359"/>
      <c r="BW88" s="359"/>
      <c r="BX88" s="359"/>
      <c r="BY88" s="359"/>
    </row>
    <row r="89" spans="1:77" s="164" customFormat="1" ht="12.75">
      <c r="A89" s="207"/>
      <c r="B89" s="220"/>
      <c r="C89" s="220"/>
      <c r="D89" s="220"/>
      <c r="E89" s="220"/>
      <c r="F89" s="220"/>
      <c r="G89" s="220"/>
      <c r="H89" s="220"/>
      <c r="I89" s="243"/>
      <c r="J89" s="159"/>
      <c r="S89" s="359"/>
      <c r="T89" s="351"/>
      <c r="U89" s="351"/>
      <c r="V89" s="350"/>
      <c r="W89" s="345"/>
      <c r="X89" s="345"/>
      <c r="Y89" s="345"/>
      <c r="Z89" s="345"/>
      <c r="AA89" s="345"/>
      <c r="AB89" s="328"/>
      <c r="AC89" s="345"/>
      <c r="AD89" s="345"/>
      <c r="AE89" s="345"/>
      <c r="AF89" s="345"/>
      <c r="AG89" s="345"/>
      <c r="AH89" s="345"/>
      <c r="AI89" s="359"/>
      <c r="AJ89" s="359"/>
      <c r="AK89" s="359"/>
      <c r="AL89" s="359"/>
      <c r="AM89" s="359"/>
      <c r="AN89" s="359"/>
      <c r="AO89" s="345"/>
      <c r="AP89" s="345"/>
      <c r="AQ89" s="358"/>
      <c r="AR89" s="359"/>
      <c r="AS89" s="359"/>
      <c r="AT89" s="359"/>
      <c r="AU89" s="359"/>
      <c r="AV89" s="359"/>
      <c r="AW89" s="359"/>
      <c r="AX89" s="359"/>
      <c r="AY89" s="359"/>
      <c r="AZ89" s="359"/>
      <c r="BA89" s="359"/>
      <c r="BB89" s="359"/>
      <c r="BC89" s="359"/>
      <c r="BD89" s="359"/>
      <c r="BE89" s="359"/>
      <c r="BF89" s="359"/>
      <c r="BG89" s="359"/>
      <c r="BH89" s="359"/>
      <c r="BI89" s="359"/>
      <c r="BJ89" s="359"/>
      <c r="BK89" s="359"/>
      <c r="BL89" s="359"/>
      <c r="BM89" s="359"/>
      <c r="BN89" s="359"/>
      <c r="BO89" s="359"/>
      <c r="BP89" s="359"/>
      <c r="BQ89" s="359"/>
      <c r="BR89" s="359"/>
      <c r="BS89" s="359"/>
      <c r="BT89" s="359"/>
      <c r="BU89" s="359"/>
      <c r="BV89" s="359"/>
      <c r="BW89" s="359"/>
      <c r="BX89" s="359"/>
      <c r="BY89" s="359"/>
    </row>
    <row r="90" spans="1:77" s="164" customFormat="1" ht="12.75">
      <c r="A90" s="207"/>
      <c r="B90" s="220"/>
      <c r="C90" s="220"/>
      <c r="D90" s="220"/>
      <c r="E90" s="220"/>
      <c r="F90" s="220"/>
      <c r="G90" s="220"/>
      <c r="H90" s="220"/>
      <c r="I90" s="243"/>
      <c r="J90" s="159"/>
      <c r="S90" s="359"/>
      <c r="T90" s="351"/>
      <c r="U90" s="351"/>
      <c r="V90" s="350"/>
      <c r="W90" s="345"/>
      <c r="X90" s="345"/>
      <c r="Y90" s="345"/>
      <c r="Z90" s="345"/>
      <c r="AA90" s="345"/>
      <c r="AB90" s="328"/>
      <c r="AC90" s="345"/>
      <c r="AD90" s="345"/>
      <c r="AE90" s="345"/>
      <c r="AF90" s="345"/>
      <c r="AG90" s="345"/>
      <c r="AH90" s="345"/>
      <c r="AI90" s="359"/>
      <c r="AJ90" s="359"/>
      <c r="AK90" s="359"/>
      <c r="AL90" s="359"/>
      <c r="AM90" s="359"/>
      <c r="AN90" s="359"/>
      <c r="AO90" s="345"/>
      <c r="AP90" s="345"/>
      <c r="AQ90" s="358"/>
      <c r="AR90" s="359"/>
      <c r="AS90" s="359"/>
      <c r="AT90" s="359"/>
      <c r="AU90" s="359"/>
      <c r="AV90" s="359"/>
      <c r="AW90" s="359"/>
      <c r="AX90" s="359"/>
      <c r="AY90" s="359"/>
      <c r="AZ90" s="359"/>
      <c r="BA90" s="359"/>
      <c r="BB90" s="359"/>
      <c r="BC90" s="359"/>
      <c r="BD90" s="359"/>
      <c r="BE90" s="359"/>
      <c r="BF90" s="359"/>
      <c r="BG90" s="359"/>
      <c r="BH90" s="359"/>
      <c r="BI90" s="359"/>
      <c r="BJ90" s="359"/>
      <c r="BK90" s="359"/>
      <c r="BL90" s="359"/>
      <c r="BM90" s="359"/>
      <c r="BN90" s="359"/>
      <c r="BO90" s="359"/>
      <c r="BP90" s="359"/>
      <c r="BQ90" s="359"/>
      <c r="BR90" s="359"/>
      <c r="BS90" s="359"/>
      <c r="BT90" s="359"/>
      <c r="BU90" s="359"/>
      <c r="BV90" s="359"/>
      <c r="BW90" s="359"/>
      <c r="BX90" s="359"/>
      <c r="BY90" s="359"/>
    </row>
    <row r="91" spans="1:77" s="164" customFormat="1" ht="12.75">
      <c r="A91" s="207"/>
      <c r="B91" s="220"/>
      <c r="C91" s="220"/>
      <c r="D91" s="220"/>
      <c r="E91" s="220"/>
      <c r="F91" s="220"/>
      <c r="G91" s="220"/>
      <c r="H91" s="220"/>
      <c r="I91" s="243"/>
      <c r="J91" s="159"/>
      <c r="S91" s="359"/>
      <c r="T91" s="351"/>
      <c r="U91" s="351"/>
      <c r="V91" s="350"/>
      <c r="W91" s="345"/>
      <c r="X91" s="345"/>
      <c r="Y91" s="345"/>
      <c r="Z91" s="345"/>
      <c r="AA91" s="345"/>
      <c r="AB91" s="328"/>
      <c r="AC91" s="345"/>
      <c r="AD91" s="345"/>
      <c r="AE91" s="345"/>
      <c r="AF91" s="345"/>
      <c r="AG91" s="345"/>
      <c r="AH91" s="345"/>
      <c r="AI91" s="359"/>
      <c r="AJ91" s="359"/>
      <c r="AK91" s="359"/>
      <c r="AL91" s="359"/>
      <c r="AM91" s="359"/>
      <c r="AN91" s="359"/>
      <c r="AO91" s="345"/>
      <c r="AP91" s="345"/>
      <c r="AQ91" s="358"/>
      <c r="AR91" s="359"/>
      <c r="AS91" s="359"/>
      <c r="AT91" s="359"/>
      <c r="AU91" s="359"/>
      <c r="AV91" s="359"/>
      <c r="AW91" s="359"/>
      <c r="AX91" s="359"/>
      <c r="AY91" s="359"/>
      <c r="AZ91" s="359"/>
      <c r="BA91" s="359"/>
      <c r="BB91" s="359"/>
      <c r="BC91" s="359"/>
      <c r="BD91" s="359"/>
      <c r="BE91" s="359"/>
      <c r="BF91" s="359"/>
      <c r="BG91" s="359"/>
      <c r="BH91" s="359"/>
      <c r="BI91" s="359"/>
      <c r="BJ91" s="359"/>
      <c r="BK91" s="359"/>
      <c r="BL91" s="359"/>
      <c r="BM91" s="359"/>
      <c r="BN91" s="359"/>
      <c r="BO91" s="359"/>
      <c r="BP91" s="359"/>
      <c r="BQ91" s="359"/>
      <c r="BR91" s="359"/>
      <c r="BS91" s="359"/>
      <c r="BT91" s="359"/>
      <c r="BU91" s="359"/>
      <c r="BV91" s="359"/>
      <c r="BW91" s="359"/>
      <c r="BX91" s="359"/>
      <c r="BY91" s="359"/>
    </row>
    <row r="92" spans="1:77" s="164" customFormat="1" ht="12.75">
      <c r="A92" s="207"/>
      <c r="B92" s="220"/>
      <c r="C92" s="220"/>
      <c r="D92" s="220"/>
      <c r="E92" s="220"/>
      <c r="F92" s="220"/>
      <c r="G92" s="220"/>
      <c r="H92" s="220"/>
      <c r="I92" s="243"/>
      <c r="J92" s="159"/>
      <c r="S92" s="359"/>
      <c r="T92" s="351"/>
      <c r="U92" s="351"/>
      <c r="V92" s="350"/>
      <c r="W92" s="345"/>
      <c r="X92" s="345"/>
      <c r="Y92" s="345"/>
      <c r="Z92" s="345"/>
      <c r="AA92" s="345"/>
      <c r="AB92" s="328"/>
      <c r="AC92" s="345"/>
      <c r="AD92" s="345"/>
      <c r="AE92" s="345"/>
      <c r="AF92" s="345"/>
      <c r="AG92" s="345"/>
      <c r="AH92" s="345"/>
      <c r="AI92" s="359"/>
      <c r="AJ92" s="359"/>
      <c r="AK92" s="359"/>
      <c r="AL92" s="359"/>
      <c r="AM92" s="359"/>
      <c r="AN92" s="359"/>
      <c r="AO92" s="345"/>
      <c r="AP92" s="345"/>
      <c r="AQ92" s="358"/>
      <c r="AR92" s="359"/>
      <c r="AS92" s="359"/>
      <c r="AT92" s="359"/>
      <c r="AU92" s="359"/>
      <c r="AV92" s="359"/>
      <c r="AW92" s="359"/>
      <c r="AX92" s="359"/>
      <c r="AY92" s="359"/>
      <c r="AZ92" s="359"/>
      <c r="BA92" s="359"/>
      <c r="BB92" s="359"/>
      <c r="BC92" s="359"/>
      <c r="BD92" s="359"/>
      <c r="BE92" s="359"/>
      <c r="BF92" s="359"/>
      <c r="BG92" s="359"/>
      <c r="BH92" s="359"/>
      <c r="BI92" s="359"/>
      <c r="BJ92" s="359"/>
      <c r="BK92" s="359"/>
      <c r="BL92" s="359"/>
      <c r="BM92" s="359"/>
      <c r="BN92" s="359"/>
      <c r="BO92" s="359"/>
      <c r="BP92" s="359"/>
      <c r="BQ92" s="359"/>
      <c r="BR92" s="359"/>
      <c r="BS92" s="359"/>
      <c r="BT92" s="359"/>
      <c r="BU92" s="359"/>
      <c r="BV92" s="359"/>
      <c r="BW92" s="359"/>
      <c r="BX92" s="359"/>
      <c r="BY92" s="359"/>
    </row>
    <row r="93" spans="1:77" s="164" customFormat="1" ht="12.75">
      <c r="A93" s="207"/>
      <c r="B93" s="220"/>
      <c r="C93" s="220"/>
      <c r="D93" s="220"/>
      <c r="E93" s="220"/>
      <c r="F93" s="220"/>
      <c r="G93" s="220"/>
      <c r="H93" s="220"/>
      <c r="I93" s="243"/>
      <c r="J93" s="159"/>
      <c r="S93" s="359"/>
      <c r="T93" s="351"/>
      <c r="U93" s="351"/>
      <c r="V93" s="350"/>
      <c r="W93" s="345"/>
      <c r="X93" s="345"/>
      <c r="Y93" s="345"/>
      <c r="Z93" s="345"/>
      <c r="AA93" s="345"/>
      <c r="AB93" s="328"/>
      <c r="AC93" s="345"/>
      <c r="AD93" s="345"/>
      <c r="AE93" s="345"/>
      <c r="AF93" s="345"/>
      <c r="AG93" s="345"/>
      <c r="AH93" s="345"/>
      <c r="AI93" s="359"/>
      <c r="AJ93" s="359"/>
      <c r="AK93" s="359"/>
      <c r="AL93" s="359"/>
      <c r="AM93" s="359"/>
      <c r="AN93" s="359"/>
      <c r="AO93" s="361"/>
      <c r="AP93" s="345"/>
      <c r="AQ93" s="358"/>
      <c r="AR93" s="359"/>
      <c r="AS93" s="359"/>
      <c r="AT93" s="359"/>
      <c r="AU93" s="359"/>
      <c r="AV93" s="359"/>
      <c r="AW93" s="359"/>
      <c r="AX93" s="359"/>
      <c r="AY93" s="359"/>
      <c r="AZ93" s="359"/>
      <c r="BA93" s="359"/>
      <c r="BB93" s="359"/>
      <c r="BC93" s="359"/>
      <c r="BD93" s="359"/>
      <c r="BE93" s="359"/>
      <c r="BF93" s="359"/>
      <c r="BG93" s="359"/>
      <c r="BH93" s="359"/>
      <c r="BI93" s="359"/>
      <c r="BJ93" s="359"/>
      <c r="BK93" s="359"/>
      <c r="BL93" s="359"/>
      <c r="BM93" s="359"/>
      <c r="BN93" s="359"/>
      <c r="BO93" s="359"/>
      <c r="BP93" s="359"/>
      <c r="BQ93" s="359"/>
      <c r="BR93" s="359"/>
      <c r="BS93" s="359"/>
      <c r="BT93" s="359"/>
      <c r="BU93" s="359"/>
      <c r="BV93" s="359"/>
      <c r="BW93" s="359"/>
      <c r="BX93" s="359"/>
      <c r="BY93" s="359"/>
    </row>
    <row r="94" spans="1:77" s="173" customFormat="1" ht="12" customHeight="1">
      <c r="A94" s="207"/>
      <c r="B94" s="220"/>
      <c r="C94" s="220"/>
      <c r="D94" s="220"/>
      <c r="E94" s="220"/>
      <c r="F94" s="220"/>
      <c r="G94" s="220"/>
      <c r="H94" s="220"/>
      <c r="I94" s="225"/>
      <c r="J94" s="172"/>
      <c r="T94" s="351"/>
      <c r="U94" s="351"/>
      <c r="V94" s="350"/>
      <c r="W94" s="345"/>
      <c r="X94" s="345"/>
      <c r="Y94" s="345"/>
      <c r="Z94" s="345"/>
      <c r="AA94" s="345"/>
      <c r="AB94" s="328"/>
      <c r="AC94" s="345"/>
      <c r="AD94" s="345"/>
      <c r="AE94" s="345"/>
      <c r="AF94" s="345"/>
      <c r="AG94" s="345"/>
      <c r="AH94" s="345"/>
      <c r="AO94" s="361"/>
      <c r="AP94" s="345"/>
      <c r="AQ94" s="358"/>
    </row>
    <row r="95" spans="1:77" s="171" customFormat="1" ht="14.1" customHeight="1">
      <c r="A95" s="207"/>
      <c r="B95" s="220"/>
      <c r="C95" s="220"/>
      <c r="D95" s="220"/>
      <c r="E95" s="220"/>
      <c r="F95" s="220"/>
      <c r="G95" s="220"/>
      <c r="H95" s="220"/>
      <c r="I95" s="223"/>
      <c r="J95" s="176"/>
      <c r="T95" s="351"/>
      <c r="U95" s="351"/>
      <c r="V95" s="350"/>
      <c r="W95" s="345"/>
      <c r="X95" s="345"/>
      <c r="Y95" s="345"/>
      <c r="Z95" s="345"/>
      <c r="AA95" s="345"/>
      <c r="AB95" s="328"/>
      <c r="AC95" s="345"/>
      <c r="AD95" s="345"/>
      <c r="AE95" s="345"/>
      <c r="AF95" s="345"/>
      <c r="AG95" s="345"/>
      <c r="AH95" s="345"/>
      <c r="AO95" s="361"/>
      <c r="AP95" s="345"/>
      <c r="AQ95" s="358"/>
    </row>
    <row r="96" spans="1:77" s="140" customFormat="1" ht="12" customHeight="1">
      <c r="A96" s="207"/>
      <c r="B96" s="220"/>
      <c r="C96" s="220"/>
      <c r="D96" s="220"/>
      <c r="E96" s="220"/>
      <c r="F96" s="220"/>
      <c r="G96" s="220"/>
      <c r="H96" s="220"/>
      <c r="I96" s="243"/>
      <c r="J96" s="159"/>
      <c r="T96" s="351"/>
      <c r="U96" s="351"/>
      <c r="V96" s="350"/>
      <c r="W96" s="345"/>
      <c r="X96" s="345"/>
      <c r="Y96" s="345"/>
      <c r="Z96" s="345"/>
      <c r="AA96" s="345"/>
      <c r="AB96" s="328"/>
      <c r="AC96" s="345"/>
      <c r="AD96" s="345"/>
      <c r="AE96" s="345"/>
      <c r="AF96" s="345"/>
      <c r="AG96" s="345"/>
      <c r="AH96" s="345"/>
      <c r="AO96" s="345"/>
      <c r="AP96" s="345"/>
      <c r="AQ96" s="358"/>
    </row>
    <row r="97" spans="1:43" s="140" customFormat="1" ht="12" customHeight="1">
      <c r="A97" s="207"/>
      <c r="B97" s="220"/>
      <c r="C97" s="220"/>
      <c r="D97" s="220"/>
      <c r="E97" s="220"/>
      <c r="F97" s="220"/>
      <c r="G97" s="220"/>
      <c r="H97" s="220"/>
      <c r="I97" s="243"/>
      <c r="J97" s="159"/>
      <c r="T97" s="351"/>
      <c r="U97" s="351"/>
      <c r="V97" s="350"/>
      <c r="W97" s="345"/>
      <c r="X97" s="345"/>
      <c r="Y97" s="345"/>
      <c r="Z97" s="345"/>
      <c r="AA97" s="345"/>
      <c r="AB97" s="328"/>
      <c r="AC97" s="345"/>
      <c r="AD97" s="345"/>
      <c r="AE97" s="345"/>
      <c r="AF97" s="345"/>
      <c r="AG97" s="345"/>
      <c r="AH97" s="345"/>
      <c r="AO97" s="345"/>
      <c r="AP97" s="345"/>
      <c r="AQ97" s="358"/>
    </row>
    <row r="98" spans="1:43" s="140" customFormat="1" ht="12" customHeight="1">
      <c r="A98" s="207"/>
      <c r="B98" s="220"/>
      <c r="C98" s="220"/>
      <c r="D98" s="220"/>
      <c r="E98" s="220"/>
      <c r="F98" s="220"/>
      <c r="G98" s="220"/>
      <c r="H98" s="220"/>
      <c r="I98" s="243"/>
      <c r="J98" s="159"/>
      <c r="T98" s="351"/>
      <c r="U98" s="351"/>
      <c r="V98" s="350"/>
      <c r="W98" s="345"/>
      <c r="X98" s="345"/>
      <c r="Y98" s="345"/>
      <c r="Z98" s="345"/>
      <c r="AA98" s="345"/>
      <c r="AB98" s="328"/>
      <c r="AC98" s="345"/>
      <c r="AD98" s="345"/>
      <c r="AE98" s="345"/>
      <c r="AF98" s="345"/>
      <c r="AG98" s="345"/>
      <c r="AH98" s="345"/>
      <c r="AO98" s="345"/>
      <c r="AP98" s="345"/>
      <c r="AQ98" s="358"/>
    </row>
    <row r="99" spans="1:43" s="181" customFormat="1" ht="12" customHeight="1">
      <c r="A99" s="207"/>
      <c r="B99" s="220"/>
      <c r="C99" s="220"/>
      <c r="D99" s="220"/>
      <c r="E99" s="220"/>
      <c r="F99" s="220"/>
      <c r="G99" s="220"/>
      <c r="H99" s="220"/>
      <c r="I99" s="244"/>
      <c r="T99" s="351"/>
      <c r="U99" s="351"/>
      <c r="V99" s="350"/>
      <c r="W99" s="345"/>
      <c r="X99" s="345"/>
      <c r="Y99" s="345"/>
      <c r="Z99" s="345"/>
      <c r="AA99" s="345"/>
      <c r="AB99" s="328"/>
      <c r="AC99" s="345"/>
      <c r="AD99" s="345"/>
      <c r="AE99" s="345"/>
      <c r="AF99" s="345"/>
      <c r="AG99" s="345"/>
      <c r="AH99" s="345"/>
      <c r="AO99" s="345"/>
      <c r="AP99" s="345"/>
      <c r="AQ99" s="358"/>
    </row>
    <row r="100" spans="1:43" s="140" customFormat="1" ht="12" customHeight="1">
      <c r="A100" s="207"/>
      <c r="B100" s="220"/>
      <c r="C100" s="220"/>
      <c r="D100" s="220"/>
      <c r="E100" s="220"/>
      <c r="F100" s="220"/>
      <c r="G100" s="220"/>
      <c r="H100" s="220"/>
      <c r="I100" s="243"/>
      <c r="J100" s="159"/>
      <c r="T100" s="351"/>
      <c r="U100" s="351"/>
      <c r="V100" s="350"/>
      <c r="W100" s="345"/>
      <c r="X100" s="345"/>
      <c r="Y100" s="345"/>
      <c r="Z100" s="345"/>
      <c r="AA100" s="345"/>
      <c r="AB100" s="328"/>
      <c r="AC100" s="345"/>
      <c r="AD100" s="345"/>
      <c r="AE100" s="345"/>
      <c r="AF100" s="345"/>
      <c r="AG100" s="345"/>
      <c r="AH100" s="345"/>
      <c r="AO100" s="345"/>
      <c r="AP100" s="345"/>
      <c r="AQ100" s="358"/>
    </row>
    <row r="101" spans="1:43" s="140" customFormat="1" ht="12" customHeight="1">
      <c r="A101" s="207"/>
      <c r="B101" s="220"/>
      <c r="C101" s="220"/>
      <c r="D101" s="220"/>
      <c r="E101" s="220"/>
      <c r="F101" s="220"/>
      <c r="G101" s="220"/>
      <c r="H101" s="220"/>
      <c r="I101" s="246"/>
      <c r="J101" s="144"/>
      <c r="T101" s="351"/>
      <c r="U101" s="351"/>
      <c r="V101" s="350"/>
      <c r="W101" s="345"/>
      <c r="X101" s="345"/>
      <c r="Y101" s="345"/>
      <c r="Z101" s="345"/>
      <c r="AA101" s="345"/>
      <c r="AB101" s="328"/>
      <c r="AC101" s="345"/>
      <c r="AD101" s="345"/>
      <c r="AE101" s="345"/>
      <c r="AF101" s="345"/>
      <c r="AG101" s="345"/>
      <c r="AH101" s="345"/>
      <c r="AO101" s="345"/>
      <c r="AP101" s="345"/>
      <c r="AQ101" s="358"/>
    </row>
    <row r="102" spans="1:43" s="140" customFormat="1" ht="12" customHeight="1">
      <c r="A102" s="207"/>
      <c r="B102" s="220"/>
      <c r="C102" s="220"/>
      <c r="D102" s="220"/>
      <c r="E102" s="220"/>
      <c r="F102" s="220"/>
      <c r="G102" s="220"/>
      <c r="H102" s="220"/>
      <c r="I102" s="197"/>
      <c r="T102" s="351"/>
      <c r="U102" s="351"/>
      <c r="V102" s="350"/>
      <c r="W102" s="345"/>
      <c r="X102" s="345"/>
      <c r="Y102" s="345"/>
      <c r="Z102" s="345"/>
      <c r="AA102" s="345"/>
      <c r="AB102" s="328"/>
      <c r="AC102" s="345"/>
      <c r="AD102" s="345"/>
      <c r="AE102" s="345"/>
      <c r="AF102" s="345"/>
      <c r="AG102" s="345"/>
      <c r="AH102" s="345"/>
      <c r="AO102" s="345"/>
      <c r="AP102" s="345"/>
      <c r="AQ102" s="358"/>
    </row>
    <row r="103" spans="1:43" s="140" customFormat="1" ht="12" customHeight="1">
      <c r="A103" s="207"/>
      <c r="B103" s="220"/>
      <c r="C103" s="220"/>
      <c r="D103" s="220"/>
      <c r="E103" s="220"/>
      <c r="F103" s="220"/>
      <c r="G103" s="220"/>
      <c r="H103" s="220"/>
      <c r="I103" s="197"/>
      <c r="T103" s="351"/>
      <c r="U103" s="351"/>
      <c r="V103" s="350"/>
      <c r="W103" s="345"/>
      <c r="X103" s="345"/>
      <c r="Y103" s="345"/>
      <c r="Z103" s="345"/>
      <c r="AA103" s="345"/>
      <c r="AB103" s="328"/>
      <c r="AC103" s="345"/>
      <c r="AD103" s="345"/>
      <c r="AE103" s="345"/>
      <c r="AF103" s="345"/>
      <c r="AG103" s="345"/>
      <c r="AH103" s="345"/>
      <c r="AO103" s="345"/>
      <c r="AP103" s="345"/>
      <c r="AQ103" s="358"/>
    </row>
    <row r="104" spans="1:43" s="140" customFormat="1" ht="12" customHeight="1">
      <c r="A104" s="207"/>
      <c r="B104" s="220"/>
      <c r="C104" s="220"/>
      <c r="D104" s="220"/>
      <c r="E104" s="220"/>
      <c r="F104" s="220"/>
      <c r="G104" s="220"/>
      <c r="H104" s="220"/>
      <c r="I104" s="197"/>
      <c r="T104" s="351"/>
      <c r="U104" s="351"/>
      <c r="V104" s="350"/>
      <c r="W104" s="345"/>
      <c r="X104" s="345"/>
      <c r="Y104" s="345"/>
      <c r="Z104" s="345"/>
      <c r="AA104" s="345"/>
      <c r="AB104" s="328"/>
      <c r="AC104" s="345"/>
      <c r="AD104" s="345"/>
      <c r="AE104" s="345"/>
      <c r="AF104" s="345"/>
      <c r="AG104" s="345"/>
      <c r="AH104" s="345"/>
      <c r="AO104" s="345"/>
      <c r="AP104" s="345"/>
      <c r="AQ104" s="358"/>
    </row>
    <row r="105" spans="1:43" s="140" customFormat="1" ht="12" customHeight="1">
      <c r="A105" s="207"/>
      <c r="B105" s="220"/>
      <c r="C105" s="220"/>
      <c r="D105" s="220"/>
      <c r="E105" s="220"/>
      <c r="F105" s="220"/>
      <c r="G105" s="220"/>
      <c r="H105" s="220"/>
      <c r="I105" s="197"/>
      <c r="T105" s="351"/>
      <c r="U105" s="331"/>
      <c r="V105" s="350"/>
      <c r="W105" s="345"/>
      <c r="X105" s="345"/>
      <c r="Y105" s="345"/>
      <c r="Z105" s="345"/>
      <c r="AA105" s="345"/>
      <c r="AB105" s="328"/>
      <c r="AC105" s="345"/>
      <c r="AD105" s="345"/>
      <c r="AE105" s="345"/>
      <c r="AF105" s="345"/>
      <c r="AG105" s="345"/>
      <c r="AH105" s="345"/>
      <c r="AO105" s="345"/>
      <c r="AP105" s="345"/>
      <c r="AQ105" s="358"/>
    </row>
    <row r="106" spans="1:43" s="140" customFormat="1" ht="12" customHeight="1">
      <c r="A106" s="207"/>
      <c r="B106" s="220"/>
      <c r="C106" s="220"/>
      <c r="D106" s="220"/>
      <c r="E106" s="220"/>
      <c r="F106" s="220"/>
      <c r="G106" s="220"/>
      <c r="H106" s="220"/>
      <c r="I106" s="197"/>
      <c r="T106" s="351"/>
      <c r="U106" s="331"/>
      <c r="V106" s="350"/>
      <c r="W106" s="345"/>
      <c r="X106" s="345"/>
      <c r="Y106" s="345"/>
      <c r="Z106" s="345"/>
      <c r="AA106" s="345"/>
      <c r="AB106" s="328"/>
      <c r="AC106" s="345"/>
      <c r="AD106" s="345"/>
      <c r="AE106" s="345"/>
      <c r="AF106" s="345"/>
      <c r="AG106" s="345"/>
      <c r="AH106" s="345"/>
      <c r="AO106" s="345"/>
      <c r="AP106" s="345"/>
      <c r="AQ106" s="358"/>
    </row>
    <row r="107" spans="1:43" s="140" customFormat="1" ht="12" customHeight="1">
      <c r="A107" s="207"/>
      <c r="B107" s="220"/>
      <c r="C107" s="220"/>
      <c r="D107" s="220"/>
      <c r="E107" s="220"/>
      <c r="F107" s="220"/>
      <c r="G107" s="220"/>
      <c r="H107" s="220"/>
      <c r="I107" s="197"/>
      <c r="T107" s="351"/>
      <c r="U107" s="331"/>
      <c r="V107" s="350"/>
      <c r="W107" s="345"/>
      <c r="X107" s="345"/>
      <c r="Y107" s="345"/>
      <c r="Z107" s="345"/>
      <c r="AA107" s="345"/>
      <c r="AB107" s="328"/>
      <c r="AC107" s="345"/>
      <c r="AD107" s="345"/>
      <c r="AE107" s="345"/>
      <c r="AF107" s="345"/>
      <c r="AG107" s="345"/>
      <c r="AH107" s="345"/>
      <c r="AO107" s="345"/>
      <c r="AP107" s="345"/>
      <c r="AQ107" s="358"/>
    </row>
    <row r="108" spans="1:43" s="181" customFormat="1" ht="12" customHeight="1">
      <c r="A108" s="207"/>
      <c r="B108" s="220"/>
      <c r="C108" s="220"/>
      <c r="D108" s="220"/>
      <c r="E108" s="220"/>
      <c r="F108" s="220"/>
      <c r="G108" s="220"/>
      <c r="H108" s="220"/>
      <c r="I108" s="244"/>
      <c r="T108" s="351"/>
      <c r="U108" s="331"/>
      <c r="V108" s="350"/>
      <c r="W108" s="345"/>
      <c r="X108" s="345"/>
      <c r="Y108" s="345"/>
      <c r="Z108" s="345"/>
      <c r="AA108" s="345"/>
      <c r="AB108" s="328"/>
      <c r="AC108" s="345"/>
      <c r="AD108" s="345"/>
      <c r="AE108" s="345"/>
      <c r="AF108" s="345"/>
      <c r="AG108" s="345"/>
      <c r="AH108" s="345"/>
      <c r="AO108" s="364"/>
      <c r="AP108" s="345"/>
      <c r="AQ108" s="358"/>
    </row>
    <row r="109" spans="1:43" s="140" customFormat="1" ht="12" customHeight="1">
      <c r="A109" s="207"/>
      <c r="B109" s="220"/>
      <c r="C109" s="220"/>
      <c r="D109" s="220"/>
      <c r="E109" s="220"/>
      <c r="F109" s="220"/>
      <c r="G109" s="220"/>
      <c r="H109" s="220"/>
      <c r="I109" s="197"/>
      <c r="T109" s="351"/>
      <c r="U109" s="331"/>
      <c r="V109" s="350"/>
      <c r="W109" s="345"/>
      <c r="X109" s="345"/>
      <c r="Y109" s="345"/>
      <c r="Z109" s="345"/>
      <c r="AA109" s="345"/>
      <c r="AB109" s="328"/>
      <c r="AC109" s="345"/>
      <c r="AD109" s="345"/>
      <c r="AE109" s="345"/>
      <c r="AF109" s="345"/>
      <c r="AG109" s="345"/>
      <c r="AH109" s="345"/>
      <c r="AO109" s="345"/>
      <c r="AP109" s="345"/>
      <c r="AQ109" s="358"/>
    </row>
    <row r="110" spans="1:43" s="181" customFormat="1" ht="12" customHeight="1">
      <c r="A110" s="207"/>
      <c r="B110" s="220"/>
      <c r="C110" s="220"/>
      <c r="D110" s="220"/>
      <c r="E110" s="220"/>
      <c r="F110" s="220"/>
      <c r="G110" s="220"/>
      <c r="H110" s="220"/>
      <c r="I110" s="242"/>
      <c r="J110" s="178"/>
      <c r="T110" s="140"/>
      <c r="U110" s="331"/>
      <c r="V110" s="350"/>
      <c r="W110" s="345"/>
      <c r="X110" s="345"/>
      <c r="Y110" s="345"/>
      <c r="Z110" s="345"/>
      <c r="AA110" s="345"/>
      <c r="AB110" s="328"/>
      <c r="AC110" s="345"/>
      <c r="AD110" s="345"/>
      <c r="AE110" s="345"/>
      <c r="AF110" s="345"/>
      <c r="AG110" s="345"/>
      <c r="AH110" s="345"/>
      <c r="AO110" s="345"/>
      <c r="AP110" s="345"/>
      <c r="AQ110" s="358"/>
    </row>
    <row r="111" spans="1:43" s="140" customFormat="1" ht="12" customHeight="1">
      <c r="A111" s="207"/>
      <c r="B111" s="220"/>
      <c r="C111" s="220"/>
      <c r="D111" s="220"/>
      <c r="E111" s="220"/>
      <c r="F111" s="220"/>
      <c r="G111" s="220"/>
      <c r="H111" s="220"/>
      <c r="I111" s="247"/>
      <c r="J111" s="183"/>
      <c r="U111" s="331"/>
      <c r="V111" s="350"/>
      <c r="W111" s="345"/>
      <c r="X111" s="345"/>
      <c r="Y111" s="345"/>
      <c r="Z111" s="345"/>
      <c r="AA111" s="345"/>
      <c r="AB111" s="328"/>
      <c r="AC111" s="345"/>
      <c r="AD111" s="345"/>
      <c r="AE111" s="345"/>
      <c r="AF111" s="345"/>
      <c r="AG111" s="345"/>
      <c r="AH111" s="345"/>
      <c r="AO111" s="345"/>
      <c r="AP111" s="345"/>
      <c r="AQ111" s="358"/>
    </row>
    <row r="112" spans="1:43" ht="12" customHeight="1">
      <c r="A112" s="207"/>
      <c r="B112" s="220"/>
      <c r="C112" s="220"/>
      <c r="D112" s="220"/>
      <c r="E112" s="220"/>
      <c r="F112" s="220"/>
      <c r="G112" s="220"/>
      <c r="H112" s="220"/>
      <c r="U112" s="331"/>
      <c r="V112" s="350"/>
      <c r="W112" s="345"/>
      <c r="X112" s="345"/>
      <c r="Y112" s="345"/>
      <c r="Z112" s="345"/>
      <c r="AA112" s="345"/>
      <c r="AB112" s="328"/>
      <c r="AC112" s="345"/>
      <c r="AD112" s="345"/>
      <c r="AE112" s="345"/>
      <c r="AF112" s="345"/>
      <c r="AG112" s="345"/>
      <c r="AH112" s="345"/>
    </row>
    <row r="113" spans="1:77" ht="12" customHeight="1">
      <c r="A113" s="207"/>
      <c r="B113" s="220"/>
      <c r="C113" s="220"/>
      <c r="D113" s="220"/>
      <c r="E113" s="220"/>
      <c r="F113" s="220"/>
      <c r="G113" s="220"/>
      <c r="H113" s="220"/>
      <c r="U113" s="331"/>
      <c r="V113" s="350"/>
      <c r="W113" s="345"/>
      <c r="X113" s="345"/>
      <c r="Y113" s="345"/>
      <c r="Z113" s="345"/>
      <c r="AA113" s="345"/>
      <c r="AB113" s="328"/>
      <c r="AC113" s="345"/>
      <c r="AD113" s="345"/>
      <c r="AE113" s="345"/>
      <c r="AF113" s="345"/>
      <c r="AG113" s="345"/>
      <c r="AH113" s="345"/>
    </row>
    <row r="114" spans="1:77" ht="12" customHeight="1">
      <c r="A114" s="207"/>
      <c r="B114" s="220"/>
      <c r="C114" s="220"/>
      <c r="D114" s="220"/>
      <c r="E114" s="220"/>
      <c r="F114" s="220"/>
      <c r="G114" s="220"/>
      <c r="H114" s="220"/>
      <c r="U114" s="331"/>
      <c r="V114" s="350"/>
      <c r="W114" s="345"/>
      <c r="X114" s="345"/>
      <c r="Y114" s="345"/>
      <c r="Z114" s="345"/>
      <c r="AA114" s="345"/>
      <c r="AB114" s="328"/>
      <c r="AC114" s="345"/>
      <c r="AD114" s="345"/>
      <c r="AE114" s="345"/>
      <c r="AF114" s="345"/>
      <c r="AG114" s="345"/>
      <c r="AH114" s="345"/>
    </row>
    <row r="115" spans="1:77" ht="12" customHeight="1">
      <c r="A115" s="207"/>
      <c r="B115" s="220"/>
      <c r="C115" s="220"/>
      <c r="D115" s="220"/>
      <c r="E115" s="220"/>
      <c r="F115" s="220"/>
      <c r="G115" s="220"/>
      <c r="H115" s="220"/>
      <c r="U115" s="331"/>
      <c r="V115" s="350"/>
      <c r="W115" s="345"/>
      <c r="X115" s="345"/>
      <c r="Y115" s="345"/>
      <c r="Z115" s="345"/>
      <c r="AA115" s="345"/>
      <c r="AB115" s="328"/>
      <c r="AC115" s="345"/>
      <c r="AD115" s="345"/>
      <c r="AE115" s="345"/>
      <c r="AF115" s="345"/>
      <c r="AG115" s="345"/>
      <c r="AH115" s="345"/>
    </row>
    <row r="116" spans="1:77" ht="12" customHeight="1">
      <c r="A116" s="199"/>
      <c r="B116" s="199"/>
      <c r="C116" s="199"/>
      <c r="D116" s="199"/>
      <c r="E116" s="199"/>
      <c r="F116" s="199"/>
      <c r="G116" s="199"/>
      <c r="H116" s="199"/>
      <c r="W116" s="345"/>
      <c r="X116" s="345"/>
      <c r="Y116" s="345"/>
      <c r="Z116" s="345"/>
      <c r="AA116" s="345"/>
      <c r="AB116" s="328"/>
      <c r="AC116" s="345"/>
      <c r="AD116" s="345"/>
      <c r="AE116" s="345"/>
      <c r="AF116" s="345"/>
      <c r="AG116" s="345"/>
      <c r="AH116" s="345"/>
    </row>
    <row r="117" spans="1:77" customFormat="1" ht="8.85" customHeight="1">
      <c r="A117" s="139"/>
      <c r="B117" s="139"/>
      <c r="C117" s="139"/>
      <c r="D117" s="139"/>
      <c r="E117" s="139"/>
      <c r="F117" s="139"/>
      <c r="G117" s="139"/>
      <c r="H117" s="139"/>
      <c r="I117" s="199"/>
      <c r="J117" s="139"/>
      <c r="K117" s="139"/>
      <c r="L117" s="139"/>
      <c r="M117" s="139"/>
      <c r="N117" s="139"/>
      <c r="O117" s="139"/>
      <c r="P117" s="139"/>
      <c r="Q117" s="139"/>
      <c r="R117" s="139"/>
      <c r="S117" s="140"/>
      <c r="T117" s="352"/>
      <c r="U117" s="351"/>
      <c r="V117" s="350"/>
      <c r="W117" s="365"/>
      <c r="X117" s="365"/>
      <c r="Y117" s="365"/>
      <c r="Z117" s="365"/>
      <c r="AA117" s="365"/>
      <c r="AB117" s="365"/>
      <c r="AC117" s="365"/>
      <c r="AD117" s="365"/>
      <c r="AE117" s="365"/>
      <c r="AF117" s="365"/>
      <c r="AG117" s="365"/>
      <c r="AH117" s="365"/>
      <c r="AI117" s="350"/>
      <c r="AJ117" s="140"/>
      <c r="AK117" s="140"/>
      <c r="AL117" s="140"/>
      <c r="AM117" s="140"/>
      <c r="AN117" s="140"/>
      <c r="AO117" s="140"/>
      <c r="AP117" s="140"/>
      <c r="AQ117" s="140"/>
      <c r="AR117" s="140"/>
      <c r="AS117" s="140"/>
      <c r="AT117" s="140"/>
      <c r="AU117" s="140"/>
      <c r="AV117" s="140"/>
      <c r="AW117" s="140"/>
      <c r="AX117" s="140"/>
      <c r="AY117" s="140"/>
      <c r="AZ117" s="140"/>
      <c r="BA117" s="140"/>
      <c r="BB117" s="140"/>
      <c r="BC117" s="140"/>
      <c r="BD117" s="140"/>
      <c r="BE117" s="350"/>
      <c r="BF117" s="350"/>
      <c r="BG117" s="350"/>
      <c r="BH117" s="350"/>
      <c r="BI117" s="350"/>
      <c r="BJ117" s="350"/>
      <c r="BK117" s="350"/>
      <c r="BL117" s="350"/>
      <c r="BM117" s="350"/>
      <c r="BN117" s="350"/>
      <c r="BO117" s="350"/>
      <c r="BP117" s="350"/>
      <c r="BQ117" s="350"/>
      <c r="BR117" s="350"/>
      <c r="BS117" s="350"/>
      <c r="BT117" s="350"/>
      <c r="BU117" s="350"/>
      <c r="BV117" s="350"/>
      <c r="BW117" s="350"/>
      <c r="BX117" s="350"/>
      <c r="BY117" s="350"/>
    </row>
    <row r="118" spans="1:77" customFormat="1" ht="8.85" customHeight="1">
      <c r="A118" s="139"/>
      <c r="B118" s="139"/>
      <c r="C118" s="139"/>
      <c r="D118" s="139"/>
      <c r="E118" s="139"/>
      <c r="F118" s="139"/>
      <c r="G118" s="139"/>
      <c r="H118" s="139"/>
      <c r="I118" s="199"/>
      <c r="J118" s="139"/>
      <c r="K118" s="139"/>
      <c r="L118" s="139"/>
      <c r="M118" s="139"/>
      <c r="N118" s="139"/>
      <c r="O118" s="139"/>
      <c r="P118" s="139"/>
      <c r="Q118" s="139"/>
      <c r="R118" s="139"/>
      <c r="S118" s="140"/>
      <c r="T118" s="352"/>
      <c r="U118" s="351"/>
      <c r="V118" s="350"/>
      <c r="W118" s="365"/>
      <c r="X118" s="365"/>
      <c r="Y118" s="365"/>
      <c r="Z118" s="365"/>
      <c r="AA118" s="365"/>
      <c r="AB118" s="365"/>
      <c r="AC118" s="365"/>
      <c r="AD118" s="365"/>
      <c r="AE118" s="365"/>
      <c r="AF118" s="365"/>
      <c r="AG118" s="365"/>
      <c r="AH118" s="365"/>
      <c r="AI118" s="350"/>
      <c r="AJ118" s="140"/>
      <c r="AK118" s="140"/>
      <c r="AL118" s="140"/>
      <c r="AM118" s="140"/>
      <c r="AN118" s="140"/>
      <c r="AO118" s="140"/>
      <c r="AP118" s="140"/>
      <c r="AQ118" s="140"/>
      <c r="AR118" s="140"/>
      <c r="AS118" s="140"/>
      <c r="AT118" s="140"/>
      <c r="AU118" s="140"/>
      <c r="AV118" s="140"/>
      <c r="AW118" s="140"/>
      <c r="AX118" s="140"/>
      <c r="AY118" s="140"/>
      <c r="AZ118" s="140"/>
      <c r="BA118" s="140"/>
      <c r="BB118" s="140"/>
      <c r="BC118" s="140"/>
      <c r="BD118" s="140"/>
      <c r="BE118" s="350"/>
      <c r="BF118" s="350"/>
      <c r="BG118" s="350"/>
      <c r="BH118" s="350"/>
      <c r="BI118" s="350"/>
      <c r="BJ118" s="350"/>
      <c r="BK118" s="350"/>
      <c r="BL118" s="350"/>
      <c r="BM118" s="350"/>
      <c r="BN118" s="350"/>
      <c r="BO118" s="350"/>
      <c r="BP118" s="350"/>
      <c r="BQ118" s="350"/>
      <c r="BR118" s="350"/>
      <c r="BS118" s="350"/>
      <c r="BT118" s="350"/>
      <c r="BU118" s="350"/>
      <c r="BV118" s="350"/>
      <c r="BW118" s="350"/>
      <c r="BX118" s="350"/>
      <c r="BY118" s="350"/>
    </row>
    <row r="119" spans="1:77" customFormat="1" ht="8.85" customHeight="1">
      <c r="A119" s="139"/>
      <c r="B119" s="139"/>
      <c r="C119" s="139"/>
      <c r="D119" s="139"/>
      <c r="E119" s="139"/>
      <c r="F119" s="139"/>
      <c r="G119" s="139"/>
      <c r="H119" s="139"/>
      <c r="I119" s="199"/>
      <c r="J119" s="139"/>
      <c r="K119" s="139"/>
      <c r="L119" s="139"/>
      <c r="M119" s="139"/>
      <c r="N119" s="139"/>
      <c r="O119" s="139"/>
      <c r="P119" s="139"/>
      <c r="Q119" s="139"/>
      <c r="R119" s="139"/>
      <c r="S119" s="140"/>
      <c r="T119" s="352"/>
      <c r="U119" s="351"/>
      <c r="V119" s="350"/>
      <c r="W119" s="365"/>
      <c r="X119" s="365"/>
      <c r="Y119" s="365"/>
      <c r="Z119" s="365"/>
      <c r="AA119" s="365"/>
      <c r="AB119" s="365"/>
      <c r="AC119" s="365"/>
      <c r="AD119" s="365"/>
      <c r="AE119" s="365"/>
      <c r="AF119" s="365"/>
      <c r="AG119" s="365"/>
      <c r="AH119" s="365"/>
      <c r="AI119" s="350"/>
      <c r="AJ119" s="140"/>
      <c r="AK119" s="140"/>
      <c r="AL119" s="140"/>
      <c r="AM119" s="140"/>
      <c r="AN119" s="140"/>
      <c r="AO119" s="140"/>
      <c r="AP119" s="140"/>
      <c r="AQ119" s="140"/>
      <c r="AR119" s="140"/>
      <c r="AS119" s="140"/>
      <c r="AT119" s="140"/>
      <c r="AU119" s="140"/>
      <c r="AV119" s="140"/>
      <c r="AW119" s="140"/>
      <c r="AX119" s="140"/>
      <c r="AY119" s="140"/>
      <c r="AZ119" s="140"/>
      <c r="BA119" s="140"/>
      <c r="BB119" s="140"/>
      <c r="BC119" s="140"/>
      <c r="BD119" s="140"/>
      <c r="BE119" s="350"/>
      <c r="BF119" s="350"/>
      <c r="BG119" s="350"/>
      <c r="BH119" s="350"/>
      <c r="BI119" s="350"/>
      <c r="BJ119" s="350"/>
      <c r="BK119" s="350"/>
      <c r="BL119" s="350"/>
      <c r="BM119" s="350"/>
      <c r="BN119" s="350"/>
      <c r="BO119" s="350"/>
      <c r="BP119" s="350"/>
      <c r="BQ119" s="350"/>
      <c r="BR119" s="350"/>
      <c r="BS119" s="350"/>
      <c r="BT119" s="350"/>
      <c r="BU119" s="350"/>
      <c r="BV119" s="350"/>
      <c r="BW119" s="350"/>
      <c r="BX119" s="350"/>
      <c r="BY119" s="350"/>
    </row>
    <row r="120" spans="1:77" customFormat="1" ht="8.85" customHeight="1">
      <c r="A120" s="139"/>
      <c r="B120" s="139"/>
      <c r="C120" s="139"/>
      <c r="D120" s="139"/>
      <c r="E120" s="139"/>
      <c r="F120" s="139"/>
      <c r="G120" s="139"/>
      <c r="H120" s="139"/>
      <c r="I120" s="199"/>
      <c r="J120" s="139"/>
      <c r="K120" s="139"/>
      <c r="L120" s="139"/>
      <c r="M120" s="139"/>
      <c r="N120" s="139"/>
      <c r="O120" s="139"/>
      <c r="P120" s="139"/>
      <c r="Q120" s="139"/>
      <c r="R120" s="139"/>
      <c r="S120" s="140"/>
      <c r="T120" s="352"/>
      <c r="U120" s="351"/>
      <c r="V120" s="350"/>
      <c r="W120" s="365"/>
      <c r="X120" s="365"/>
      <c r="Y120" s="365"/>
      <c r="Z120" s="365"/>
      <c r="AA120" s="365"/>
      <c r="AB120" s="365"/>
      <c r="AC120" s="365"/>
      <c r="AD120" s="365"/>
      <c r="AE120" s="365"/>
      <c r="AF120" s="365"/>
      <c r="AG120" s="365"/>
      <c r="AH120" s="365"/>
      <c r="AI120" s="350"/>
      <c r="AJ120" s="140"/>
      <c r="AK120" s="140"/>
      <c r="AL120" s="140"/>
      <c r="AM120" s="140"/>
      <c r="AN120" s="140"/>
      <c r="AO120" s="140"/>
      <c r="AP120" s="140"/>
      <c r="AQ120" s="140"/>
      <c r="AR120" s="140"/>
      <c r="AS120" s="140"/>
      <c r="AT120" s="140"/>
      <c r="AU120" s="140"/>
      <c r="AV120" s="140"/>
      <c r="AW120" s="140"/>
      <c r="AX120" s="140"/>
      <c r="AY120" s="140"/>
      <c r="AZ120" s="140"/>
      <c r="BA120" s="140"/>
      <c r="BB120" s="140"/>
      <c r="BC120" s="140"/>
      <c r="BD120" s="140"/>
      <c r="BE120" s="350"/>
      <c r="BF120" s="350"/>
      <c r="BG120" s="350"/>
      <c r="BH120" s="350"/>
      <c r="BI120" s="350"/>
      <c r="BJ120" s="350"/>
      <c r="BK120" s="350"/>
      <c r="BL120" s="350"/>
      <c r="BM120" s="350"/>
      <c r="BN120" s="350"/>
      <c r="BO120" s="350"/>
      <c r="BP120" s="350"/>
      <c r="BQ120" s="350"/>
      <c r="BR120" s="350"/>
      <c r="BS120" s="350"/>
      <c r="BT120" s="350"/>
      <c r="BU120" s="350"/>
      <c r="BV120" s="350"/>
      <c r="BW120" s="350"/>
      <c r="BX120" s="350"/>
      <c r="BY120" s="350"/>
    </row>
    <row r="121" spans="1:77" customFormat="1" ht="8.85" customHeight="1">
      <c r="A121" s="139"/>
      <c r="B121" s="139"/>
      <c r="C121" s="139"/>
      <c r="D121" s="139"/>
      <c r="E121" s="139"/>
      <c r="F121" s="139"/>
      <c r="G121" s="139"/>
      <c r="H121" s="139"/>
      <c r="I121" s="199"/>
      <c r="J121" s="139"/>
      <c r="K121" s="139"/>
      <c r="L121" s="139"/>
      <c r="M121" s="139"/>
      <c r="N121" s="139"/>
      <c r="O121" s="139"/>
      <c r="P121" s="139"/>
      <c r="Q121" s="139"/>
      <c r="R121" s="139"/>
      <c r="S121" s="140"/>
      <c r="T121" s="352"/>
      <c r="U121" s="351"/>
      <c r="V121" s="350"/>
      <c r="W121" s="365"/>
      <c r="X121" s="365"/>
      <c r="Y121" s="365"/>
      <c r="Z121" s="365"/>
      <c r="AA121" s="365"/>
      <c r="AB121" s="365"/>
      <c r="AC121" s="365"/>
      <c r="AD121" s="365"/>
      <c r="AE121" s="365"/>
      <c r="AF121" s="365"/>
      <c r="AG121" s="365"/>
      <c r="AH121" s="365"/>
      <c r="AI121" s="350"/>
      <c r="AJ121" s="140"/>
      <c r="AK121" s="140"/>
      <c r="AL121" s="140"/>
      <c r="AM121" s="140"/>
      <c r="AN121" s="140"/>
      <c r="AO121" s="140"/>
      <c r="AP121" s="140"/>
      <c r="AQ121" s="140"/>
      <c r="AR121" s="140"/>
      <c r="AS121" s="140"/>
      <c r="AT121" s="140"/>
      <c r="AU121" s="140"/>
      <c r="AV121" s="140"/>
      <c r="AW121" s="140"/>
      <c r="AX121" s="140"/>
      <c r="AY121" s="140"/>
      <c r="AZ121" s="140"/>
      <c r="BA121" s="140"/>
      <c r="BB121" s="140"/>
      <c r="BC121" s="140"/>
      <c r="BD121" s="140"/>
      <c r="BE121" s="350"/>
      <c r="BF121" s="350"/>
      <c r="BG121" s="350"/>
      <c r="BH121" s="350"/>
      <c r="BI121" s="350"/>
      <c r="BJ121" s="350"/>
      <c r="BK121" s="350"/>
      <c r="BL121" s="350"/>
      <c r="BM121" s="350"/>
      <c r="BN121" s="350"/>
      <c r="BO121" s="350"/>
      <c r="BP121" s="350"/>
      <c r="BQ121" s="350"/>
      <c r="BR121" s="350"/>
      <c r="BS121" s="350"/>
      <c r="BT121" s="350"/>
      <c r="BU121" s="350"/>
      <c r="BV121" s="350"/>
      <c r="BW121" s="350"/>
      <c r="BX121" s="350"/>
      <c r="BY121" s="350"/>
    </row>
    <row r="122" spans="1:77" customFormat="1" ht="12.75">
      <c r="A122" s="139"/>
      <c r="B122" s="139"/>
      <c r="C122" s="139"/>
      <c r="D122" s="139"/>
      <c r="E122" s="139"/>
      <c r="F122" s="139"/>
      <c r="G122" s="139"/>
      <c r="H122" s="139"/>
      <c r="I122" s="199"/>
      <c r="J122" s="139"/>
      <c r="K122" s="139"/>
      <c r="L122" s="139"/>
      <c r="M122" s="139"/>
      <c r="N122" s="139"/>
      <c r="O122" s="139"/>
      <c r="P122" s="139"/>
      <c r="Q122" s="139"/>
      <c r="R122" s="139"/>
      <c r="S122" s="140"/>
      <c r="T122" s="352"/>
      <c r="U122" s="351"/>
      <c r="V122" s="350"/>
      <c r="W122" s="365"/>
      <c r="X122" s="365"/>
      <c r="Y122" s="365"/>
      <c r="Z122" s="365"/>
      <c r="AA122" s="365"/>
      <c r="AB122" s="365"/>
      <c r="AC122" s="365"/>
      <c r="AD122" s="365"/>
      <c r="AE122" s="365"/>
      <c r="AF122" s="365"/>
      <c r="AG122" s="365"/>
      <c r="AH122" s="365"/>
      <c r="AI122" s="350"/>
      <c r="AJ122" s="140"/>
      <c r="AK122" s="140"/>
      <c r="AL122" s="140"/>
      <c r="AM122" s="140"/>
      <c r="AN122" s="140"/>
      <c r="AO122" s="140"/>
      <c r="AP122" s="140"/>
      <c r="AQ122" s="140"/>
      <c r="AR122" s="140"/>
      <c r="AS122" s="140"/>
      <c r="AT122" s="140"/>
      <c r="AU122" s="140"/>
      <c r="AV122" s="140"/>
      <c r="AW122" s="140"/>
      <c r="AX122" s="140"/>
      <c r="AY122" s="140"/>
      <c r="AZ122" s="140"/>
      <c r="BA122" s="140"/>
      <c r="BB122" s="140"/>
      <c r="BC122" s="140"/>
      <c r="BD122" s="140"/>
      <c r="BE122" s="350"/>
      <c r="BF122" s="350"/>
      <c r="BG122" s="350"/>
      <c r="BH122" s="350"/>
      <c r="BI122" s="350"/>
      <c r="BJ122" s="350"/>
      <c r="BK122" s="350"/>
      <c r="BL122" s="350"/>
      <c r="BM122" s="350"/>
      <c r="BN122" s="350"/>
      <c r="BO122" s="350"/>
      <c r="BP122" s="350"/>
      <c r="BQ122" s="350"/>
      <c r="BR122" s="350"/>
      <c r="BS122" s="350"/>
      <c r="BT122" s="350"/>
      <c r="BU122" s="350"/>
      <c r="BV122" s="350"/>
      <c r="BW122" s="350"/>
      <c r="BX122" s="350"/>
      <c r="BY122" s="350"/>
    </row>
    <row r="123" spans="1:77" customFormat="1" ht="12.75">
      <c r="A123" s="139"/>
      <c r="B123" s="139"/>
      <c r="C123" s="139"/>
      <c r="D123" s="139"/>
      <c r="E123" s="139"/>
      <c r="F123" s="139"/>
      <c r="G123" s="139"/>
      <c r="H123" s="139"/>
      <c r="I123" s="199"/>
      <c r="J123" s="139"/>
      <c r="K123" s="139"/>
      <c r="L123" s="139"/>
      <c r="M123" s="139"/>
      <c r="N123" s="139"/>
      <c r="O123" s="139"/>
      <c r="P123" s="139"/>
      <c r="Q123" s="139"/>
      <c r="R123" s="139"/>
      <c r="S123" s="140"/>
      <c r="T123" s="352"/>
      <c r="U123" s="351"/>
      <c r="V123" s="350"/>
      <c r="W123" s="365"/>
      <c r="X123" s="365"/>
      <c r="Y123" s="365"/>
      <c r="Z123" s="365"/>
      <c r="AA123" s="365"/>
      <c r="AB123" s="365"/>
      <c r="AC123" s="365"/>
      <c r="AD123" s="365"/>
      <c r="AE123" s="365"/>
      <c r="AF123" s="365"/>
      <c r="AG123" s="365"/>
      <c r="AH123" s="365"/>
      <c r="AI123" s="350"/>
      <c r="AJ123" s="140"/>
      <c r="AK123" s="140"/>
      <c r="AL123" s="140"/>
      <c r="AM123" s="140"/>
      <c r="AN123" s="140"/>
      <c r="AO123" s="140"/>
      <c r="AP123" s="140"/>
      <c r="AQ123" s="140"/>
      <c r="AR123" s="140"/>
      <c r="AS123" s="140"/>
      <c r="AT123" s="140"/>
      <c r="AU123" s="140"/>
      <c r="AV123" s="140"/>
      <c r="AW123" s="140"/>
      <c r="AX123" s="140"/>
      <c r="AY123" s="140"/>
      <c r="AZ123" s="140"/>
      <c r="BA123" s="140"/>
      <c r="BB123" s="140"/>
      <c r="BC123" s="140"/>
      <c r="BD123" s="140"/>
      <c r="BE123" s="350"/>
      <c r="BF123" s="350"/>
      <c r="BG123" s="350"/>
      <c r="BH123" s="350"/>
      <c r="BI123" s="350"/>
      <c r="BJ123" s="350"/>
      <c r="BK123" s="350"/>
      <c r="BL123" s="350"/>
      <c r="BM123" s="350"/>
      <c r="BN123" s="350"/>
      <c r="BO123" s="350"/>
      <c r="BP123" s="350"/>
      <c r="BQ123" s="350"/>
      <c r="BR123" s="350"/>
      <c r="BS123" s="350"/>
      <c r="BT123" s="350"/>
      <c r="BU123" s="350"/>
      <c r="BV123" s="350"/>
      <c r="BW123" s="350"/>
      <c r="BX123" s="350"/>
      <c r="BY123" s="350"/>
    </row>
    <row r="124" spans="1:77" customFormat="1" ht="12.75">
      <c r="A124" s="139"/>
      <c r="B124" s="139"/>
      <c r="C124" s="139"/>
      <c r="D124" s="139"/>
      <c r="E124" s="139"/>
      <c r="F124" s="139"/>
      <c r="G124" s="139"/>
      <c r="H124" s="139"/>
      <c r="I124" s="199"/>
      <c r="J124" s="139"/>
      <c r="K124" s="139"/>
      <c r="L124" s="139"/>
      <c r="M124" s="139"/>
      <c r="N124" s="139"/>
      <c r="O124" s="139"/>
      <c r="P124" s="139"/>
      <c r="Q124" s="139"/>
      <c r="R124" s="139"/>
      <c r="S124" s="140"/>
      <c r="T124" s="352"/>
      <c r="U124" s="351"/>
      <c r="V124" s="350"/>
      <c r="W124" s="365"/>
      <c r="X124" s="365"/>
      <c r="Y124" s="365"/>
      <c r="Z124" s="365"/>
      <c r="AA124" s="365"/>
      <c r="AB124" s="365"/>
      <c r="AC124" s="365"/>
      <c r="AD124" s="365"/>
      <c r="AE124" s="365"/>
      <c r="AF124" s="365"/>
      <c r="AG124" s="365"/>
      <c r="AH124" s="365"/>
      <c r="AI124" s="350"/>
      <c r="AJ124" s="140"/>
      <c r="AK124" s="140"/>
      <c r="AL124" s="140"/>
      <c r="AM124" s="140"/>
      <c r="AN124" s="140"/>
      <c r="AO124" s="140"/>
      <c r="AP124" s="140"/>
      <c r="AQ124" s="140"/>
      <c r="AR124" s="140"/>
      <c r="AS124" s="140"/>
      <c r="AT124" s="140"/>
      <c r="AU124" s="140"/>
      <c r="AV124" s="140"/>
      <c r="AW124" s="140"/>
      <c r="AX124" s="140"/>
      <c r="AY124" s="140"/>
      <c r="AZ124" s="140"/>
      <c r="BA124" s="140"/>
      <c r="BB124" s="140"/>
      <c r="BC124" s="140"/>
      <c r="BD124" s="140"/>
      <c r="BE124" s="350"/>
      <c r="BF124" s="350"/>
      <c r="BG124" s="350"/>
      <c r="BH124" s="350"/>
      <c r="BI124" s="350"/>
      <c r="BJ124" s="350"/>
      <c r="BK124" s="350"/>
      <c r="BL124" s="350"/>
      <c r="BM124" s="350"/>
      <c r="BN124" s="350"/>
      <c r="BO124" s="350"/>
      <c r="BP124" s="350"/>
      <c r="BQ124" s="350"/>
      <c r="BR124" s="350"/>
      <c r="BS124" s="350"/>
      <c r="BT124" s="350"/>
      <c r="BU124" s="350"/>
      <c r="BV124" s="350"/>
      <c r="BW124" s="350"/>
      <c r="BX124" s="350"/>
      <c r="BY124" s="350"/>
    </row>
    <row r="125" spans="1:77" customFormat="1" ht="12.75">
      <c r="A125" s="139"/>
      <c r="B125" s="139"/>
      <c r="C125" s="139"/>
      <c r="D125" s="139"/>
      <c r="E125" s="139"/>
      <c r="F125" s="139"/>
      <c r="G125" s="139"/>
      <c r="H125" s="139"/>
      <c r="I125" s="199"/>
      <c r="J125" s="139"/>
      <c r="K125" s="139"/>
      <c r="L125" s="139"/>
      <c r="M125" s="139"/>
      <c r="N125" s="139"/>
      <c r="O125" s="139"/>
      <c r="P125" s="139"/>
      <c r="Q125" s="139"/>
      <c r="R125" s="139"/>
      <c r="S125" s="140"/>
      <c r="T125" s="352"/>
      <c r="U125" s="351"/>
      <c r="V125" s="350"/>
      <c r="W125" s="365"/>
      <c r="X125" s="365"/>
      <c r="Y125" s="365"/>
      <c r="Z125" s="365"/>
      <c r="AA125" s="365"/>
      <c r="AB125" s="365"/>
      <c r="AC125" s="365"/>
      <c r="AD125" s="365"/>
      <c r="AE125" s="365"/>
      <c r="AF125" s="365"/>
      <c r="AG125" s="365"/>
      <c r="AH125" s="365"/>
      <c r="AI125" s="350"/>
      <c r="AJ125" s="140"/>
      <c r="AK125" s="140"/>
      <c r="AL125" s="140"/>
      <c r="AM125" s="140"/>
      <c r="AN125" s="140"/>
      <c r="AO125" s="140"/>
      <c r="AP125" s="140"/>
      <c r="AQ125" s="140"/>
      <c r="AR125" s="140"/>
      <c r="AS125" s="140"/>
      <c r="AT125" s="140"/>
      <c r="AU125" s="140"/>
      <c r="AV125" s="140"/>
      <c r="AW125" s="140"/>
      <c r="AX125" s="140"/>
      <c r="AY125" s="140"/>
      <c r="AZ125" s="140"/>
      <c r="BA125" s="140"/>
      <c r="BB125" s="140"/>
      <c r="BC125" s="140"/>
      <c r="BD125" s="140"/>
      <c r="BE125" s="350"/>
      <c r="BF125" s="350"/>
      <c r="BG125" s="350"/>
      <c r="BH125" s="350"/>
      <c r="BI125" s="350"/>
      <c r="BJ125" s="350"/>
      <c r="BK125" s="350"/>
      <c r="BL125" s="350"/>
      <c r="BM125" s="350"/>
      <c r="BN125" s="350"/>
      <c r="BO125" s="350"/>
      <c r="BP125" s="350"/>
      <c r="BQ125" s="350"/>
      <c r="BR125" s="350"/>
      <c r="BS125" s="350"/>
      <c r="BT125" s="350"/>
      <c r="BU125" s="350"/>
      <c r="BV125" s="350"/>
      <c r="BW125" s="350"/>
      <c r="BX125" s="350"/>
      <c r="BY125" s="350"/>
    </row>
    <row r="126" spans="1:77" customFormat="1" ht="12.75">
      <c r="A126" s="139"/>
      <c r="B126" s="139"/>
      <c r="C126" s="139"/>
      <c r="D126" s="139"/>
      <c r="E126" s="139"/>
      <c r="F126" s="139"/>
      <c r="G126" s="139"/>
      <c r="H126" s="139"/>
      <c r="I126" s="199"/>
      <c r="J126" s="139"/>
      <c r="K126" s="139"/>
      <c r="L126" s="139"/>
      <c r="M126" s="139"/>
      <c r="N126" s="139"/>
      <c r="O126" s="139"/>
      <c r="P126" s="139"/>
      <c r="Q126" s="139"/>
      <c r="R126" s="139"/>
      <c r="S126" s="140"/>
      <c r="T126" s="352"/>
      <c r="U126" s="351"/>
      <c r="V126" s="350"/>
      <c r="W126" s="365"/>
      <c r="X126" s="365"/>
      <c r="Y126" s="365"/>
      <c r="Z126" s="365"/>
      <c r="AA126" s="365"/>
      <c r="AB126" s="365"/>
      <c r="AC126" s="365"/>
      <c r="AD126" s="365"/>
      <c r="AE126" s="365"/>
      <c r="AF126" s="365"/>
      <c r="AG126" s="365"/>
      <c r="AH126" s="365"/>
      <c r="AI126" s="350"/>
      <c r="AJ126" s="140"/>
      <c r="AK126" s="140"/>
      <c r="AL126" s="140"/>
      <c r="AM126" s="140"/>
      <c r="AN126" s="140"/>
      <c r="AO126" s="140"/>
      <c r="AP126" s="140"/>
      <c r="AQ126" s="140"/>
      <c r="AR126" s="140"/>
      <c r="AS126" s="140"/>
      <c r="AT126" s="140"/>
      <c r="AU126" s="140"/>
      <c r="AV126" s="140"/>
      <c r="AW126" s="140"/>
      <c r="AX126" s="140"/>
      <c r="AY126" s="140"/>
      <c r="AZ126" s="140"/>
      <c r="BA126" s="140"/>
      <c r="BB126" s="140"/>
      <c r="BC126" s="140"/>
      <c r="BD126" s="140"/>
      <c r="BE126" s="350"/>
      <c r="BF126" s="350"/>
      <c r="BG126" s="350"/>
      <c r="BH126" s="350"/>
      <c r="BI126" s="350"/>
      <c r="BJ126" s="350"/>
      <c r="BK126" s="350"/>
      <c r="BL126" s="350"/>
      <c r="BM126" s="350"/>
      <c r="BN126" s="350"/>
      <c r="BO126" s="350"/>
      <c r="BP126" s="350"/>
      <c r="BQ126" s="350"/>
      <c r="BR126" s="350"/>
      <c r="BS126" s="350"/>
      <c r="BT126" s="350"/>
      <c r="BU126" s="350"/>
      <c r="BV126" s="350"/>
      <c r="BW126" s="350"/>
      <c r="BX126" s="350"/>
      <c r="BY126" s="350"/>
    </row>
    <row r="127" spans="1:77" customFormat="1" ht="12.75">
      <c r="A127" s="139"/>
      <c r="B127" s="139"/>
      <c r="C127" s="139"/>
      <c r="D127" s="139"/>
      <c r="E127" s="139"/>
      <c r="F127" s="139"/>
      <c r="G127" s="139"/>
      <c r="H127" s="139"/>
      <c r="I127" s="199"/>
      <c r="J127" s="139"/>
      <c r="K127" s="139"/>
      <c r="L127" s="139"/>
      <c r="M127" s="139"/>
      <c r="N127" s="139"/>
      <c r="O127" s="139"/>
      <c r="P127" s="139"/>
      <c r="Q127" s="139"/>
      <c r="R127" s="139"/>
      <c r="S127" s="140"/>
      <c r="T127" s="352"/>
      <c r="U127" s="351"/>
      <c r="V127" s="350"/>
      <c r="W127" s="365"/>
      <c r="X127" s="365"/>
      <c r="Y127" s="365"/>
      <c r="Z127" s="365"/>
      <c r="AA127" s="365"/>
      <c r="AB127" s="365"/>
      <c r="AC127" s="365"/>
      <c r="AD127" s="365"/>
      <c r="AE127" s="365"/>
      <c r="AF127" s="365"/>
      <c r="AG127" s="365"/>
      <c r="AH127" s="365"/>
      <c r="AI127" s="350"/>
      <c r="AJ127" s="140"/>
      <c r="AK127" s="140"/>
      <c r="AL127" s="140"/>
      <c r="AM127" s="140"/>
      <c r="AN127" s="140"/>
      <c r="AO127" s="140"/>
      <c r="AP127" s="140"/>
      <c r="AQ127" s="140"/>
      <c r="AR127" s="140"/>
      <c r="AS127" s="140"/>
      <c r="AT127" s="140"/>
      <c r="AU127" s="140"/>
      <c r="AV127" s="140"/>
      <c r="AW127" s="140"/>
      <c r="AX127" s="140"/>
      <c r="AY127" s="140"/>
      <c r="AZ127" s="140"/>
      <c r="BA127" s="140"/>
      <c r="BB127" s="140"/>
      <c r="BC127" s="140"/>
      <c r="BD127" s="140"/>
      <c r="BE127" s="350"/>
      <c r="BF127" s="350"/>
      <c r="BG127" s="350"/>
      <c r="BH127" s="350"/>
      <c r="BI127" s="350"/>
      <c r="BJ127" s="350"/>
      <c r="BK127" s="350"/>
      <c r="BL127" s="350"/>
      <c r="BM127" s="350"/>
      <c r="BN127" s="350"/>
      <c r="BO127" s="350"/>
      <c r="BP127" s="350"/>
      <c r="BQ127" s="350"/>
      <c r="BR127" s="350"/>
      <c r="BS127" s="350"/>
      <c r="BT127" s="350"/>
      <c r="BU127" s="350"/>
      <c r="BV127" s="350"/>
      <c r="BW127" s="350"/>
      <c r="BX127" s="350"/>
      <c r="BY127" s="350"/>
    </row>
    <row r="128" spans="1:77" customFormat="1" ht="12.75">
      <c r="A128" s="139"/>
      <c r="B128" s="139"/>
      <c r="C128" s="139"/>
      <c r="D128" s="139"/>
      <c r="E128" s="139"/>
      <c r="F128" s="139"/>
      <c r="G128" s="139"/>
      <c r="H128" s="139"/>
      <c r="I128" s="199"/>
      <c r="J128" s="139"/>
      <c r="K128" s="139"/>
      <c r="L128" s="139"/>
      <c r="M128" s="139"/>
      <c r="N128" s="139"/>
      <c r="O128" s="139"/>
      <c r="P128" s="139"/>
      <c r="Q128" s="139"/>
      <c r="R128" s="139"/>
      <c r="S128" s="140"/>
      <c r="T128" s="352"/>
      <c r="U128" s="351"/>
      <c r="V128" s="350"/>
      <c r="W128" s="365"/>
      <c r="X128" s="365"/>
      <c r="Y128" s="365"/>
      <c r="Z128" s="365"/>
      <c r="AA128" s="365"/>
      <c r="AB128" s="365"/>
      <c r="AC128" s="365"/>
      <c r="AD128" s="365"/>
      <c r="AE128" s="365"/>
      <c r="AF128" s="365"/>
      <c r="AG128" s="365"/>
      <c r="AH128" s="365"/>
      <c r="AI128" s="350"/>
      <c r="AJ128" s="140"/>
      <c r="AK128" s="140"/>
      <c r="AL128" s="140"/>
      <c r="AM128" s="140"/>
      <c r="AN128" s="140"/>
      <c r="AO128" s="140"/>
      <c r="AP128" s="140"/>
      <c r="AQ128" s="140"/>
      <c r="AR128" s="140"/>
      <c r="AS128" s="140"/>
      <c r="AT128" s="140"/>
      <c r="AU128" s="140"/>
      <c r="AV128" s="140"/>
      <c r="AW128" s="140"/>
      <c r="AX128" s="140"/>
      <c r="AY128" s="140"/>
      <c r="AZ128" s="140"/>
      <c r="BA128" s="140"/>
      <c r="BB128" s="140"/>
      <c r="BC128" s="140"/>
      <c r="BD128" s="140"/>
      <c r="BE128" s="350"/>
      <c r="BF128" s="350"/>
      <c r="BG128" s="350"/>
      <c r="BH128" s="350"/>
      <c r="BI128" s="350"/>
      <c r="BJ128" s="350"/>
      <c r="BK128" s="350"/>
      <c r="BL128" s="350"/>
      <c r="BM128" s="350"/>
      <c r="BN128" s="350"/>
      <c r="BO128" s="350"/>
      <c r="BP128" s="350"/>
      <c r="BQ128" s="350"/>
      <c r="BR128" s="350"/>
      <c r="BS128" s="350"/>
      <c r="BT128" s="350"/>
      <c r="BU128" s="350"/>
      <c r="BV128" s="350"/>
      <c r="BW128" s="350"/>
      <c r="BX128" s="350"/>
      <c r="BY128" s="350"/>
    </row>
    <row r="129" spans="1:77" customFormat="1" ht="12.75">
      <c r="A129" s="139"/>
      <c r="B129" s="139"/>
      <c r="C129" s="139"/>
      <c r="D129" s="139"/>
      <c r="E129" s="139"/>
      <c r="F129" s="139"/>
      <c r="G129" s="139"/>
      <c r="H129" s="139"/>
      <c r="I129" s="199"/>
      <c r="J129" s="139"/>
      <c r="K129" s="139"/>
      <c r="L129" s="139"/>
      <c r="M129" s="139"/>
      <c r="N129" s="139"/>
      <c r="O129" s="139"/>
      <c r="P129" s="139"/>
      <c r="Q129" s="139"/>
      <c r="R129" s="139"/>
      <c r="S129" s="140"/>
      <c r="T129" s="352"/>
      <c r="U129" s="351"/>
      <c r="V129" s="350"/>
      <c r="W129" s="365"/>
      <c r="X129" s="365"/>
      <c r="Y129" s="365"/>
      <c r="Z129" s="365"/>
      <c r="AA129" s="365"/>
      <c r="AB129" s="365"/>
      <c r="AC129" s="365"/>
      <c r="AD129" s="365"/>
      <c r="AE129" s="365"/>
      <c r="AF129" s="365"/>
      <c r="AG129" s="365"/>
      <c r="AH129" s="365"/>
      <c r="AI129" s="350"/>
      <c r="AJ129" s="140"/>
      <c r="AK129" s="140"/>
      <c r="AL129" s="140"/>
      <c r="AM129" s="140"/>
      <c r="AN129" s="140"/>
      <c r="AO129" s="140"/>
      <c r="AP129" s="140"/>
      <c r="AQ129" s="140"/>
      <c r="AR129" s="140"/>
      <c r="AS129" s="140"/>
      <c r="AT129" s="140"/>
      <c r="AU129" s="140"/>
      <c r="AV129" s="140"/>
      <c r="AW129" s="140"/>
      <c r="AX129" s="140"/>
      <c r="AY129" s="140"/>
      <c r="AZ129" s="140"/>
      <c r="BA129" s="140"/>
      <c r="BB129" s="140"/>
      <c r="BC129" s="140"/>
      <c r="BD129" s="140"/>
      <c r="BE129" s="350"/>
      <c r="BF129" s="350"/>
      <c r="BG129" s="350"/>
      <c r="BH129" s="350"/>
      <c r="BI129" s="350"/>
      <c r="BJ129" s="350"/>
      <c r="BK129" s="350"/>
      <c r="BL129" s="350"/>
      <c r="BM129" s="350"/>
      <c r="BN129" s="350"/>
      <c r="BO129" s="350"/>
      <c r="BP129" s="350"/>
      <c r="BQ129" s="350"/>
      <c r="BR129" s="350"/>
      <c r="BS129" s="350"/>
      <c r="BT129" s="350"/>
      <c r="BU129" s="350"/>
      <c r="BV129" s="350"/>
      <c r="BW129" s="350"/>
      <c r="BX129" s="350"/>
      <c r="BY129" s="350"/>
    </row>
    <row r="130" spans="1:77" customFormat="1" ht="12.75">
      <c r="A130" s="139"/>
      <c r="B130" s="139"/>
      <c r="C130" s="139"/>
      <c r="D130" s="139"/>
      <c r="E130" s="139"/>
      <c r="F130" s="139"/>
      <c r="G130" s="139"/>
      <c r="H130" s="139"/>
      <c r="I130" s="199"/>
      <c r="J130" s="139"/>
      <c r="K130" s="139"/>
      <c r="L130" s="139"/>
      <c r="M130" s="139"/>
      <c r="N130" s="139"/>
      <c r="O130" s="139"/>
      <c r="P130" s="139"/>
      <c r="Q130" s="139"/>
      <c r="R130" s="139"/>
      <c r="S130" s="140"/>
      <c r="T130" s="352"/>
      <c r="U130" s="351"/>
      <c r="V130" s="350"/>
      <c r="W130" s="365"/>
      <c r="X130" s="365"/>
      <c r="Y130" s="365"/>
      <c r="Z130" s="365"/>
      <c r="AA130" s="365"/>
      <c r="AB130" s="365"/>
      <c r="AC130" s="365"/>
      <c r="AD130" s="365"/>
      <c r="AE130" s="365"/>
      <c r="AF130" s="365"/>
      <c r="AG130" s="365"/>
      <c r="AH130" s="365"/>
      <c r="AI130" s="350"/>
      <c r="AJ130" s="140"/>
      <c r="AK130" s="140"/>
      <c r="AL130" s="140"/>
      <c r="AM130" s="140"/>
      <c r="AN130" s="140"/>
      <c r="AO130" s="140"/>
      <c r="AP130" s="140"/>
      <c r="AQ130" s="140"/>
      <c r="AR130" s="140"/>
      <c r="AS130" s="140"/>
      <c r="AT130" s="140"/>
      <c r="AU130" s="140"/>
      <c r="AV130" s="140"/>
      <c r="AW130" s="140"/>
      <c r="AX130" s="140"/>
      <c r="AY130" s="140"/>
      <c r="AZ130" s="140"/>
      <c r="BA130" s="140"/>
      <c r="BB130" s="140"/>
      <c r="BC130" s="140"/>
      <c r="BD130" s="140"/>
      <c r="BE130" s="350"/>
      <c r="BF130" s="350"/>
      <c r="BG130" s="350"/>
      <c r="BH130" s="350"/>
      <c r="BI130" s="350"/>
      <c r="BJ130" s="350"/>
      <c r="BK130" s="350"/>
      <c r="BL130" s="350"/>
      <c r="BM130" s="350"/>
      <c r="BN130" s="350"/>
      <c r="BO130" s="350"/>
      <c r="BP130" s="350"/>
      <c r="BQ130" s="350"/>
      <c r="BR130" s="350"/>
      <c r="BS130" s="350"/>
      <c r="BT130" s="350"/>
      <c r="BU130" s="350"/>
      <c r="BV130" s="350"/>
      <c r="BW130" s="350"/>
      <c r="BX130" s="350"/>
      <c r="BY130" s="350"/>
    </row>
    <row r="131" spans="1:77" customFormat="1" ht="12.75">
      <c r="A131" s="139"/>
      <c r="B131" s="139"/>
      <c r="C131" s="139"/>
      <c r="D131" s="139"/>
      <c r="E131" s="139"/>
      <c r="F131" s="139"/>
      <c r="G131" s="139"/>
      <c r="H131" s="139"/>
      <c r="I131" s="199"/>
      <c r="J131" s="139"/>
      <c r="K131" s="139"/>
      <c r="L131" s="139"/>
      <c r="M131" s="139"/>
      <c r="N131" s="139"/>
      <c r="O131" s="139"/>
      <c r="P131" s="139"/>
      <c r="Q131" s="139"/>
      <c r="R131" s="139"/>
      <c r="S131" s="140"/>
      <c r="T131" s="352"/>
      <c r="U131" s="351"/>
      <c r="V131" s="350"/>
      <c r="W131" s="365"/>
      <c r="X131" s="365"/>
      <c r="Y131" s="365"/>
      <c r="Z131" s="365"/>
      <c r="AA131" s="365"/>
      <c r="AB131" s="365"/>
      <c r="AC131" s="365"/>
      <c r="AD131" s="365"/>
      <c r="AE131" s="365"/>
      <c r="AF131" s="365"/>
      <c r="AG131" s="365"/>
      <c r="AH131" s="365"/>
      <c r="AI131" s="350"/>
      <c r="AJ131" s="140"/>
      <c r="AK131" s="140"/>
      <c r="AL131" s="140"/>
      <c r="AM131" s="140"/>
      <c r="AN131" s="140"/>
      <c r="AO131" s="140"/>
      <c r="AP131" s="140"/>
      <c r="AQ131" s="140"/>
      <c r="AR131" s="140"/>
      <c r="AS131" s="140"/>
      <c r="AT131" s="140"/>
      <c r="AU131" s="140"/>
      <c r="AV131" s="140"/>
      <c r="AW131" s="140"/>
      <c r="AX131" s="140"/>
      <c r="AY131" s="140"/>
      <c r="AZ131" s="140"/>
      <c r="BA131" s="140"/>
      <c r="BB131" s="140"/>
      <c r="BC131" s="140"/>
      <c r="BD131" s="140"/>
      <c r="BE131" s="350"/>
      <c r="BF131" s="350"/>
      <c r="BG131" s="350"/>
      <c r="BH131" s="350"/>
      <c r="BI131" s="350"/>
      <c r="BJ131" s="350"/>
      <c r="BK131" s="350"/>
      <c r="BL131" s="350"/>
      <c r="BM131" s="350"/>
      <c r="BN131" s="350"/>
      <c r="BO131" s="350"/>
      <c r="BP131" s="350"/>
      <c r="BQ131" s="350"/>
      <c r="BR131" s="350"/>
      <c r="BS131" s="350"/>
      <c r="BT131" s="350"/>
      <c r="BU131" s="350"/>
      <c r="BV131" s="350"/>
      <c r="BW131" s="350"/>
      <c r="BX131" s="350"/>
      <c r="BY131" s="350"/>
    </row>
    <row r="132" spans="1:77" customFormat="1" ht="12.75">
      <c r="A132" s="139"/>
      <c r="B132" s="139"/>
      <c r="C132" s="139"/>
      <c r="D132" s="139"/>
      <c r="E132" s="139"/>
      <c r="F132" s="139"/>
      <c r="G132" s="139"/>
      <c r="H132" s="139"/>
      <c r="I132" s="199"/>
      <c r="J132" s="139"/>
      <c r="K132" s="139"/>
      <c r="L132" s="139"/>
      <c r="M132" s="139"/>
      <c r="N132" s="139"/>
      <c r="O132" s="139"/>
      <c r="P132" s="139"/>
      <c r="Q132" s="139"/>
      <c r="R132" s="139"/>
      <c r="S132" s="140"/>
      <c r="T132" s="352"/>
      <c r="U132" s="351"/>
      <c r="V132" s="350"/>
      <c r="W132" s="365"/>
      <c r="X132" s="365"/>
      <c r="Y132" s="365"/>
      <c r="Z132" s="365"/>
      <c r="AA132" s="365"/>
      <c r="AB132" s="365"/>
      <c r="AC132" s="365"/>
      <c r="AD132" s="365"/>
      <c r="AE132" s="365"/>
      <c r="AF132" s="365"/>
      <c r="AG132" s="365"/>
      <c r="AH132" s="365"/>
      <c r="AI132" s="350"/>
      <c r="AJ132" s="140"/>
      <c r="AK132" s="140"/>
      <c r="AL132" s="140"/>
      <c r="AM132" s="140"/>
      <c r="AN132" s="140"/>
      <c r="AO132" s="140"/>
      <c r="AP132" s="140"/>
      <c r="AQ132" s="140"/>
      <c r="AR132" s="140"/>
      <c r="AS132" s="140"/>
      <c r="AT132" s="140"/>
      <c r="AU132" s="140"/>
      <c r="AV132" s="140"/>
      <c r="AW132" s="140"/>
      <c r="AX132" s="140"/>
      <c r="AY132" s="140"/>
      <c r="AZ132" s="140"/>
      <c r="BA132" s="140"/>
      <c r="BB132" s="140"/>
      <c r="BC132" s="140"/>
      <c r="BD132" s="140"/>
      <c r="BE132" s="350"/>
      <c r="BF132" s="350"/>
      <c r="BG132" s="350"/>
      <c r="BH132" s="350"/>
      <c r="BI132" s="350"/>
      <c r="BJ132" s="350"/>
      <c r="BK132" s="350"/>
      <c r="BL132" s="350"/>
      <c r="BM132" s="350"/>
      <c r="BN132" s="350"/>
      <c r="BO132" s="350"/>
      <c r="BP132" s="350"/>
      <c r="BQ132" s="350"/>
      <c r="BR132" s="350"/>
      <c r="BS132" s="350"/>
      <c r="BT132" s="350"/>
      <c r="BU132" s="350"/>
      <c r="BV132" s="350"/>
      <c r="BW132" s="350"/>
      <c r="BX132" s="350"/>
      <c r="BY132" s="350"/>
    </row>
    <row r="133" spans="1:77" customFormat="1" ht="12.75">
      <c r="A133" s="139"/>
      <c r="B133" s="139"/>
      <c r="C133" s="139"/>
      <c r="D133" s="139"/>
      <c r="E133" s="139"/>
      <c r="F133" s="139"/>
      <c r="G133" s="139"/>
      <c r="H133" s="139"/>
      <c r="I133" s="199"/>
      <c r="J133" s="139"/>
      <c r="K133" s="139"/>
      <c r="L133" s="139"/>
      <c r="M133" s="139"/>
      <c r="N133" s="139"/>
      <c r="O133" s="139"/>
      <c r="P133" s="139"/>
      <c r="Q133" s="139"/>
      <c r="R133" s="139"/>
      <c r="S133" s="140"/>
      <c r="T133" s="352"/>
      <c r="U133" s="351"/>
      <c r="V133" s="350"/>
      <c r="W133" s="365"/>
      <c r="X133" s="365"/>
      <c r="Y133" s="365"/>
      <c r="Z133" s="365"/>
      <c r="AA133" s="365"/>
      <c r="AB133" s="365"/>
      <c r="AC133" s="365"/>
      <c r="AD133" s="365"/>
      <c r="AE133" s="365"/>
      <c r="AF133" s="365"/>
      <c r="AG133" s="365"/>
      <c r="AH133" s="365"/>
      <c r="AI133" s="350"/>
      <c r="AJ133" s="140"/>
      <c r="AK133" s="140"/>
      <c r="AL133" s="140"/>
      <c r="AM133" s="140"/>
      <c r="AN133" s="140"/>
      <c r="AO133" s="140"/>
      <c r="AP133" s="140"/>
      <c r="AQ133" s="140"/>
      <c r="AR133" s="140"/>
      <c r="AS133" s="140"/>
      <c r="AT133" s="140"/>
      <c r="AU133" s="140"/>
      <c r="AV133" s="140"/>
      <c r="AW133" s="140"/>
      <c r="AX133" s="140"/>
      <c r="AY133" s="140"/>
      <c r="AZ133" s="140"/>
      <c r="BA133" s="140"/>
      <c r="BB133" s="140"/>
      <c r="BC133" s="140"/>
      <c r="BD133" s="140"/>
      <c r="BE133" s="350"/>
      <c r="BF133" s="350"/>
      <c r="BG133" s="350"/>
      <c r="BH133" s="350"/>
      <c r="BI133" s="350"/>
      <c r="BJ133" s="350"/>
      <c r="BK133" s="350"/>
      <c r="BL133" s="350"/>
      <c r="BM133" s="350"/>
      <c r="BN133" s="350"/>
      <c r="BO133" s="350"/>
      <c r="BP133" s="350"/>
      <c r="BQ133" s="350"/>
      <c r="BR133" s="350"/>
      <c r="BS133" s="350"/>
      <c r="BT133" s="350"/>
      <c r="BU133" s="350"/>
      <c r="BV133" s="350"/>
      <c r="BW133" s="350"/>
      <c r="BX133" s="350"/>
      <c r="BY133" s="350"/>
    </row>
    <row r="134" spans="1:77" customFormat="1" ht="12.75">
      <c r="A134" s="139"/>
      <c r="B134" s="139"/>
      <c r="C134" s="139"/>
      <c r="D134" s="139"/>
      <c r="E134" s="139"/>
      <c r="F134" s="139"/>
      <c r="G134" s="139"/>
      <c r="H134" s="139"/>
      <c r="I134" s="199"/>
      <c r="J134" s="139"/>
      <c r="K134" s="139"/>
      <c r="L134" s="139"/>
      <c r="M134" s="139"/>
      <c r="N134" s="139"/>
      <c r="O134" s="139"/>
      <c r="P134" s="139"/>
      <c r="Q134" s="139"/>
      <c r="R134" s="139"/>
      <c r="S134" s="140"/>
      <c r="T134" s="352"/>
      <c r="U134" s="351"/>
      <c r="V134" s="350"/>
      <c r="W134" s="365"/>
      <c r="X134" s="365"/>
      <c r="Y134" s="365"/>
      <c r="Z134" s="365"/>
      <c r="AA134" s="365"/>
      <c r="AB134" s="365"/>
      <c r="AC134" s="365"/>
      <c r="AD134" s="365"/>
      <c r="AE134" s="365"/>
      <c r="AF134" s="365"/>
      <c r="AG134" s="365"/>
      <c r="AH134" s="365"/>
      <c r="AI134" s="350"/>
      <c r="AJ134" s="140"/>
      <c r="AK134" s="140"/>
      <c r="AL134" s="140"/>
      <c r="AM134" s="140"/>
      <c r="AN134" s="140"/>
      <c r="AO134" s="140"/>
      <c r="AP134" s="140"/>
      <c r="AQ134" s="140"/>
      <c r="AR134" s="140"/>
      <c r="AS134" s="140"/>
      <c r="AT134" s="140"/>
      <c r="AU134" s="140"/>
      <c r="AV134" s="140"/>
      <c r="AW134" s="140"/>
      <c r="AX134" s="140"/>
      <c r="AY134" s="140"/>
      <c r="AZ134" s="140"/>
      <c r="BA134" s="140"/>
      <c r="BB134" s="140"/>
      <c r="BC134" s="140"/>
      <c r="BD134" s="140"/>
      <c r="BE134" s="350"/>
      <c r="BF134" s="350"/>
      <c r="BG134" s="350"/>
      <c r="BH134" s="350"/>
      <c r="BI134" s="350"/>
      <c r="BJ134" s="350"/>
      <c r="BK134" s="350"/>
      <c r="BL134" s="350"/>
      <c r="BM134" s="350"/>
      <c r="BN134" s="350"/>
      <c r="BO134" s="350"/>
      <c r="BP134" s="350"/>
      <c r="BQ134" s="350"/>
      <c r="BR134" s="350"/>
      <c r="BS134" s="350"/>
      <c r="BT134" s="350"/>
      <c r="BU134" s="350"/>
      <c r="BV134" s="350"/>
      <c r="BW134" s="350"/>
      <c r="BX134" s="350"/>
      <c r="BY134" s="350"/>
    </row>
    <row r="135" spans="1:77" customFormat="1" ht="12.75">
      <c r="A135" s="139"/>
      <c r="B135" s="139"/>
      <c r="C135" s="139"/>
      <c r="D135" s="139"/>
      <c r="E135" s="139"/>
      <c r="F135" s="139"/>
      <c r="G135" s="139"/>
      <c r="H135" s="139"/>
      <c r="I135" s="199"/>
      <c r="J135" s="139"/>
      <c r="K135" s="139"/>
      <c r="L135" s="139"/>
      <c r="M135" s="139"/>
      <c r="N135" s="139"/>
      <c r="O135" s="139"/>
      <c r="P135" s="139"/>
      <c r="Q135" s="139"/>
      <c r="R135" s="139"/>
      <c r="S135" s="140"/>
      <c r="T135" s="352"/>
      <c r="U135" s="351"/>
      <c r="V135" s="350"/>
      <c r="W135" s="365"/>
      <c r="X135" s="365"/>
      <c r="Y135" s="365"/>
      <c r="Z135" s="365"/>
      <c r="AA135" s="365"/>
      <c r="AB135" s="365"/>
      <c r="AC135" s="365"/>
      <c r="AD135" s="365"/>
      <c r="AE135" s="365"/>
      <c r="AF135" s="365"/>
      <c r="AG135" s="365"/>
      <c r="AH135" s="365"/>
      <c r="AI135" s="350"/>
      <c r="AJ135" s="140"/>
      <c r="AK135" s="140"/>
      <c r="AL135" s="140"/>
      <c r="AM135" s="140"/>
      <c r="AN135" s="140"/>
      <c r="AO135" s="140"/>
      <c r="AP135" s="140"/>
      <c r="AQ135" s="140"/>
      <c r="AR135" s="140"/>
      <c r="AS135" s="140"/>
      <c r="AT135" s="140"/>
      <c r="AU135" s="140"/>
      <c r="AV135" s="140"/>
      <c r="AW135" s="140"/>
      <c r="AX135" s="140"/>
      <c r="AY135" s="140"/>
      <c r="AZ135" s="140"/>
      <c r="BA135" s="140"/>
      <c r="BB135" s="140"/>
      <c r="BC135" s="140"/>
      <c r="BD135" s="140"/>
      <c r="BE135" s="350"/>
      <c r="BF135" s="350"/>
      <c r="BG135" s="350"/>
      <c r="BH135" s="350"/>
      <c r="BI135" s="350"/>
      <c r="BJ135" s="350"/>
      <c r="BK135" s="350"/>
      <c r="BL135" s="350"/>
      <c r="BM135" s="350"/>
      <c r="BN135" s="350"/>
      <c r="BO135" s="350"/>
      <c r="BP135" s="350"/>
      <c r="BQ135" s="350"/>
      <c r="BR135" s="350"/>
      <c r="BS135" s="350"/>
      <c r="BT135" s="350"/>
      <c r="BU135" s="350"/>
      <c r="BV135" s="350"/>
      <c r="BW135" s="350"/>
      <c r="BX135" s="350"/>
      <c r="BY135" s="350"/>
    </row>
    <row r="136" spans="1:77" customFormat="1" ht="12.75">
      <c r="A136" s="139"/>
      <c r="B136" s="139"/>
      <c r="C136" s="139"/>
      <c r="D136" s="139"/>
      <c r="E136" s="139"/>
      <c r="F136" s="139"/>
      <c r="G136" s="139"/>
      <c r="H136" s="139"/>
      <c r="I136" s="199"/>
      <c r="J136" s="139"/>
      <c r="K136" s="139"/>
      <c r="L136" s="139"/>
      <c r="M136" s="139"/>
      <c r="N136" s="139"/>
      <c r="O136" s="139"/>
      <c r="P136" s="139"/>
      <c r="Q136" s="139"/>
      <c r="R136" s="139"/>
      <c r="S136" s="140"/>
      <c r="T136" s="352"/>
      <c r="U136" s="351"/>
      <c r="V136" s="350"/>
      <c r="W136" s="365"/>
      <c r="X136" s="365"/>
      <c r="Y136" s="365"/>
      <c r="Z136" s="365"/>
      <c r="AA136" s="365"/>
      <c r="AB136" s="365"/>
      <c r="AC136" s="365"/>
      <c r="AD136" s="365"/>
      <c r="AE136" s="365"/>
      <c r="AF136" s="365"/>
      <c r="AG136" s="365"/>
      <c r="AH136" s="365"/>
      <c r="AI136" s="350"/>
      <c r="AJ136" s="140"/>
      <c r="AK136" s="140"/>
      <c r="AL136" s="140"/>
      <c r="AM136" s="140"/>
      <c r="AN136" s="140"/>
      <c r="AO136" s="140"/>
      <c r="AP136" s="140"/>
      <c r="AQ136" s="140"/>
      <c r="AR136" s="140"/>
      <c r="AS136" s="140"/>
      <c r="AT136" s="140"/>
      <c r="AU136" s="140"/>
      <c r="AV136" s="140"/>
      <c r="AW136" s="140"/>
      <c r="AX136" s="140"/>
      <c r="AY136" s="140"/>
      <c r="AZ136" s="140"/>
      <c r="BA136" s="140"/>
      <c r="BB136" s="140"/>
      <c r="BC136" s="140"/>
      <c r="BD136" s="140"/>
      <c r="BE136" s="350"/>
      <c r="BF136" s="350"/>
      <c r="BG136" s="350"/>
      <c r="BH136" s="350"/>
      <c r="BI136" s="350"/>
      <c r="BJ136" s="350"/>
      <c r="BK136" s="350"/>
      <c r="BL136" s="350"/>
      <c r="BM136" s="350"/>
      <c r="BN136" s="350"/>
      <c r="BO136" s="350"/>
      <c r="BP136" s="350"/>
      <c r="BQ136" s="350"/>
      <c r="BR136" s="350"/>
      <c r="BS136" s="350"/>
      <c r="BT136" s="350"/>
      <c r="BU136" s="350"/>
      <c r="BV136" s="350"/>
      <c r="BW136" s="350"/>
      <c r="BX136" s="350"/>
      <c r="BY136" s="350"/>
    </row>
    <row r="137" spans="1:77" customFormat="1" ht="12.75">
      <c r="A137" s="139"/>
      <c r="B137" s="139"/>
      <c r="C137" s="139"/>
      <c r="D137" s="139"/>
      <c r="E137" s="139"/>
      <c r="F137" s="139"/>
      <c r="G137" s="139"/>
      <c r="H137" s="139"/>
      <c r="I137" s="199"/>
      <c r="J137" s="139"/>
      <c r="K137" s="139"/>
      <c r="L137" s="139"/>
      <c r="M137" s="139"/>
      <c r="N137" s="139"/>
      <c r="O137" s="139"/>
      <c r="P137" s="139"/>
      <c r="Q137" s="139"/>
      <c r="R137" s="139"/>
      <c r="S137" s="140"/>
      <c r="T137" s="352"/>
      <c r="U137" s="351"/>
      <c r="V137" s="350"/>
      <c r="W137" s="365"/>
      <c r="X137" s="365"/>
      <c r="Y137" s="365"/>
      <c r="Z137" s="365"/>
      <c r="AA137" s="365"/>
      <c r="AB137" s="365"/>
      <c r="AC137" s="365"/>
      <c r="AD137" s="365"/>
      <c r="AE137" s="365"/>
      <c r="AF137" s="365"/>
      <c r="AG137" s="365"/>
      <c r="AH137" s="365"/>
      <c r="AI137" s="350"/>
      <c r="AJ137" s="140"/>
      <c r="AK137" s="140"/>
      <c r="AL137" s="140"/>
      <c r="AM137" s="140"/>
      <c r="AN137" s="140"/>
      <c r="AO137" s="140"/>
      <c r="AP137" s="140"/>
      <c r="AQ137" s="140"/>
      <c r="AR137" s="140"/>
      <c r="AS137" s="140"/>
      <c r="AT137" s="140"/>
      <c r="AU137" s="140"/>
      <c r="AV137" s="140"/>
      <c r="AW137" s="140"/>
      <c r="AX137" s="140"/>
      <c r="AY137" s="140"/>
      <c r="AZ137" s="140"/>
      <c r="BA137" s="140"/>
      <c r="BB137" s="140"/>
      <c r="BC137" s="140"/>
      <c r="BD137" s="140"/>
      <c r="BE137" s="350"/>
      <c r="BF137" s="350"/>
      <c r="BG137" s="350"/>
      <c r="BH137" s="350"/>
      <c r="BI137" s="350"/>
      <c r="BJ137" s="350"/>
      <c r="BK137" s="350"/>
      <c r="BL137" s="350"/>
      <c r="BM137" s="350"/>
      <c r="BN137" s="350"/>
      <c r="BO137" s="350"/>
      <c r="BP137" s="350"/>
      <c r="BQ137" s="350"/>
      <c r="BR137" s="350"/>
      <c r="BS137" s="350"/>
      <c r="BT137" s="350"/>
      <c r="BU137" s="350"/>
      <c r="BV137" s="350"/>
      <c r="BW137" s="350"/>
      <c r="BX137" s="350"/>
      <c r="BY137" s="350"/>
    </row>
    <row r="138" spans="1:77" customFormat="1" ht="12.75">
      <c r="A138" s="139"/>
      <c r="B138" s="139"/>
      <c r="C138" s="139"/>
      <c r="D138" s="139"/>
      <c r="E138" s="139"/>
      <c r="F138" s="139"/>
      <c r="G138" s="139"/>
      <c r="H138" s="139"/>
      <c r="I138" s="199"/>
      <c r="J138" s="139"/>
      <c r="K138" s="139"/>
      <c r="L138" s="139"/>
      <c r="M138" s="139"/>
      <c r="N138" s="139"/>
      <c r="O138" s="139"/>
      <c r="P138" s="139"/>
      <c r="Q138" s="139"/>
      <c r="R138" s="139"/>
      <c r="S138" s="140"/>
      <c r="T138" s="352"/>
      <c r="U138" s="351"/>
      <c r="V138" s="350"/>
      <c r="W138" s="365"/>
      <c r="X138" s="365"/>
      <c r="Y138" s="365"/>
      <c r="Z138" s="365"/>
      <c r="AA138" s="365"/>
      <c r="AB138" s="365"/>
      <c r="AC138" s="365"/>
      <c r="AD138" s="365"/>
      <c r="AE138" s="365"/>
      <c r="AF138" s="365"/>
      <c r="AG138" s="365"/>
      <c r="AH138" s="365"/>
      <c r="AI138" s="350"/>
      <c r="AJ138" s="140"/>
      <c r="AK138" s="140"/>
      <c r="AL138" s="140"/>
      <c r="AM138" s="140"/>
      <c r="AN138" s="140"/>
      <c r="AO138" s="140"/>
      <c r="AP138" s="140"/>
      <c r="AQ138" s="140"/>
      <c r="AR138" s="140"/>
      <c r="AS138" s="140"/>
      <c r="AT138" s="140"/>
      <c r="AU138" s="140"/>
      <c r="AV138" s="140"/>
      <c r="AW138" s="140"/>
      <c r="AX138" s="140"/>
      <c r="AY138" s="140"/>
      <c r="AZ138" s="140"/>
      <c r="BA138" s="140"/>
      <c r="BB138" s="140"/>
      <c r="BC138" s="140"/>
      <c r="BD138" s="140"/>
      <c r="BE138" s="350"/>
      <c r="BF138" s="350"/>
      <c r="BG138" s="350"/>
      <c r="BH138" s="350"/>
      <c r="BI138" s="350"/>
      <c r="BJ138" s="350"/>
      <c r="BK138" s="350"/>
      <c r="BL138" s="350"/>
      <c r="BM138" s="350"/>
      <c r="BN138" s="350"/>
      <c r="BO138" s="350"/>
      <c r="BP138" s="350"/>
      <c r="BQ138" s="350"/>
      <c r="BR138" s="350"/>
      <c r="BS138" s="350"/>
      <c r="BT138" s="350"/>
      <c r="BU138" s="350"/>
      <c r="BV138" s="350"/>
      <c r="BW138" s="350"/>
      <c r="BX138" s="350"/>
      <c r="BY138" s="350"/>
    </row>
    <row r="139" spans="1:77" customFormat="1" ht="12.75">
      <c r="A139" s="139"/>
      <c r="B139" s="139"/>
      <c r="C139" s="139"/>
      <c r="D139" s="139"/>
      <c r="E139" s="139"/>
      <c r="F139" s="139"/>
      <c r="G139" s="139"/>
      <c r="H139" s="139"/>
      <c r="I139" s="199"/>
      <c r="J139" s="139"/>
      <c r="K139" s="139"/>
      <c r="L139" s="139"/>
      <c r="M139" s="139"/>
      <c r="N139" s="139"/>
      <c r="O139" s="139"/>
      <c r="P139" s="139"/>
      <c r="Q139" s="139"/>
      <c r="R139" s="139"/>
      <c r="S139" s="140"/>
      <c r="T139" s="352"/>
      <c r="U139" s="351"/>
      <c r="V139" s="350"/>
      <c r="W139" s="365"/>
      <c r="X139" s="365"/>
      <c r="Y139" s="365"/>
      <c r="Z139" s="365"/>
      <c r="AA139" s="365"/>
      <c r="AB139" s="365"/>
      <c r="AC139" s="365"/>
      <c r="AD139" s="365"/>
      <c r="AE139" s="365"/>
      <c r="AF139" s="365"/>
      <c r="AG139" s="365"/>
      <c r="AH139" s="365"/>
      <c r="AI139" s="350"/>
      <c r="AJ139" s="140"/>
      <c r="AK139" s="140"/>
      <c r="AL139" s="140"/>
      <c r="AM139" s="140"/>
      <c r="AN139" s="140"/>
      <c r="AO139" s="140"/>
      <c r="AP139" s="140"/>
      <c r="AQ139" s="140"/>
      <c r="AR139" s="140"/>
      <c r="AS139" s="140"/>
      <c r="AT139" s="140"/>
      <c r="AU139" s="140"/>
      <c r="AV139" s="140"/>
      <c r="AW139" s="140"/>
      <c r="AX139" s="140"/>
      <c r="AY139" s="140"/>
      <c r="AZ139" s="140"/>
      <c r="BA139" s="140"/>
      <c r="BB139" s="140"/>
      <c r="BC139" s="140"/>
      <c r="BD139" s="140"/>
      <c r="BE139" s="350"/>
      <c r="BF139" s="350"/>
      <c r="BG139" s="350"/>
      <c r="BH139" s="350"/>
      <c r="BI139" s="350"/>
      <c r="BJ139" s="350"/>
      <c r="BK139" s="350"/>
      <c r="BL139" s="350"/>
      <c r="BM139" s="350"/>
      <c r="BN139" s="350"/>
      <c r="BO139" s="350"/>
      <c r="BP139" s="350"/>
      <c r="BQ139" s="350"/>
      <c r="BR139" s="350"/>
      <c r="BS139" s="350"/>
      <c r="BT139" s="350"/>
      <c r="BU139" s="350"/>
      <c r="BV139" s="350"/>
      <c r="BW139" s="350"/>
      <c r="BX139" s="350"/>
      <c r="BY139" s="350"/>
    </row>
    <row r="140" spans="1:77" customFormat="1" ht="12.75">
      <c r="A140" s="139"/>
      <c r="B140" s="139"/>
      <c r="C140" s="139"/>
      <c r="D140" s="139"/>
      <c r="E140" s="139"/>
      <c r="F140" s="139"/>
      <c r="G140" s="139"/>
      <c r="H140" s="139"/>
      <c r="I140" s="199"/>
      <c r="J140" s="139"/>
      <c r="K140" s="139"/>
      <c r="L140" s="139"/>
      <c r="M140" s="139"/>
      <c r="N140" s="139"/>
      <c r="O140" s="139"/>
      <c r="P140" s="139"/>
      <c r="Q140" s="139"/>
      <c r="R140" s="139"/>
      <c r="S140" s="140"/>
      <c r="T140" s="352"/>
      <c r="U140" s="351"/>
      <c r="V140" s="350"/>
      <c r="W140" s="365"/>
      <c r="X140" s="365"/>
      <c r="Y140" s="365"/>
      <c r="Z140" s="365"/>
      <c r="AA140" s="365"/>
      <c r="AB140" s="365"/>
      <c r="AC140" s="365"/>
      <c r="AD140" s="365"/>
      <c r="AE140" s="365"/>
      <c r="AF140" s="365"/>
      <c r="AG140" s="365"/>
      <c r="AH140" s="365"/>
      <c r="AI140" s="350"/>
      <c r="AJ140" s="140"/>
      <c r="AK140" s="140"/>
      <c r="AL140" s="140"/>
      <c r="AM140" s="140"/>
      <c r="AN140" s="140"/>
      <c r="AO140" s="140"/>
      <c r="AP140" s="140"/>
      <c r="AQ140" s="140"/>
      <c r="AR140" s="140"/>
      <c r="AS140" s="140"/>
      <c r="AT140" s="140"/>
      <c r="AU140" s="140"/>
      <c r="AV140" s="140"/>
      <c r="AW140" s="140"/>
      <c r="AX140" s="140"/>
      <c r="AY140" s="140"/>
      <c r="AZ140" s="140"/>
      <c r="BA140" s="140"/>
      <c r="BB140" s="140"/>
      <c r="BC140" s="140"/>
      <c r="BD140" s="140"/>
      <c r="BE140" s="350"/>
      <c r="BF140" s="350"/>
      <c r="BG140" s="350"/>
      <c r="BH140" s="350"/>
      <c r="BI140" s="350"/>
      <c r="BJ140" s="350"/>
      <c r="BK140" s="350"/>
      <c r="BL140" s="350"/>
      <c r="BM140" s="350"/>
      <c r="BN140" s="350"/>
      <c r="BO140" s="350"/>
      <c r="BP140" s="350"/>
      <c r="BQ140" s="350"/>
      <c r="BR140" s="350"/>
      <c r="BS140" s="350"/>
      <c r="BT140" s="350"/>
      <c r="BU140" s="350"/>
      <c r="BV140" s="350"/>
      <c r="BW140" s="350"/>
      <c r="BX140" s="350"/>
      <c r="BY140" s="350"/>
    </row>
    <row r="141" spans="1:77" customFormat="1" ht="12.75">
      <c r="A141" s="139"/>
      <c r="B141" s="139"/>
      <c r="C141" s="139"/>
      <c r="D141" s="139"/>
      <c r="E141" s="139"/>
      <c r="F141" s="139"/>
      <c r="G141" s="139"/>
      <c r="H141" s="139"/>
      <c r="I141" s="199"/>
      <c r="J141" s="139"/>
      <c r="K141" s="139"/>
      <c r="L141" s="139"/>
      <c r="M141" s="139"/>
      <c r="N141" s="139"/>
      <c r="O141" s="139"/>
      <c r="P141" s="139"/>
      <c r="Q141" s="139"/>
      <c r="R141" s="139"/>
      <c r="S141" s="140"/>
      <c r="T141" s="352"/>
      <c r="U141" s="351"/>
      <c r="V141" s="350"/>
      <c r="W141" s="365"/>
      <c r="X141" s="365"/>
      <c r="Y141" s="365"/>
      <c r="Z141" s="365"/>
      <c r="AA141" s="365"/>
      <c r="AB141" s="365"/>
      <c r="AC141" s="365"/>
      <c r="AD141" s="365"/>
      <c r="AE141" s="365"/>
      <c r="AF141" s="365"/>
      <c r="AG141" s="365"/>
      <c r="AH141" s="365"/>
      <c r="AI141" s="350"/>
      <c r="AJ141" s="140"/>
      <c r="AK141" s="140"/>
      <c r="AL141" s="140"/>
      <c r="AM141" s="140"/>
      <c r="AN141" s="140"/>
      <c r="AO141" s="140"/>
      <c r="AP141" s="140"/>
      <c r="AQ141" s="140"/>
      <c r="AR141" s="140"/>
      <c r="AS141" s="140"/>
      <c r="AT141" s="140"/>
      <c r="AU141" s="140"/>
      <c r="AV141" s="140"/>
      <c r="AW141" s="140"/>
      <c r="AX141" s="140"/>
      <c r="AY141" s="140"/>
      <c r="AZ141" s="140"/>
      <c r="BA141" s="140"/>
      <c r="BB141" s="140"/>
      <c r="BC141" s="140"/>
      <c r="BD141" s="140"/>
      <c r="BE141" s="350"/>
      <c r="BF141" s="350"/>
      <c r="BG141" s="350"/>
      <c r="BH141" s="350"/>
      <c r="BI141" s="350"/>
      <c r="BJ141" s="350"/>
      <c r="BK141" s="350"/>
      <c r="BL141" s="350"/>
      <c r="BM141" s="350"/>
      <c r="BN141" s="350"/>
      <c r="BO141" s="350"/>
      <c r="BP141" s="350"/>
      <c r="BQ141" s="350"/>
      <c r="BR141" s="350"/>
      <c r="BS141" s="350"/>
      <c r="BT141" s="350"/>
      <c r="BU141" s="350"/>
      <c r="BV141" s="350"/>
      <c r="BW141" s="350"/>
      <c r="BX141" s="350"/>
      <c r="BY141" s="350"/>
    </row>
    <row r="142" spans="1:77" customFormat="1" ht="12.75">
      <c r="A142" s="139"/>
      <c r="B142" s="139"/>
      <c r="C142" s="139"/>
      <c r="D142" s="139"/>
      <c r="E142" s="139"/>
      <c r="F142" s="139"/>
      <c r="G142" s="139"/>
      <c r="H142" s="139"/>
      <c r="I142" s="199"/>
      <c r="J142" s="139"/>
      <c r="K142" s="139"/>
      <c r="L142" s="139"/>
      <c r="M142" s="139"/>
      <c r="N142" s="139"/>
      <c r="O142" s="139"/>
      <c r="P142" s="139"/>
      <c r="Q142" s="139"/>
      <c r="R142" s="139"/>
      <c r="S142" s="140"/>
      <c r="T142" s="352"/>
      <c r="U142" s="351"/>
      <c r="V142" s="350"/>
      <c r="W142" s="365"/>
      <c r="X142" s="365"/>
      <c r="Y142" s="365"/>
      <c r="Z142" s="365"/>
      <c r="AA142" s="365"/>
      <c r="AB142" s="365"/>
      <c r="AC142" s="365"/>
      <c r="AD142" s="365"/>
      <c r="AE142" s="365"/>
      <c r="AF142" s="365"/>
      <c r="AG142" s="365"/>
      <c r="AH142" s="365"/>
      <c r="AI142" s="350"/>
      <c r="AJ142" s="140"/>
      <c r="AK142" s="140"/>
      <c r="AL142" s="140"/>
      <c r="AM142" s="140"/>
      <c r="AN142" s="140"/>
      <c r="AO142" s="140"/>
      <c r="AP142" s="140"/>
      <c r="AQ142" s="140"/>
      <c r="AR142" s="140"/>
      <c r="AS142" s="140"/>
      <c r="AT142" s="140"/>
      <c r="AU142" s="140"/>
      <c r="AV142" s="140"/>
      <c r="AW142" s="140"/>
      <c r="AX142" s="140"/>
      <c r="AY142" s="140"/>
      <c r="AZ142" s="140"/>
      <c r="BA142" s="140"/>
      <c r="BB142" s="140"/>
      <c r="BC142" s="140"/>
      <c r="BD142" s="140"/>
      <c r="BE142" s="350"/>
      <c r="BF142" s="350"/>
      <c r="BG142" s="350"/>
      <c r="BH142" s="350"/>
      <c r="BI142" s="350"/>
      <c r="BJ142" s="350"/>
      <c r="BK142" s="350"/>
      <c r="BL142" s="350"/>
      <c r="BM142" s="350"/>
      <c r="BN142" s="350"/>
      <c r="BO142" s="350"/>
      <c r="BP142" s="350"/>
      <c r="BQ142" s="350"/>
      <c r="BR142" s="350"/>
      <c r="BS142" s="350"/>
      <c r="BT142" s="350"/>
      <c r="BU142" s="350"/>
      <c r="BV142" s="350"/>
      <c r="BW142" s="350"/>
      <c r="BX142" s="350"/>
      <c r="BY142" s="350"/>
    </row>
    <row r="143" spans="1:77" customFormat="1" ht="12.75">
      <c r="A143" s="139"/>
      <c r="B143" s="139"/>
      <c r="C143" s="139"/>
      <c r="D143" s="139"/>
      <c r="E143" s="139"/>
      <c r="F143" s="139"/>
      <c r="G143" s="139"/>
      <c r="H143" s="139"/>
      <c r="I143" s="199"/>
      <c r="J143" s="139"/>
      <c r="K143" s="139"/>
      <c r="L143" s="139"/>
      <c r="M143" s="139"/>
      <c r="N143" s="139"/>
      <c r="O143" s="139"/>
      <c r="P143" s="139"/>
      <c r="Q143" s="139"/>
      <c r="R143" s="139"/>
      <c r="S143" s="140"/>
      <c r="T143" s="352"/>
      <c r="U143" s="351"/>
      <c r="V143" s="350"/>
      <c r="W143" s="365"/>
      <c r="X143" s="365"/>
      <c r="Y143" s="365"/>
      <c r="Z143" s="365"/>
      <c r="AA143" s="365"/>
      <c r="AB143" s="365"/>
      <c r="AC143" s="365"/>
      <c r="AD143" s="365"/>
      <c r="AE143" s="365"/>
      <c r="AF143" s="365"/>
      <c r="AG143" s="365"/>
      <c r="AH143" s="365"/>
      <c r="AI143" s="350"/>
      <c r="AJ143" s="140"/>
      <c r="AK143" s="140"/>
      <c r="AL143" s="140"/>
      <c r="AM143" s="140"/>
      <c r="AN143" s="140"/>
      <c r="AO143" s="140"/>
      <c r="AP143" s="140"/>
      <c r="AQ143" s="140"/>
      <c r="AR143" s="140"/>
      <c r="AS143" s="140"/>
      <c r="AT143" s="140"/>
      <c r="AU143" s="140"/>
      <c r="AV143" s="140"/>
      <c r="AW143" s="140"/>
      <c r="AX143" s="140"/>
      <c r="AY143" s="140"/>
      <c r="AZ143" s="140"/>
      <c r="BA143" s="140"/>
      <c r="BB143" s="140"/>
      <c r="BC143" s="140"/>
      <c r="BD143" s="140"/>
      <c r="BE143" s="350"/>
      <c r="BF143" s="350"/>
      <c r="BG143" s="350"/>
      <c r="BH143" s="350"/>
      <c r="BI143" s="350"/>
      <c r="BJ143" s="350"/>
      <c r="BK143" s="350"/>
      <c r="BL143" s="350"/>
      <c r="BM143" s="350"/>
      <c r="BN143" s="350"/>
      <c r="BO143" s="350"/>
      <c r="BP143" s="350"/>
      <c r="BQ143" s="350"/>
      <c r="BR143" s="350"/>
      <c r="BS143" s="350"/>
      <c r="BT143" s="350"/>
      <c r="BU143" s="350"/>
      <c r="BV143" s="350"/>
      <c r="BW143" s="350"/>
      <c r="BX143" s="350"/>
      <c r="BY143" s="350"/>
    </row>
    <row r="144" spans="1:77" customFormat="1" ht="12.75">
      <c r="A144" s="139"/>
      <c r="B144" s="139"/>
      <c r="C144" s="139"/>
      <c r="D144" s="139"/>
      <c r="E144" s="139"/>
      <c r="F144" s="139"/>
      <c r="G144" s="139"/>
      <c r="H144" s="139"/>
      <c r="I144" s="199"/>
      <c r="J144" s="139"/>
      <c r="K144" s="139"/>
      <c r="L144" s="139"/>
      <c r="M144" s="139"/>
      <c r="N144" s="139"/>
      <c r="O144" s="139"/>
      <c r="P144" s="139"/>
      <c r="Q144" s="139"/>
      <c r="R144" s="139"/>
      <c r="S144" s="140"/>
      <c r="T144" s="352"/>
      <c r="U144" s="351"/>
      <c r="V144" s="350"/>
      <c r="W144" s="365"/>
      <c r="X144" s="365"/>
      <c r="Y144" s="365"/>
      <c r="Z144" s="365"/>
      <c r="AA144" s="365"/>
      <c r="AB144" s="365"/>
      <c r="AC144" s="365"/>
      <c r="AD144" s="365"/>
      <c r="AE144" s="365"/>
      <c r="AF144" s="365"/>
      <c r="AG144" s="365"/>
      <c r="AH144" s="365"/>
      <c r="AI144" s="350"/>
      <c r="AJ144" s="140"/>
      <c r="AK144" s="140"/>
      <c r="AL144" s="140"/>
      <c r="AM144" s="140"/>
      <c r="AN144" s="140"/>
      <c r="AO144" s="140"/>
      <c r="AP144" s="140"/>
      <c r="AQ144" s="140"/>
      <c r="AR144" s="140"/>
      <c r="AS144" s="140"/>
      <c r="AT144" s="140"/>
      <c r="AU144" s="140"/>
      <c r="AV144" s="140"/>
      <c r="AW144" s="140"/>
      <c r="AX144" s="140"/>
      <c r="AY144" s="140"/>
      <c r="AZ144" s="140"/>
      <c r="BA144" s="140"/>
      <c r="BB144" s="140"/>
      <c r="BC144" s="140"/>
      <c r="BD144" s="140"/>
      <c r="BE144" s="350"/>
      <c r="BF144" s="350"/>
      <c r="BG144" s="350"/>
      <c r="BH144" s="350"/>
      <c r="BI144" s="350"/>
      <c r="BJ144" s="350"/>
      <c r="BK144" s="350"/>
      <c r="BL144" s="350"/>
      <c r="BM144" s="350"/>
      <c r="BN144" s="350"/>
      <c r="BO144" s="350"/>
      <c r="BP144" s="350"/>
      <c r="BQ144" s="350"/>
      <c r="BR144" s="350"/>
      <c r="BS144" s="350"/>
      <c r="BT144" s="350"/>
      <c r="BU144" s="350"/>
      <c r="BV144" s="350"/>
      <c r="BW144" s="350"/>
      <c r="BX144" s="350"/>
      <c r="BY144" s="350"/>
    </row>
    <row r="145" spans="1:77" customFormat="1" ht="12.75">
      <c r="A145" s="139"/>
      <c r="B145" s="139"/>
      <c r="C145" s="139"/>
      <c r="D145" s="139"/>
      <c r="E145" s="139"/>
      <c r="F145" s="139"/>
      <c r="G145" s="139"/>
      <c r="H145" s="139"/>
      <c r="I145" s="199"/>
      <c r="J145" s="139"/>
      <c r="K145" s="139"/>
      <c r="L145" s="139"/>
      <c r="M145" s="139"/>
      <c r="N145" s="139"/>
      <c r="O145" s="139"/>
      <c r="P145" s="139"/>
      <c r="Q145" s="139"/>
      <c r="R145" s="139"/>
      <c r="S145" s="140"/>
      <c r="T145" s="352"/>
      <c r="U145" s="351"/>
      <c r="V145" s="350"/>
      <c r="W145" s="365"/>
      <c r="X145" s="365"/>
      <c r="Y145" s="365"/>
      <c r="Z145" s="365"/>
      <c r="AA145" s="365"/>
      <c r="AB145" s="365"/>
      <c r="AC145" s="365"/>
      <c r="AD145" s="365"/>
      <c r="AE145" s="365"/>
      <c r="AF145" s="365"/>
      <c r="AG145" s="365"/>
      <c r="AH145" s="365"/>
      <c r="AI145" s="350"/>
      <c r="AJ145" s="140"/>
      <c r="AK145" s="140"/>
      <c r="AL145" s="140"/>
      <c r="AM145" s="140"/>
      <c r="AN145" s="140"/>
      <c r="AO145" s="140"/>
      <c r="AP145" s="140"/>
      <c r="AQ145" s="140"/>
      <c r="AR145" s="140"/>
      <c r="AS145" s="140"/>
      <c r="AT145" s="140"/>
      <c r="AU145" s="140"/>
      <c r="AV145" s="140"/>
      <c r="AW145" s="140"/>
      <c r="AX145" s="140"/>
      <c r="AY145" s="140"/>
      <c r="AZ145" s="140"/>
      <c r="BA145" s="140"/>
      <c r="BB145" s="140"/>
      <c r="BC145" s="140"/>
      <c r="BD145" s="140"/>
      <c r="BE145" s="350"/>
      <c r="BF145" s="350"/>
      <c r="BG145" s="350"/>
      <c r="BH145" s="350"/>
      <c r="BI145" s="350"/>
      <c r="BJ145" s="350"/>
      <c r="BK145" s="350"/>
      <c r="BL145" s="350"/>
      <c r="BM145" s="350"/>
      <c r="BN145" s="350"/>
      <c r="BO145" s="350"/>
      <c r="BP145" s="350"/>
      <c r="BQ145" s="350"/>
      <c r="BR145" s="350"/>
      <c r="BS145" s="350"/>
      <c r="BT145" s="350"/>
      <c r="BU145" s="350"/>
      <c r="BV145" s="350"/>
      <c r="BW145" s="350"/>
      <c r="BX145" s="350"/>
      <c r="BY145" s="350"/>
    </row>
    <row r="146" spans="1:77" customFormat="1" ht="12.75">
      <c r="A146" s="139"/>
      <c r="B146" s="139"/>
      <c r="C146" s="139"/>
      <c r="D146" s="139"/>
      <c r="E146" s="139"/>
      <c r="F146" s="139"/>
      <c r="G146" s="139"/>
      <c r="H146" s="139"/>
      <c r="I146" s="199"/>
      <c r="J146" s="139"/>
      <c r="K146" s="139"/>
      <c r="L146" s="139"/>
      <c r="M146" s="139"/>
      <c r="N146" s="139"/>
      <c r="O146" s="139"/>
      <c r="P146" s="139"/>
      <c r="Q146" s="139"/>
      <c r="R146" s="139"/>
      <c r="S146" s="140"/>
      <c r="T146" s="352"/>
      <c r="U146" s="351"/>
      <c r="V146" s="350"/>
      <c r="W146" s="365"/>
      <c r="X146" s="365"/>
      <c r="Y146" s="365"/>
      <c r="Z146" s="365"/>
      <c r="AA146" s="365"/>
      <c r="AB146" s="365"/>
      <c r="AC146" s="365"/>
      <c r="AD146" s="365"/>
      <c r="AE146" s="365"/>
      <c r="AF146" s="365"/>
      <c r="AG146" s="365"/>
      <c r="AH146" s="365"/>
      <c r="AI146" s="350"/>
      <c r="AJ146" s="140"/>
      <c r="AK146" s="140"/>
      <c r="AL146" s="140"/>
      <c r="AM146" s="140"/>
      <c r="AN146" s="140"/>
      <c r="AO146" s="140"/>
      <c r="AP146" s="140"/>
      <c r="AQ146" s="140"/>
      <c r="AR146" s="140"/>
      <c r="AS146" s="140"/>
      <c r="AT146" s="140"/>
      <c r="AU146" s="140"/>
      <c r="AV146" s="140"/>
      <c r="AW146" s="140"/>
      <c r="AX146" s="140"/>
      <c r="AY146" s="140"/>
      <c r="AZ146" s="140"/>
      <c r="BA146" s="140"/>
      <c r="BB146" s="140"/>
      <c r="BC146" s="140"/>
      <c r="BD146" s="140"/>
      <c r="BE146" s="350"/>
      <c r="BF146" s="350"/>
      <c r="BG146" s="350"/>
      <c r="BH146" s="350"/>
      <c r="BI146" s="350"/>
      <c r="BJ146" s="350"/>
      <c r="BK146" s="350"/>
      <c r="BL146" s="350"/>
      <c r="BM146" s="350"/>
      <c r="BN146" s="350"/>
      <c r="BO146" s="350"/>
      <c r="BP146" s="350"/>
      <c r="BQ146" s="350"/>
      <c r="BR146" s="350"/>
      <c r="BS146" s="350"/>
      <c r="BT146" s="350"/>
      <c r="BU146" s="350"/>
      <c r="BV146" s="350"/>
      <c r="BW146" s="350"/>
      <c r="BX146" s="350"/>
      <c r="BY146" s="350"/>
    </row>
    <row r="147" spans="1:77" customFormat="1" ht="12.75">
      <c r="A147" s="139"/>
      <c r="B147" s="139"/>
      <c r="C147" s="139"/>
      <c r="D147" s="139"/>
      <c r="E147" s="139"/>
      <c r="F147" s="139"/>
      <c r="G147" s="139"/>
      <c r="H147" s="139"/>
      <c r="I147" s="199"/>
      <c r="J147" s="139"/>
      <c r="K147" s="139"/>
      <c r="L147" s="139"/>
      <c r="M147" s="139"/>
      <c r="N147" s="139"/>
      <c r="O147" s="139"/>
      <c r="P147" s="139"/>
      <c r="Q147" s="139"/>
      <c r="R147" s="139"/>
      <c r="S147" s="140"/>
      <c r="T147" s="352"/>
      <c r="U147" s="351"/>
      <c r="V147" s="350"/>
      <c r="W147" s="365"/>
      <c r="X147" s="365"/>
      <c r="Y147" s="365"/>
      <c r="Z147" s="365"/>
      <c r="AA147" s="365"/>
      <c r="AB147" s="365"/>
      <c r="AC147" s="365"/>
      <c r="AD147" s="365"/>
      <c r="AE147" s="365"/>
      <c r="AF147" s="365"/>
      <c r="AG147" s="365"/>
      <c r="AH147" s="365"/>
      <c r="AI147" s="350"/>
      <c r="AJ147" s="140"/>
      <c r="AK147" s="140"/>
      <c r="AL147" s="140"/>
      <c r="AM147" s="140"/>
      <c r="AN147" s="140"/>
      <c r="AO147" s="140"/>
      <c r="AP147" s="140"/>
      <c r="AQ147" s="140"/>
      <c r="AR147" s="140"/>
      <c r="AS147" s="140"/>
      <c r="AT147" s="140"/>
      <c r="AU147" s="140"/>
      <c r="AV147" s="140"/>
      <c r="AW147" s="140"/>
      <c r="AX147" s="140"/>
      <c r="AY147" s="140"/>
      <c r="AZ147" s="140"/>
      <c r="BA147" s="140"/>
      <c r="BB147" s="140"/>
      <c r="BC147" s="140"/>
      <c r="BD147" s="140"/>
      <c r="BE147" s="350"/>
      <c r="BF147" s="350"/>
      <c r="BG147" s="350"/>
      <c r="BH147" s="350"/>
      <c r="BI147" s="350"/>
      <c r="BJ147" s="350"/>
      <c r="BK147" s="350"/>
      <c r="BL147" s="350"/>
      <c r="BM147" s="350"/>
      <c r="BN147" s="350"/>
      <c r="BO147" s="350"/>
      <c r="BP147" s="350"/>
      <c r="BQ147" s="350"/>
      <c r="BR147" s="350"/>
      <c r="BS147" s="350"/>
      <c r="BT147" s="350"/>
      <c r="BU147" s="350"/>
      <c r="BV147" s="350"/>
      <c r="BW147" s="350"/>
      <c r="BX147" s="350"/>
      <c r="BY147" s="350"/>
    </row>
    <row r="148" spans="1:77" customFormat="1" ht="12.75">
      <c r="A148" s="139"/>
      <c r="B148" s="139"/>
      <c r="C148" s="139"/>
      <c r="D148" s="139"/>
      <c r="E148" s="139"/>
      <c r="F148" s="139"/>
      <c r="G148" s="139"/>
      <c r="H148" s="139"/>
      <c r="I148" s="199"/>
      <c r="J148" s="139"/>
      <c r="K148" s="139"/>
      <c r="L148" s="139"/>
      <c r="M148" s="139"/>
      <c r="N148" s="139"/>
      <c r="O148" s="139"/>
      <c r="P148" s="139"/>
      <c r="Q148" s="139"/>
      <c r="R148" s="139"/>
      <c r="S148" s="140"/>
      <c r="T148" s="352"/>
      <c r="U148" s="351"/>
      <c r="V148" s="350"/>
      <c r="W148" s="365"/>
      <c r="X148" s="365"/>
      <c r="Y148" s="365"/>
      <c r="Z148" s="365"/>
      <c r="AA148" s="365"/>
      <c r="AB148" s="365"/>
      <c r="AC148" s="365"/>
      <c r="AD148" s="365"/>
      <c r="AE148" s="365"/>
      <c r="AF148" s="365"/>
      <c r="AG148" s="365"/>
      <c r="AH148" s="365"/>
      <c r="AI148" s="350"/>
      <c r="AJ148" s="140"/>
      <c r="AK148" s="140"/>
      <c r="AL148" s="140"/>
      <c r="AM148" s="140"/>
      <c r="AN148" s="140"/>
      <c r="AO148" s="140"/>
      <c r="AP148" s="140"/>
      <c r="AQ148" s="140"/>
      <c r="AR148" s="140"/>
      <c r="AS148" s="140"/>
      <c r="AT148" s="140"/>
      <c r="AU148" s="140"/>
      <c r="AV148" s="140"/>
      <c r="AW148" s="140"/>
      <c r="AX148" s="140"/>
      <c r="AY148" s="140"/>
      <c r="AZ148" s="140"/>
      <c r="BA148" s="140"/>
      <c r="BB148" s="140"/>
      <c r="BC148" s="140"/>
      <c r="BD148" s="140"/>
      <c r="BE148" s="350"/>
      <c r="BF148" s="350"/>
      <c r="BG148" s="350"/>
      <c r="BH148" s="350"/>
      <c r="BI148" s="350"/>
      <c r="BJ148" s="350"/>
      <c r="BK148" s="350"/>
      <c r="BL148" s="350"/>
      <c r="BM148" s="350"/>
      <c r="BN148" s="350"/>
      <c r="BO148" s="350"/>
      <c r="BP148" s="350"/>
      <c r="BQ148" s="350"/>
      <c r="BR148" s="350"/>
      <c r="BS148" s="350"/>
      <c r="BT148" s="350"/>
      <c r="BU148" s="350"/>
      <c r="BV148" s="350"/>
      <c r="BW148" s="350"/>
      <c r="BX148" s="350"/>
      <c r="BY148" s="350"/>
    </row>
    <row r="149" spans="1:77" customFormat="1" ht="12.75">
      <c r="A149" s="139"/>
      <c r="B149" s="139"/>
      <c r="C149" s="139"/>
      <c r="D149" s="139"/>
      <c r="E149" s="139"/>
      <c r="F149" s="139"/>
      <c r="G149" s="139"/>
      <c r="H149" s="139"/>
      <c r="I149" s="199"/>
      <c r="J149" s="139"/>
      <c r="K149" s="139"/>
      <c r="L149" s="139"/>
      <c r="M149" s="139"/>
      <c r="N149" s="139"/>
      <c r="O149" s="139"/>
      <c r="P149" s="139"/>
      <c r="Q149" s="139"/>
      <c r="R149" s="139"/>
      <c r="S149" s="140"/>
      <c r="T149" s="352"/>
      <c r="U149" s="351"/>
      <c r="V149" s="350"/>
      <c r="W149" s="365"/>
      <c r="X149" s="365"/>
      <c r="Y149" s="365"/>
      <c r="Z149" s="365"/>
      <c r="AA149" s="365"/>
      <c r="AB149" s="365"/>
      <c r="AC149" s="365"/>
      <c r="AD149" s="365"/>
      <c r="AE149" s="365"/>
      <c r="AF149" s="365"/>
      <c r="AG149" s="365"/>
      <c r="AH149" s="365"/>
      <c r="AI149" s="350"/>
      <c r="AJ149" s="140"/>
      <c r="AK149" s="140"/>
      <c r="AL149" s="140"/>
      <c r="AM149" s="140"/>
      <c r="AN149" s="140"/>
      <c r="AO149" s="140"/>
      <c r="AP149" s="140"/>
      <c r="AQ149" s="140"/>
      <c r="AR149" s="140"/>
      <c r="AS149" s="140"/>
      <c r="AT149" s="140"/>
      <c r="AU149" s="140"/>
      <c r="AV149" s="140"/>
      <c r="AW149" s="140"/>
      <c r="AX149" s="140"/>
      <c r="AY149" s="140"/>
      <c r="AZ149" s="140"/>
      <c r="BA149" s="140"/>
      <c r="BB149" s="140"/>
      <c r="BC149" s="140"/>
      <c r="BD149" s="140"/>
      <c r="BE149" s="350"/>
      <c r="BF149" s="350"/>
      <c r="BG149" s="350"/>
      <c r="BH149" s="350"/>
      <c r="BI149" s="350"/>
      <c r="BJ149" s="350"/>
      <c r="BK149" s="350"/>
      <c r="BL149" s="350"/>
      <c r="BM149" s="350"/>
      <c r="BN149" s="350"/>
      <c r="BO149" s="350"/>
      <c r="BP149" s="350"/>
      <c r="BQ149" s="350"/>
      <c r="BR149" s="350"/>
      <c r="BS149" s="350"/>
      <c r="BT149" s="350"/>
      <c r="BU149" s="350"/>
      <c r="BV149" s="350"/>
      <c r="BW149" s="350"/>
      <c r="BX149" s="350"/>
      <c r="BY149" s="350"/>
    </row>
    <row r="150" spans="1:77" customFormat="1" ht="12.75">
      <c r="A150" s="139"/>
      <c r="B150" s="139"/>
      <c r="C150" s="139"/>
      <c r="D150" s="139"/>
      <c r="E150" s="139"/>
      <c r="F150" s="139"/>
      <c r="G150" s="139"/>
      <c r="H150" s="139"/>
      <c r="I150" s="199"/>
      <c r="J150" s="139"/>
      <c r="K150" s="139"/>
      <c r="L150" s="139"/>
      <c r="M150" s="139"/>
      <c r="N150" s="139"/>
      <c r="O150" s="139"/>
      <c r="P150" s="139"/>
      <c r="Q150" s="139"/>
      <c r="R150" s="139"/>
      <c r="S150" s="140"/>
      <c r="T150" s="352"/>
      <c r="U150" s="351"/>
      <c r="V150" s="350"/>
      <c r="W150" s="365"/>
      <c r="X150" s="365"/>
      <c r="Y150" s="365"/>
      <c r="Z150" s="365"/>
      <c r="AA150" s="365"/>
      <c r="AB150" s="365"/>
      <c r="AC150" s="365"/>
      <c r="AD150" s="365"/>
      <c r="AE150" s="365"/>
      <c r="AF150" s="365"/>
      <c r="AG150" s="365"/>
      <c r="AH150" s="365"/>
      <c r="AI150" s="350"/>
      <c r="AJ150" s="140"/>
      <c r="AK150" s="140"/>
      <c r="AL150" s="140"/>
      <c r="AM150" s="140"/>
      <c r="AN150" s="140"/>
      <c r="AO150" s="140"/>
      <c r="AP150" s="140"/>
      <c r="AQ150" s="140"/>
      <c r="AR150" s="140"/>
      <c r="AS150" s="140"/>
      <c r="AT150" s="140"/>
      <c r="AU150" s="140"/>
      <c r="AV150" s="140"/>
      <c r="AW150" s="140"/>
      <c r="AX150" s="140"/>
      <c r="AY150" s="140"/>
      <c r="AZ150" s="140"/>
      <c r="BA150" s="140"/>
      <c r="BB150" s="140"/>
      <c r="BC150" s="140"/>
      <c r="BD150" s="140"/>
      <c r="BE150" s="350"/>
      <c r="BF150" s="350"/>
      <c r="BG150" s="350"/>
      <c r="BH150" s="350"/>
      <c r="BI150" s="350"/>
      <c r="BJ150" s="350"/>
      <c r="BK150" s="350"/>
      <c r="BL150" s="350"/>
      <c r="BM150" s="350"/>
      <c r="BN150" s="350"/>
      <c r="BO150" s="350"/>
      <c r="BP150" s="350"/>
      <c r="BQ150" s="350"/>
      <c r="BR150" s="350"/>
      <c r="BS150" s="350"/>
      <c r="BT150" s="350"/>
      <c r="BU150" s="350"/>
      <c r="BV150" s="350"/>
      <c r="BW150" s="350"/>
      <c r="BX150" s="350"/>
      <c r="BY150" s="350"/>
    </row>
    <row r="151" spans="1:77" customFormat="1" ht="12.75">
      <c r="A151" s="139"/>
      <c r="B151" s="139"/>
      <c r="C151" s="139"/>
      <c r="D151" s="139"/>
      <c r="E151" s="139"/>
      <c r="F151" s="139"/>
      <c r="G151" s="139"/>
      <c r="H151" s="139"/>
      <c r="I151" s="199"/>
      <c r="J151" s="139"/>
      <c r="K151" s="139"/>
      <c r="L151" s="139"/>
      <c r="M151" s="139"/>
      <c r="N151" s="139"/>
      <c r="O151" s="139"/>
      <c r="P151" s="139"/>
      <c r="Q151" s="139"/>
      <c r="R151" s="139"/>
      <c r="S151" s="140"/>
      <c r="T151" s="352"/>
      <c r="U151" s="351"/>
      <c r="V151" s="350"/>
      <c r="W151" s="365"/>
      <c r="X151" s="365"/>
      <c r="Y151" s="365"/>
      <c r="Z151" s="365"/>
      <c r="AA151" s="365"/>
      <c r="AB151" s="365"/>
      <c r="AC151" s="365"/>
      <c r="AD151" s="365"/>
      <c r="AE151" s="365"/>
      <c r="AF151" s="365"/>
      <c r="AG151" s="365"/>
      <c r="AH151" s="365"/>
      <c r="AI151" s="350"/>
      <c r="AJ151" s="140"/>
      <c r="AK151" s="140"/>
      <c r="AL151" s="140"/>
      <c r="AM151" s="140"/>
      <c r="AN151" s="140"/>
      <c r="AO151" s="140"/>
      <c r="AP151" s="140"/>
      <c r="AQ151" s="140"/>
      <c r="AR151" s="140"/>
      <c r="AS151" s="140"/>
      <c r="AT151" s="140"/>
      <c r="AU151" s="140"/>
      <c r="AV151" s="140"/>
      <c r="AW151" s="140"/>
      <c r="AX151" s="140"/>
      <c r="AY151" s="140"/>
      <c r="AZ151" s="140"/>
      <c r="BA151" s="140"/>
      <c r="BB151" s="140"/>
      <c r="BC151" s="140"/>
      <c r="BD151" s="140"/>
      <c r="BE151" s="350"/>
      <c r="BF151" s="350"/>
      <c r="BG151" s="350"/>
      <c r="BH151" s="350"/>
      <c r="BI151" s="350"/>
      <c r="BJ151" s="350"/>
      <c r="BK151" s="350"/>
      <c r="BL151" s="350"/>
      <c r="BM151" s="350"/>
      <c r="BN151" s="350"/>
      <c r="BO151" s="350"/>
      <c r="BP151" s="350"/>
      <c r="BQ151" s="350"/>
      <c r="BR151" s="350"/>
      <c r="BS151" s="350"/>
      <c r="BT151" s="350"/>
      <c r="BU151" s="350"/>
      <c r="BV151" s="350"/>
      <c r="BW151" s="350"/>
      <c r="BX151" s="350"/>
      <c r="BY151" s="350"/>
    </row>
    <row r="152" spans="1:77" customFormat="1" ht="12.75">
      <c r="A152" s="139"/>
      <c r="B152" s="139"/>
      <c r="C152" s="139"/>
      <c r="D152" s="139"/>
      <c r="E152" s="139"/>
      <c r="F152" s="139"/>
      <c r="G152" s="139"/>
      <c r="H152" s="139"/>
      <c r="I152" s="199"/>
      <c r="J152" s="139"/>
      <c r="K152" s="139"/>
      <c r="L152" s="139"/>
      <c r="M152" s="139"/>
      <c r="N152" s="139"/>
      <c r="O152" s="139"/>
      <c r="P152" s="139"/>
      <c r="Q152" s="139"/>
      <c r="R152" s="139"/>
      <c r="S152" s="140"/>
      <c r="T152" s="352"/>
      <c r="U152" s="351"/>
      <c r="V152" s="350"/>
      <c r="W152" s="365"/>
      <c r="X152" s="365"/>
      <c r="Y152" s="365"/>
      <c r="Z152" s="365"/>
      <c r="AA152" s="365"/>
      <c r="AB152" s="365"/>
      <c r="AC152" s="365"/>
      <c r="AD152" s="365"/>
      <c r="AE152" s="365"/>
      <c r="AF152" s="365"/>
      <c r="AG152" s="365"/>
      <c r="AH152" s="365"/>
      <c r="AI152" s="350"/>
      <c r="AJ152" s="140"/>
      <c r="AK152" s="140"/>
      <c r="AL152" s="140"/>
      <c r="AM152" s="140"/>
      <c r="AN152" s="140"/>
      <c r="AO152" s="140"/>
      <c r="AP152" s="140"/>
      <c r="AQ152" s="140"/>
      <c r="AR152" s="140"/>
      <c r="AS152" s="140"/>
      <c r="AT152" s="140"/>
      <c r="AU152" s="140"/>
      <c r="AV152" s="140"/>
      <c r="AW152" s="140"/>
      <c r="AX152" s="140"/>
      <c r="AY152" s="140"/>
      <c r="AZ152" s="140"/>
      <c r="BA152" s="140"/>
      <c r="BB152" s="140"/>
      <c r="BC152" s="140"/>
      <c r="BD152" s="140"/>
      <c r="BE152" s="350"/>
      <c r="BF152" s="350"/>
      <c r="BG152" s="350"/>
      <c r="BH152" s="350"/>
      <c r="BI152" s="350"/>
      <c r="BJ152" s="350"/>
      <c r="BK152" s="350"/>
      <c r="BL152" s="350"/>
      <c r="BM152" s="350"/>
      <c r="BN152" s="350"/>
      <c r="BO152" s="350"/>
      <c r="BP152" s="350"/>
      <c r="BQ152" s="350"/>
      <c r="BR152" s="350"/>
      <c r="BS152" s="350"/>
      <c r="BT152" s="350"/>
      <c r="BU152" s="350"/>
      <c r="BV152" s="350"/>
      <c r="BW152" s="350"/>
      <c r="BX152" s="350"/>
      <c r="BY152" s="350"/>
    </row>
    <row r="153" spans="1:77" customFormat="1" ht="12.75">
      <c r="A153" s="139"/>
      <c r="B153" s="139"/>
      <c r="C153" s="139"/>
      <c r="D153" s="139"/>
      <c r="E153" s="139"/>
      <c r="F153" s="139"/>
      <c r="G153" s="139"/>
      <c r="H153" s="139"/>
      <c r="I153" s="199"/>
      <c r="J153" s="139"/>
      <c r="K153" s="139"/>
      <c r="L153" s="139"/>
      <c r="M153" s="139"/>
      <c r="N153" s="139"/>
      <c r="O153" s="139"/>
      <c r="P153" s="139"/>
      <c r="Q153" s="139"/>
      <c r="R153" s="139"/>
      <c r="S153" s="140"/>
      <c r="T153" s="352"/>
      <c r="U153" s="351"/>
      <c r="V153" s="350"/>
      <c r="W153" s="365"/>
      <c r="X153" s="365"/>
      <c r="Y153" s="365"/>
      <c r="Z153" s="365"/>
      <c r="AA153" s="365"/>
      <c r="AB153" s="365"/>
      <c r="AC153" s="365"/>
      <c r="AD153" s="365"/>
      <c r="AE153" s="365"/>
      <c r="AF153" s="365"/>
      <c r="AG153" s="365"/>
      <c r="AH153" s="365"/>
      <c r="AI153" s="350"/>
      <c r="AJ153" s="140"/>
      <c r="AK153" s="140"/>
      <c r="AL153" s="140"/>
      <c r="AM153" s="140"/>
      <c r="AN153" s="140"/>
      <c r="AO153" s="140"/>
      <c r="AP153" s="140"/>
      <c r="AQ153" s="140"/>
      <c r="AR153" s="140"/>
      <c r="AS153" s="140"/>
      <c r="AT153" s="140"/>
      <c r="AU153" s="140"/>
      <c r="AV153" s="140"/>
      <c r="AW153" s="140"/>
      <c r="AX153" s="140"/>
      <c r="AY153" s="140"/>
      <c r="AZ153" s="140"/>
      <c r="BA153" s="140"/>
      <c r="BB153" s="140"/>
      <c r="BC153" s="140"/>
      <c r="BD153" s="140"/>
      <c r="BE153" s="350"/>
      <c r="BF153" s="350"/>
      <c r="BG153" s="350"/>
      <c r="BH153" s="350"/>
      <c r="BI153" s="350"/>
      <c r="BJ153" s="350"/>
      <c r="BK153" s="350"/>
      <c r="BL153" s="350"/>
      <c r="BM153" s="350"/>
      <c r="BN153" s="350"/>
      <c r="BO153" s="350"/>
      <c r="BP153" s="350"/>
      <c r="BQ153" s="350"/>
      <c r="BR153" s="350"/>
      <c r="BS153" s="350"/>
      <c r="BT153" s="350"/>
      <c r="BU153" s="350"/>
      <c r="BV153" s="350"/>
      <c r="BW153" s="350"/>
      <c r="BX153" s="350"/>
      <c r="BY153" s="350"/>
    </row>
    <row r="154" spans="1:77" customFormat="1" ht="12.75">
      <c r="A154" s="139"/>
      <c r="B154" s="139"/>
      <c r="C154" s="139"/>
      <c r="D154" s="139"/>
      <c r="E154" s="139"/>
      <c r="F154" s="139"/>
      <c r="G154" s="139"/>
      <c r="H154" s="139"/>
      <c r="I154" s="199"/>
      <c r="J154" s="139"/>
      <c r="K154" s="139"/>
      <c r="L154" s="139"/>
      <c r="M154" s="139"/>
      <c r="N154" s="139"/>
      <c r="O154" s="139"/>
      <c r="P154" s="139"/>
      <c r="Q154" s="139"/>
      <c r="R154" s="139"/>
      <c r="S154" s="140"/>
      <c r="T154" s="352"/>
      <c r="U154" s="351"/>
      <c r="V154" s="350"/>
      <c r="W154" s="365"/>
      <c r="X154" s="365"/>
      <c r="Y154" s="365"/>
      <c r="Z154" s="365"/>
      <c r="AA154" s="365"/>
      <c r="AB154" s="365"/>
      <c r="AC154" s="365"/>
      <c r="AD154" s="365"/>
      <c r="AE154" s="365"/>
      <c r="AF154" s="365"/>
      <c r="AG154" s="365"/>
      <c r="AH154" s="365"/>
      <c r="AI154" s="350"/>
      <c r="AJ154" s="140"/>
      <c r="AK154" s="140"/>
      <c r="AL154" s="140"/>
      <c r="AM154" s="140"/>
      <c r="AN154" s="140"/>
      <c r="AO154" s="140"/>
      <c r="AP154" s="140"/>
      <c r="AQ154" s="140"/>
      <c r="AR154" s="140"/>
      <c r="AS154" s="140"/>
      <c r="AT154" s="140"/>
      <c r="AU154" s="140"/>
      <c r="AV154" s="140"/>
      <c r="AW154" s="140"/>
      <c r="AX154" s="140"/>
      <c r="AY154" s="140"/>
      <c r="AZ154" s="140"/>
      <c r="BA154" s="140"/>
      <c r="BB154" s="140"/>
      <c r="BC154" s="140"/>
      <c r="BD154" s="140"/>
      <c r="BE154" s="350"/>
      <c r="BF154" s="350"/>
      <c r="BG154" s="350"/>
      <c r="BH154" s="350"/>
      <c r="BI154" s="350"/>
      <c r="BJ154" s="350"/>
      <c r="BK154" s="350"/>
      <c r="BL154" s="350"/>
      <c r="BM154" s="350"/>
      <c r="BN154" s="350"/>
      <c r="BO154" s="350"/>
      <c r="BP154" s="350"/>
      <c r="BQ154" s="350"/>
      <c r="BR154" s="350"/>
      <c r="BS154" s="350"/>
      <c r="BT154" s="350"/>
      <c r="BU154" s="350"/>
      <c r="BV154" s="350"/>
      <c r="BW154" s="350"/>
      <c r="BX154" s="350"/>
      <c r="BY154" s="350"/>
    </row>
    <row r="155" spans="1:77" customFormat="1" ht="12.75">
      <c r="A155" s="139"/>
      <c r="B155" s="139"/>
      <c r="C155" s="139"/>
      <c r="D155" s="139"/>
      <c r="E155" s="139"/>
      <c r="F155" s="139"/>
      <c r="G155" s="139"/>
      <c r="H155" s="139"/>
      <c r="I155" s="199"/>
      <c r="J155" s="139"/>
      <c r="K155" s="139"/>
      <c r="L155" s="139"/>
      <c r="M155" s="139"/>
      <c r="N155" s="139"/>
      <c r="O155" s="139"/>
      <c r="P155" s="139"/>
      <c r="Q155" s="139"/>
      <c r="R155" s="139"/>
      <c r="S155" s="140"/>
      <c r="T155" s="352"/>
      <c r="U155" s="351"/>
      <c r="V155" s="350"/>
      <c r="W155" s="365"/>
      <c r="X155" s="365"/>
      <c r="Y155" s="365"/>
      <c r="Z155" s="365"/>
      <c r="AA155" s="365"/>
      <c r="AB155" s="365"/>
      <c r="AC155" s="365"/>
      <c r="AD155" s="365"/>
      <c r="AE155" s="365"/>
      <c r="AF155" s="365"/>
      <c r="AG155" s="365"/>
      <c r="AH155" s="365"/>
      <c r="AI155" s="350"/>
      <c r="AJ155" s="140"/>
      <c r="AK155" s="140"/>
      <c r="AL155" s="140"/>
      <c r="AM155" s="140"/>
      <c r="AN155" s="140"/>
      <c r="AO155" s="140"/>
      <c r="AP155" s="140"/>
      <c r="AQ155" s="140"/>
      <c r="AR155" s="140"/>
      <c r="AS155" s="140"/>
      <c r="AT155" s="140"/>
      <c r="AU155" s="140"/>
      <c r="AV155" s="140"/>
      <c r="AW155" s="140"/>
      <c r="AX155" s="140"/>
      <c r="AY155" s="140"/>
      <c r="AZ155" s="140"/>
      <c r="BA155" s="140"/>
      <c r="BB155" s="140"/>
      <c r="BC155" s="140"/>
      <c r="BD155" s="140"/>
      <c r="BE155" s="350"/>
      <c r="BF155" s="350"/>
      <c r="BG155" s="350"/>
      <c r="BH155" s="350"/>
      <c r="BI155" s="350"/>
      <c r="BJ155" s="350"/>
      <c r="BK155" s="350"/>
      <c r="BL155" s="350"/>
      <c r="BM155" s="350"/>
      <c r="BN155" s="350"/>
      <c r="BO155" s="350"/>
      <c r="BP155" s="350"/>
      <c r="BQ155" s="350"/>
      <c r="BR155" s="350"/>
      <c r="BS155" s="350"/>
      <c r="BT155" s="350"/>
      <c r="BU155" s="350"/>
      <c r="BV155" s="350"/>
      <c r="BW155" s="350"/>
      <c r="BX155" s="350"/>
      <c r="BY155" s="350"/>
    </row>
    <row r="156" spans="1:77" customFormat="1" ht="12.75">
      <c r="A156" s="139"/>
      <c r="B156" s="139"/>
      <c r="C156" s="139"/>
      <c r="D156" s="139"/>
      <c r="E156" s="139"/>
      <c r="F156" s="139"/>
      <c r="G156" s="139"/>
      <c r="H156" s="139"/>
      <c r="I156" s="199"/>
      <c r="J156" s="139"/>
      <c r="K156" s="139"/>
      <c r="L156" s="139"/>
      <c r="M156" s="139"/>
      <c r="N156" s="139"/>
      <c r="O156" s="139"/>
      <c r="P156" s="139"/>
      <c r="Q156" s="139"/>
      <c r="R156" s="139"/>
      <c r="S156" s="140"/>
      <c r="T156" s="352"/>
      <c r="U156" s="351"/>
      <c r="V156" s="350"/>
      <c r="W156" s="365"/>
      <c r="X156" s="365"/>
      <c r="Y156" s="365"/>
      <c r="Z156" s="365"/>
      <c r="AA156" s="365"/>
      <c r="AB156" s="365"/>
      <c r="AC156" s="365"/>
      <c r="AD156" s="365"/>
      <c r="AE156" s="365"/>
      <c r="AF156" s="365"/>
      <c r="AG156" s="365"/>
      <c r="AH156" s="365"/>
      <c r="AI156" s="350"/>
      <c r="AJ156" s="140"/>
      <c r="AK156" s="140"/>
      <c r="AL156" s="140"/>
      <c r="AM156" s="140"/>
      <c r="AN156" s="140"/>
      <c r="AO156" s="140"/>
      <c r="AP156" s="140"/>
      <c r="AQ156" s="140"/>
      <c r="AR156" s="140"/>
      <c r="AS156" s="140"/>
      <c r="AT156" s="140"/>
      <c r="AU156" s="140"/>
      <c r="AV156" s="140"/>
      <c r="AW156" s="140"/>
      <c r="AX156" s="140"/>
      <c r="AY156" s="140"/>
      <c r="AZ156" s="140"/>
      <c r="BA156" s="140"/>
      <c r="BB156" s="140"/>
      <c r="BC156" s="140"/>
      <c r="BD156" s="140"/>
      <c r="BE156" s="350"/>
      <c r="BF156" s="350"/>
      <c r="BG156" s="350"/>
      <c r="BH156" s="350"/>
      <c r="BI156" s="350"/>
      <c r="BJ156" s="350"/>
      <c r="BK156" s="350"/>
      <c r="BL156" s="350"/>
      <c r="BM156" s="350"/>
      <c r="BN156" s="350"/>
      <c r="BO156" s="350"/>
      <c r="BP156" s="350"/>
      <c r="BQ156" s="350"/>
      <c r="BR156" s="350"/>
      <c r="BS156" s="350"/>
      <c r="BT156" s="350"/>
      <c r="BU156" s="350"/>
      <c r="BV156" s="350"/>
      <c r="BW156" s="350"/>
      <c r="BX156" s="350"/>
      <c r="BY156" s="350"/>
    </row>
    <row r="157" spans="1:77" customFormat="1" ht="12.75">
      <c r="A157" s="139"/>
      <c r="B157" s="139"/>
      <c r="C157" s="139"/>
      <c r="D157" s="139"/>
      <c r="E157" s="139"/>
      <c r="F157" s="139"/>
      <c r="G157" s="139"/>
      <c r="H157" s="139"/>
      <c r="I157" s="199"/>
      <c r="J157" s="139"/>
      <c r="K157" s="139"/>
      <c r="L157" s="139"/>
      <c r="M157" s="139"/>
      <c r="N157" s="139"/>
      <c r="O157" s="139"/>
      <c r="P157" s="139"/>
      <c r="Q157" s="139"/>
      <c r="R157" s="139"/>
      <c r="S157" s="140"/>
      <c r="T157" s="352"/>
      <c r="U157" s="351"/>
      <c r="V157" s="350"/>
      <c r="W157" s="365"/>
      <c r="X157" s="365"/>
      <c r="Y157" s="365"/>
      <c r="Z157" s="365"/>
      <c r="AA157" s="365"/>
      <c r="AB157" s="365"/>
      <c r="AC157" s="365"/>
      <c r="AD157" s="365"/>
      <c r="AE157" s="365"/>
      <c r="AF157" s="365"/>
      <c r="AG157" s="365"/>
      <c r="AH157" s="365"/>
      <c r="AI157" s="350"/>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350"/>
      <c r="BF157" s="350"/>
      <c r="BG157" s="350"/>
      <c r="BH157" s="350"/>
      <c r="BI157" s="350"/>
      <c r="BJ157" s="350"/>
      <c r="BK157" s="350"/>
      <c r="BL157" s="350"/>
      <c r="BM157" s="350"/>
      <c r="BN157" s="350"/>
      <c r="BO157" s="350"/>
      <c r="BP157" s="350"/>
      <c r="BQ157" s="350"/>
      <c r="BR157" s="350"/>
      <c r="BS157" s="350"/>
      <c r="BT157" s="350"/>
      <c r="BU157" s="350"/>
      <c r="BV157" s="350"/>
      <c r="BW157" s="350"/>
      <c r="BX157" s="350"/>
      <c r="BY157" s="350"/>
    </row>
    <row r="158" spans="1:77" customFormat="1" ht="12.75">
      <c r="A158" s="139"/>
      <c r="B158" s="139"/>
      <c r="C158" s="139"/>
      <c r="D158" s="139"/>
      <c r="E158" s="139"/>
      <c r="F158" s="139"/>
      <c r="G158" s="139"/>
      <c r="H158" s="139"/>
      <c r="I158" s="199"/>
      <c r="J158" s="139"/>
      <c r="K158" s="139"/>
      <c r="L158" s="139"/>
      <c r="M158" s="139"/>
      <c r="N158" s="139"/>
      <c r="O158" s="139"/>
      <c r="P158" s="139"/>
      <c r="Q158" s="139"/>
      <c r="R158" s="139"/>
      <c r="S158" s="140"/>
      <c r="T158" s="352"/>
      <c r="U158" s="351"/>
      <c r="V158" s="350"/>
      <c r="W158" s="365"/>
      <c r="X158" s="365"/>
      <c r="Y158" s="365"/>
      <c r="Z158" s="365"/>
      <c r="AA158" s="365"/>
      <c r="AB158" s="365"/>
      <c r="AC158" s="365"/>
      <c r="AD158" s="365"/>
      <c r="AE158" s="365"/>
      <c r="AF158" s="365"/>
      <c r="AG158" s="365"/>
      <c r="AH158" s="365"/>
      <c r="AI158" s="350"/>
      <c r="AJ158" s="140"/>
      <c r="AK158" s="140"/>
      <c r="AL158" s="140"/>
      <c r="AM158" s="140"/>
      <c r="AN158" s="140"/>
      <c r="AO158" s="140"/>
      <c r="AP158" s="140"/>
      <c r="AQ158" s="140"/>
      <c r="AR158" s="140"/>
      <c r="AS158" s="140"/>
      <c r="AT158" s="140"/>
      <c r="AU158" s="140"/>
      <c r="AV158" s="140"/>
      <c r="AW158" s="140"/>
      <c r="AX158" s="140"/>
      <c r="AY158" s="140"/>
      <c r="AZ158" s="140"/>
      <c r="BA158" s="140"/>
      <c r="BB158" s="140"/>
      <c r="BC158" s="140"/>
      <c r="BD158" s="140"/>
      <c r="BE158" s="350"/>
      <c r="BF158" s="350"/>
      <c r="BG158" s="350"/>
      <c r="BH158" s="350"/>
      <c r="BI158" s="350"/>
      <c r="BJ158" s="350"/>
      <c r="BK158" s="350"/>
      <c r="BL158" s="350"/>
      <c r="BM158" s="350"/>
      <c r="BN158" s="350"/>
      <c r="BO158" s="350"/>
      <c r="BP158" s="350"/>
      <c r="BQ158" s="350"/>
      <c r="BR158" s="350"/>
      <c r="BS158" s="350"/>
      <c r="BT158" s="350"/>
      <c r="BU158" s="350"/>
      <c r="BV158" s="350"/>
      <c r="BW158" s="350"/>
      <c r="BX158" s="350"/>
      <c r="BY158" s="350"/>
    </row>
    <row r="159" spans="1:77" customFormat="1" ht="12.75">
      <c r="A159" s="139"/>
      <c r="B159" s="139"/>
      <c r="C159" s="139"/>
      <c r="D159" s="139"/>
      <c r="E159" s="139"/>
      <c r="F159" s="139"/>
      <c r="G159" s="139"/>
      <c r="H159" s="139"/>
      <c r="I159" s="199"/>
      <c r="J159" s="139"/>
      <c r="K159" s="139"/>
      <c r="L159" s="139"/>
      <c r="M159" s="139"/>
      <c r="N159" s="139"/>
      <c r="O159" s="139"/>
      <c r="P159" s="139"/>
      <c r="Q159" s="139"/>
      <c r="R159" s="139"/>
      <c r="S159" s="140"/>
      <c r="T159" s="352"/>
      <c r="U159" s="351"/>
      <c r="V159" s="350"/>
      <c r="W159" s="365"/>
      <c r="X159" s="365"/>
      <c r="Y159" s="365"/>
      <c r="Z159" s="365"/>
      <c r="AA159" s="365"/>
      <c r="AB159" s="365"/>
      <c r="AC159" s="365"/>
      <c r="AD159" s="365"/>
      <c r="AE159" s="365"/>
      <c r="AF159" s="365"/>
      <c r="AG159" s="365"/>
      <c r="AH159" s="365"/>
      <c r="AI159" s="350"/>
      <c r="AJ159" s="140"/>
      <c r="AK159" s="140"/>
      <c r="AL159" s="140"/>
      <c r="AM159" s="140"/>
      <c r="AN159" s="140"/>
      <c r="AO159" s="140"/>
      <c r="AP159" s="140"/>
      <c r="AQ159" s="140"/>
      <c r="AR159" s="140"/>
      <c r="AS159" s="140"/>
      <c r="AT159" s="140"/>
      <c r="AU159" s="140"/>
      <c r="AV159" s="140"/>
      <c r="AW159" s="140"/>
      <c r="AX159" s="140"/>
      <c r="AY159" s="140"/>
      <c r="AZ159" s="140"/>
      <c r="BA159" s="140"/>
      <c r="BB159" s="140"/>
      <c r="BC159" s="140"/>
      <c r="BD159" s="140"/>
      <c r="BE159" s="350"/>
      <c r="BF159" s="350"/>
      <c r="BG159" s="350"/>
      <c r="BH159" s="350"/>
      <c r="BI159" s="350"/>
      <c r="BJ159" s="350"/>
      <c r="BK159" s="350"/>
      <c r="BL159" s="350"/>
      <c r="BM159" s="350"/>
      <c r="BN159" s="350"/>
      <c r="BO159" s="350"/>
      <c r="BP159" s="350"/>
      <c r="BQ159" s="350"/>
      <c r="BR159" s="350"/>
      <c r="BS159" s="350"/>
      <c r="BT159" s="350"/>
      <c r="BU159" s="350"/>
      <c r="BV159" s="350"/>
      <c r="BW159" s="350"/>
      <c r="BX159" s="350"/>
      <c r="BY159" s="350"/>
    </row>
    <row r="160" spans="1:77" customFormat="1" ht="12.75">
      <c r="A160" s="139"/>
      <c r="B160" s="139"/>
      <c r="C160" s="139"/>
      <c r="D160" s="139"/>
      <c r="E160" s="139"/>
      <c r="F160" s="139"/>
      <c r="G160" s="139"/>
      <c r="H160" s="139"/>
      <c r="I160" s="199"/>
      <c r="J160" s="139"/>
      <c r="K160" s="139"/>
      <c r="L160" s="139"/>
      <c r="M160" s="139"/>
      <c r="N160" s="139"/>
      <c r="O160" s="139"/>
      <c r="P160" s="139"/>
      <c r="Q160" s="139"/>
      <c r="R160" s="139"/>
      <c r="S160" s="140"/>
      <c r="T160" s="352"/>
      <c r="U160" s="351"/>
      <c r="V160" s="350"/>
      <c r="W160" s="365"/>
      <c r="X160" s="365"/>
      <c r="Y160" s="365"/>
      <c r="Z160" s="365"/>
      <c r="AA160" s="365"/>
      <c r="AB160" s="365"/>
      <c r="AC160" s="365"/>
      <c r="AD160" s="365"/>
      <c r="AE160" s="365"/>
      <c r="AF160" s="365"/>
      <c r="AG160" s="365"/>
      <c r="AH160" s="365"/>
      <c r="AI160" s="350"/>
      <c r="AJ160" s="140"/>
      <c r="AK160" s="140"/>
      <c r="AL160" s="140"/>
      <c r="AM160" s="140"/>
      <c r="AN160" s="140"/>
      <c r="AO160" s="140"/>
      <c r="AP160" s="140"/>
      <c r="AQ160" s="140"/>
      <c r="AR160" s="140"/>
      <c r="AS160" s="140"/>
      <c r="AT160" s="140"/>
      <c r="AU160" s="140"/>
      <c r="AV160" s="140"/>
      <c r="AW160" s="140"/>
      <c r="AX160" s="140"/>
      <c r="AY160" s="140"/>
      <c r="AZ160" s="140"/>
      <c r="BA160" s="140"/>
      <c r="BB160" s="140"/>
      <c r="BC160" s="140"/>
      <c r="BD160" s="140"/>
      <c r="BE160" s="350"/>
      <c r="BF160" s="350"/>
      <c r="BG160" s="350"/>
      <c r="BH160" s="350"/>
      <c r="BI160" s="350"/>
      <c r="BJ160" s="350"/>
      <c r="BK160" s="350"/>
      <c r="BL160" s="350"/>
      <c r="BM160" s="350"/>
      <c r="BN160" s="350"/>
      <c r="BO160" s="350"/>
      <c r="BP160" s="350"/>
      <c r="BQ160" s="350"/>
      <c r="BR160" s="350"/>
      <c r="BS160" s="350"/>
      <c r="BT160" s="350"/>
      <c r="BU160" s="350"/>
      <c r="BV160" s="350"/>
      <c r="BW160" s="350"/>
      <c r="BX160" s="350"/>
      <c r="BY160" s="350"/>
    </row>
    <row r="161" spans="1:77" customFormat="1" ht="12.75">
      <c r="A161" s="139"/>
      <c r="B161" s="139"/>
      <c r="C161" s="139"/>
      <c r="D161" s="139"/>
      <c r="E161" s="139"/>
      <c r="F161" s="139"/>
      <c r="G161" s="139"/>
      <c r="H161" s="139"/>
      <c r="I161" s="199"/>
      <c r="J161" s="139"/>
      <c r="K161" s="139"/>
      <c r="L161" s="139"/>
      <c r="M161" s="139"/>
      <c r="N161" s="139"/>
      <c r="O161" s="139"/>
      <c r="P161" s="139"/>
      <c r="Q161" s="139"/>
      <c r="R161" s="139"/>
      <c r="S161" s="140"/>
      <c r="T161" s="352"/>
      <c r="U161" s="351"/>
      <c r="V161" s="350"/>
      <c r="W161" s="365"/>
      <c r="X161" s="365"/>
      <c r="Y161" s="365"/>
      <c r="Z161" s="365"/>
      <c r="AA161" s="365"/>
      <c r="AB161" s="365"/>
      <c r="AC161" s="365"/>
      <c r="AD161" s="365"/>
      <c r="AE161" s="365"/>
      <c r="AF161" s="365"/>
      <c r="AG161" s="365"/>
      <c r="AH161" s="365"/>
      <c r="AI161" s="350"/>
      <c r="AJ161" s="140"/>
      <c r="AK161" s="140"/>
      <c r="AL161" s="140"/>
      <c r="AM161" s="140"/>
      <c r="AN161" s="140"/>
      <c r="AO161" s="140"/>
      <c r="AP161" s="140"/>
      <c r="AQ161" s="140"/>
      <c r="AR161" s="140"/>
      <c r="AS161" s="140"/>
      <c r="AT161" s="140"/>
      <c r="AU161" s="140"/>
      <c r="AV161" s="140"/>
      <c r="AW161" s="140"/>
      <c r="AX161" s="140"/>
      <c r="AY161" s="140"/>
      <c r="AZ161" s="140"/>
      <c r="BA161" s="140"/>
      <c r="BB161" s="140"/>
      <c r="BC161" s="140"/>
      <c r="BD161" s="140"/>
      <c r="BE161" s="350"/>
      <c r="BF161" s="350"/>
      <c r="BG161" s="350"/>
      <c r="BH161" s="350"/>
      <c r="BI161" s="350"/>
      <c r="BJ161" s="350"/>
      <c r="BK161" s="350"/>
      <c r="BL161" s="350"/>
      <c r="BM161" s="350"/>
      <c r="BN161" s="350"/>
      <c r="BO161" s="350"/>
      <c r="BP161" s="350"/>
      <c r="BQ161" s="350"/>
      <c r="BR161" s="350"/>
      <c r="BS161" s="350"/>
      <c r="BT161" s="350"/>
      <c r="BU161" s="350"/>
      <c r="BV161" s="350"/>
      <c r="BW161" s="350"/>
      <c r="BX161" s="350"/>
      <c r="BY161" s="350"/>
    </row>
    <row r="162" spans="1:77" customFormat="1" ht="12.75">
      <c r="A162" s="139"/>
      <c r="B162" s="139"/>
      <c r="C162" s="139"/>
      <c r="D162" s="139"/>
      <c r="E162" s="139"/>
      <c r="F162" s="139"/>
      <c r="G162" s="139"/>
      <c r="H162" s="139"/>
      <c r="I162" s="199"/>
      <c r="J162" s="139"/>
      <c r="K162" s="139"/>
      <c r="L162" s="139"/>
      <c r="M162" s="139"/>
      <c r="N162" s="139"/>
      <c r="O162" s="139"/>
      <c r="P162" s="139"/>
      <c r="Q162" s="139"/>
      <c r="R162" s="139"/>
      <c r="S162" s="140"/>
      <c r="T162" s="352"/>
      <c r="U162" s="351"/>
      <c r="V162" s="350"/>
      <c r="W162" s="365"/>
      <c r="X162" s="365"/>
      <c r="Y162" s="365"/>
      <c r="Z162" s="365"/>
      <c r="AA162" s="365"/>
      <c r="AB162" s="365"/>
      <c r="AC162" s="365"/>
      <c r="AD162" s="365"/>
      <c r="AE162" s="365"/>
      <c r="AF162" s="365"/>
      <c r="AG162" s="365"/>
      <c r="AH162" s="365"/>
      <c r="AI162" s="350"/>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350"/>
      <c r="BF162" s="350"/>
      <c r="BG162" s="350"/>
      <c r="BH162" s="350"/>
      <c r="BI162" s="350"/>
      <c r="BJ162" s="350"/>
      <c r="BK162" s="350"/>
      <c r="BL162" s="350"/>
      <c r="BM162" s="350"/>
      <c r="BN162" s="350"/>
      <c r="BO162" s="350"/>
      <c r="BP162" s="350"/>
      <c r="BQ162" s="350"/>
      <c r="BR162" s="350"/>
      <c r="BS162" s="350"/>
      <c r="BT162" s="350"/>
      <c r="BU162" s="350"/>
      <c r="BV162" s="350"/>
      <c r="BW162" s="350"/>
      <c r="BX162" s="350"/>
      <c r="BY162" s="350"/>
    </row>
    <row r="163" spans="1:77" customFormat="1" ht="12.75">
      <c r="A163" s="139"/>
      <c r="B163" s="139"/>
      <c r="C163" s="139"/>
      <c r="D163" s="139"/>
      <c r="E163" s="139"/>
      <c r="F163" s="139"/>
      <c r="G163" s="139"/>
      <c r="H163" s="139"/>
      <c r="I163" s="199"/>
      <c r="J163" s="139"/>
      <c r="K163" s="139"/>
      <c r="L163" s="139"/>
      <c r="M163" s="139"/>
      <c r="N163" s="139"/>
      <c r="O163" s="139"/>
      <c r="P163" s="139"/>
      <c r="Q163" s="139"/>
      <c r="R163" s="139"/>
      <c r="S163" s="140"/>
      <c r="T163" s="352"/>
      <c r="U163" s="351"/>
      <c r="V163" s="350"/>
      <c r="W163" s="365"/>
      <c r="X163" s="365"/>
      <c r="Y163" s="365"/>
      <c r="Z163" s="365"/>
      <c r="AA163" s="365"/>
      <c r="AB163" s="365"/>
      <c r="AC163" s="365"/>
      <c r="AD163" s="365"/>
      <c r="AE163" s="365"/>
      <c r="AF163" s="365"/>
      <c r="AG163" s="365"/>
      <c r="AH163" s="365"/>
      <c r="AI163" s="350"/>
      <c r="AJ163" s="140"/>
      <c r="AK163" s="140"/>
      <c r="AL163" s="140"/>
      <c r="AM163" s="140"/>
      <c r="AN163" s="140"/>
      <c r="AO163" s="140"/>
      <c r="AP163" s="140"/>
      <c r="AQ163" s="140"/>
      <c r="AR163" s="140"/>
      <c r="AS163" s="140"/>
      <c r="AT163" s="140"/>
      <c r="AU163" s="140"/>
      <c r="AV163" s="140"/>
      <c r="AW163" s="140"/>
      <c r="AX163" s="140"/>
      <c r="AY163" s="140"/>
      <c r="AZ163" s="140"/>
      <c r="BA163" s="140"/>
      <c r="BB163" s="140"/>
      <c r="BC163" s="140"/>
      <c r="BD163" s="140"/>
      <c r="BE163" s="350"/>
      <c r="BF163" s="350"/>
      <c r="BG163" s="350"/>
      <c r="BH163" s="350"/>
      <c r="BI163" s="350"/>
      <c r="BJ163" s="350"/>
      <c r="BK163" s="350"/>
      <c r="BL163" s="350"/>
      <c r="BM163" s="350"/>
      <c r="BN163" s="350"/>
      <c r="BO163" s="350"/>
      <c r="BP163" s="350"/>
      <c r="BQ163" s="350"/>
      <c r="BR163" s="350"/>
      <c r="BS163" s="350"/>
      <c r="BT163" s="350"/>
      <c r="BU163" s="350"/>
      <c r="BV163" s="350"/>
      <c r="BW163" s="350"/>
      <c r="BX163" s="350"/>
      <c r="BY163" s="350"/>
    </row>
    <row r="164" spans="1:77" customFormat="1" ht="12.75">
      <c r="A164" s="139"/>
      <c r="B164" s="139"/>
      <c r="C164" s="139"/>
      <c r="D164" s="139"/>
      <c r="E164" s="139"/>
      <c r="F164" s="139"/>
      <c r="G164" s="139"/>
      <c r="H164" s="139"/>
      <c r="I164" s="199"/>
      <c r="J164" s="139"/>
      <c r="K164" s="139"/>
      <c r="L164" s="139"/>
      <c r="M164" s="139"/>
      <c r="N164" s="139"/>
      <c r="O164" s="139"/>
      <c r="P164" s="139"/>
      <c r="Q164" s="139"/>
      <c r="R164" s="139"/>
      <c r="S164" s="140"/>
      <c r="T164" s="352"/>
      <c r="U164" s="351"/>
      <c r="V164" s="350"/>
      <c r="W164" s="365"/>
      <c r="X164" s="365"/>
      <c r="Y164" s="365"/>
      <c r="Z164" s="365"/>
      <c r="AA164" s="365"/>
      <c r="AB164" s="365"/>
      <c r="AC164" s="365"/>
      <c r="AD164" s="365"/>
      <c r="AE164" s="365"/>
      <c r="AF164" s="365"/>
      <c r="AG164" s="365"/>
      <c r="AH164" s="365"/>
      <c r="AI164" s="350"/>
      <c r="AJ164" s="140"/>
      <c r="AK164" s="140"/>
      <c r="AL164" s="140"/>
      <c r="AM164" s="140"/>
      <c r="AN164" s="140"/>
      <c r="AO164" s="140"/>
      <c r="AP164" s="140"/>
      <c r="AQ164" s="140"/>
      <c r="AR164" s="140"/>
      <c r="AS164" s="140"/>
      <c r="AT164" s="140"/>
      <c r="AU164" s="140"/>
      <c r="AV164" s="140"/>
      <c r="AW164" s="140"/>
      <c r="AX164" s="140"/>
      <c r="AY164" s="140"/>
      <c r="AZ164" s="140"/>
      <c r="BA164" s="140"/>
      <c r="BB164" s="140"/>
      <c r="BC164" s="140"/>
      <c r="BD164" s="140"/>
      <c r="BE164" s="350"/>
      <c r="BF164" s="350"/>
      <c r="BG164" s="350"/>
      <c r="BH164" s="350"/>
      <c r="BI164" s="350"/>
      <c r="BJ164" s="350"/>
      <c r="BK164" s="350"/>
      <c r="BL164" s="350"/>
      <c r="BM164" s="350"/>
      <c r="BN164" s="350"/>
      <c r="BO164" s="350"/>
      <c r="BP164" s="350"/>
      <c r="BQ164" s="350"/>
      <c r="BR164" s="350"/>
      <c r="BS164" s="350"/>
      <c r="BT164" s="350"/>
      <c r="BU164" s="350"/>
      <c r="BV164" s="350"/>
      <c r="BW164" s="350"/>
      <c r="BX164" s="350"/>
      <c r="BY164" s="350"/>
    </row>
    <row r="165" spans="1:77" customFormat="1" ht="12.75">
      <c r="A165" s="139"/>
      <c r="B165" s="139"/>
      <c r="C165" s="139"/>
      <c r="D165" s="139"/>
      <c r="E165" s="139"/>
      <c r="F165" s="139"/>
      <c r="G165" s="139"/>
      <c r="H165" s="139"/>
      <c r="I165" s="199"/>
      <c r="J165" s="139"/>
      <c r="K165" s="139"/>
      <c r="L165" s="139"/>
      <c r="M165" s="139"/>
      <c r="N165" s="139"/>
      <c r="O165" s="139"/>
      <c r="P165" s="139"/>
      <c r="Q165" s="139"/>
      <c r="R165" s="139"/>
      <c r="S165" s="140"/>
      <c r="T165" s="352"/>
      <c r="U165" s="351"/>
      <c r="V165" s="350"/>
      <c r="W165" s="365"/>
      <c r="X165" s="365"/>
      <c r="Y165" s="365"/>
      <c r="Z165" s="365"/>
      <c r="AA165" s="365"/>
      <c r="AB165" s="365"/>
      <c r="AC165" s="365"/>
      <c r="AD165" s="365"/>
      <c r="AE165" s="365"/>
      <c r="AF165" s="365"/>
      <c r="AG165" s="365"/>
      <c r="AH165" s="365"/>
      <c r="AI165" s="350"/>
      <c r="AJ165" s="140"/>
      <c r="AK165" s="140"/>
      <c r="AL165" s="140"/>
      <c r="AM165" s="140"/>
      <c r="AN165" s="140"/>
      <c r="AO165" s="140"/>
      <c r="AP165" s="140"/>
      <c r="AQ165" s="140"/>
      <c r="AR165" s="140"/>
      <c r="AS165" s="140"/>
      <c r="AT165" s="140"/>
      <c r="AU165" s="140"/>
      <c r="AV165" s="140"/>
      <c r="AW165" s="140"/>
      <c r="AX165" s="140"/>
      <c r="AY165" s="140"/>
      <c r="AZ165" s="140"/>
      <c r="BA165" s="140"/>
      <c r="BB165" s="140"/>
      <c r="BC165" s="140"/>
      <c r="BD165" s="140"/>
      <c r="BE165" s="350"/>
      <c r="BF165" s="350"/>
      <c r="BG165" s="350"/>
      <c r="BH165" s="350"/>
      <c r="BI165" s="350"/>
      <c r="BJ165" s="350"/>
      <c r="BK165" s="350"/>
      <c r="BL165" s="350"/>
      <c r="BM165" s="350"/>
      <c r="BN165" s="350"/>
      <c r="BO165" s="350"/>
      <c r="BP165" s="350"/>
      <c r="BQ165" s="350"/>
      <c r="BR165" s="350"/>
      <c r="BS165" s="350"/>
      <c r="BT165" s="350"/>
      <c r="BU165" s="350"/>
      <c r="BV165" s="350"/>
      <c r="BW165" s="350"/>
      <c r="BX165" s="350"/>
      <c r="BY165" s="350"/>
    </row>
    <row r="166" spans="1:77" customFormat="1" ht="12.75">
      <c r="A166" s="139"/>
      <c r="B166" s="139"/>
      <c r="C166" s="139"/>
      <c r="D166" s="139"/>
      <c r="E166" s="139"/>
      <c r="F166" s="139"/>
      <c r="G166" s="139"/>
      <c r="H166" s="139"/>
      <c r="I166" s="199"/>
      <c r="J166" s="139"/>
      <c r="K166" s="139"/>
      <c r="L166" s="139"/>
      <c r="M166" s="139"/>
      <c r="N166" s="139"/>
      <c r="O166" s="139"/>
      <c r="P166" s="139"/>
      <c r="Q166" s="139"/>
      <c r="R166" s="139"/>
      <c r="S166" s="140"/>
      <c r="T166" s="352"/>
      <c r="U166" s="351"/>
      <c r="V166" s="350"/>
      <c r="W166" s="365"/>
      <c r="X166" s="365"/>
      <c r="Y166" s="365"/>
      <c r="Z166" s="365"/>
      <c r="AA166" s="365"/>
      <c r="AB166" s="365"/>
      <c r="AC166" s="365"/>
      <c r="AD166" s="365"/>
      <c r="AE166" s="365"/>
      <c r="AF166" s="365"/>
      <c r="AG166" s="365"/>
      <c r="AH166" s="365"/>
      <c r="AI166" s="350"/>
      <c r="AJ166" s="140"/>
      <c r="AK166" s="140"/>
      <c r="AL166" s="140"/>
      <c r="AM166" s="140"/>
      <c r="AN166" s="140"/>
      <c r="AO166" s="140"/>
      <c r="AP166" s="140"/>
      <c r="AQ166" s="140"/>
      <c r="AR166" s="140"/>
      <c r="AS166" s="140"/>
      <c r="AT166" s="140"/>
      <c r="AU166" s="140"/>
      <c r="AV166" s="140"/>
      <c r="AW166" s="140"/>
      <c r="AX166" s="140"/>
      <c r="AY166" s="140"/>
      <c r="AZ166" s="140"/>
      <c r="BA166" s="140"/>
      <c r="BB166" s="140"/>
      <c r="BC166" s="140"/>
      <c r="BD166" s="140"/>
      <c r="BE166" s="350"/>
      <c r="BF166" s="350"/>
      <c r="BG166" s="350"/>
      <c r="BH166" s="350"/>
      <c r="BI166" s="350"/>
      <c r="BJ166" s="350"/>
      <c r="BK166" s="350"/>
      <c r="BL166" s="350"/>
      <c r="BM166" s="350"/>
      <c r="BN166" s="350"/>
      <c r="BO166" s="350"/>
      <c r="BP166" s="350"/>
      <c r="BQ166" s="350"/>
      <c r="BR166" s="350"/>
      <c r="BS166" s="350"/>
      <c r="BT166" s="350"/>
      <c r="BU166" s="350"/>
      <c r="BV166" s="350"/>
      <c r="BW166" s="350"/>
      <c r="BX166" s="350"/>
      <c r="BY166" s="350"/>
    </row>
    <row r="167" spans="1:77" customFormat="1" ht="12.75">
      <c r="A167" s="139"/>
      <c r="B167" s="139"/>
      <c r="C167" s="139"/>
      <c r="D167" s="139"/>
      <c r="E167" s="139"/>
      <c r="F167" s="139"/>
      <c r="G167" s="139"/>
      <c r="H167" s="139"/>
      <c r="I167" s="199"/>
      <c r="J167" s="139"/>
      <c r="K167" s="139"/>
      <c r="L167" s="139"/>
      <c r="M167" s="139"/>
      <c r="N167" s="139"/>
      <c r="O167" s="139"/>
      <c r="P167" s="139"/>
      <c r="Q167" s="139"/>
      <c r="R167" s="139"/>
      <c r="S167" s="140"/>
      <c r="T167" s="352"/>
      <c r="U167" s="351"/>
      <c r="V167" s="350"/>
      <c r="W167" s="365"/>
      <c r="X167" s="365"/>
      <c r="Y167" s="365"/>
      <c r="Z167" s="365"/>
      <c r="AA167" s="365"/>
      <c r="AB167" s="365"/>
      <c r="AC167" s="365"/>
      <c r="AD167" s="365"/>
      <c r="AE167" s="365"/>
      <c r="AF167" s="365"/>
      <c r="AG167" s="365"/>
      <c r="AH167" s="365"/>
      <c r="AI167" s="350"/>
      <c r="AJ167" s="140"/>
      <c r="AK167" s="140"/>
      <c r="AL167" s="140"/>
      <c r="AM167" s="140"/>
      <c r="AN167" s="140"/>
      <c r="AO167" s="140"/>
      <c r="AP167" s="140"/>
      <c r="AQ167" s="140"/>
      <c r="AR167" s="140"/>
      <c r="AS167" s="140"/>
      <c r="AT167" s="140"/>
      <c r="AU167" s="140"/>
      <c r="AV167" s="140"/>
      <c r="AW167" s="140"/>
      <c r="AX167" s="140"/>
      <c r="AY167" s="140"/>
      <c r="AZ167" s="140"/>
      <c r="BA167" s="140"/>
      <c r="BB167" s="140"/>
      <c r="BC167" s="140"/>
      <c r="BD167" s="140"/>
      <c r="BE167" s="350"/>
      <c r="BF167" s="350"/>
      <c r="BG167" s="350"/>
      <c r="BH167" s="350"/>
      <c r="BI167" s="350"/>
      <c r="BJ167" s="350"/>
      <c r="BK167" s="350"/>
      <c r="BL167" s="350"/>
      <c r="BM167" s="350"/>
      <c r="BN167" s="350"/>
      <c r="BO167" s="350"/>
      <c r="BP167" s="350"/>
      <c r="BQ167" s="350"/>
      <c r="BR167" s="350"/>
      <c r="BS167" s="350"/>
      <c r="BT167" s="350"/>
      <c r="BU167" s="350"/>
      <c r="BV167" s="350"/>
      <c r="BW167" s="350"/>
      <c r="BX167" s="350"/>
      <c r="BY167" s="350"/>
    </row>
    <row r="168" spans="1:77" customFormat="1" ht="12.75">
      <c r="A168" s="139"/>
      <c r="B168" s="139"/>
      <c r="C168" s="139"/>
      <c r="D168" s="139"/>
      <c r="E168" s="139"/>
      <c r="F168" s="139"/>
      <c r="G168" s="139"/>
      <c r="H168" s="139"/>
      <c r="I168" s="199"/>
      <c r="J168" s="139"/>
      <c r="K168" s="139"/>
      <c r="L168" s="139"/>
      <c r="M168" s="139"/>
      <c r="N168" s="139"/>
      <c r="O168" s="139"/>
      <c r="P168" s="139"/>
      <c r="Q168" s="139"/>
      <c r="R168" s="139"/>
      <c r="S168" s="140"/>
      <c r="T168" s="352"/>
      <c r="U168" s="351"/>
      <c r="V168" s="350"/>
      <c r="W168" s="365"/>
      <c r="X168" s="365"/>
      <c r="Y168" s="365"/>
      <c r="Z168" s="365"/>
      <c r="AA168" s="365"/>
      <c r="AB168" s="365"/>
      <c r="AC168" s="365"/>
      <c r="AD168" s="365"/>
      <c r="AE168" s="365"/>
      <c r="AF168" s="365"/>
      <c r="AG168" s="365"/>
      <c r="AH168" s="365"/>
      <c r="AI168" s="350"/>
      <c r="AJ168" s="140"/>
      <c r="AK168" s="140"/>
      <c r="AL168" s="140"/>
      <c r="AM168" s="140"/>
      <c r="AN168" s="140"/>
      <c r="AO168" s="140"/>
      <c r="AP168" s="140"/>
      <c r="AQ168" s="140"/>
      <c r="AR168" s="140"/>
      <c r="AS168" s="140"/>
      <c r="AT168" s="140"/>
      <c r="AU168" s="140"/>
      <c r="AV168" s="140"/>
      <c r="AW168" s="140"/>
      <c r="AX168" s="140"/>
      <c r="AY168" s="140"/>
      <c r="AZ168" s="140"/>
      <c r="BA168" s="140"/>
      <c r="BB168" s="140"/>
      <c r="BC168" s="140"/>
      <c r="BD168" s="140"/>
      <c r="BE168" s="350"/>
      <c r="BF168" s="350"/>
      <c r="BG168" s="350"/>
      <c r="BH168" s="350"/>
      <c r="BI168" s="350"/>
      <c r="BJ168" s="350"/>
      <c r="BK168" s="350"/>
      <c r="BL168" s="350"/>
      <c r="BM168" s="350"/>
      <c r="BN168" s="350"/>
      <c r="BO168" s="350"/>
      <c r="BP168" s="350"/>
      <c r="BQ168" s="350"/>
      <c r="BR168" s="350"/>
      <c r="BS168" s="350"/>
      <c r="BT168" s="350"/>
      <c r="BU168" s="350"/>
      <c r="BV168" s="350"/>
      <c r="BW168" s="350"/>
      <c r="BX168" s="350"/>
      <c r="BY168" s="350"/>
    </row>
    <row r="169" spans="1:77" customFormat="1" ht="12.75">
      <c r="A169" s="139"/>
      <c r="B169" s="139"/>
      <c r="C169" s="139"/>
      <c r="D169" s="139"/>
      <c r="E169" s="139"/>
      <c r="F169" s="139"/>
      <c r="G169" s="139"/>
      <c r="H169" s="139"/>
      <c r="I169" s="199"/>
      <c r="J169" s="139"/>
      <c r="K169" s="139"/>
      <c r="L169" s="139"/>
      <c r="M169" s="139"/>
      <c r="N169" s="139"/>
      <c r="O169" s="139"/>
      <c r="P169" s="139"/>
      <c r="Q169" s="139"/>
      <c r="R169" s="139"/>
      <c r="S169" s="140"/>
      <c r="T169" s="352"/>
      <c r="U169" s="351"/>
      <c r="V169" s="350"/>
      <c r="W169" s="365"/>
      <c r="X169" s="365"/>
      <c r="Y169" s="365"/>
      <c r="Z169" s="365"/>
      <c r="AA169" s="365"/>
      <c r="AB169" s="365"/>
      <c r="AC169" s="365"/>
      <c r="AD169" s="365"/>
      <c r="AE169" s="365"/>
      <c r="AF169" s="365"/>
      <c r="AG169" s="365"/>
      <c r="AH169" s="365"/>
      <c r="AI169" s="350"/>
      <c r="AJ169" s="140"/>
      <c r="AK169" s="140"/>
      <c r="AL169" s="140"/>
      <c r="AM169" s="140"/>
      <c r="AN169" s="140"/>
      <c r="AO169" s="140"/>
      <c r="AP169" s="140"/>
      <c r="AQ169" s="140"/>
      <c r="AR169" s="140"/>
      <c r="AS169" s="140"/>
      <c r="AT169" s="140"/>
      <c r="AU169" s="140"/>
      <c r="AV169" s="140"/>
      <c r="AW169" s="140"/>
      <c r="AX169" s="140"/>
      <c r="AY169" s="140"/>
      <c r="AZ169" s="140"/>
      <c r="BA169" s="140"/>
      <c r="BB169" s="140"/>
      <c r="BC169" s="140"/>
      <c r="BD169" s="140"/>
      <c r="BE169" s="350"/>
      <c r="BF169" s="350"/>
      <c r="BG169" s="350"/>
      <c r="BH169" s="350"/>
      <c r="BI169" s="350"/>
      <c r="BJ169" s="350"/>
      <c r="BK169" s="350"/>
      <c r="BL169" s="350"/>
      <c r="BM169" s="350"/>
      <c r="BN169" s="350"/>
      <c r="BO169" s="350"/>
      <c r="BP169" s="350"/>
      <c r="BQ169" s="350"/>
      <c r="BR169" s="350"/>
      <c r="BS169" s="350"/>
      <c r="BT169" s="350"/>
      <c r="BU169" s="350"/>
      <c r="BV169" s="350"/>
      <c r="BW169" s="350"/>
      <c r="BX169" s="350"/>
      <c r="BY169" s="350"/>
    </row>
    <row r="170" spans="1:77" customFormat="1" ht="12.75">
      <c r="A170" s="139"/>
      <c r="B170" s="139"/>
      <c r="C170" s="139"/>
      <c r="D170" s="139"/>
      <c r="E170" s="139"/>
      <c r="F170" s="139"/>
      <c r="G170" s="139"/>
      <c r="H170" s="139"/>
      <c r="I170" s="199"/>
      <c r="J170" s="139"/>
      <c r="K170" s="139"/>
      <c r="L170" s="139"/>
      <c r="M170" s="139"/>
      <c r="N170" s="139"/>
      <c r="O170" s="139"/>
      <c r="P170" s="139"/>
      <c r="Q170" s="139"/>
      <c r="R170" s="139"/>
      <c r="S170" s="140"/>
      <c r="T170" s="352"/>
      <c r="U170" s="351"/>
      <c r="V170" s="350"/>
      <c r="W170" s="365"/>
      <c r="X170" s="365"/>
      <c r="Y170" s="365"/>
      <c r="Z170" s="365"/>
      <c r="AA170" s="365"/>
      <c r="AB170" s="365"/>
      <c r="AC170" s="365"/>
      <c r="AD170" s="365"/>
      <c r="AE170" s="365"/>
      <c r="AF170" s="365"/>
      <c r="AG170" s="365"/>
      <c r="AH170" s="365"/>
      <c r="AI170" s="350"/>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350"/>
      <c r="BF170" s="350"/>
      <c r="BG170" s="350"/>
      <c r="BH170" s="350"/>
      <c r="BI170" s="350"/>
      <c r="BJ170" s="350"/>
      <c r="BK170" s="350"/>
      <c r="BL170" s="350"/>
      <c r="BM170" s="350"/>
      <c r="BN170" s="350"/>
      <c r="BO170" s="350"/>
      <c r="BP170" s="350"/>
      <c r="BQ170" s="350"/>
      <c r="BR170" s="350"/>
      <c r="BS170" s="350"/>
      <c r="BT170" s="350"/>
      <c r="BU170" s="350"/>
      <c r="BV170" s="350"/>
      <c r="BW170" s="350"/>
      <c r="BX170" s="350"/>
      <c r="BY170" s="350"/>
    </row>
    <row r="171" spans="1:77" customFormat="1" ht="12.75">
      <c r="A171" s="139"/>
      <c r="B171" s="139"/>
      <c r="C171" s="139"/>
      <c r="D171" s="139"/>
      <c r="E171" s="139"/>
      <c r="F171" s="139"/>
      <c r="G171" s="139"/>
      <c r="H171" s="139"/>
      <c r="I171" s="199"/>
      <c r="J171" s="139"/>
      <c r="K171" s="139"/>
      <c r="L171" s="139"/>
      <c r="M171" s="139"/>
      <c r="N171" s="139"/>
      <c r="O171" s="139"/>
      <c r="P171" s="139"/>
      <c r="Q171" s="139"/>
      <c r="R171" s="139"/>
      <c r="S171" s="140"/>
      <c r="T171" s="352"/>
      <c r="U171" s="351"/>
      <c r="V171" s="350"/>
      <c r="W171" s="365"/>
      <c r="X171" s="365"/>
      <c r="Y171" s="365"/>
      <c r="Z171" s="365"/>
      <c r="AA171" s="365"/>
      <c r="AB171" s="365"/>
      <c r="AC171" s="365"/>
      <c r="AD171" s="365"/>
      <c r="AE171" s="365"/>
      <c r="AF171" s="365"/>
      <c r="AG171" s="365"/>
      <c r="AH171" s="365"/>
      <c r="AI171" s="350"/>
      <c r="AJ171" s="140"/>
      <c r="AK171" s="140"/>
      <c r="AL171" s="140"/>
      <c r="AM171" s="140"/>
      <c r="AN171" s="140"/>
      <c r="AO171" s="140"/>
      <c r="AP171" s="140"/>
      <c r="AQ171" s="140"/>
      <c r="AR171" s="140"/>
      <c r="AS171" s="140"/>
      <c r="AT171" s="140"/>
      <c r="AU171" s="140"/>
      <c r="AV171" s="140"/>
      <c r="AW171" s="140"/>
      <c r="AX171" s="140"/>
      <c r="AY171" s="140"/>
      <c r="AZ171" s="140"/>
      <c r="BA171" s="140"/>
      <c r="BB171" s="140"/>
      <c r="BC171" s="140"/>
      <c r="BD171" s="140"/>
      <c r="BE171" s="350"/>
      <c r="BF171" s="350"/>
      <c r="BG171" s="350"/>
      <c r="BH171" s="350"/>
      <c r="BI171" s="350"/>
      <c r="BJ171" s="350"/>
      <c r="BK171" s="350"/>
      <c r="BL171" s="350"/>
      <c r="BM171" s="350"/>
      <c r="BN171" s="350"/>
      <c r="BO171" s="350"/>
      <c r="BP171" s="350"/>
      <c r="BQ171" s="350"/>
      <c r="BR171" s="350"/>
      <c r="BS171" s="350"/>
      <c r="BT171" s="350"/>
      <c r="BU171" s="350"/>
      <c r="BV171" s="350"/>
      <c r="BW171" s="350"/>
      <c r="BX171" s="350"/>
      <c r="BY171" s="350"/>
    </row>
    <row r="172" spans="1:77" customFormat="1" ht="12.75">
      <c r="A172" s="139"/>
      <c r="B172" s="139"/>
      <c r="C172" s="139"/>
      <c r="D172" s="139"/>
      <c r="E172" s="139"/>
      <c r="F172" s="139"/>
      <c r="G172" s="139"/>
      <c r="H172" s="139"/>
      <c r="I172" s="199"/>
      <c r="J172" s="139"/>
      <c r="K172" s="139"/>
      <c r="L172" s="139"/>
      <c r="M172" s="139"/>
      <c r="N172" s="139"/>
      <c r="O172" s="139"/>
      <c r="P172" s="139"/>
      <c r="Q172" s="139"/>
      <c r="R172" s="139"/>
      <c r="S172" s="140"/>
      <c r="T172" s="352"/>
      <c r="U172" s="351"/>
      <c r="V172" s="350"/>
      <c r="W172" s="365"/>
      <c r="X172" s="365"/>
      <c r="Y172" s="365"/>
      <c r="Z172" s="365"/>
      <c r="AA172" s="365"/>
      <c r="AB172" s="365"/>
      <c r="AC172" s="365"/>
      <c r="AD172" s="365"/>
      <c r="AE172" s="365"/>
      <c r="AF172" s="365"/>
      <c r="AG172" s="365"/>
      <c r="AH172" s="365"/>
      <c r="AI172" s="350"/>
      <c r="AJ172" s="140"/>
      <c r="AK172" s="140"/>
      <c r="AL172" s="140"/>
      <c r="AM172" s="140"/>
      <c r="AN172" s="140"/>
      <c r="AO172" s="140"/>
      <c r="AP172" s="140"/>
      <c r="AQ172" s="140"/>
      <c r="AR172" s="140"/>
      <c r="AS172" s="140"/>
      <c r="AT172" s="140"/>
      <c r="AU172" s="140"/>
      <c r="AV172" s="140"/>
      <c r="AW172" s="140"/>
      <c r="AX172" s="140"/>
      <c r="AY172" s="140"/>
      <c r="AZ172" s="140"/>
      <c r="BA172" s="140"/>
      <c r="BB172" s="140"/>
      <c r="BC172" s="140"/>
      <c r="BD172" s="140"/>
      <c r="BE172" s="350"/>
      <c r="BF172" s="350"/>
      <c r="BG172" s="350"/>
      <c r="BH172" s="350"/>
      <c r="BI172" s="350"/>
      <c r="BJ172" s="350"/>
      <c r="BK172" s="350"/>
      <c r="BL172" s="350"/>
      <c r="BM172" s="350"/>
      <c r="BN172" s="350"/>
      <c r="BO172" s="350"/>
      <c r="BP172" s="350"/>
      <c r="BQ172" s="350"/>
      <c r="BR172" s="350"/>
      <c r="BS172" s="350"/>
      <c r="BT172" s="350"/>
      <c r="BU172" s="350"/>
      <c r="BV172" s="350"/>
      <c r="BW172" s="350"/>
      <c r="BX172" s="350"/>
      <c r="BY172" s="350"/>
    </row>
    <row r="173" spans="1:77" customFormat="1" ht="12.75">
      <c r="A173" s="139"/>
      <c r="B173" s="139"/>
      <c r="C173" s="139"/>
      <c r="D173" s="139"/>
      <c r="E173" s="139"/>
      <c r="F173" s="139"/>
      <c r="G173" s="139"/>
      <c r="H173" s="139"/>
      <c r="I173" s="199"/>
      <c r="J173" s="139"/>
      <c r="K173" s="139"/>
      <c r="L173" s="139"/>
      <c r="M173" s="139"/>
      <c r="N173" s="139"/>
      <c r="O173" s="139"/>
      <c r="P173" s="139"/>
      <c r="Q173" s="139"/>
      <c r="R173" s="139"/>
      <c r="S173" s="140"/>
      <c r="T173" s="352"/>
      <c r="U173" s="351"/>
      <c r="V173" s="350"/>
      <c r="W173" s="365"/>
      <c r="X173" s="365"/>
      <c r="Y173" s="365"/>
      <c r="Z173" s="365"/>
      <c r="AA173" s="365"/>
      <c r="AB173" s="365"/>
      <c r="AC173" s="365"/>
      <c r="AD173" s="365"/>
      <c r="AE173" s="365"/>
      <c r="AF173" s="365"/>
      <c r="AG173" s="365"/>
      <c r="AH173" s="365"/>
      <c r="AI173" s="350"/>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350"/>
      <c r="BF173" s="350"/>
      <c r="BG173" s="350"/>
      <c r="BH173" s="350"/>
      <c r="BI173" s="350"/>
      <c r="BJ173" s="350"/>
      <c r="BK173" s="350"/>
      <c r="BL173" s="350"/>
      <c r="BM173" s="350"/>
      <c r="BN173" s="350"/>
      <c r="BO173" s="350"/>
      <c r="BP173" s="350"/>
      <c r="BQ173" s="350"/>
      <c r="BR173" s="350"/>
      <c r="BS173" s="350"/>
      <c r="BT173" s="350"/>
      <c r="BU173" s="350"/>
      <c r="BV173" s="350"/>
      <c r="BW173" s="350"/>
      <c r="BX173" s="350"/>
      <c r="BY173" s="350"/>
    </row>
    <row r="174" spans="1:77" customFormat="1" ht="12.75">
      <c r="A174" s="139"/>
      <c r="B174" s="139"/>
      <c r="C174" s="139"/>
      <c r="D174" s="139"/>
      <c r="E174" s="139"/>
      <c r="F174" s="139"/>
      <c r="G174" s="139"/>
      <c r="H174" s="139"/>
      <c r="I174" s="199"/>
      <c r="J174" s="139"/>
      <c r="K174" s="139"/>
      <c r="L174" s="139"/>
      <c r="M174" s="139"/>
      <c r="N174" s="139"/>
      <c r="O174" s="139"/>
      <c r="P174" s="139"/>
      <c r="Q174" s="139"/>
      <c r="R174" s="139"/>
      <c r="S174" s="140"/>
      <c r="T174" s="352"/>
      <c r="U174" s="351"/>
      <c r="V174" s="350"/>
      <c r="W174" s="365"/>
      <c r="X174" s="365"/>
      <c r="Y174" s="365"/>
      <c r="Z174" s="365"/>
      <c r="AA174" s="365"/>
      <c r="AB174" s="365"/>
      <c r="AC174" s="365"/>
      <c r="AD174" s="365"/>
      <c r="AE174" s="365"/>
      <c r="AF174" s="365"/>
      <c r="AG174" s="365"/>
      <c r="AH174" s="365"/>
      <c r="AI174" s="350"/>
      <c r="AJ174" s="140"/>
      <c r="AK174" s="140"/>
      <c r="AL174" s="140"/>
      <c r="AM174" s="140"/>
      <c r="AN174" s="140"/>
      <c r="AO174" s="140"/>
      <c r="AP174" s="140"/>
      <c r="AQ174" s="140"/>
      <c r="AR174" s="140"/>
      <c r="AS174" s="140"/>
      <c r="AT174" s="140"/>
      <c r="AU174" s="140"/>
      <c r="AV174" s="140"/>
      <c r="AW174" s="140"/>
      <c r="AX174" s="140"/>
      <c r="AY174" s="140"/>
      <c r="AZ174" s="140"/>
      <c r="BA174" s="140"/>
      <c r="BB174" s="140"/>
      <c r="BC174" s="140"/>
      <c r="BD174" s="140"/>
      <c r="BE174" s="350"/>
      <c r="BF174" s="350"/>
      <c r="BG174" s="350"/>
      <c r="BH174" s="350"/>
      <c r="BI174" s="350"/>
      <c r="BJ174" s="350"/>
      <c r="BK174" s="350"/>
      <c r="BL174" s="350"/>
      <c r="BM174" s="350"/>
      <c r="BN174" s="350"/>
      <c r="BO174" s="350"/>
      <c r="BP174" s="350"/>
      <c r="BQ174" s="350"/>
      <c r="BR174" s="350"/>
      <c r="BS174" s="350"/>
      <c r="BT174" s="350"/>
      <c r="BU174" s="350"/>
      <c r="BV174" s="350"/>
      <c r="BW174" s="350"/>
      <c r="BX174" s="350"/>
      <c r="BY174" s="350"/>
    </row>
    <row r="175" spans="1:77" customFormat="1" ht="12.75">
      <c r="A175" s="139"/>
      <c r="B175" s="139"/>
      <c r="C175" s="139"/>
      <c r="D175" s="139"/>
      <c r="E175" s="139"/>
      <c r="F175" s="139"/>
      <c r="G175" s="139"/>
      <c r="H175" s="139"/>
      <c r="I175" s="199"/>
      <c r="J175" s="139"/>
      <c r="K175" s="139"/>
      <c r="L175" s="139"/>
      <c r="M175" s="139"/>
      <c r="N175" s="139"/>
      <c r="O175" s="139"/>
      <c r="P175" s="139"/>
      <c r="Q175" s="139"/>
      <c r="R175" s="139"/>
      <c r="S175" s="140"/>
      <c r="T175" s="352"/>
      <c r="U175" s="351"/>
      <c r="V175" s="350"/>
      <c r="W175" s="365"/>
      <c r="X175" s="365"/>
      <c r="Y175" s="365"/>
      <c r="Z175" s="365"/>
      <c r="AA175" s="365"/>
      <c r="AB175" s="365"/>
      <c r="AC175" s="365"/>
      <c r="AD175" s="365"/>
      <c r="AE175" s="365"/>
      <c r="AF175" s="365"/>
      <c r="AG175" s="365"/>
      <c r="AH175" s="365"/>
      <c r="AI175" s="350"/>
      <c r="AJ175" s="140"/>
      <c r="AK175" s="140"/>
      <c r="AL175" s="140"/>
      <c r="AM175" s="140"/>
      <c r="AN175" s="140"/>
      <c r="AO175" s="140"/>
      <c r="AP175" s="140"/>
      <c r="AQ175" s="140"/>
      <c r="AR175" s="140"/>
      <c r="AS175" s="140"/>
      <c r="AT175" s="140"/>
      <c r="AU175" s="140"/>
      <c r="AV175" s="140"/>
      <c r="AW175" s="140"/>
      <c r="AX175" s="140"/>
      <c r="AY175" s="140"/>
      <c r="AZ175" s="140"/>
      <c r="BA175" s="140"/>
      <c r="BB175" s="140"/>
      <c r="BC175" s="140"/>
      <c r="BD175" s="140"/>
      <c r="BE175" s="350"/>
      <c r="BF175" s="350"/>
      <c r="BG175" s="350"/>
      <c r="BH175" s="350"/>
      <c r="BI175" s="350"/>
      <c r="BJ175" s="350"/>
      <c r="BK175" s="350"/>
      <c r="BL175" s="350"/>
      <c r="BM175" s="350"/>
      <c r="BN175" s="350"/>
      <c r="BO175" s="350"/>
      <c r="BP175" s="350"/>
      <c r="BQ175" s="350"/>
      <c r="BR175" s="350"/>
      <c r="BS175" s="350"/>
      <c r="BT175" s="350"/>
      <c r="BU175" s="350"/>
      <c r="BV175" s="350"/>
      <c r="BW175" s="350"/>
      <c r="BX175" s="350"/>
      <c r="BY175" s="350"/>
    </row>
    <row r="176" spans="1:77" customFormat="1" ht="12.75">
      <c r="A176" s="139"/>
      <c r="B176" s="139"/>
      <c r="C176" s="139"/>
      <c r="D176" s="139"/>
      <c r="E176" s="139"/>
      <c r="F176" s="139"/>
      <c r="G176" s="139"/>
      <c r="H176" s="139"/>
      <c r="I176" s="199"/>
      <c r="J176" s="139"/>
      <c r="K176" s="139"/>
      <c r="L176" s="139"/>
      <c r="M176" s="139"/>
      <c r="N176" s="139"/>
      <c r="O176" s="139"/>
      <c r="P176" s="139"/>
      <c r="Q176" s="139"/>
      <c r="R176" s="139"/>
      <c r="S176" s="140"/>
      <c r="T176" s="352"/>
      <c r="U176" s="351"/>
      <c r="V176" s="350"/>
      <c r="W176" s="365"/>
      <c r="X176" s="365"/>
      <c r="Y176" s="365"/>
      <c r="Z176" s="365"/>
      <c r="AA176" s="365"/>
      <c r="AB176" s="365"/>
      <c r="AC176" s="365"/>
      <c r="AD176" s="365"/>
      <c r="AE176" s="365"/>
      <c r="AF176" s="365"/>
      <c r="AG176" s="365"/>
      <c r="AH176" s="365"/>
      <c r="AI176" s="350"/>
      <c r="AJ176" s="140"/>
      <c r="AK176" s="140"/>
      <c r="AL176" s="140"/>
      <c r="AM176" s="140"/>
      <c r="AN176" s="140"/>
      <c r="AO176" s="140"/>
      <c r="AP176" s="140"/>
      <c r="AQ176" s="140"/>
      <c r="AR176" s="140"/>
      <c r="AS176" s="140"/>
      <c r="AT176" s="140"/>
      <c r="AU176" s="140"/>
      <c r="AV176" s="140"/>
      <c r="AW176" s="140"/>
      <c r="AX176" s="140"/>
      <c r="AY176" s="140"/>
      <c r="AZ176" s="140"/>
      <c r="BA176" s="140"/>
      <c r="BB176" s="140"/>
      <c r="BC176" s="140"/>
      <c r="BD176" s="140"/>
      <c r="BE176" s="350"/>
      <c r="BF176" s="350"/>
      <c r="BG176" s="350"/>
      <c r="BH176" s="350"/>
      <c r="BI176" s="350"/>
      <c r="BJ176" s="350"/>
      <c r="BK176" s="350"/>
      <c r="BL176" s="350"/>
      <c r="BM176" s="350"/>
      <c r="BN176" s="350"/>
      <c r="BO176" s="350"/>
      <c r="BP176" s="350"/>
      <c r="BQ176" s="350"/>
      <c r="BR176" s="350"/>
      <c r="BS176" s="350"/>
      <c r="BT176" s="350"/>
      <c r="BU176" s="350"/>
      <c r="BV176" s="350"/>
      <c r="BW176" s="350"/>
      <c r="BX176" s="350"/>
      <c r="BY176" s="350"/>
    </row>
    <row r="177" spans="1:77" customFormat="1" ht="12.75">
      <c r="A177" s="139"/>
      <c r="B177" s="139"/>
      <c r="C177" s="139"/>
      <c r="D177" s="139"/>
      <c r="E177" s="139"/>
      <c r="F177" s="139"/>
      <c r="G177" s="139"/>
      <c r="H177" s="139"/>
      <c r="I177" s="199"/>
      <c r="J177" s="139"/>
      <c r="K177" s="139"/>
      <c r="L177" s="139"/>
      <c r="M177" s="139"/>
      <c r="N177" s="139"/>
      <c r="O177" s="139"/>
      <c r="P177" s="139"/>
      <c r="Q177" s="139"/>
      <c r="R177" s="139"/>
      <c r="S177" s="140"/>
      <c r="T177" s="352"/>
      <c r="U177" s="351"/>
      <c r="V177" s="350"/>
      <c r="W177" s="365"/>
      <c r="X177" s="365"/>
      <c r="Y177" s="365"/>
      <c r="Z177" s="365"/>
      <c r="AA177" s="365"/>
      <c r="AB177" s="365"/>
      <c r="AC177" s="365"/>
      <c r="AD177" s="365"/>
      <c r="AE177" s="365"/>
      <c r="AF177" s="365"/>
      <c r="AG177" s="365"/>
      <c r="AH177" s="365"/>
      <c r="AI177" s="350"/>
      <c r="AJ177" s="140"/>
      <c r="AK177" s="140"/>
      <c r="AL177" s="140"/>
      <c r="AM177" s="140"/>
      <c r="AN177" s="140"/>
      <c r="AO177" s="140"/>
      <c r="AP177" s="140"/>
      <c r="AQ177" s="140"/>
      <c r="AR177" s="140"/>
      <c r="AS177" s="140"/>
      <c r="AT177" s="140"/>
      <c r="AU177" s="140"/>
      <c r="AV177" s="140"/>
      <c r="AW177" s="140"/>
      <c r="AX177" s="140"/>
      <c r="AY177" s="140"/>
      <c r="AZ177" s="140"/>
      <c r="BA177" s="140"/>
      <c r="BB177" s="140"/>
      <c r="BC177" s="140"/>
      <c r="BD177" s="140"/>
      <c r="BE177" s="350"/>
      <c r="BF177" s="350"/>
      <c r="BG177" s="350"/>
      <c r="BH177" s="350"/>
      <c r="BI177" s="350"/>
      <c r="BJ177" s="350"/>
      <c r="BK177" s="350"/>
      <c r="BL177" s="350"/>
      <c r="BM177" s="350"/>
      <c r="BN177" s="350"/>
      <c r="BO177" s="350"/>
      <c r="BP177" s="350"/>
      <c r="BQ177" s="350"/>
      <c r="BR177" s="350"/>
      <c r="BS177" s="350"/>
      <c r="BT177" s="350"/>
      <c r="BU177" s="350"/>
      <c r="BV177" s="350"/>
      <c r="BW177" s="350"/>
      <c r="BX177" s="350"/>
      <c r="BY177" s="350"/>
    </row>
    <row r="178" spans="1:77" customFormat="1" ht="12.75">
      <c r="A178" s="139"/>
      <c r="B178" s="139"/>
      <c r="C178" s="139"/>
      <c r="D178" s="139"/>
      <c r="E178" s="139"/>
      <c r="F178" s="139"/>
      <c r="G178" s="139"/>
      <c r="H178" s="139"/>
      <c r="I178" s="199"/>
      <c r="J178" s="139"/>
      <c r="K178" s="139"/>
      <c r="L178" s="139"/>
      <c r="M178" s="139"/>
      <c r="N178" s="139"/>
      <c r="O178" s="139"/>
      <c r="P178" s="139"/>
      <c r="Q178" s="139"/>
      <c r="R178" s="139"/>
      <c r="S178" s="140"/>
      <c r="T178" s="352"/>
      <c r="U178" s="351"/>
      <c r="V178" s="350"/>
      <c r="W178" s="365"/>
      <c r="X178" s="365"/>
      <c r="Y178" s="365"/>
      <c r="Z178" s="365"/>
      <c r="AA178" s="365"/>
      <c r="AB178" s="365"/>
      <c r="AC178" s="365"/>
      <c r="AD178" s="365"/>
      <c r="AE178" s="365"/>
      <c r="AF178" s="365"/>
      <c r="AG178" s="365"/>
      <c r="AH178" s="365"/>
      <c r="AI178" s="350"/>
      <c r="AJ178" s="140"/>
      <c r="AK178" s="140"/>
      <c r="AL178" s="140"/>
      <c r="AM178" s="140"/>
      <c r="AN178" s="140"/>
      <c r="AO178" s="140"/>
      <c r="AP178" s="140"/>
      <c r="AQ178" s="140"/>
      <c r="AR178" s="140"/>
      <c r="AS178" s="140"/>
      <c r="AT178" s="140"/>
      <c r="AU178" s="140"/>
      <c r="AV178" s="140"/>
      <c r="AW178" s="140"/>
      <c r="AX178" s="140"/>
      <c r="AY178" s="140"/>
      <c r="AZ178" s="140"/>
      <c r="BA178" s="140"/>
      <c r="BB178" s="140"/>
      <c r="BC178" s="140"/>
      <c r="BD178" s="140"/>
      <c r="BE178" s="350"/>
      <c r="BF178" s="350"/>
      <c r="BG178" s="350"/>
      <c r="BH178" s="350"/>
      <c r="BI178" s="350"/>
      <c r="BJ178" s="350"/>
      <c r="BK178" s="350"/>
      <c r="BL178" s="350"/>
      <c r="BM178" s="350"/>
      <c r="BN178" s="350"/>
      <c r="BO178" s="350"/>
      <c r="BP178" s="350"/>
      <c r="BQ178" s="350"/>
      <c r="BR178" s="350"/>
      <c r="BS178" s="350"/>
      <c r="BT178" s="350"/>
      <c r="BU178" s="350"/>
      <c r="BV178" s="350"/>
      <c r="BW178" s="350"/>
      <c r="BX178" s="350"/>
      <c r="BY178" s="350"/>
    </row>
    <row r="179" spans="1:77" customFormat="1" ht="12.75">
      <c r="A179" s="139"/>
      <c r="B179" s="139"/>
      <c r="C179" s="139"/>
      <c r="D179" s="139"/>
      <c r="E179" s="139"/>
      <c r="F179" s="139"/>
      <c r="G179" s="139"/>
      <c r="H179" s="139"/>
      <c r="I179" s="199"/>
      <c r="J179" s="139"/>
      <c r="K179" s="139"/>
      <c r="L179" s="139"/>
      <c r="M179" s="139"/>
      <c r="N179" s="139"/>
      <c r="O179" s="139"/>
      <c r="P179" s="139"/>
      <c r="Q179" s="139"/>
      <c r="R179" s="139"/>
      <c r="S179" s="140"/>
      <c r="T179" s="352"/>
      <c r="U179" s="351"/>
      <c r="V179" s="350"/>
      <c r="W179" s="365"/>
      <c r="X179" s="365"/>
      <c r="Y179" s="365"/>
      <c r="Z179" s="365"/>
      <c r="AA179" s="365"/>
      <c r="AB179" s="365"/>
      <c r="AC179" s="365"/>
      <c r="AD179" s="365"/>
      <c r="AE179" s="365"/>
      <c r="AF179" s="365"/>
      <c r="AG179" s="365"/>
      <c r="AH179" s="365"/>
      <c r="AI179" s="350"/>
      <c r="AJ179" s="140"/>
      <c r="AK179" s="140"/>
      <c r="AL179" s="140"/>
      <c r="AM179" s="140"/>
      <c r="AN179" s="140"/>
      <c r="AO179" s="140"/>
      <c r="AP179" s="140"/>
      <c r="AQ179" s="140"/>
      <c r="AR179" s="140"/>
      <c r="AS179" s="140"/>
      <c r="AT179" s="140"/>
      <c r="AU179" s="140"/>
      <c r="AV179" s="140"/>
      <c r="AW179" s="140"/>
      <c r="AX179" s="140"/>
      <c r="AY179" s="140"/>
      <c r="AZ179" s="140"/>
      <c r="BA179" s="140"/>
      <c r="BB179" s="140"/>
      <c r="BC179" s="140"/>
      <c r="BD179" s="140"/>
      <c r="BE179" s="350"/>
      <c r="BF179" s="350"/>
      <c r="BG179" s="350"/>
      <c r="BH179" s="350"/>
      <c r="BI179" s="350"/>
      <c r="BJ179" s="350"/>
      <c r="BK179" s="350"/>
      <c r="BL179" s="350"/>
      <c r="BM179" s="350"/>
      <c r="BN179" s="350"/>
      <c r="BO179" s="350"/>
      <c r="BP179" s="350"/>
      <c r="BQ179" s="350"/>
      <c r="BR179" s="350"/>
      <c r="BS179" s="350"/>
      <c r="BT179" s="350"/>
      <c r="BU179" s="350"/>
      <c r="BV179" s="350"/>
      <c r="BW179" s="350"/>
      <c r="BX179" s="350"/>
      <c r="BY179" s="350"/>
    </row>
    <row r="180" spans="1:77" customFormat="1" ht="12.75">
      <c r="A180" s="139"/>
      <c r="B180" s="139"/>
      <c r="C180" s="139"/>
      <c r="D180" s="139"/>
      <c r="E180" s="139"/>
      <c r="F180" s="139"/>
      <c r="G180" s="139"/>
      <c r="H180" s="139"/>
      <c r="I180" s="199"/>
      <c r="J180" s="139"/>
      <c r="K180" s="139"/>
      <c r="L180" s="139"/>
      <c r="M180" s="139"/>
      <c r="N180" s="139"/>
      <c r="O180" s="139"/>
      <c r="P180" s="139"/>
      <c r="Q180" s="139"/>
      <c r="R180" s="139"/>
      <c r="S180" s="140"/>
      <c r="T180" s="352"/>
      <c r="U180" s="351"/>
      <c r="V180" s="350"/>
      <c r="W180" s="365"/>
      <c r="X180" s="365"/>
      <c r="Y180" s="365"/>
      <c r="Z180" s="365"/>
      <c r="AA180" s="365"/>
      <c r="AB180" s="365"/>
      <c r="AC180" s="365"/>
      <c r="AD180" s="365"/>
      <c r="AE180" s="365"/>
      <c r="AF180" s="365"/>
      <c r="AG180" s="365"/>
      <c r="AH180" s="365"/>
      <c r="AI180" s="350"/>
      <c r="AJ180" s="140"/>
      <c r="AK180" s="140"/>
      <c r="AL180" s="140"/>
      <c r="AM180" s="140"/>
      <c r="AN180" s="140"/>
      <c r="AO180" s="140"/>
      <c r="AP180" s="140"/>
      <c r="AQ180" s="140"/>
      <c r="AR180" s="140"/>
      <c r="AS180" s="140"/>
      <c r="AT180" s="140"/>
      <c r="AU180" s="140"/>
      <c r="AV180" s="140"/>
      <c r="AW180" s="140"/>
      <c r="AX180" s="140"/>
      <c r="AY180" s="140"/>
      <c r="AZ180" s="140"/>
      <c r="BA180" s="140"/>
      <c r="BB180" s="140"/>
      <c r="BC180" s="140"/>
      <c r="BD180" s="140"/>
      <c r="BE180" s="350"/>
      <c r="BF180" s="350"/>
      <c r="BG180" s="350"/>
      <c r="BH180" s="350"/>
      <c r="BI180" s="350"/>
      <c r="BJ180" s="350"/>
      <c r="BK180" s="350"/>
      <c r="BL180" s="350"/>
      <c r="BM180" s="350"/>
      <c r="BN180" s="350"/>
      <c r="BO180" s="350"/>
      <c r="BP180" s="350"/>
      <c r="BQ180" s="350"/>
      <c r="BR180" s="350"/>
      <c r="BS180" s="350"/>
      <c r="BT180" s="350"/>
      <c r="BU180" s="350"/>
      <c r="BV180" s="350"/>
      <c r="BW180" s="350"/>
      <c r="BX180" s="350"/>
      <c r="BY180" s="350"/>
    </row>
    <row r="181" spans="1:77" customFormat="1" ht="12.75">
      <c r="A181" s="139"/>
      <c r="B181" s="139"/>
      <c r="C181" s="139"/>
      <c r="D181" s="139"/>
      <c r="E181" s="139"/>
      <c r="F181" s="139"/>
      <c r="G181" s="139"/>
      <c r="H181" s="139"/>
      <c r="I181" s="199"/>
      <c r="J181" s="139"/>
      <c r="K181" s="139"/>
      <c r="L181" s="139"/>
      <c r="M181" s="139"/>
      <c r="N181" s="139"/>
      <c r="O181" s="139"/>
      <c r="P181" s="139"/>
      <c r="Q181" s="139"/>
      <c r="R181" s="139"/>
      <c r="S181" s="140"/>
      <c r="T181" s="352"/>
      <c r="U181" s="351"/>
      <c r="V181" s="350"/>
      <c r="W181" s="365"/>
      <c r="X181" s="365"/>
      <c r="Y181" s="365"/>
      <c r="Z181" s="365"/>
      <c r="AA181" s="365"/>
      <c r="AB181" s="365"/>
      <c r="AC181" s="365"/>
      <c r="AD181" s="365"/>
      <c r="AE181" s="365"/>
      <c r="AF181" s="365"/>
      <c r="AG181" s="365"/>
      <c r="AH181" s="365"/>
      <c r="AI181" s="350"/>
      <c r="AJ181" s="140"/>
      <c r="AK181" s="140"/>
      <c r="AL181" s="140"/>
      <c r="AM181" s="140"/>
      <c r="AN181" s="140"/>
      <c r="AO181" s="140"/>
      <c r="AP181" s="140"/>
      <c r="AQ181" s="140"/>
      <c r="AR181" s="140"/>
      <c r="AS181" s="140"/>
      <c r="AT181" s="140"/>
      <c r="AU181" s="140"/>
      <c r="AV181" s="140"/>
      <c r="AW181" s="140"/>
      <c r="AX181" s="140"/>
      <c r="AY181" s="140"/>
      <c r="AZ181" s="140"/>
      <c r="BA181" s="140"/>
      <c r="BB181" s="140"/>
      <c r="BC181" s="140"/>
      <c r="BD181" s="140"/>
      <c r="BE181" s="350"/>
      <c r="BF181" s="350"/>
      <c r="BG181" s="350"/>
      <c r="BH181" s="350"/>
      <c r="BI181" s="350"/>
      <c r="BJ181" s="350"/>
      <c r="BK181" s="350"/>
      <c r="BL181" s="350"/>
      <c r="BM181" s="350"/>
      <c r="BN181" s="350"/>
      <c r="BO181" s="350"/>
      <c r="BP181" s="350"/>
      <c r="BQ181" s="350"/>
      <c r="BR181" s="350"/>
      <c r="BS181" s="350"/>
      <c r="BT181" s="350"/>
      <c r="BU181" s="350"/>
      <c r="BV181" s="350"/>
      <c r="BW181" s="350"/>
      <c r="BX181" s="350"/>
      <c r="BY181" s="350"/>
    </row>
    <row r="182" spans="1:77" customFormat="1" ht="12.75">
      <c r="A182" s="139"/>
      <c r="B182" s="139"/>
      <c r="C182" s="139"/>
      <c r="D182" s="139"/>
      <c r="E182" s="139"/>
      <c r="F182" s="139"/>
      <c r="G182" s="139"/>
      <c r="H182" s="139"/>
      <c r="I182" s="199"/>
      <c r="J182" s="139"/>
      <c r="K182" s="139"/>
      <c r="L182" s="139"/>
      <c r="M182" s="139"/>
      <c r="N182" s="139"/>
      <c r="O182" s="139"/>
      <c r="P182" s="139"/>
      <c r="Q182" s="139"/>
      <c r="R182" s="139"/>
      <c r="S182" s="140"/>
      <c r="T182" s="352"/>
      <c r="U182" s="351"/>
      <c r="V182" s="350"/>
      <c r="W182" s="365"/>
      <c r="X182" s="365"/>
      <c r="Y182" s="365"/>
      <c r="Z182" s="365"/>
      <c r="AA182" s="365"/>
      <c r="AB182" s="365"/>
      <c r="AC182" s="365"/>
      <c r="AD182" s="365"/>
      <c r="AE182" s="365"/>
      <c r="AF182" s="365"/>
      <c r="AG182" s="365"/>
      <c r="AH182" s="365"/>
      <c r="AI182" s="350"/>
      <c r="AJ182" s="140"/>
      <c r="AK182" s="140"/>
      <c r="AL182" s="140"/>
      <c r="AM182" s="140"/>
      <c r="AN182" s="140"/>
      <c r="AO182" s="140"/>
      <c r="AP182" s="140"/>
      <c r="AQ182" s="140"/>
      <c r="AR182" s="140"/>
      <c r="AS182" s="140"/>
      <c r="AT182" s="140"/>
      <c r="AU182" s="140"/>
      <c r="AV182" s="140"/>
      <c r="AW182" s="140"/>
      <c r="AX182" s="140"/>
      <c r="AY182" s="140"/>
      <c r="AZ182" s="140"/>
      <c r="BA182" s="140"/>
      <c r="BB182" s="140"/>
      <c r="BC182" s="140"/>
      <c r="BD182" s="140"/>
      <c r="BE182" s="350"/>
      <c r="BF182" s="350"/>
      <c r="BG182" s="350"/>
      <c r="BH182" s="350"/>
      <c r="BI182" s="350"/>
      <c r="BJ182" s="350"/>
      <c r="BK182" s="350"/>
      <c r="BL182" s="350"/>
      <c r="BM182" s="350"/>
      <c r="BN182" s="350"/>
      <c r="BO182" s="350"/>
      <c r="BP182" s="350"/>
      <c r="BQ182" s="350"/>
      <c r="BR182" s="350"/>
      <c r="BS182" s="350"/>
      <c r="BT182" s="350"/>
      <c r="BU182" s="350"/>
      <c r="BV182" s="350"/>
      <c r="BW182" s="350"/>
      <c r="BX182" s="350"/>
      <c r="BY182" s="350"/>
    </row>
    <row r="183" spans="1:77" customFormat="1" ht="12.75">
      <c r="A183" s="139"/>
      <c r="B183" s="139"/>
      <c r="C183" s="139"/>
      <c r="D183" s="139"/>
      <c r="E183" s="139"/>
      <c r="F183" s="139"/>
      <c r="G183" s="139"/>
      <c r="H183" s="139"/>
      <c r="I183" s="199"/>
      <c r="J183" s="139"/>
      <c r="K183" s="139"/>
      <c r="L183" s="139"/>
      <c r="M183" s="139"/>
      <c r="N183" s="139"/>
      <c r="O183" s="139"/>
      <c r="P183" s="139"/>
      <c r="Q183" s="139"/>
      <c r="R183" s="139"/>
      <c r="S183" s="140"/>
      <c r="T183" s="352"/>
      <c r="U183" s="351"/>
      <c r="V183" s="350"/>
      <c r="W183" s="365"/>
      <c r="X183" s="365"/>
      <c r="Y183" s="365"/>
      <c r="Z183" s="365"/>
      <c r="AA183" s="365"/>
      <c r="AB183" s="365"/>
      <c r="AC183" s="365"/>
      <c r="AD183" s="365"/>
      <c r="AE183" s="365"/>
      <c r="AF183" s="365"/>
      <c r="AG183" s="365"/>
      <c r="AH183" s="365"/>
      <c r="AI183" s="350"/>
      <c r="AJ183" s="140"/>
      <c r="AK183" s="140"/>
      <c r="AL183" s="140"/>
      <c r="AM183" s="140"/>
      <c r="AN183" s="140"/>
      <c r="AO183" s="140"/>
      <c r="AP183" s="140"/>
      <c r="AQ183" s="140"/>
      <c r="AR183" s="140"/>
      <c r="AS183" s="140"/>
      <c r="AT183" s="140"/>
      <c r="AU183" s="140"/>
      <c r="AV183" s="140"/>
      <c r="AW183" s="140"/>
      <c r="AX183" s="140"/>
      <c r="AY183" s="140"/>
      <c r="AZ183" s="140"/>
      <c r="BA183" s="140"/>
      <c r="BB183" s="140"/>
      <c r="BC183" s="140"/>
      <c r="BD183" s="140"/>
      <c r="BE183" s="350"/>
      <c r="BF183" s="350"/>
      <c r="BG183" s="350"/>
      <c r="BH183" s="350"/>
      <c r="BI183" s="350"/>
      <c r="BJ183" s="350"/>
      <c r="BK183" s="350"/>
      <c r="BL183" s="350"/>
      <c r="BM183" s="350"/>
      <c r="BN183" s="350"/>
      <c r="BO183" s="350"/>
      <c r="BP183" s="350"/>
      <c r="BQ183" s="350"/>
      <c r="BR183" s="350"/>
      <c r="BS183" s="350"/>
      <c r="BT183" s="350"/>
      <c r="BU183" s="350"/>
      <c r="BV183" s="350"/>
      <c r="BW183" s="350"/>
      <c r="BX183" s="350"/>
      <c r="BY183" s="350"/>
    </row>
    <row r="184" spans="1:77" customFormat="1" ht="12.75">
      <c r="A184" s="139"/>
      <c r="B184" s="139"/>
      <c r="C184" s="139"/>
      <c r="D184" s="139"/>
      <c r="E184" s="139"/>
      <c r="F184" s="139"/>
      <c r="G184" s="139"/>
      <c r="H184" s="139"/>
      <c r="I184" s="199"/>
      <c r="J184" s="139"/>
      <c r="K184" s="139"/>
      <c r="L184" s="139"/>
      <c r="M184" s="139"/>
      <c r="N184" s="139"/>
      <c r="O184" s="139"/>
      <c r="P184" s="139"/>
      <c r="Q184" s="139"/>
      <c r="R184" s="139"/>
      <c r="S184" s="140"/>
      <c r="T184" s="352"/>
      <c r="U184" s="351"/>
      <c r="V184" s="350"/>
      <c r="W184" s="365"/>
      <c r="X184" s="365"/>
      <c r="Y184" s="365"/>
      <c r="Z184" s="365"/>
      <c r="AA184" s="365"/>
      <c r="AB184" s="365"/>
      <c r="AC184" s="365"/>
      <c r="AD184" s="365"/>
      <c r="AE184" s="365"/>
      <c r="AF184" s="365"/>
      <c r="AG184" s="365"/>
      <c r="AH184" s="365"/>
      <c r="AI184" s="350"/>
      <c r="AJ184" s="140"/>
      <c r="AK184" s="140"/>
      <c r="AL184" s="140"/>
      <c r="AM184" s="140"/>
      <c r="AN184" s="140"/>
      <c r="AO184" s="140"/>
      <c r="AP184" s="140"/>
      <c r="AQ184" s="140"/>
      <c r="AR184" s="140"/>
      <c r="AS184" s="140"/>
      <c r="AT184" s="140"/>
      <c r="AU184" s="140"/>
      <c r="AV184" s="140"/>
      <c r="AW184" s="140"/>
      <c r="AX184" s="140"/>
      <c r="AY184" s="140"/>
      <c r="AZ184" s="140"/>
      <c r="BA184" s="140"/>
      <c r="BB184" s="140"/>
      <c r="BC184" s="140"/>
      <c r="BD184" s="140"/>
      <c r="BE184" s="350"/>
      <c r="BF184" s="350"/>
      <c r="BG184" s="350"/>
      <c r="BH184" s="350"/>
      <c r="BI184" s="350"/>
      <c r="BJ184" s="350"/>
      <c r="BK184" s="350"/>
      <c r="BL184" s="350"/>
      <c r="BM184" s="350"/>
      <c r="BN184" s="350"/>
      <c r="BO184" s="350"/>
      <c r="BP184" s="350"/>
      <c r="BQ184" s="350"/>
      <c r="BR184" s="350"/>
      <c r="BS184" s="350"/>
      <c r="BT184" s="350"/>
      <c r="BU184" s="350"/>
      <c r="BV184" s="350"/>
      <c r="BW184" s="350"/>
      <c r="BX184" s="350"/>
      <c r="BY184" s="350"/>
    </row>
    <row r="185" spans="1:77" customFormat="1" ht="12.75">
      <c r="A185" s="139"/>
      <c r="B185" s="139"/>
      <c r="C185" s="139"/>
      <c r="D185" s="139"/>
      <c r="E185" s="139"/>
      <c r="F185" s="139"/>
      <c r="G185" s="139"/>
      <c r="H185" s="139"/>
      <c r="I185" s="199"/>
      <c r="J185" s="139"/>
      <c r="K185" s="139"/>
      <c r="L185" s="139"/>
      <c r="M185" s="139"/>
      <c r="N185" s="139"/>
      <c r="O185" s="139"/>
      <c r="P185" s="139"/>
      <c r="Q185" s="139"/>
      <c r="R185" s="139"/>
      <c r="S185" s="140"/>
      <c r="T185" s="352"/>
      <c r="U185" s="351"/>
      <c r="V185" s="350"/>
      <c r="W185" s="365"/>
      <c r="X185" s="365"/>
      <c r="Y185" s="365"/>
      <c r="Z185" s="365"/>
      <c r="AA185" s="365"/>
      <c r="AB185" s="365"/>
      <c r="AC185" s="365"/>
      <c r="AD185" s="365"/>
      <c r="AE185" s="365"/>
      <c r="AF185" s="365"/>
      <c r="AG185" s="365"/>
      <c r="AH185" s="365"/>
      <c r="AI185" s="350"/>
      <c r="AJ185" s="140"/>
      <c r="AK185" s="140"/>
      <c r="AL185" s="140"/>
      <c r="AM185" s="140"/>
      <c r="AN185" s="140"/>
      <c r="AO185" s="140"/>
      <c r="AP185" s="140"/>
      <c r="AQ185" s="140"/>
      <c r="AR185" s="140"/>
      <c r="AS185" s="140"/>
      <c r="AT185" s="140"/>
      <c r="AU185" s="140"/>
      <c r="AV185" s="140"/>
      <c r="AW185" s="140"/>
      <c r="AX185" s="140"/>
      <c r="AY185" s="140"/>
      <c r="AZ185" s="140"/>
      <c r="BA185" s="140"/>
      <c r="BB185" s="140"/>
      <c r="BC185" s="140"/>
      <c r="BD185" s="140"/>
      <c r="BE185" s="350"/>
      <c r="BF185" s="350"/>
      <c r="BG185" s="350"/>
      <c r="BH185" s="350"/>
      <c r="BI185" s="350"/>
      <c r="BJ185" s="350"/>
      <c r="BK185" s="350"/>
      <c r="BL185" s="350"/>
      <c r="BM185" s="350"/>
      <c r="BN185" s="350"/>
      <c r="BO185" s="350"/>
      <c r="BP185" s="350"/>
      <c r="BQ185" s="350"/>
      <c r="BR185" s="350"/>
      <c r="BS185" s="350"/>
      <c r="BT185" s="350"/>
      <c r="BU185" s="350"/>
      <c r="BV185" s="350"/>
      <c r="BW185" s="350"/>
      <c r="BX185" s="350"/>
      <c r="BY185" s="350"/>
    </row>
    <row r="186" spans="1:77" customFormat="1" ht="12.75">
      <c r="A186" s="139"/>
      <c r="B186" s="139"/>
      <c r="C186" s="139"/>
      <c r="D186" s="139"/>
      <c r="E186" s="139"/>
      <c r="F186" s="139"/>
      <c r="G186" s="139"/>
      <c r="H186" s="139"/>
      <c r="I186" s="199"/>
      <c r="J186" s="139"/>
      <c r="K186" s="139"/>
      <c r="L186" s="139"/>
      <c r="M186" s="139"/>
      <c r="N186" s="139"/>
      <c r="O186" s="139"/>
      <c r="P186" s="139"/>
      <c r="Q186" s="139"/>
      <c r="R186" s="139"/>
      <c r="S186" s="140"/>
      <c r="T186" s="352"/>
      <c r="U186" s="351"/>
      <c r="V186" s="350"/>
      <c r="W186" s="365"/>
      <c r="X186" s="365"/>
      <c r="Y186" s="365"/>
      <c r="Z186" s="365"/>
      <c r="AA186" s="365"/>
      <c r="AB186" s="365"/>
      <c r="AC186" s="365"/>
      <c r="AD186" s="365"/>
      <c r="AE186" s="365"/>
      <c r="AF186" s="365"/>
      <c r="AG186" s="365"/>
      <c r="AH186" s="365"/>
      <c r="AI186" s="350"/>
      <c r="AJ186" s="140"/>
      <c r="AK186" s="140"/>
      <c r="AL186" s="140"/>
      <c r="AM186" s="140"/>
      <c r="AN186" s="140"/>
      <c r="AO186" s="140"/>
      <c r="AP186" s="140"/>
      <c r="AQ186" s="140"/>
      <c r="AR186" s="140"/>
      <c r="AS186" s="140"/>
      <c r="AT186" s="140"/>
      <c r="AU186" s="140"/>
      <c r="AV186" s="140"/>
      <c r="AW186" s="140"/>
      <c r="AX186" s="140"/>
      <c r="AY186" s="140"/>
      <c r="AZ186" s="140"/>
      <c r="BA186" s="140"/>
      <c r="BB186" s="140"/>
      <c r="BC186" s="140"/>
      <c r="BD186" s="140"/>
      <c r="BE186" s="350"/>
      <c r="BF186" s="350"/>
      <c r="BG186" s="350"/>
      <c r="BH186" s="350"/>
      <c r="BI186" s="350"/>
      <c r="BJ186" s="350"/>
      <c r="BK186" s="350"/>
      <c r="BL186" s="350"/>
      <c r="BM186" s="350"/>
      <c r="BN186" s="350"/>
      <c r="BO186" s="350"/>
      <c r="BP186" s="350"/>
      <c r="BQ186" s="350"/>
      <c r="BR186" s="350"/>
      <c r="BS186" s="350"/>
      <c r="BT186" s="350"/>
      <c r="BU186" s="350"/>
      <c r="BV186" s="350"/>
      <c r="BW186" s="350"/>
      <c r="BX186" s="350"/>
      <c r="BY186" s="350"/>
    </row>
    <row r="187" spans="1:77" customFormat="1" ht="12.75">
      <c r="A187" s="139"/>
      <c r="B187" s="139"/>
      <c r="C187" s="139"/>
      <c r="D187" s="139"/>
      <c r="E187" s="139"/>
      <c r="F187" s="139"/>
      <c r="G187" s="139"/>
      <c r="H187" s="139"/>
      <c r="I187" s="199"/>
      <c r="J187" s="139"/>
      <c r="K187" s="139"/>
      <c r="L187" s="139"/>
      <c r="M187" s="139"/>
      <c r="N187" s="139"/>
      <c r="O187" s="139"/>
      <c r="P187" s="139"/>
      <c r="Q187" s="139"/>
      <c r="R187" s="139"/>
      <c r="S187" s="140"/>
      <c r="T187" s="352"/>
      <c r="U187" s="351"/>
      <c r="V187" s="350"/>
      <c r="W187" s="365"/>
      <c r="X187" s="365"/>
      <c r="Y187" s="365"/>
      <c r="Z187" s="365"/>
      <c r="AA187" s="365"/>
      <c r="AB187" s="365"/>
      <c r="AC187" s="365"/>
      <c r="AD187" s="365"/>
      <c r="AE187" s="365"/>
      <c r="AF187" s="365"/>
      <c r="AG187" s="365"/>
      <c r="AH187" s="365"/>
      <c r="AI187" s="350"/>
      <c r="AJ187" s="140"/>
      <c r="AK187" s="140"/>
      <c r="AL187" s="140"/>
      <c r="AM187" s="140"/>
      <c r="AN187" s="140"/>
      <c r="AO187" s="140"/>
      <c r="AP187" s="140"/>
      <c r="AQ187" s="140"/>
      <c r="AR187" s="140"/>
      <c r="AS187" s="140"/>
      <c r="AT187" s="140"/>
      <c r="AU187" s="140"/>
      <c r="AV187" s="140"/>
      <c r="AW187" s="140"/>
      <c r="AX187" s="140"/>
      <c r="AY187" s="140"/>
      <c r="AZ187" s="140"/>
      <c r="BA187" s="140"/>
      <c r="BB187" s="140"/>
      <c r="BC187" s="140"/>
      <c r="BD187" s="140"/>
      <c r="BE187" s="350"/>
      <c r="BF187" s="350"/>
      <c r="BG187" s="350"/>
      <c r="BH187" s="350"/>
      <c r="BI187" s="350"/>
      <c r="BJ187" s="350"/>
      <c r="BK187" s="350"/>
      <c r="BL187" s="350"/>
      <c r="BM187" s="350"/>
      <c r="BN187" s="350"/>
      <c r="BO187" s="350"/>
      <c r="BP187" s="350"/>
      <c r="BQ187" s="350"/>
      <c r="BR187" s="350"/>
      <c r="BS187" s="350"/>
      <c r="BT187" s="350"/>
      <c r="BU187" s="350"/>
      <c r="BV187" s="350"/>
      <c r="BW187" s="350"/>
      <c r="BX187" s="350"/>
      <c r="BY187" s="350"/>
    </row>
    <row r="188" spans="1:77" customFormat="1" ht="12.75">
      <c r="A188" s="139"/>
      <c r="B188" s="139"/>
      <c r="C188" s="139"/>
      <c r="D188" s="139"/>
      <c r="E188" s="139"/>
      <c r="F188" s="139"/>
      <c r="G188" s="139"/>
      <c r="H188" s="139"/>
      <c r="I188" s="199"/>
      <c r="J188" s="139"/>
      <c r="K188" s="139"/>
      <c r="L188" s="139"/>
      <c r="M188" s="139"/>
      <c r="N188" s="139"/>
      <c r="O188" s="139"/>
      <c r="P188" s="139"/>
      <c r="Q188" s="139"/>
      <c r="R188" s="139"/>
      <c r="S188" s="140"/>
      <c r="T188" s="351"/>
      <c r="U188" s="351"/>
      <c r="V188" s="350"/>
      <c r="W188" s="365"/>
      <c r="X188" s="365"/>
      <c r="Y188" s="365"/>
      <c r="Z188" s="365"/>
      <c r="AA188" s="365"/>
      <c r="AB188" s="365"/>
      <c r="AC188" s="365"/>
      <c r="AD188" s="365"/>
      <c r="AE188" s="365"/>
      <c r="AF188" s="365"/>
      <c r="AG188" s="365"/>
      <c r="AH188" s="365"/>
      <c r="AI188" s="350"/>
      <c r="AJ188" s="140"/>
      <c r="AK188" s="140"/>
      <c r="AL188" s="140"/>
      <c r="AM188" s="140"/>
      <c r="AN188" s="140"/>
      <c r="AO188" s="140"/>
      <c r="AP188" s="140"/>
      <c r="AQ188" s="140"/>
      <c r="AR188" s="140"/>
      <c r="AS188" s="140"/>
      <c r="AT188" s="140"/>
      <c r="AU188" s="140"/>
      <c r="AV188" s="140"/>
      <c r="AW188" s="140"/>
      <c r="AX188" s="140"/>
      <c r="AY188" s="140"/>
      <c r="AZ188" s="140"/>
      <c r="BA188" s="140"/>
      <c r="BB188" s="140"/>
      <c r="BC188" s="140"/>
      <c r="BD188" s="140"/>
      <c r="BE188" s="350"/>
      <c r="BF188" s="350"/>
      <c r="BG188" s="350"/>
      <c r="BH188" s="350"/>
      <c r="BI188" s="350"/>
      <c r="BJ188" s="350"/>
      <c r="BK188" s="350"/>
      <c r="BL188" s="350"/>
      <c r="BM188" s="350"/>
      <c r="BN188" s="350"/>
      <c r="BO188" s="350"/>
      <c r="BP188" s="350"/>
      <c r="BQ188" s="350"/>
      <c r="BR188" s="350"/>
      <c r="BS188" s="350"/>
      <c r="BT188" s="350"/>
      <c r="BU188" s="350"/>
      <c r="BV188" s="350"/>
      <c r="BW188" s="350"/>
      <c r="BX188" s="350"/>
      <c r="BY188" s="350"/>
    </row>
    <row r="189" spans="1:77" customFormat="1" ht="12.75">
      <c r="A189" s="139"/>
      <c r="B189" s="139"/>
      <c r="C189" s="139"/>
      <c r="D189" s="139"/>
      <c r="E189" s="139"/>
      <c r="F189" s="139"/>
      <c r="G189" s="139"/>
      <c r="H189" s="139"/>
      <c r="I189" s="199"/>
      <c r="J189" s="139"/>
      <c r="K189" s="139"/>
      <c r="L189" s="139"/>
      <c r="M189" s="139"/>
      <c r="N189" s="139"/>
      <c r="O189" s="139"/>
      <c r="P189" s="139"/>
      <c r="Q189" s="139"/>
      <c r="R189" s="139"/>
      <c r="S189" s="140"/>
      <c r="T189" s="352"/>
      <c r="U189" s="351"/>
      <c r="V189" s="350"/>
      <c r="W189" s="365"/>
      <c r="X189" s="365"/>
      <c r="Y189" s="365"/>
      <c r="Z189" s="365"/>
      <c r="AA189" s="365"/>
      <c r="AB189" s="365"/>
      <c r="AC189" s="365"/>
      <c r="AD189" s="365"/>
      <c r="AE189" s="365"/>
      <c r="AF189" s="365"/>
      <c r="AG189" s="365"/>
      <c r="AH189" s="365"/>
      <c r="AI189" s="350"/>
      <c r="AJ189" s="140"/>
      <c r="AK189" s="140"/>
      <c r="AL189" s="140"/>
      <c r="AM189" s="140"/>
      <c r="AN189" s="140"/>
      <c r="AO189" s="140"/>
      <c r="AP189" s="140"/>
      <c r="AQ189" s="140"/>
      <c r="AR189" s="140"/>
      <c r="AS189" s="140"/>
      <c r="AT189" s="140"/>
      <c r="AU189" s="140"/>
      <c r="AV189" s="140"/>
      <c r="AW189" s="140"/>
      <c r="AX189" s="140"/>
      <c r="AY189" s="140"/>
      <c r="AZ189" s="140"/>
      <c r="BA189" s="140"/>
      <c r="BB189" s="140"/>
      <c r="BC189" s="140"/>
      <c r="BD189" s="140"/>
      <c r="BE189" s="350"/>
      <c r="BF189" s="350"/>
      <c r="BG189" s="350"/>
      <c r="BH189" s="350"/>
      <c r="BI189" s="350"/>
      <c r="BJ189" s="350"/>
      <c r="BK189" s="350"/>
      <c r="BL189" s="350"/>
      <c r="BM189" s="350"/>
      <c r="BN189" s="350"/>
      <c r="BO189" s="350"/>
      <c r="BP189" s="350"/>
      <c r="BQ189" s="350"/>
      <c r="BR189" s="350"/>
      <c r="BS189" s="350"/>
      <c r="BT189" s="350"/>
      <c r="BU189" s="350"/>
      <c r="BV189" s="350"/>
      <c r="BW189" s="350"/>
      <c r="BX189" s="350"/>
      <c r="BY189" s="350"/>
    </row>
    <row r="190" spans="1:77" customFormat="1" ht="12.75">
      <c r="A190" s="139"/>
      <c r="B190" s="139"/>
      <c r="C190" s="139"/>
      <c r="D190" s="139"/>
      <c r="E190" s="139"/>
      <c r="F190" s="139"/>
      <c r="G190" s="139"/>
      <c r="H190" s="139"/>
      <c r="I190" s="199"/>
      <c r="J190" s="139"/>
      <c r="K190" s="139"/>
      <c r="L190" s="139"/>
      <c r="M190" s="139"/>
      <c r="N190" s="139"/>
      <c r="O190" s="139"/>
      <c r="P190" s="139"/>
      <c r="Q190" s="139"/>
      <c r="R190" s="139"/>
      <c r="S190" s="140"/>
      <c r="T190" s="352"/>
      <c r="U190" s="351"/>
      <c r="V190" s="350"/>
      <c r="W190" s="365"/>
      <c r="X190" s="365"/>
      <c r="Y190" s="365"/>
      <c r="Z190" s="365"/>
      <c r="AA190" s="365"/>
      <c r="AB190" s="365"/>
      <c r="AC190" s="365"/>
      <c r="AD190" s="365"/>
      <c r="AE190" s="365"/>
      <c r="AF190" s="365"/>
      <c r="AG190" s="365"/>
      <c r="AH190" s="365"/>
      <c r="AI190" s="350"/>
      <c r="AJ190" s="140"/>
      <c r="AK190" s="140"/>
      <c r="AL190" s="140"/>
      <c r="AM190" s="140"/>
      <c r="AN190" s="140"/>
      <c r="AO190" s="140"/>
      <c r="AP190" s="140"/>
      <c r="AQ190" s="140"/>
      <c r="AR190" s="140"/>
      <c r="AS190" s="140"/>
      <c r="AT190" s="140"/>
      <c r="AU190" s="140"/>
      <c r="AV190" s="140"/>
      <c r="AW190" s="140"/>
      <c r="AX190" s="140"/>
      <c r="AY190" s="140"/>
      <c r="AZ190" s="140"/>
      <c r="BA190" s="140"/>
      <c r="BB190" s="140"/>
      <c r="BC190" s="140"/>
      <c r="BD190" s="140"/>
      <c r="BE190" s="350"/>
      <c r="BF190" s="350"/>
      <c r="BG190" s="350"/>
      <c r="BH190" s="350"/>
      <c r="BI190" s="350"/>
      <c r="BJ190" s="350"/>
      <c r="BK190" s="350"/>
      <c r="BL190" s="350"/>
      <c r="BM190" s="350"/>
      <c r="BN190" s="350"/>
      <c r="BO190" s="350"/>
      <c r="BP190" s="350"/>
      <c r="BQ190" s="350"/>
      <c r="BR190" s="350"/>
      <c r="BS190" s="350"/>
      <c r="BT190" s="350"/>
      <c r="BU190" s="350"/>
      <c r="BV190" s="350"/>
      <c r="BW190" s="350"/>
      <c r="BX190" s="350"/>
      <c r="BY190" s="350"/>
    </row>
    <row r="191" spans="1:77" customFormat="1" ht="12.75">
      <c r="A191" s="139"/>
      <c r="B191" s="139"/>
      <c r="C191" s="139"/>
      <c r="D191" s="139"/>
      <c r="E191" s="139"/>
      <c r="F191" s="139"/>
      <c r="G191" s="139"/>
      <c r="H191" s="139"/>
      <c r="I191" s="199"/>
      <c r="J191" s="139"/>
      <c r="K191" s="139"/>
      <c r="L191" s="139"/>
      <c r="M191" s="139"/>
      <c r="N191" s="139"/>
      <c r="O191" s="139"/>
      <c r="P191" s="139"/>
      <c r="Q191" s="139"/>
      <c r="R191" s="139"/>
      <c r="S191" s="140"/>
      <c r="T191" s="352"/>
      <c r="U191" s="351"/>
      <c r="V191" s="350"/>
      <c r="W191" s="365"/>
      <c r="X191" s="365"/>
      <c r="Y191" s="365"/>
      <c r="Z191" s="365"/>
      <c r="AA191" s="365"/>
      <c r="AB191" s="365"/>
      <c r="AC191" s="365"/>
      <c r="AD191" s="365"/>
      <c r="AE191" s="365"/>
      <c r="AF191" s="365"/>
      <c r="AG191" s="365"/>
      <c r="AH191" s="365"/>
      <c r="AI191" s="350"/>
      <c r="AJ191" s="140"/>
      <c r="AK191" s="140"/>
      <c r="AL191" s="140"/>
      <c r="AM191" s="140"/>
      <c r="AN191" s="140"/>
      <c r="AO191" s="140"/>
      <c r="AP191" s="140"/>
      <c r="AQ191" s="140"/>
      <c r="AR191" s="140"/>
      <c r="AS191" s="140"/>
      <c r="AT191" s="140"/>
      <c r="AU191" s="140"/>
      <c r="AV191" s="140"/>
      <c r="AW191" s="140"/>
      <c r="AX191" s="140"/>
      <c r="AY191" s="140"/>
      <c r="AZ191" s="140"/>
      <c r="BA191" s="140"/>
      <c r="BB191" s="140"/>
      <c r="BC191" s="140"/>
      <c r="BD191" s="140"/>
      <c r="BE191" s="350"/>
      <c r="BF191" s="350"/>
      <c r="BG191" s="350"/>
      <c r="BH191" s="350"/>
      <c r="BI191" s="350"/>
      <c r="BJ191" s="350"/>
      <c r="BK191" s="350"/>
      <c r="BL191" s="350"/>
      <c r="BM191" s="350"/>
      <c r="BN191" s="350"/>
      <c r="BO191" s="350"/>
      <c r="BP191" s="350"/>
      <c r="BQ191" s="350"/>
      <c r="BR191" s="350"/>
      <c r="BS191" s="350"/>
      <c r="BT191" s="350"/>
      <c r="BU191" s="350"/>
      <c r="BV191" s="350"/>
      <c r="BW191" s="350"/>
      <c r="BX191" s="350"/>
      <c r="BY191" s="350"/>
    </row>
    <row r="192" spans="1:77" customFormat="1" ht="12.75">
      <c r="A192" s="139"/>
      <c r="B192" s="139"/>
      <c r="C192" s="139"/>
      <c r="D192" s="139"/>
      <c r="E192" s="139"/>
      <c r="F192" s="139"/>
      <c r="G192" s="139"/>
      <c r="H192" s="139"/>
      <c r="I192" s="199"/>
      <c r="J192" s="139"/>
      <c r="K192" s="139"/>
      <c r="L192" s="139"/>
      <c r="M192" s="139"/>
      <c r="N192" s="139"/>
      <c r="O192" s="139"/>
      <c r="P192" s="139"/>
      <c r="Q192" s="139"/>
      <c r="R192" s="139"/>
      <c r="S192" s="140"/>
      <c r="T192" s="352"/>
      <c r="U192" s="351"/>
      <c r="V192" s="350"/>
      <c r="W192" s="365"/>
      <c r="X192" s="365"/>
      <c r="Y192" s="365"/>
      <c r="Z192" s="365"/>
      <c r="AA192" s="365"/>
      <c r="AB192" s="365"/>
      <c r="AC192" s="365"/>
      <c r="AD192" s="365"/>
      <c r="AE192" s="365"/>
      <c r="AF192" s="365"/>
      <c r="AG192" s="365"/>
      <c r="AH192" s="365"/>
      <c r="AI192" s="350"/>
      <c r="AJ192" s="140"/>
      <c r="AK192" s="140"/>
      <c r="AL192" s="140"/>
      <c r="AM192" s="140"/>
      <c r="AN192" s="140"/>
      <c r="AO192" s="140"/>
      <c r="AP192" s="140"/>
      <c r="AQ192" s="140"/>
      <c r="AR192" s="140"/>
      <c r="AS192" s="140"/>
      <c r="AT192" s="140"/>
      <c r="AU192" s="140"/>
      <c r="AV192" s="140"/>
      <c r="AW192" s="140"/>
      <c r="AX192" s="140"/>
      <c r="AY192" s="140"/>
      <c r="AZ192" s="140"/>
      <c r="BA192" s="140"/>
      <c r="BB192" s="140"/>
      <c r="BC192" s="140"/>
      <c r="BD192" s="140"/>
      <c r="BE192" s="350"/>
      <c r="BF192" s="350"/>
      <c r="BG192" s="350"/>
      <c r="BH192" s="350"/>
      <c r="BI192" s="350"/>
      <c r="BJ192" s="350"/>
      <c r="BK192" s="350"/>
      <c r="BL192" s="350"/>
      <c r="BM192" s="350"/>
      <c r="BN192" s="350"/>
      <c r="BO192" s="350"/>
      <c r="BP192" s="350"/>
      <c r="BQ192" s="350"/>
      <c r="BR192" s="350"/>
      <c r="BS192" s="350"/>
      <c r="BT192" s="350"/>
      <c r="BU192" s="350"/>
      <c r="BV192" s="350"/>
      <c r="BW192" s="350"/>
      <c r="BX192" s="350"/>
      <c r="BY192" s="350"/>
    </row>
    <row r="193" spans="1:77" customFormat="1" ht="12.75">
      <c r="A193" s="139"/>
      <c r="B193" s="139"/>
      <c r="C193" s="139"/>
      <c r="D193" s="139"/>
      <c r="E193" s="139"/>
      <c r="F193" s="139"/>
      <c r="G193" s="139"/>
      <c r="H193" s="139"/>
      <c r="I193" s="199"/>
      <c r="J193" s="139"/>
      <c r="K193" s="139"/>
      <c r="L193" s="139"/>
      <c r="M193" s="139"/>
      <c r="N193" s="139"/>
      <c r="O193" s="139"/>
      <c r="P193" s="139"/>
      <c r="Q193" s="139"/>
      <c r="R193" s="139"/>
      <c r="S193" s="140"/>
      <c r="T193" s="352"/>
      <c r="U193" s="351"/>
      <c r="V193" s="350"/>
      <c r="W193" s="365"/>
      <c r="X193" s="365"/>
      <c r="Y193" s="365"/>
      <c r="Z193" s="365"/>
      <c r="AA193" s="365"/>
      <c r="AB193" s="365"/>
      <c r="AC193" s="365"/>
      <c r="AD193" s="365"/>
      <c r="AE193" s="365"/>
      <c r="AF193" s="365"/>
      <c r="AG193" s="365"/>
      <c r="AH193" s="365"/>
      <c r="AI193" s="350"/>
      <c r="AJ193" s="140"/>
      <c r="AK193" s="140"/>
      <c r="AL193" s="140"/>
      <c r="AM193" s="140"/>
      <c r="AN193" s="140"/>
      <c r="AO193" s="140"/>
      <c r="AP193" s="140"/>
      <c r="AQ193" s="140"/>
      <c r="AR193" s="140"/>
      <c r="AS193" s="140"/>
      <c r="AT193" s="140"/>
      <c r="AU193" s="140"/>
      <c r="AV193" s="140"/>
      <c r="AW193" s="140"/>
      <c r="AX193" s="140"/>
      <c r="AY193" s="140"/>
      <c r="AZ193" s="140"/>
      <c r="BA193" s="140"/>
      <c r="BB193" s="140"/>
      <c r="BC193" s="140"/>
      <c r="BD193" s="140"/>
      <c r="BE193" s="350"/>
      <c r="BF193" s="350"/>
      <c r="BG193" s="350"/>
      <c r="BH193" s="350"/>
      <c r="BI193" s="350"/>
      <c r="BJ193" s="350"/>
      <c r="BK193" s="350"/>
      <c r="BL193" s="350"/>
      <c r="BM193" s="350"/>
      <c r="BN193" s="350"/>
      <c r="BO193" s="350"/>
      <c r="BP193" s="350"/>
      <c r="BQ193" s="350"/>
      <c r="BR193" s="350"/>
      <c r="BS193" s="350"/>
      <c r="BT193" s="350"/>
      <c r="BU193" s="350"/>
      <c r="BV193" s="350"/>
      <c r="BW193" s="350"/>
      <c r="BX193" s="350"/>
      <c r="BY193" s="350"/>
    </row>
    <row r="194" spans="1:77" customFormat="1" ht="12.75">
      <c r="A194" s="139"/>
      <c r="B194" s="139"/>
      <c r="C194" s="139"/>
      <c r="D194" s="139"/>
      <c r="E194" s="139"/>
      <c r="F194" s="139"/>
      <c r="G194" s="139"/>
      <c r="H194" s="139"/>
      <c r="I194" s="199"/>
      <c r="J194" s="139"/>
      <c r="K194" s="139"/>
      <c r="L194" s="139"/>
      <c r="M194" s="139"/>
      <c r="N194" s="139"/>
      <c r="O194" s="139"/>
      <c r="P194" s="139"/>
      <c r="Q194" s="139"/>
      <c r="R194" s="139"/>
      <c r="S194" s="140"/>
      <c r="T194" s="352"/>
      <c r="U194" s="351"/>
      <c r="V194" s="350"/>
      <c r="W194" s="365"/>
      <c r="X194" s="365"/>
      <c r="Y194" s="365"/>
      <c r="Z194" s="365"/>
      <c r="AA194" s="365"/>
      <c r="AB194" s="365"/>
      <c r="AC194" s="365"/>
      <c r="AD194" s="365"/>
      <c r="AE194" s="365"/>
      <c r="AF194" s="365"/>
      <c r="AG194" s="365"/>
      <c r="AH194" s="365"/>
      <c r="AI194" s="350"/>
      <c r="AJ194" s="140"/>
      <c r="AK194" s="140"/>
      <c r="AL194" s="140"/>
      <c r="AM194" s="140"/>
      <c r="AN194" s="140"/>
      <c r="AO194" s="140"/>
      <c r="AP194" s="140"/>
      <c r="AQ194" s="140"/>
      <c r="AR194" s="140"/>
      <c r="AS194" s="140"/>
      <c r="AT194" s="140"/>
      <c r="AU194" s="140"/>
      <c r="AV194" s="140"/>
      <c r="AW194" s="140"/>
      <c r="AX194" s="140"/>
      <c r="AY194" s="140"/>
      <c r="AZ194" s="140"/>
      <c r="BA194" s="140"/>
      <c r="BB194" s="140"/>
      <c r="BC194" s="140"/>
      <c r="BD194" s="140"/>
      <c r="BE194" s="350"/>
      <c r="BF194" s="350"/>
      <c r="BG194" s="350"/>
      <c r="BH194" s="350"/>
      <c r="BI194" s="350"/>
      <c r="BJ194" s="350"/>
      <c r="BK194" s="350"/>
      <c r="BL194" s="350"/>
      <c r="BM194" s="350"/>
      <c r="BN194" s="350"/>
      <c r="BO194" s="350"/>
      <c r="BP194" s="350"/>
      <c r="BQ194" s="350"/>
      <c r="BR194" s="350"/>
      <c r="BS194" s="350"/>
      <c r="BT194" s="350"/>
      <c r="BU194" s="350"/>
      <c r="BV194" s="350"/>
      <c r="BW194" s="350"/>
      <c r="BX194" s="350"/>
      <c r="BY194" s="350"/>
    </row>
    <row r="195" spans="1:77" customFormat="1" ht="12.75">
      <c r="A195" s="139"/>
      <c r="B195" s="139"/>
      <c r="C195" s="139"/>
      <c r="D195" s="139"/>
      <c r="E195" s="139"/>
      <c r="F195" s="139"/>
      <c r="G195" s="139"/>
      <c r="H195" s="139"/>
      <c r="I195" s="199"/>
      <c r="J195" s="139"/>
      <c r="K195" s="139"/>
      <c r="L195" s="139"/>
      <c r="M195" s="139"/>
      <c r="N195" s="139"/>
      <c r="O195" s="139"/>
      <c r="P195" s="139"/>
      <c r="Q195" s="139"/>
      <c r="R195" s="139"/>
      <c r="S195" s="140"/>
      <c r="T195" s="352"/>
      <c r="U195" s="351"/>
      <c r="V195" s="350"/>
      <c r="W195" s="365"/>
      <c r="X195" s="365"/>
      <c r="Y195" s="365"/>
      <c r="Z195" s="365"/>
      <c r="AA195" s="365"/>
      <c r="AB195" s="365"/>
      <c r="AC195" s="365"/>
      <c r="AD195" s="365"/>
      <c r="AE195" s="365"/>
      <c r="AF195" s="365"/>
      <c r="AG195" s="365"/>
      <c r="AH195" s="365"/>
      <c r="AI195" s="350"/>
      <c r="AJ195" s="140"/>
      <c r="AK195" s="140"/>
      <c r="AL195" s="140"/>
      <c r="AM195" s="140"/>
      <c r="AN195" s="140"/>
      <c r="AO195" s="140"/>
      <c r="AP195" s="140"/>
      <c r="AQ195" s="140"/>
      <c r="AR195" s="140"/>
      <c r="AS195" s="140"/>
      <c r="AT195" s="140"/>
      <c r="AU195" s="140"/>
      <c r="AV195" s="140"/>
      <c r="AW195" s="140"/>
      <c r="AX195" s="140"/>
      <c r="AY195" s="140"/>
      <c r="AZ195" s="140"/>
      <c r="BA195" s="140"/>
      <c r="BB195" s="140"/>
      <c r="BC195" s="140"/>
      <c r="BD195" s="140"/>
      <c r="BE195" s="350"/>
      <c r="BF195" s="350"/>
      <c r="BG195" s="350"/>
      <c r="BH195" s="350"/>
      <c r="BI195" s="350"/>
      <c r="BJ195" s="350"/>
      <c r="BK195" s="350"/>
      <c r="BL195" s="350"/>
      <c r="BM195" s="350"/>
      <c r="BN195" s="350"/>
      <c r="BO195" s="350"/>
      <c r="BP195" s="350"/>
      <c r="BQ195" s="350"/>
      <c r="BR195" s="350"/>
      <c r="BS195" s="350"/>
      <c r="BT195" s="350"/>
      <c r="BU195" s="350"/>
      <c r="BV195" s="350"/>
      <c r="BW195" s="350"/>
      <c r="BX195" s="350"/>
      <c r="BY195" s="350"/>
    </row>
    <row r="196" spans="1:77" customFormat="1" ht="12.75">
      <c r="A196" s="139"/>
      <c r="B196" s="139"/>
      <c r="C196" s="139"/>
      <c r="D196" s="139"/>
      <c r="E196" s="139"/>
      <c r="F196" s="139"/>
      <c r="G196" s="139"/>
      <c r="H196" s="139"/>
      <c r="I196" s="199"/>
      <c r="J196" s="139"/>
      <c r="K196" s="139"/>
      <c r="L196" s="139"/>
      <c r="M196" s="139"/>
      <c r="N196" s="139"/>
      <c r="O196" s="139"/>
      <c r="P196" s="139"/>
      <c r="Q196" s="139"/>
      <c r="R196" s="139"/>
      <c r="S196" s="140"/>
      <c r="T196" s="352"/>
      <c r="U196" s="351"/>
      <c r="V196" s="350"/>
      <c r="W196" s="365"/>
      <c r="X196" s="365"/>
      <c r="Y196" s="365"/>
      <c r="Z196" s="365"/>
      <c r="AA196" s="365"/>
      <c r="AB196" s="365"/>
      <c r="AC196" s="365"/>
      <c r="AD196" s="365"/>
      <c r="AE196" s="365"/>
      <c r="AF196" s="365"/>
      <c r="AG196" s="365"/>
      <c r="AH196" s="365"/>
      <c r="AI196" s="350"/>
      <c r="AJ196" s="140"/>
      <c r="AK196" s="140"/>
      <c r="AL196" s="140"/>
      <c r="AM196" s="140"/>
      <c r="AN196" s="140"/>
      <c r="AO196" s="140"/>
      <c r="AP196" s="140"/>
      <c r="AQ196" s="140"/>
      <c r="AR196" s="140"/>
      <c r="AS196" s="140"/>
      <c r="AT196" s="140"/>
      <c r="AU196" s="140"/>
      <c r="AV196" s="140"/>
      <c r="AW196" s="140"/>
      <c r="AX196" s="140"/>
      <c r="AY196" s="140"/>
      <c r="AZ196" s="140"/>
      <c r="BA196" s="140"/>
      <c r="BB196" s="140"/>
      <c r="BC196" s="140"/>
      <c r="BD196" s="140"/>
      <c r="BE196" s="350"/>
      <c r="BF196" s="350"/>
      <c r="BG196" s="350"/>
      <c r="BH196" s="350"/>
      <c r="BI196" s="350"/>
      <c r="BJ196" s="350"/>
      <c r="BK196" s="350"/>
      <c r="BL196" s="350"/>
      <c r="BM196" s="350"/>
      <c r="BN196" s="350"/>
      <c r="BO196" s="350"/>
      <c r="BP196" s="350"/>
      <c r="BQ196" s="350"/>
      <c r="BR196" s="350"/>
      <c r="BS196" s="350"/>
      <c r="BT196" s="350"/>
      <c r="BU196" s="350"/>
      <c r="BV196" s="350"/>
      <c r="BW196" s="350"/>
      <c r="BX196" s="350"/>
      <c r="BY196" s="350"/>
    </row>
    <row r="197" spans="1:77" customFormat="1" ht="12.75">
      <c r="A197" s="139"/>
      <c r="B197" s="139"/>
      <c r="C197" s="139"/>
      <c r="D197" s="139"/>
      <c r="E197" s="139"/>
      <c r="F197" s="139"/>
      <c r="G197" s="139"/>
      <c r="H197" s="139"/>
      <c r="I197" s="199"/>
      <c r="J197" s="139"/>
      <c r="K197" s="139"/>
      <c r="L197" s="139"/>
      <c r="M197" s="139"/>
      <c r="N197" s="139"/>
      <c r="O197" s="139"/>
      <c r="P197" s="139"/>
      <c r="Q197" s="139"/>
      <c r="R197" s="139"/>
      <c r="S197" s="140"/>
      <c r="T197" s="352"/>
      <c r="U197" s="351"/>
      <c r="V197" s="350"/>
      <c r="W197" s="365"/>
      <c r="X197" s="365"/>
      <c r="Y197" s="365"/>
      <c r="Z197" s="365"/>
      <c r="AA197" s="365"/>
      <c r="AB197" s="365"/>
      <c r="AC197" s="365"/>
      <c r="AD197" s="365"/>
      <c r="AE197" s="365"/>
      <c r="AF197" s="365"/>
      <c r="AG197" s="365"/>
      <c r="AH197" s="365"/>
      <c r="AI197" s="350"/>
      <c r="AJ197" s="140"/>
      <c r="AK197" s="140"/>
      <c r="AL197" s="140"/>
      <c r="AM197" s="140"/>
      <c r="AN197" s="140"/>
      <c r="AO197" s="140"/>
      <c r="AP197" s="140"/>
      <c r="AQ197" s="140"/>
      <c r="AR197" s="140"/>
      <c r="AS197" s="140"/>
      <c r="AT197" s="140"/>
      <c r="AU197" s="140"/>
      <c r="AV197" s="140"/>
      <c r="AW197" s="140"/>
      <c r="AX197" s="140"/>
      <c r="AY197" s="140"/>
      <c r="AZ197" s="140"/>
      <c r="BA197" s="140"/>
      <c r="BB197" s="140"/>
      <c r="BC197" s="140"/>
      <c r="BD197" s="140"/>
      <c r="BE197" s="350"/>
      <c r="BF197" s="350"/>
      <c r="BG197" s="350"/>
      <c r="BH197" s="350"/>
      <c r="BI197" s="350"/>
      <c r="BJ197" s="350"/>
      <c r="BK197" s="350"/>
      <c r="BL197" s="350"/>
      <c r="BM197" s="350"/>
      <c r="BN197" s="350"/>
      <c r="BO197" s="350"/>
      <c r="BP197" s="350"/>
      <c r="BQ197" s="350"/>
      <c r="BR197" s="350"/>
      <c r="BS197" s="350"/>
      <c r="BT197" s="350"/>
      <c r="BU197" s="350"/>
      <c r="BV197" s="350"/>
      <c r="BW197" s="350"/>
      <c r="BX197" s="350"/>
      <c r="BY197" s="350"/>
    </row>
    <row r="198" spans="1:77" customFormat="1" ht="12.75">
      <c r="A198" s="139"/>
      <c r="B198" s="139"/>
      <c r="C198" s="139"/>
      <c r="D198" s="139"/>
      <c r="E198" s="139"/>
      <c r="F198" s="139"/>
      <c r="G198" s="139"/>
      <c r="H198" s="139"/>
      <c r="I198" s="199"/>
      <c r="J198" s="139"/>
      <c r="K198" s="139"/>
      <c r="L198" s="139"/>
      <c r="M198" s="139"/>
      <c r="N198" s="139"/>
      <c r="O198" s="139"/>
      <c r="P198" s="139"/>
      <c r="Q198" s="139"/>
      <c r="R198" s="139"/>
      <c r="S198" s="140"/>
      <c r="T198" s="352"/>
      <c r="U198" s="351"/>
      <c r="V198" s="350"/>
      <c r="W198" s="365"/>
      <c r="X198" s="365"/>
      <c r="Y198" s="365"/>
      <c r="Z198" s="365"/>
      <c r="AA198" s="365"/>
      <c r="AB198" s="365"/>
      <c r="AC198" s="365"/>
      <c r="AD198" s="365"/>
      <c r="AE198" s="365"/>
      <c r="AF198" s="365"/>
      <c r="AG198" s="365"/>
      <c r="AH198" s="365"/>
      <c r="AI198" s="350"/>
      <c r="AJ198" s="140"/>
      <c r="AK198" s="140"/>
      <c r="AL198" s="140"/>
      <c r="AM198" s="140"/>
      <c r="AN198" s="140"/>
      <c r="AO198" s="140"/>
      <c r="AP198" s="140"/>
      <c r="AQ198" s="140"/>
      <c r="AR198" s="140"/>
      <c r="AS198" s="140"/>
      <c r="AT198" s="140"/>
      <c r="AU198" s="140"/>
      <c r="AV198" s="140"/>
      <c r="AW198" s="140"/>
      <c r="AX198" s="140"/>
      <c r="AY198" s="140"/>
      <c r="AZ198" s="140"/>
      <c r="BA198" s="140"/>
      <c r="BB198" s="140"/>
      <c r="BC198" s="140"/>
      <c r="BD198" s="140"/>
      <c r="BE198" s="350"/>
      <c r="BF198" s="350"/>
      <c r="BG198" s="350"/>
      <c r="BH198" s="350"/>
      <c r="BI198" s="350"/>
      <c r="BJ198" s="350"/>
      <c r="BK198" s="350"/>
      <c r="BL198" s="350"/>
      <c r="BM198" s="350"/>
      <c r="BN198" s="350"/>
      <c r="BO198" s="350"/>
      <c r="BP198" s="350"/>
      <c r="BQ198" s="350"/>
      <c r="BR198" s="350"/>
      <c r="BS198" s="350"/>
      <c r="BT198" s="350"/>
      <c r="BU198" s="350"/>
      <c r="BV198" s="350"/>
      <c r="BW198" s="350"/>
      <c r="BX198" s="350"/>
      <c r="BY198" s="350"/>
    </row>
    <row r="199" spans="1:77" customFormat="1" ht="12.75">
      <c r="A199" s="139"/>
      <c r="B199" s="139"/>
      <c r="C199" s="139"/>
      <c r="D199" s="139"/>
      <c r="E199" s="139"/>
      <c r="F199" s="139"/>
      <c r="G199" s="139"/>
      <c r="H199" s="139"/>
      <c r="I199" s="199"/>
      <c r="J199" s="139"/>
      <c r="K199" s="139"/>
      <c r="L199" s="139"/>
      <c r="M199" s="139"/>
      <c r="N199" s="139"/>
      <c r="O199" s="139"/>
      <c r="P199" s="139"/>
      <c r="Q199" s="139"/>
      <c r="R199" s="139"/>
      <c r="S199" s="140"/>
      <c r="T199" s="352"/>
      <c r="U199" s="351"/>
      <c r="V199" s="350"/>
      <c r="W199" s="365"/>
      <c r="X199" s="365"/>
      <c r="Y199" s="365"/>
      <c r="Z199" s="365"/>
      <c r="AA199" s="365"/>
      <c r="AB199" s="365"/>
      <c r="AC199" s="365"/>
      <c r="AD199" s="365"/>
      <c r="AE199" s="365"/>
      <c r="AF199" s="365"/>
      <c r="AG199" s="365"/>
      <c r="AH199" s="365"/>
      <c r="AI199" s="350"/>
      <c r="AJ199" s="140"/>
      <c r="AK199" s="140"/>
      <c r="AL199" s="140"/>
      <c r="AM199" s="140"/>
      <c r="AN199" s="140"/>
      <c r="AO199" s="140"/>
      <c r="AP199" s="140"/>
      <c r="AQ199" s="140"/>
      <c r="AR199" s="140"/>
      <c r="AS199" s="140"/>
      <c r="AT199" s="140"/>
      <c r="AU199" s="140"/>
      <c r="AV199" s="140"/>
      <c r="AW199" s="140"/>
      <c r="AX199" s="140"/>
      <c r="AY199" s="140"/>
      <c r="AZ199" s="140"/>
      <c r="BA199" s="140"/>
      <c r="BB199" s="140"/>
      <c r="BC199" s="140"/>
      <c r="BD199" s="140"/>
      <c r="BE199" s="350"/>
      <c r="BF199" s="350"/>
      <c r="BG199" s="350"/>
      <c r="BH199" s="350"/>
      <c r="BI199" s="350"/>
      <c r="BJ199" s="350"/>
      <c r="BK199" s="350"/>
      <c r="BL199" s="350"/>
      <c r="BM199" s="350"/>
      <c r="BN199" s="350"/>
      <c r="BO199" s="350"/>
      <c r="BP199" s="350"/>
      <c r="BQ199" s="350"/>
      <c r="BR199" s="350"/>
      <c r="BS199" s="350"/>
      <c r="BT199" s="350"/>
      <c r="BU199" s="350"/>
      <c r="BV199" s="350"/>
      <c r="BW199" s="350"/>
      <c r="BX199" s="350"/>
      <c r="BY199" s="350"/>
    </row>
    <row r="200" spans="1:77" customFormat="1" ht="12.75">
      <c r="A200" s="139"/>
      <c r="B200" s="139"/>
      <c r="C200" s="139"/>
      <c r="D200" s="139"/>
      <c r="E200" s="139"/>
      <c r="F200" s="139"/>
      <c r="G200" s="139"/>
      <c r="H200" s="139"/>
      <c r="I200" s="199"/>
      <c r="J200" s="139"/>
      <c r="K200" s="139"/>
      <c r="L200" s="139"/>
      <c r="M200" s="139"/>
      <c r="N200" s="139"/>
      <c r="O200" s="139"/>
      <c r="P200" s="139"/>
      <c r="Q200" s="139"/>
      <c r="R200" s="139"/>
      <c r="S200" s="140"/>
      <c r="T200" s="352"/>
      <c r="U200" s="351"/>
      <c r="V200" s="350"/>
      <c r="W200" s="365"/>
      <c r="X200" s="365"/>
      <c r="Y200" s="365"/>
      <c r="Z200" s="365"/>
      <c r="AA200" s="365"/>
      <c r="AB200" s="365"/>
      <c r="AC200" s="365"/>
      <c r="AD200" s="365"/>
      <c r="AE200" s="365"/>
      <c r="AF200" s="365"/>
      <c r="AG200" s="365"/>
      <c r="AH200" s="365"/>
      <c r="AI200" s="350"/>
      <c r="AJ200" s="140"/>
      <c r="AK200" s="140"/>
      <c r="AL200" s="140"/>
      <c r="AM200" s="140"/>
      <c r="AN200" s="140"/>
      <c r="AO200" s="140"/>
      <c r="AP200" s="140"/>
      <c r="AQ200" s="140"/>
      <c r="AR200" s="140"/>
      <c r="AS200" s="140"/>
      <c r="AT200" s="140"/>
      <c r="AU200" s="140"/>
      <c r="AV200" s="140"/>
      <c r="AW200" s="140"/>
      <c r="AX200" s="140"/>
      <c r="AY200" s="140"/>
      <c r="AZ200" s="140"/>
      <c r="BA200" s="140"/>
      <c r="BB200" s="140"/>
      <c r="BC200" s="140"/>
      <c r="BD200" s="140"/>
      <c r="BE200" s="350"/>
      <c r="BF200" s="350"/>
      <c r="BG200" s="350"/>
      <c r="BH200" s="350"/>
      <c r="BI200" s="350"/>
      <c r="BJ200" s="350"/>
      <c r="BK200" s="350"/>
      <c r="BL200" s="350"/>
      <c r="BM200" s="350"/>
      <c r="BN200" s="350"/>
      <c r="BO200" s="350"/>
      <c r="BP200" s="350"/>
      <c r="BQ200" s="350"/>
      <c r="BR200" s="350"/>
      <c r="BS200" s="350"/>
      <c r="BT200" s="350"/>
      <c r="BU200" s="350"/>
      <c r="BV200" s="350"/>
      <c r="BW200" s="350"/>
      <c r="BX200" s="350"/>
      <c r="BY200" s="350"/>
    </row>
    <row r="201" spans="1:77" customFormat="1" ht="12.75">
      <c r="A201" s="139"/>
      <c r="B201" s="139"/>
      <c r="C201" s="139"/>
      <c r="D201" s="139"/>
      <c r="E201" s="139"/>
      <c r="F201" s="139"/>
      <c r="G201" s="139"/>
      <c r="H201" s="139"/>
      <c r="I201" s="199"/>
      <c r="J201" s="139"/>
      <c r="K201" s="139"/>
      <c r="L201" s="139"/>
      <c r="M201" s="139"/>
      <c r="N201" s="139"/>
      <c r="O201" s="139"/>
      <c r="P201" s="139"/>
      <c r="Q201" s="139"/>
      <c r="R201" s="139"/>
      <c r="S201" s="140"/>
      <c r="T201" s="352"/>
      <c r="U201" s="351"/>
      <c r="V201" s="350"/>
      <c r="W201" s="365"/>
      <c r="X201" s="365"/>
      <c r="Y201" s="365"/>
      <c r="Z201" s="365"/>
      <c r="AA201" s="365"/>
      <c r="AB201" s="365"/>
      <c r="AC201" s="365"/>
      <c r="AD201" s="365"/>
      <c r="AE201" s="365"/>
      <c r="AF201" s="365"/>
      <c r="AG201" s="365"/>
      <c r="AH201" s="365"/>
      <c r="AI201" s="350"/>
      <c r="AJ201" s="140"/>
      <c r="AK201" s="140"/>
      <c r="AL201" s="140"/>
      <c r="AM201" s="140"/>
      <c r="AN201" s="140"/>
      <c r="AO201" s="140"/>
      <c r="AP201" s="140"/>
      <c r="AQ201" s="140"/>
      <c r="AR201" s="140"/>
      <c r="AS201" s="140"/>
      <c r="AT201" s="140"/>
      <c r="AU201" s="140"/>
      <c r="AV201" s="140"/>
      <c r="AW201" s="140"/>
      <c r="AX201" s="140"/>
      <c r="AY201" s="140"/>
      <c r="AZ201" s="140"/>
      <c r="BA201" s="140"/>
      <c r="BB201" s="140"/>
      <c r="BC201" s="140"/>
      <c r="BD201" s="140"/>
      <c r="BE201" s="350"/>
      <c r="BF201" s="350"/>
      <c r="BG201" s="350"/>
      <c r="BH201" s="350"/>
      <c r="BI201" s="350"/>
      <c r="BJ201" s="350"/>
      <c r="BK201" s="350"/>
      <c r="BL201" s="350"/>
      <c r="BM201" s="350"/>
      <c r="BN201" s="350"/>
      <c r="BO201" s="350"/>
      <c r="BP201" s="350"/>
      <c r="BQ201" s="350"/>
      <c r="BR201" s="350"/>
      <c r="BS201" s="350"/>
      <c r="BT201" s="350"/>
      <c r="BU201" s="350"/>
      <c r="BV201" s="350"/>
      <c r="BW201" s="350"/>
      <c r="BX201" s="350"/>
      <c r="BY201" s="350"/>
    </row>
    <row r="202" spans="1:77" customFormat="1" ht="12.75">
      <c r="A202" s="139"/>
      <c r="B202" s="139"/>
      <c r="C202" s="139"/>
      <c r="D202" s="139"/>
      <c r="E202" s="139"/>
      <c r="F202" s="139"/>
      <c r="G202" s="139"/>
      <c r="H202" s="139"/>
      <c r="I202" s="199"/>
      <c r="J202" s="139"/>
      <c r="K202" s="139"/>
      <c r="L202" s="139"/>
      <c r="M202" s="139"/>
      <c r="N202" s="139"/>
      <c r="O202" s="139"/>
      <c r="P202" s="139"/>
      <c r="Q202" s="139"/>
      <c r="R202" s="139"/>
      <c r="S202" s="140"/>
      <c r="T202" s="352"/>
      <c r="U202" s="351"/>
      <c r="V202" s="350"/>
      <c r="W202" s="365"/>
      <c r="X202" s="365"/>
      <c r="Y202" s="365"/>
      <c r="Z202" s="365"/>
      <c r="AA202" s="365"/>
      <c r="AB202" s="365"/>
      <c r="AC202" s="365"/>
      <c r="AD202" s="365"/>
      <c r="AE202" s="365"/>
      <c r="AF202" s="365"/>
      <c r="AG202" s="365"/>
      <c r="AH202" s="365"/>
      <c r="AI202" s="350"/>
      <c r="AJ202" s="140"/>
      <c r="AK202" s="140"/>
      <c r="AL202" s="140"/>
      <c r="AM202" s="140"/>
      <c r="AN202" s="140"/>
      <c r="AO202" s="140"/>
      <c r="AP202" s="140"/>
      <c r="AQ202" s="140"/>
      <c r="AR202" s="140"/>
      <c r="AS202" s="140"/>
      <c r="AT202" s="140"/>
      <c r="AU202" s="140"/>
      <c r="AV202" s="140"/>
      <c r="AW202" s="140"/>
      <c r="AX202" s="140"/>
      <c r="AY202" s="140"/>
      <c r="AZ202" s="140"/>
      <c r="BA202" s="140"/>
      <c r="BB202" s="140"/>
      <c r="BC202" s="140"/>
      <c r="BD202" s="140"/>
      <c r="BE202" s="350"/>
      <c r="BF202" s="350"/>
      <c r="BG202" s="350"/>
      <c r="BH202" s="350"/>
      <c r="BI202" s="350"/>
      <c r="BJ202" s="350"/>
      <c r="BK202" s="350"/>
      <c r="BL202" s="350"/>
      <c r="BM202" s="350"/>
      <c r="BN202" s="350"/>
      <c r="BO202" s="350"/>
      <c r="BP202" s="350"/>
      <c r="BQ202" s="350"/>
      <c r="BR202" s="350"/>
      <c r="BS202" s="350"/>
      <c r="BT202" s="350"/>
      <c r="BU202" s="350"/>
      <c r="BV202" s="350"/>
      <c r="BW202" s="350"/>
      <c r="BX202" s="350"/>
      <c r="BY202" s="350"/>
    </row>
    <row r="203" spans="1:77" customFormat="1" ht="12.75">
      <c r="A203" s="139"/>
      <c r="B203" s="139"/>
      <c r="C203" s="139"/>
      <c r="D203" s="139"/>
      <c r="E203" s="139"/>
      <c r="F203" s="139"/>
      <c r="G203" s="139"/>
      <c r="H203" s="139"/>
      <c r="I203" s="199"/>
      <c r="J203" s="139"/>
      <c r="K203" s="139"/>
      <c r="L203" s="139"/>
      <c r="M203" s="139"/>
      <c r="N203" s="139"/>
      <c r="O203" s="139"/>
      <c r="P203" s="139"/>
      <c r="Q203" s="139"/>
      <c r="R203" s="139"/>
      <c r="S203" s="140"/>
      <c r="T203" s="352"/>
      <c r="U203" s="351"/>
      <c r="V203" s="350"/>
      <c r="W203" s="365"/>
      <c r="X203" s="365"/>
      <c r="Y203" s="365"/>
      <c r="Z203" s="365"/>
      <c r="AA203" s="365"/>
      <c r="AB203" s="365"/>
      <c r="AC203" s="365"/>
      <c r="AD203" s="365"/>
      <c r="AE203" s="365"/>
      <c r="AF203" s="365"/>
      <c r="AG203" s="365"/>
      <c r="AH203" s="365"/>
      <c r="AI203" s="350"/>
      <c r="AJ203" s="140"/>
      <c r="AK203" s="140"/>
      <c r="AL203" s="140"/>
      <c r="AM203" s="140"/>
      <c r="AN203" s="140"/>
      <c r="AO203" s="140"/>
      <c r="AP203" s="140"/>
      <c r="AQ203" s="140"/>
      <c r="AR203" s="140"/>
      <c r="AS203" s="140"/>
      <c r="AT203" s="140"/>
      <c r="AU203" s="140"/>
      <c r="AV203" s="140"/>
      <c r="AW203" s="140"/>
      <c r="AX203" s="140"/>
      <c r="AY203" s="140"/>
      <c r="AZ203" s="140"/>
      <c r="BA203" s="140"/>
      <c r="BB203" s="140"/>
      <c r="BC203" s="140"/>
      <c r="BD203" s="140"/>
      <c r="BE203" s="350"/>
      <c r="BF203" s="350"/>
      <c r="BG203" s="350"/>
      <c r="BH203" s="350"/>
      <c r="BI203" s="350"/>
      <c r="BJ203" s="350"/>
      <c r="BK203" s="350"/>
      <c r="BL203" s="350"/>
      <c r="BM203" s="350"/>
      <c r="BN203" s="350"/>
      <c r="BO203" s="350"/>
      <c r="BP203" s="350"/>
      <c r="BQ203" s="350"/>
      <c r="BR203" s="350"/>
      <c r="BS203" s="350"/>
      <c r="BT203" s="350"/>
      <c r="BU203" s="350"/>
      <c r="BV203" s="350"/>
      <c r="BW203" s="350"/>
      <c r="BX203" s="350"/>
      <c r="BY203" s="350"/>
    </row>
    <row r="204" spans="1:77" customFormat="1" ht="12.75">
      <c r="A204" s="139"/>
      <c r="B204" s="139"/>
      <c r="C204" s="139"/>
      <c r="D204" s="139"/>
      <c r="E204" s="139"/>
      <c r="F204" s="139"/>
      <c r="G204" s="139"/>
      <c r="H204" s="139"/>
      <c r="I204" s="199"/>
      <c r="J204" s="139"/>
      <c r="K204" s="139"/>
      <c r="L204" s="139"/>
      <c r="M204" s="139"/>
      <c r="N204" s="139"/>
      <c r="O204" s="139"/>
      <c r="P204" s="139"/>
      <c r="Q204" s="139"/>
      <c r="R204" s="139"/>
      <c r="S204" s="140"/>
      <c r="T204" s="352"/>
      <c r="U204" s="351"/>
      <c r="V204" s="350"/>
      <c r="W204" s="365"/>
      <c r="X204" s="365"/>
      <c r="Y204" s="365"/>
      <c r="Z204" s="365"/>
      <c r="AA204" s="365"/>
      <c r="AB204" s="365"/>
      <c r="AC204" s="365"/>
      <c r="AD204" s="365"/>
      <c r="AE204" s="365"/>
      <c r="AF204" s="365"/>
      <c r="AG204" s="365"/>
      <c r="AH204" s="365"/>
      <c r="AI204" s="350"/>
      <c r="AJ204" s="140"/>
      <c r="AK204" s="140"/>
      <c r="AL204" s="140"/>
      <c r="AM204" s="140"/>
      <c r="AN204" s="140"/>
      <c r="AO204" s="140"/>
      <c r="AP204" s="140"/>
      <c r="AQ204" s="140"/>
      <c r="AR204" s="140"/>
      <c r="AS204" s="140"/>
      <c r="AT204" s="140"/>
      <c r="AU204" s="140"/>
      <c r="AV204" s="140"/>
      <c r="AW204" s="140"/>
      <c r="AX204" s="140"/>
      <c r="AY204" s="140"/>
      <c r="AZ204" s="140"/>
      <c r="BA204" s="140"/>
      <c r="BB204" s="140"/>
      <c r="BC204" s="140"/>
      <c r="BD204" s="140"/>
      <c r="BE204" s="350"/>
      <c r="BF204" s="350"/>
      <c r="BG204" s="350"/>
      <c r="BH204" s="350"/>
      <c r="BI204" s="350"/>
      <c r="BJ204" s="350"/>
      <c r="BK204" s="350"/>
      <c r="BL204" s="350"/>
      <c r="BM204" s="350"/>
      <c r="BN204" s="350"/>
      <c r="BO204" s="350"/>
      <c r="BP204" s="350"/>
      <c r="BQ204" s="350"/>
      <c r="BR204" s="350"/>
      <c r="BS204" s="350"/>
      <c r="BT204" s="350"/>
      <c r="BU204" s="350"/>
      <c r="BV204" s="350"/>
      <c r="BW204" s="350"/>
      <c r="BX204" s="350"/>
      <c r="BY204" s="350"/>
    </row>
    <row r="205" spans="1:77" customFormat="1" ht="12.75">
      <c r="A205" s="139"/>
      <c r="B205" s="139"/>
      <c r="C205" s="139"/>
      <c r="D205" s="139"/>
      <c r="E205" s="139"/>
      <c r="F205" s="139"/>
      <c r="G205" s="139"/>
      <c r="H205" s="139"/>
      <c r="I205" s="199"/>
      <c r="J205" s="139"/>
      <c r="K205" s="139"/>
      <c r="L205" s="139"/>
      <c r="M205" s="139"/>
      <c r="N205" s="139"/>
      <c r="O205" s="139"/>
      <c r="P205" s="139"/>
      <c r="Q205" s="139"/>
      <c r="R205" s="139"/>
      <c r="S205" s="140"/>
      <c r="T205" s="352"/>
      <c r="U205" s="351"/>
      <c r="V205" s="350"/>
      <c r="W205" s="365"/>
      <c r="X205" s="365"/>
      <c r="Y205" s="365"/>
      <c r="Z205" s="365"/>
      <c r="AA205" s="365"/>
      <c r="AB205" s="365"/>
      <c r="AC205" s="365"/>
      <c r="AD205" s="365"/>
      <c r="AE205" s="365"/>
      <c r="AF205" s="365"/>
      <c r="AG205" s="365"/>
      <c r="AH205" s="365"/>
      <c r="AI205" s="350"/>
      <c r="AJ205" s="140"/>
      <c r="AK205" s="140"/>
      <c r="AL205" s="140"/>
      <c r="AM205" s="140"/>
      <c r="AN205" s="140"/>
      <c r="AO205" s="140"/>
      <c r="AP205" s="140"/>
      <c r="AQ205" s="140"/>
      <c r="AR205" s="140"/>
      <c r="AS205" s="140"/>
      <c r="AT205" s="140"/>
      <c r="AU205" s="140"/>
      <c r="AV205" s="140"/>
      <c r="AW205" s="140"/>
      <c r="AX205" s="140"/>
      <c r="AY205" s="140"/>
      <c r="AZ205" s="140"/>
      <c r="BA205" s="140"/>
      <c r="BB205" s="140"/>
      <c r="BC205" s="140"/>
      <c r="BD205" s="140"/>
      <c r="BE205" s="350"/>
      <c r="BF205" s="350"/>
      <c r="BG205" s="350"/>
      <c r="BH205" s="350"/>
      <c r="BI205" s="350"/>
      <c r="BJ205" s="350"/>
      <c r="BK205" s="350"/>
      <c r="BL205" s="350"/>
      <c r="BM205" s="350"/>
      <c r="BN205" s="350"/>
      <c r="BO205" s="350"/>
      <c r="BP205" s="350"/>
      <c r="BQ205" s="350"/>
      <c r="BR205" s="350"/>
      <c r="BS205" s="350"/>
      <c r="BT205" s="350"/>
      <c r="BU205" s="350"/>
      <c r="BV205" s="350"/>
      <c r="BW205" s="350"/>
      <c r="BX205" s="350"/>
      <c r="BY205" s="350"/>
    </row>
    <row r="206" spans="1:77" customFormat="1" ht="12.75">
      <c r="A206" s="139"/>
      <c r="B206" s="139"/>
      <c r="C206" s="139"/>
      <c r="D206" s="139"/>
      <c r="E206" s="139"/>
      <c r="F206" s="139"/>
      <c r="G206" s="139"/>
      <c r="H206" s="139"/>
      <c r="I206" s="199"/>
      <c r="J206" s="139"/>
      <c r="K206" s="139"/>
      <c r="L206" s="139"/>
      <c r="M206" s="139"/>
      <c r="N206" s="139"/>
      <c r="O206" s="139"/>
      <c r="P206" s="139"/>
      <c r="Q206" s="139"/>
      <c r="R206" s="139"/>
      <c r="S206" s="140"/>
      <c r="T206" s="352"/>
      <c r="U206" s="351"/>
      <c r="V206" s="350"/>
      <c r="W206" s="365"/>
      <c r="X206" s="365"/>
      <c r="Y206" s="365"/>
      <c r="Z206" s="365"/>
      <c r="AA206" s="365"/>
      <c r="AB206" s="365"/>
      <c r="AC206" s="365"/>
      <c r="AD206" s="365"/>
      <c r="AE206" s="365"/>
      <c r="AF206" s="365"/>
      <c r="AG206" s="365"/>
      <c r="AH206" s="365"/>
      <c r="AI206" s="350"/>
      <c r="AJ206" s="140"/>
      <c r="AK206" s="140"/>
      <c r="AL206" s="140"/>
      <c r="AM206" s="140"/>
      <c r="AN206" s="140"/>
      <c r="AO206" s="140"/>
      <c r="AP206" s="140"/>
      <c r="AQ206" s="140"/>
      <c r="AR206" s="140"/>
      <c r="AS206" s="140"/>
      <c r="AT206" s="140"/>
      <c r="AU206" s="140"/>
      <c r="AV206" s="140"/>
      <c r="AW206" s="140"/>
      <c r="AX206" s="140"/>
      <c r="AY206" s="140"/>
      <c r="AZ206" s="140"/>
      <c r="BA206" s="140"/>
      <c r="BB206" s="140"/>
      <c r="BC206" s="140"/>
      <c r="BD206" s="140"/>
      <c r="BE206" s="350"/>
      <c r="BF206" s="350"/>
      <c r="BG206" s="350"/>
      <c r="BH206" s="350"/>
      <c r="BI206" s="350"/>
      <c r="BJ206" s="350"/>
      <c r="BK206" s="350"/>
      <c r="BL206" s="350"/>
      <c r="BM206" s="350"/>
      <c r="BN206" s="350"/>
      <c r="BO206" s="350"/>
      <c r="BP206" s="350"/>
      <c r="BQ206" s="350"/>
      <c r="BR206" s="350"/>
      <c r="BS206" s="350"/>
      <c r="BT206" s="350"/>
      <c r="BU206" s="350"/>
      <c r="BV206" s="350"/>
      <c r="BW206" s="350"/>
      <c r="BX206" s="350"/>
      <c r="BY206" s="350"/>
    </row>
    <row r="207" spans="1:77" customFormat="1" ht="12.75">
      <c r="A207" s="139"/>
      <c r="B207" s="139"/>
      <c r="C207" s="139"/>
      <c r="D207" s="139"/>
      <c r="E207" s="139"/>
      <c r="F207" s="139"/>
      <c r="G207" s="139"/>
      <c r="H207" s="139"/>
      <c r="I207" s="199"/>
      <c r="J207" s="139"/>
      <c r="K207" s="139"/>
      <c r="L207" s="139"/>
      <c r="M207" s="139"/>
      <c r="N207" s="139"/>
      <c r="O207" s="139"/>
      <c r="P207" s="139"/>
      <c r="Q207" s="139"/>
      <c r="R207" s="139"/>
      <c r="S207" s="140"/>
      <c r="T207" s="352"/>
      <c r="U207" s="351"/>
      <c r="V207" s="350"/>
      <c r="W207" s="365"/>
      <c r="X207" s="365"/>
      <c r="Y207" s="365"/>
      <c r="Z207" s="365"/>
      <c r="AA207" s="365"/>
      <c r="AB207" s="365"/>
      <c r="AC207" s="365"/>
      <c r="AD207" s="365"/>
      <c r="AE207" s="365"/>
      <c r="AF207" s="365"/>
      <c r="AG207" s="365"/>
      <c r="AH207" s="365"/>
      <c r="AI207" s="350"/>
      <c r="AJ207" s="140"/>
      <c r="AK207" s="140"/>
      <c r="AL207" s="140"/>
      <c r="AM207" s="140"/>
      <c r="AN207" s="140"/>
      <c r="AO207" s="140"/>
      <c r="AP207" s="140"/>
      <c r="AQ207" s="140"/>
      <c r="AR207" s="140"/>
      <c r="AS207" s="140"/>
      <c r="AT207" s="140"/>
      <c r="AU207" s="140"/>
      <c r="AV207" s="140"/>
      <c r="AW207" s="140"/>
      <c r="AX207" s="140"/>
      <c r="AY207" s="140"/>
      <c r="AZ207" s="140"/>
      <c r="BA207" s="140"/>
      <c r="BB207" s="140"/>
      <c r="BC207" s="140"/>
      <c r="BD207" s="140"/>
      <c r="BE207" s="350"/>
      <c r="BF207" s="350"/>
      <c r="BG207" s="350"/>
      <c r="BH207" s="350"/>
      <c r="BI207" s="350"/>
      <c r="BJ207" s="350"/>
      <c r="BK207" s="350"/>
      <c r="BL207" s="350"/>
      <c r="BM207" s="350"/>
      <c r="BN207" s="350"/>
      <c r="BO207" s="350"/>
      <c r="BP207" s="350"/>
      <c r="BQ207" s="350"/>
      <c r="BR207" s="350"/>
      <c r="BS207" s="350"/>
      <c r="BT207" s="350"/>
      <c r="BU207" s="350"/>
      <c r="BV207" s="350"/>
      <c r="BW207" s="350"/>
      <c r="BX207" s="350"/>
      <c r="BY207" s="350"/>
    </row>
    <row r="208" spans="1:77" customFormat="1" ht="12.75">
      <c r="A208" s="139"/>
      <c r="B208" s="139"/>
      <c r="C208" s="139"/>
      <c r="D208" s="139"/>
      <c r="E208" s="139"/>
      <c r="F208" s="139"/>
      <c r="G208" s="139"/>
      <c r="H208" s="139"/>
      <c r="I208" s="199"/>
      <c r="J208" s="139"/>
      <c r="K208" s="139"/>
      <c r="L208" s="139"/>
      <c r="M208" s="139"/>
      <c r="N208" s="139"/>
      <c r="O208" s="139"/>
      <c r="P208" s="139"/>
      <c r="Q208" s="139"/>
      <c r="R208" s="139"/>
      <c r="S208" s="140"/>
      <c r="T208" s="352"/>
      <c r="U208" s="351"/>
      <c r="V208" s="350"/>
      <c r="W208" s="365"/>
      <c r="X208" s="365"/>
      <c r="Y208" s="365"/>
      <c r="Z208" s="365"/>
      <c r="AA208" s="365"/>
      <c r="AB208" s="365"/>
      <c r="AC208" s="365"/>
      <c r="AD208" s="365"/>
      <c r="AE208" s="365"/>
      <c r="AF208" s="365"/>
      <c r="AG208" s="365"/>
      <c r="AH208" s="365"/>
      <c r="AI208" s="350"/>
      <c r="AJ208" s="140"/>
      <c r="AK208" s="140"/>
      <c r="AL208" s="140"/>
      <c r="AM208" s="140"/>
      <c r="AN208" s="140"/>
      <c r="AO208" s="140"/>
      <c r="AP208" s="140"/>
      <c r="AQ208" s="140"/>
      <c r="AR208" s="140"/>
      <c r="AS208" s="140"/>
      <c r="AT208" s="140"/>
      <c r="AU208" s="140"/>
      <c r="AV208" s="140"/>
      <c r="AW208" s="140"/>
      <c r="AX208" s="140"/>
      <c r="AY208" s="140"/>
      <c r="AZ208" s="140"/>
      <c r="BA208" s="140"/>
      <c r="BB208" s="140"/>
      <c r="BC208" s="140"/>
      <c r="BD208" s="140"/>
      <c r="BE208" s="350"/>
      <c r="BF208" s="350"/>
      <c r="BG208" s="350"/>
      <c r="BH208" s="350"/>
      <c r="BI208" s="350"/>
      <c r="BJ208" s="350"/>
      <c r="BK208" s="350"/>
      <c r="BL208" s="350"/>
      <c r="BM208" s="350"/>
      <c r="BN208" s="350"/>
      <c r="BO208" s="350"/>
      <c r="BP208" s="350"/>
      <c r="BQ208" s="350"/>
      <c r="BR208" s="350"/>
      <c r="BS208" s="350"/>
      <c r="BT208" s="350"/>
      <c r="BU208" s="350"/>
      <c r="BV208" s="350"/>
      <c r="BW208" s="350"/>
      <c r="BX208" s="350"/>
      <c r="BY208" s="350"/>
    </row>
    <row r="209" spans="1:77" customFormat="1" ht="12.75">
      <c r="A209" s="139"/>
      <c r="B209" s="139"/>
      <c r="C209" s="139"/>
      <c r="D209" s="139"/>
      <c r="E209" s="139"/>
      <c r="F209" s="139"/>
      <c r="G209" s="139"/>
      <c r="H209" s="139"/>
      <c r="I209" s="199"/>
      <c r="J209" s="139"/>
      <c r="K209" s="139"/>
      <c r="L209" s="139"/>
      <c r="M209" s="139"/>
      <c r="N209" s="139"/>
      <c r="O209" s="139"/>
      <c r="P209" s="139"/>
      <c r="Q209" s="139"/>
      <c r="R209" s="139"/>
      <c r="S209" s="140"/>
      <c r="T209" s="352"/>
      <c r="U209" s="351"/>
      <c r="V209" s="350"/>
      <c r="W209" s="365"/>
      <c r="X209" s="365"/>
      <c r="Y209" s="365"/>
      <c r="Z209" s="365"/>
      <c r="AA209" s="365"/>
      <c r="AB209" s="365"/>
      <c r="AC209" s="365"/>
      <c r="AD209" s="365"/>
      <c r="AE209" s="365"/>
      <c r="AF209" s="365"/>
      <c r="AG209" s="365"/>
      <c r="AH209" s="365"/>
      <c r="AI209" s="350"/>
      <c r="AJ209" s="140"/>
      <c r="AK209" s="140"/>
      <c r="AL209" s="140"/>
      <c r="AM209" s="140"/>
      <c r="AN209" s="140"/>
      <c r="AO209" s="140"/>
      <c r="AP209" s="140"/>
      <c r="AQ209" s="140"/>
      <c r="AR209" s="140"/>
      <c r="AS209" s="140"/>
      <c r="AT209" s="140"/>
      <c r="AU209" s="140"/>
      <c r="AV209" s="140"/>
      <c r="AW209" s="140"/>
      <c r="AX209" s="140"/>
      <c r="AY209" s="140"/>
      <c r="AZ209" s="140"/>
      <c r="BA209" s="140"/>
      <c r="BB209" s="140"/>
      <c r="BC209" s="140"/>
      <c r="BD209" s="140"/>
      <c r="BE209" s="350"/>
      <c r="BF209" s="350"/>
      <c r="BG209" s="350"/>
      <c r="BH209" s="350"/>
      <c r="BI209" s="350"/>
      <c r="BJ209" s="350"/>
      <c r="BK209" s="350"/>
      <c r="BL209" s="350"/>
      <c r="BM209" s="350"/>
      <c r="BN209" s="350"/>
      <c r="BO209" s="350"/>
      <c r="BP209" s="350"/>
      <c r="BQ209" s="350"/>
      <c r="BR209" s="350"/>
      <c r="BS209" s="350"/>
      <c r="BT209" s="350"/>
      <c r="BU209" s="350"/>
      <c r="BV209" s="350"/>
      <c r="BW209" s="350"/>
      <c r="BX209" s="350"/>
      <c r="BY209" s="350"/>
    </row>
    <row r="210" spans="1:77" customFormat="1" ht="12.75">
      <c r="A210" s="139"/>
      <c r="B210" s="139"/>
      <c r="C210" s="139"/>
      <c r="D210" s="139"/>
      <c r="E210" s="139"/>
      <c r="F210" s="139"/>
      <c r="G210" s="139"/>
      <c r="H210" s="139"/>
      <c r="I210" s="199"/>
      <c r="J210" s="139"/>
      <c r="K210" s="139"/>
      <c r="L210" s="139"/>
      <c r="M210" s="139"/>
      <c r="N210" s="139"/>
      <c r="O210" s="139"/>
      <c r="P210" s="139"/>
      <c r="Q210" s="139"/>
      <c r="R210" s="139"/>
      <c r="S210" s="140"/>
      <c r="T210" s="352"/>
      <c r="U210" s="351"/>
      <c r="V210" s="350"/>
      <c r="W210" s="365"/>
      <c r="X210" s="365"/>
      <c r="Y210" s="365"/>
      <c r="Z210" s="365"/>
      <c r="AA210" s="365"/>
      <c r="AB210" s="365"/>
      <c r="AC210" s="365"/>
      <c r="AD210" s="365"/>
      <c r="AE210" s="365"/>
      <c r="AF210" s="365"/>
      <c r="AG210" s="365"/>
      <c r="AH210" s="365"/>
      <c r="AI210" s="350"/>
      <c r="AJ210" s="140"/>
      <c r="AK210" s="140"/>
      <c r="AL210" s="140"/>
      <c r="AM210" s="140"/>
      <c r="AN210" s="140"/>
      <c r="AO210" s="140"/>
      <c r="AP210" s="140"/>
      <c r="AQ210" s="140"/>
      <c r="AR210" s="140"/>
      <c r="AS210" s="140"/>
      <c r="AT210" s="140"/>
      <c r="AU210" s="140"/>
      <c r="AV210" s="140"/>
      <c r="AW210" s="140"/>
      <c r="AX210" s="140"/>
      <c r="AY210" s="140"/>
      <c r="AZ210" s="140"/>
      <c r="BA210" s="140"/>
      <c r="BB210" s="140"/>
      <c r="BC210" s="140"/>
      <c r="BD210" s="140"/>
      <c r="BE210" s="350"/>
      <c r="BF210" s="350"/>
      <c r="BG210" s="350"/>
      <c r="BH210" s="350"/>
      <c r="BI210" s="350"/>
      <c r="BJ210" s="350"/>
      <c r="BK210" s="350"/>
      <c r="BL210" s="350"/>
      <c r="BM210" s="350"/>
      <c r="BN210" s="350"/>
      <c r="BO210" s="350"/>
      <c r="BP210" s="350"/>
      <c r="BQ210" s="350"/>
      <c r="BR210" s="350"/>
      <c r="BS210" s="350"/>
      <c r="BT210" s="350"/>
      <c r="BU210" s="350"/>
      <c r="BV210" s="350"/>
      <c r="BW210" s="350"/>
      <c r="BX210" s="350"/>
      <c r="BY210" s="350"/>
    </row>
    <row r="211" spans="1:77" customFormat="1" ht="12.75">
      <c r="A211" s="139"/>
      <c r="B211" s="139"/>
      <c r="C211" s="139"/>
      <c r="D211" s="139"/>
      <c r="E211" s="139"/>
      <c r="F211" s="139"/>
      <c r="G211" s="139"/>
      <c r="H211" s="139"/>
      <c r="I211" s="199"/>
      <c r="J211" s="139"/>
      <c r="K211" s="139"/>
      <c r="L211" s="139"/>
      <c r="M211" s="139"/>
      <c r="N211" s="139"/>
      <c r="O211" s="139"/>
      <c r="P211" s="139"/>
      <c r="Q211" s="139"/>
      <c r="R211" s="139"/>
      <c r="S211" s="140"/>
      <c r="T211" s="352"/>
      <c r="U211" s="351"/>
      <c r="V211" s="350"/>
      <c r="W211" s="365"/>
      <c r="X211" s="365"/>
      <c r="Y211" s="365"/>
      <c r="Z211" s="365"/>
      <c r="AA211" s="365"/>
      <c r="AB211" s="365"/>
      <c r="AC211" s="365"/>
      <c r="AD211" s="365"/>
      <c r="AE211" s="365"/>
      <c r="AF211" s="365"/>
      <c r="AG211" s="365"/>
      <c r="AH211" s="365"/>
      <c r="AI211" s="350"/>
      <c r="AJ211" s="140"/>
      <c r="AK211" s="140"/>
      <c r="AL211" s="140"/>
      <c r="AM211" s="140"/>
      <c r="AN211" s="140"/>
      <c r="AO211" s="140"/>
      <c r="AP211" s="140"/>
      <c r="AQ211" s="140"/>
      <c r="AR211" s="140"/>
      <c r="AS211" s="140"/>
      <c r="AT211" s="140"/>
      <c r="AU211" s="140"/>
      <c r="AV211" s="140"/>
      <c r="AW211" s="140"/>
      <c r="AX211" s="140"/>
      <c r="AY211" s="140"/>
      <c r="AZ211" s="140"/>
      <c r="BA211" s="140"/>
      <c r="BB211" s="140"/>
      <c r="BC211" s="140"/>
      <c r="BD211" s="140"/>
      <c r="BE211" s="350"/>
      <c r="BF211" s="350"/>
      <c r="BG211" s="350"/>
      <c r="BH211" s="350"/>
      <c r="BI211" s="350"/>
      <c r="BJ211" s="350"/>
      <c r="BK211" s="350"/>
      <c r="BL211" s="350"/>
      <c r="BM211" s="350"/>
      <c r="BN211" s="350"/>
      <c r="BO211" s="350"/>
      <c r="BP211" s="350"/>
      <c r="BQ211" s="350"/>
      <c r="BR211" s="350"/>
      <c r="BS211" s="350"/>
      <c r="BT211" s="350"/>
      <c r="BU211" s="350"/>
      <c r="BV211" s="350"/>
      <c r="BW211" s="350"/>
      <c r="BX211" s="350"/>
      <c r="BY211" s="350"/>
    </row>
    <row r="212" spans="1:77" customFormat="1" ht="12.75">
      <c r="A212" s="139"/>
      <c r="B212" s="139"/>
      <c r="C212" s="139"/>
      <c r="D212" s="139"/>
      <c r="E212" s="139"/>
      <c r="F212" s="139"/>
      <c r="G212" s="139"/>
      <c r="H212" s="139"/>
      <c r="I212" s="199"/>
      <c r="J212" s="139"/>
      <c r="K212" s="139"/>
      <c r="L212" s="139"/>
      <c r="M212" s="139"/>
      <c r="N212" s="139"/>
      <c r="O212" s="139"/>
      <c r="P212" s="139"/>
      <c r="Q212" s="139"/>
      <c r="R212" s="139"/>
      <c r="S212" s="140"/>
      <c r="T212" s="352"/>
      <c r="U212" s="351"/>
      <c r="V212" s="350"/>
      <c r="W212" s="365"/>
      <c r="X212" s="365"/>
      <c r="Y212" s="365"/>
      <c r="Z212" s="365"/>
      <c r="AA212" s="365"/>
      <c r="AB212" s="365"/>
      <c r="AC212" s="365"/>
      <c r="AD212" s="365"/>
      <c r="AE212" s="365"/>
      <c r="AF212" s="365"/>
      <c r="AG212" s="365"/>
      <c r="AH212" s="365"/>
      <c r="AI212" s="350"/>
      <c r="AJ212" s="140"/>
      <c r="AK212" s="140"/>
      <c r="AL212" s="140"/>
      <c r="AM212" s="140"/>
      <c r="AN212" s="140"/>
      <c r="AO212" s="140"/>
      <c r="AP212" s="140"/>
      <c r="AQ212" s="140"/>
      <c r="AR212" s="140"/>
      <c r="AS212" s="140"/>
      <c r="AT212" s="140"/>
      <c r="AU212" s="140"/>
      <c r="AV212" s="140"/>
      <c r="AW212" s="140"/>
      <c r="AX212" s="140"/>
      <c r="AY212" s="140"/>
      <c r="AZ212" s="140"/>
      <c r="BA212" s="140"/>
      <c r="BB212" s="140"/>
      <c r="BC212" s="140"/>
      <c r="BD212" s="140"/>
      <c r="BE212" s="350"/>
      <c r="BF212" s="350"/>
      <c r="BG212" s="350"/>
      <c r="BH212" s="350"/>
      <c r="BI212" s="350"/>
      <c r="BJ212" s="350"/>
      <c r="BK212" s="350"/>
      <c r="BL212" s="350"/>
      <c r="BM212" s="350"/>
      <c r="BN212" s="350"/>
      <c r="BO212" s="350"/>
      <c r="BP212" s="350"/>
      <c r="BQ212" s="350"/>
      <c r="BR212" s="350"/>
      <c r="BS212" s="350"/>
      <c r="BT212" s="350"/>
      <c r="BU212" s="350"/>
      <c r="BV212" s="350"/>
      <c r="BW212" s="350"/>
      <c r="BX212" s="350"/>
      <c r="BY212" s="350"/>
    </row>
    <row r="213" spans="1:77" customFormat="1" ht="12.75">
      <c r="A213" s="139"/>
      <c r="B213" s="139"/>
      <c r="C213" s="139"/>
      <c r="D213" s="139"/>
      <c r="E213" s="139"/>
      <c r="F213" s="139"/>
      <c r="G213" s="139"/>
      <c r="H213" s="139"/>
      <c r="I213" s="199"/>
      <c r="J213" s="139"/>
      <c r="K213" s="139"/>
      <c r="L213" s="139"/>
      <c r="M213" s="139"/>
      <c r="N213" s="139"/>
      <c r="O213" s="139"/>
      <c r="P213" s="139"/>
      <c r="Q213" s="139"/>
      <c r="R213" s="139"/>
      <c r="S213" s="140"/>
      <c r="T213" s="352"/>
      <c r="U213" s="351"/>
      <c r="V213" s="350"/>
      <c r="W213" s="365"/>
      <c r="X213" s="365"/>
      <c r="Y213" s="365"/>
      <c r="Z213" s="365"/>
      <c r="AA213" s="365"/>
      <c r="AB213" s="365"/>
      <c r="AC213" s="365"/>
      <c r="AD213" s="365"/>
      <c r="AE213" s="365"/>
      <c r="AF213" s="365"/>
      <c r="AG213" s="365"/>
      <c r="AH213" s="365"/>
      <c r="AI213" s="350"/>
      <c r="AJ213" s="140"/>
      <c r="AK213" s="140"/>
      <c r="AL213" s="140"/>
      <c r="AM213" s="140"/>
      <c r="AN213" s="140"/>
      <c r="AO213" s="140"/>
      <c r="AP213" s="140"/>
      <c r="AQ213" s="140"/>
      <c r="AR213" s="140"/>
      <c r="AS213" s="140"/>
      <c r="AT213" s="140"/>
      <c r="AU213" s="140"/>
      <c r="AV213" s="140"/>
      <c r="AW213" s="140"/>
      <c r="AX213" s="140"/>
      <c r="AY213" s="140"/>
      <c r="AZ213" s="140"/>
      <c r="BA213" s="140"/>
      <c r="BB213" s="140"/>
      <c r="BC213" s="140"/>
      <c r="BD213" s="140"/>
      <c r="BE213" s="350"/>
      <c r="BF213" s="350"/>
      <c r="BG213" s="350"/>
      <c r="BH213" s="350"/>
      <c r="BI213" s="350"/>
      <c r="BJ213" s="350"/>
      <c r="BK213" s="350"/>
      <c r="BL213" s="350"/>
      <c r="BM213" s="350"/>
      <c r="BN213" s="350"/>
      <c r="BO213" s="350"/>
      <c r="BP213" s="350"/>
      <c r="BQ213" s="350"/>
      <c r="BR213" s="350"/>
      <c r="BS213" s="350"/>
      <c r="BT213" s="350"/>
      <c r="BU213" s="350"/>
      <c r="BV213" s="350"/>
      <c r="BW213" s="350"/>
      <c r="BX213" s="350"/>
      <c r="BY213" s="350"/>
    </row>
    <row r="214" spans="1:77" customFormat="1" ht="12.75">
      <c r="A214" s="139"/>
      <c r="B214" s="139"/>
      <c r="C214" s="139"/>
      <c r="D214" s="139"/>
      <c r="E214" s="139"/>
      <c r="F214" s="139"/>
      <c r="G214" s="139"/>
      <c r="H214" s="139"/>
      <c r="I214" s="199"/>
      <c r="J214" s="139"/>
      <c r="K214" s="139"/>
      <c r="L214" s="139"/>
      <c r="M214" s="139"/>
      <c r="N214" s="139"/>
      <c r="O214" s="139"/>
      <c r="P214" s="139"/>
      <c r="Q214" s="139"/>
      <c r="R214" s="139"/>
      <c r="S214" s="140"/>
      <c r="T214" s="352"/>
      <c r="U214" s="351"/>
      <c r="V214" s="350"/>
      <c r="W214" s="365"/>
      <c r="X214" s="365"/>
      <c r="Y214" s="365"/>
      <c r="Z214" s="365"/>
      <c r="AA214" s="365"/>
      <c r="AB214" s="365"/>
      <c r="AC214" s="365"/>
      <c r="AD214" s="365"/>
      <c r="AE214" s="365"/>
      <c r="AF214" s="365"/>
      <c r="AG214" s="365"/>
      <c r="AH214" s="365"/>
      <c r="AI214" s="350"/>
      <c r="AJ214" s="140"/>
      <c r="AK214" s="140"/>
      <c r="AL214" s="140"/>
      <c r="AM214" s="140"/>
      <c r="AN214" s="140"/>
      <c r="AO214" s="140"/>
      <c r="AP214" s="140"/>
      <c r="AQ214" s="140"/>
      <c r="AR214" s="140"/>
      <c r="AS214" s="140"/>
      <c r="AT214" s="140"/>
      <c r="AU214" s="140"/>
      <c r="AV214" s="140"/>
      <c r="AW214" s="140"/>
      <c r="AX214" s="140"/>
      <c r="AY214" s="140"/>
      <c r="AZ214" s="140"/>
      <c r="BA214" s="140"/>
      <c r="BB214" s="140"/>
      <c r="BC214" s="140"/>
      <c r="BD214" s="140"/>
      <c r="BE214" s="350"/>
      <c r="BF214" s="350"/>
      <c r="BG214" s="350"/>
      <c r="BH214" s="350"/>
      <c r="BI214" s="350"/>
      <c r="BJ214" s="350"/>
      <c r="BK214" s="350"/>
      <c r="BL214" s="350"/>
      <c r="BM214" s="350"/>
      <c r="BN214" s="350"/>
      <c r="BO214" s="350"/>
      <c r="BP214" s="350"/>
      <c r="BQ214" s="350"/>
      <c r="BR214" s="350"/>
      <c r="BS214" s="350"/>
      <c r="BT214" s="350"/>
      <c r="BU214" s="350"/>
      <c r="BV214" s="350"/>
      <c r="BW214" s="350"/>
      <c r="BX214" s="350"/>
      <c r="BY214" s="350"/>
    </row>
    <row r="215" spans="1:77" customFormat="1" ht="12.75">
      <c r="A215" s="139"/>
      <c r="B215" s="139"/>
      <c r="C215" s="139"/>
      <c r="D215" s="139"/>
      <c r="E215" s="139"/>
      <c r="F215" s="139"/>
      <c r="G215" s="139"/>
      <c r="H215" s="139"/>
      <c r="I215" s="199"/>
      <c r="J215" s="139"/>
      <c r="K215" s="139"/>
      <c r="L215" s="139"/>
      <c r="M215" s="139"/>
      <c r="N215" s="139"/>
      <c r="O215" s="139"/>
      <c r="P215" s="139"/>
      <c r="Q215" s="139"/>
      <c r="R215" s="139"/>
      <c r="S215" s="140"/>
      <c r="T215" s="352"/>
      <c r="U215" s="351"/>
      <c r="V215" s="350"/>
      <c r="W215" s="365"/>
      <c r="X215" s="365"/>
      <c r="Y215" s="365"/>
      <c r="Z215" s="365"/>
      <c r="AA215" s="365"/>
      <c r="AB215" s="365"/>
      <c r="AC215" s="365"/>
      <c r="AD215" s="365"/>
      <c r="AE215" s="365"/>
      <c r="AF215" s="365"/>
      <c r="AG215" s="365"/>
      <c r="AH215" s="365"/>
      <c r="AI215" s="350"/>
      <c r="AJ215" s="140"/>
      <c r="AK215" s="140"/>
      <c r="AL215" s="140"/>
      <c r="AM215" s="140"/>
      <c r="AN215" s="140"/>
      <c r="AO215" s="140"/>
      <c r="AP215" s="140"/>
      <c r="AQ215" s="140"/>
      <c r="AR215" s="140"/>
      <c r="AS215" s="140"/>
      <c r="AT215" s="140"/>
      <c r="AU215" s="140"/>
      <c r="AV215" s="140"/>
      <c r="AW215" s="140"/>
      <c r="AX215" s="140"/>
      <c r="AY215" s="140"/>
      <c r="AZ215" s="140"/>
      <c r="BA215" s="140"/>
      <c r="BB215" s="140"/>
      <c r="BC215" s="140"/>
      <c r="BD215" s="140"/>
      <c r="BE215" s="350"/>
      <c r="BF215" s="350"/>
      <c r="BG215" s="350"/>
      <c r="BH215" s="350"/>
      <c r="BI215" s="350"/>
      <c r="BJ215" s="350"/>
      <c r="BK215" s="350"/>
      <c r="BL215" s="350"/>
      <c r="BM215" s="350"/>
      <c r="BN215" s="350"/>
      <c r="BO215" s="350"/>
      <c r="BP215" s="350"/>
      <c r="BQ215" s="350"/>
      <c r="BR215" s="350"/>
      <c r="BS215" s="350"/>
      <c r="BT215" s="350"/>
      <c r="BU215" s="350"/>
      <c r="BV215" s="350"/>
      <c r="BW215" s="350"/>
      <c r="BX215" s="350"/>
      <c r="BY215" s="350"/>
    </row>
    <row r="216" spans="1:77" customFormat="1" ht="12.75">
      <c r="A216" s="139"/>
      <c r="B216" s="139"/>
      <c r="C216" s="139"/>
      <c r="D216" s="139"/>
      <c r="E216" s="139"/>
      <c r="F216" s="139"/>
      <c r="G216" s="139"/>
      <c r="H216" s="139"/>
      <c r="I216" s="199"/>
      <c r="J216" s="139"/>
      <c r="K216" s="139"/>
      <c r="L216" s="139"/>
      <c r="M216" s="139"/>
      <c r="N216" s="139"/>
      <c r="O216" s="139"/>
      <c r="P216" s="139"/>
      <c r="Q216" s="139"/>
      <c r="R216" s="139"/>
      <c r="S216" s="140"/>
      <c r="T216" s="352"/>
      <c r="U216" s="351"/>
      <c r="V216" s="350"/>
      <c r="W216" s="365"/>
      <c r="X216" s="365"/>
      <c r="Y216" s="365"/>
      <c r="Z216" s="365"/>
      <c r="AA216" s="365"/>
      <c r="AB216" s="365"/>
      <c r="AC216" s="365"/>
      <c r="AD216" s="365"/>
      <c r="AE216" s="365"/>
      <c r="AF216" s="365"/>
      <c r="AG216" s="365"/>
      <c r="AH216" s="365"/>
      <c r="AI216" s="350"/>
      <c r="AJ216" s="140"/>
      <c r="AK216" s="140"/>
      <c r="AL216" s="140"/>
      <c r="AM216" s="140"/>
      <c r="AN216" s="140"/>
      <c r="AO216" s="140"/>
      <c r="AP216" s="140"/>
      <c r="AQ216" s="140"/>
      <c r="AR216" s="140"/>
      <c r="AS216" s="140"/>
      <c r="AT216" s="140"/>
      <c r="AU216" s="140"/>
      <c r="AV216" s="140"/>
      <c r="AW216" s="140"/>
      <c r="AX216" s="140"/>
      <c r="AY216" s="140"/>
      <c r="AZ216" s="140"/>
      <c r="BA216" s="140"/>
      <c r="BB216" s="140"/>
      <c r="BC216" s="140"/>
      <c r="BD216" s="140"/>
      <c r="BE216" s="350"/>
      <c r="BF216" s="350"/>
      <c r="BG216" s="350"/>
      <c r="BH216" s="350"/>
      <c r="BI216" s="350"/>
      <c r="BJ216" s="350"/>
      <c r="BK216" s="350"/>
      <c r="BL216" s="350"/>
      <c r="BM216" s="350"/>
      <c r="BN216" s="350"/>
      <c r="BO216" s="350"/>
      <c r="BP216" s="350"/>
      <c r="BQ216" s="350"/>
      <c r="BR216" s="350"/>
      <c r="BS216" s="350"/>
      <c r="BT216" s="350"/>
      <c r="BU216" s="350"/>
      <c r="BV216" s="350"/>
      <c r="BW216" s="350"/>
      <c r="BX216" s="350"/>
      <c r="BY216" s="350"/>
    </row>
    <row r="217" spans="1:77" customFormat="1" ht="12.75">
      <c r="A217" s="139"/>
      <c r="B217" s="139"/>
      <c r="C217" s="139"/>
      <c r="D217" s="139"/>
      <c r="E217" s="139"/>
      <c r="F217" s="139"/>
      <c r="G217" s="139"/>
      <c r="H217" s="139"/>
      <c r="I217" s="199"/>
      <c r="J217" s="139"/>
      <c r="K217" s="139"/>
      <c r="L217" s="139"/>
      <c r="M217" s="139"/>
      <c r="N217" s="139"/>
      <c r="O217" s="139"/>
      <c r="P217" s="139"/>
      <c r="Q217" s="139"/>
      <c r="R217" s="139"/>
      <c r="S217" s="140"/>
      <c r="T217" s="352"/>
      <c r="U217" s="351"/>
      <c r="V217" s="350"/>
      <c r="W217" s="365"/>
      <c r="X217" s="365"/>
      <c r="Y217" s="365"/>
      <c r="Z217" s="365"/>
      <c r="AA217" s="365"/>
      <c r="AB217" s="365"/>
      <c r="AC217" s="365"/>
      <c r="AD217" s="365"/>
      <c r="AE217" s="365"/>
      <c r="AF217" s="365"/>
      <c r="AG217" s="365"/>
      <c r="AH217" s="365"/>
      <c r="AI217" s="350"/>
      <c r="AJ217" s="140"/>
      <c r="AK217" s="140"/>
      <c r="AL217" s="140"/>
      <c r="AM217" s="140"/>
      <c r="AN217" s="140"/>
      <c r="AO217" s="140"/>
      <c r="AP217" s="140"/>
      <c r="AQ217" s="140"/>
      <c r="AR217" s="140"/>
      <c r="AS217" s="140"/>
      <c r="AT217" s="140"/>
      <c r="AU217" s="140"/>
      <c r="AV217" s="140"/>
      <c r="AW217" s="140"/>
      <c r="AX217" s="140"/>
      <c r="AY217" s="140"/>
      <c r="AZ217" s="140"/>
      <c r="BA217" s="140"/>
      <c r="BB217" s="140"/>
      <c r="BC217" s="140"/>
      <c r="BD217" s="140"/>
      <c r="BE217" s="350"/>
      <c r="BF217" s="350"/>
      <c r="BG217" s="350"/>
      <c r="BH217" s="350"/>
      <c r="BI217" s="350"/>
      <c r="BJ217" s="350"/>
      <c r="BK217" s="350"/>
      <c r="BL217" s="350"/>
      <c r="BM217" s="350"/>
      <c r="BN217" s="350"/>
      <c r="BO217" s="350"/>
      <c r="BP217" s="350"/>
      <c r="BQ217" s="350"/>
      <c r="BR217" s="350"/>
      <c r="BS217" s="350"/>
      <c r="BT217" s="350"/>
      <c r="BU217" s="350"/>
      <c r="BV217" s="350"/>
      <c r="BW217" s="350"/>
      <c r="BX217" s="350"/>
      <c r="BY217" s="350"/>
    </row>
    <row r="218" spans="1:77" customFormat="1" ht="12.75">
      <c r="A218" s="139"/>
      <c r="B218" s="139"/>
      <c r="C218" s="139"/>
      <c r="D218" s="139"/>
      <c r="E218" s="139"/>
      <c r="F218" s="139"/>
      <c r="G218" s="139"/>
      <c r="H218" s="139"/>
      <c r="I218" s="199"/>
      <c r="J218" s="139"/>
      <c r="K218" s="139"/>
      <c r="L218" s="139"/>
      <c r="M218" s="139"/>
      <c r="N218" s="139"/>
      <c r="O218" s="139"/>
      <c r="P218" s="139"/>
      <c r="Q218" s="139"/>
      <c r="R218" s="139"/>
      <c r="S218" s="140"/>
      <c r="T218" s="352"/>
      <c r="U218" s="351"/>
      <c r="V218" s="350"/>
      <c r="W218" s="365"/>
      <c r="X218" s="365"/>
      <c r="Y218" s="365"/>
      <c r="Z218" s="365"/>
      <c r="AA218" s="365"/>
      <c r="AB218" s="365"/>
      <c r="AC218" s="365"/>
      <c r="AD218" s="365"/>
      <c r="AE218" s="365"/>
      <c r="AF218" s="365"/>
      <c r="AG218" s="365"/>
      <c r="AH218" s="365"/>
      <c r="AI218" s="350"/>
      <c r="AJ218" s="140"/>
      <c r="AK218" s="140"/>
      <c r="AL218" s="140"/>
      <c r="AM218" s="140"/>
      <c r="AN218" s="140"/>
      <c r="AO218" s="140"/>
      <c r="AP218" s="140"/>
      <c r="AQ218" s="140"/>
      <c r="AR218" s="140"/>
      <c r="AS218" s="140"/>
      <c r="AT218" s="140"/>
      <c r="AU218" s="140"/>
      <c r="AV218" s="140"/>
      <c r="AW218" s="140"/>
      <c r="AX218" s="140"/>
      <c r="AY218" s="140"/>
      <c r="AZ218" s="140"/>
      <c r="BA218" s="140"/>
      <c r="BB218" s="140"/>
      <c r="BC218" s="140"/>
      <c r="BD218" s="140"/>
      <c r="BE218" s="350"/>
      <c r="BF218" s="350"/>
      <c r="BG218" s="350"/>
      <c r="BH218" s="350"/>
      <c r="BI218" s="350"/>
      <c r="BJ218" s="350"/>
      <c r="BK218" s="350"/>
      <c r="BL218" s="350"/>
      <c r="BM218" s="350"/>
      <c r="BN218" s="350"/>
      <c r="BO218" s="350"/>
      <c r="BP218" s="350"/>
      <c r="BQ218" s="350"/>
      <c r="BR218" s="350"/>
      <c r="BS218" s="350"/>
      <c r="BT218" s="350"/>
      <c r="BU218" s="350"/>
      <c r="BV218" s="350"/>
      <c r="BW218" s="350"/>
      <c r="BX218" s="350"/>
      <c r="BY218" s="350"/>
    </row>
    <row r="219" spans="1:77" customFormat="1" ht="12.75">
      <c r="A219" s="139"/>
      <c r="B219" s="139"/>
      <c r="C219" s="139"/>
      <c r="D219" s="139"/>
      <c r="E219" s="139"/>
      <c r="F219" s="139"/>
      <c r="G219" s="139"/>
      <c r="H219" s="139"/>
      <c r="I219" s="199"/>
      <c r="J219" s="139"/>
      <c r="K219" s="139"/>
      <c r="L219" s="139"/>
      <c r="M219" s="139"/>
      <c r="N219" s="139"/>
      <c r="O219" s="139"/>
      <c r="P219" s="139"/>
      <c r="Q219" s="139"/>
      <c r="R219" s="139"/>
      <c r="S219" s="140"/>
      <c r="T219" s="352"/>
      <c r="U219" s="351"/>
      <c r="V219" s="350"/>
      <c r="W219" s="365"/>
      <c r="X219" s="365"/>
      <c r="Y219" s="365"/>
      <c r="Z219" s="365"/>
      <c r="AA219" s="365"/>
      <c r="AB219" s="365"/>
      <c r="AC219" s="365"/>
      <c r="AD219" s="365"/>
      <c r="AE219" s="365"/>
      <c r="AF219" s="365"/>
      <c r="AG219" s="365"/>
      <c r="AH219" s="365"/>
      <c r="AI219" s="350"/>
      <c r="AJ219" s="140"/>
      <c r="AK219" s="140"/>
      <c r="AL219" s="140"/>
      <c r="AM219" s="140"/>
      <c r="AN219" s="140"/>
      <c r="AO219" s="140"/>
      <c r="AP219" s="140"/>
      <c r="AQ219" s="140"/>
      <c r="AR219" s="140"/>
      <c r="AS219" s="140"/>
      <c r="AT219" s="140"/>
      <c r="AU219" s="140"/>
      <c r="AV219" s="140"/>
      <c r="AW219" s="140"/>
      <c r="AX219" s="140"/>
      <c r="AY219" s="140"/>
      <c r="AZ219" s="140"/>
      <c r="BA219" s="140"/>
      <c r="BB219" s="140"/>
      <c r="BC219" s="140"/>
      <c r="BD219" s="140"/>
      <c r="BE219" s="350"/>
      <c r="BF219" s="350"/>
      <c r="BG219" s="350"/>
      <c r="BH219" s="350"/>
      <c r="BI219" s="350"/>
      <c r="BJ219" s="350"/>
      <c r="BK219" s="350"/>
      <c r="BL219" s="350"/>
      <c r="BM219" s="350"/>
      <c r="BN219" s="350"/>
      <c r="BO219" s="350"/>
      <c r="BP219" s="350"/>
      <c r="BQ219" s="350"/>
      <c r="BR219" s="350"/>
      <c r="BS219" s="350"/>
      <c r="BT219" s="350"/>
      <c r="BU219" s="350"/>
      <c r="BV219" s="350"/>
      <c r="BW219" s="350"/>
      <c r="BX219" s="350"/>
      <c r="BY219" s="350"/>
    </row>
    <row r="220" spans="1:77" customFormat="1" ht="12.75">
      <c r="A220" s="139"/>
      <c r="B220" s="139"/>
      <c r="C220" s="139"/>
      <c r="D220" s="139"/>
      <c r="E220" s="139"/>
      <c r="F220" s="139"/>
      <c r="G220" s="139"/>
      <c r="H220" s="139"/>
      <c r="I220" s="199"/>
      <c r="J220" s="139"/>
      <c r="K220" s="139"/>
      <c r="L220" s="139"/>
      <c r="M220" s="139"/>
      <c r="N220" s="139"/>
      <c r="O220" s="139"/>
      <c r="P220" s="139"/>
      <c r="Q220" s="139"/>
      <c r="R220" s="139"/>
      <c r="S220" s="140"/>
      <c r="T220" s="352"/>
      <c r="U220" s="351"/>
      <c r="V220" s="350"/>
      <c r="W220" s="365"/>
      <c r="X220" s="365"/>
      <c r="Y220" s="365"/>
      <c r="Z220" s="365"/>
      <c r="AA220" s="365"/>
      <c r="AB220" s="365"/>
      <c r="AC220" s="365"/>
      <c r="AD220" s="365"/>
      <c r="AE220" s="365"/>
      <c r="AF220" s="365"/>
      <c r="AG220" s="365"/>
      <c r="AH220" s="365"/>
      <c r="AI220" s="350"/>
      <c r="AJ220" s="140"/>
      <c r="AK220" s="140"/>
      <c r="AL220" s="140"/>
      <c r="AM220" s="140"/>
      <c r="AN220" s="140"/>
      <c r="AO220" s="140"/>
      <c r="AP220" s="140"/>
      <c r="AQ220" s="140"/>
      <c r="AR220" s="140"/>
      <c r="AS220" s="140"/>
      <c r="AT220" s="140"/>
      <c r="AU220" s="140"/>
      <c r="AV220" s="140"/>
      <c r="AW220" s="140"/>
      <c r="AX220" s="140"/>
      <c r="AY220" s="140"/>
      <c r="AZ220" s="140"/>
      <c r="BA220" s="140"/>
      <c r="BB220" s="140"/>
      <c r="BC220" s="140"/>
      <c r="BD220" s="140"/>
      <c r="BE220" s="350"/>
      <c r="BF220" s="350"/>
      <c r="BG220" s="350"/>
      <c r="BH220" s="350"/>
      <c r="BI220" s="350"/>
      <c r="BJ220" s="350"/>
      <c r="BK220" s="350"/>
      <c r="BL220" s="350"/>
      <c r="BM220" s="350"/>
      <c r="BN220" s="350"/>
      <c r="BO220" s="350"/>
      <c r="BP220" s="350"/>
      <c r="BQ220" s="350"/>
      <c r="BR220" s="350"/>
      <c r="BS220" s="350"/>
      <c r="BT220" s="350"/>
      <c r="BU220" s="350"/>
      <c r="BV220" s="350"/>
      <c r="BW220" s="350"/>
      <c r="BX220" s="350"/>
      <c r="BY220" s="350"/>
    </row>
    <row r="221" spans="1:77" customFormat="1" ht="12.75">
      <c r="A221" s="139"/>
      <c r="B221" s="139"/>
      <c r="C221" s="139"/>
      <c r="D221" s="139"/>
      <c r="E221" s="139"/>
      <c r="F221" s="139"/>
      <c r="G221" s="139"/>
      <c r="H221" s="139"/>
      <c r="I221" s="199"/>
      <c r="J221" s="139"/>
      <c r="K221" s="139"/>
      <c r="L221" s="139"/>
      <c r="M221" s="139"/>
      <c r="N221" s="139"/>
      <c r="O221" s="139"/>
      <c r="P221" s="139"/>
      <c r="Q221" s="139"/>
      <c r="R221" s="139"/>
      <c r="S221" s="140"/>
      <c r="T221" s="352"/>
      <c r="U221" s="351"/>
      <c r="V221" s="350"/>
      <c r="W221" s="365"/>
      <c r="X221" s="365"/>
      <c r="Y221" s="365"/>
      <c r="Z221" s="365"/>
      <c r="AA221" s="365"/>
      <c r="AB221" s="365"/>
      <c r="AC221" s="365"/>
      <c r="AD221" s="365"/>
      <c r="AE221" s="365"/>
      <c r="AF221" s="365"/>
      <c r="AG221" s="365"/>
      <c r="AH221" s="365"/>
      <c r="AI221" s="350"/>
      <c r="AJ221" s="140"/>
      <c r="AK221" s="140"/>
      <c r="AL221" s="140"/>
      <c r="AM221" s="140"/>
      <c r="AN221" s="140"/>
      <c r="AO221" s="140"/>
      <c r="AP221" s="140"/>
      <c r="AQ221" s="140"/>
      <c r="AR221" s="140"/>
      <c r="AS221" s="140"/>
      <c r="AT221" s="140"/>
      <c r="AU221" s="140"/>
      <c r="AV221" s="140"/>
      <c r="AW221" s="140"/>
      <c r="AX221" s="140"/>
      <c r="AY221" s="140"/>
      <c r="AZ221" s="140"/>
      <c r="BA221" s="140"/>
      <c r="BB221" s="140"/>
      <c r="BC221" s="140"/>
      <c r="BD221" s="140"/>
      <c r="BE221" s="350"/>
      <c r="BF221" s="350"/>
      <c r="BG221" s="350"/>
      <c r="BH221" s="350"/>
      <c r="BI221" s="350"/>
      <c r="BJ221" s="350"/>
      <c r="BK221" s="350"/>
      <c r="BL221" s="350"/>
      <c r="BM221" s="350"/>
      <c r="BN221" s="350"/>
      <c r="BO221" s="350"/>
      <c r="BP221" s="350"/>
      <c r="BQ221" s="350"/>
      <c r="BR221" s="350"/>
      <c r="BS221" s="350"/>
      <c r="BT221" s="350"/>
      <c r="BU221" s="350"/>
      <c r="BV221" s="350"/>
      <c r="BW221" s="350"/>
      <c r="BX221" s="350"/>
      <c r="BY221" s="350"/>
    </row>
    <row r="222" spans="1:77" customFormat="1" ht="12.75">
      <c r="A222" s="139"/>
      <c r="B222" s="139"/>
      <c r="C222" s="139"/>
      <c r="D222" s="139"/>
      <c r="E222" s="139"/>
      <c r="F222" s="139"/>
      <c r="G222" s="139"/>
      <c r="H222" s="139"/>
      <c r="I222" s="199"/>
      <c r="J222" s="139"/>
      <c r="K222" s="139"/>
      <c r="L222" s="139"/>
      <c r="M222" s="139"/>
      <c r="N222" s="139"/>
      <c r="O222" s="139"/>
      <c r="P222" s="139"/>
      <c r="Q222" s="139"/>
      <c r="R222" s="139"/>
      <c r="S222" s="140"/>
      <c r="T222" s="352"/>
      <c r="U222" s="351"/>
      <c r="V222" s="350"/>
      <c r="W222" s="365"/>
      <c r="X222" s="365"/>
      <c r="Y222" s="365"/>
      <c r="Z222" s="365"/>
      <c r="AA222" s="365"/>
      <c r="AB222" s="365"/>
      <c r="AC222" s="365"/>
      <c r="AD222" s="365"/>
      <c r="AE222" s="365"/>
      <c r="AF222" s="365"/>
      <c r="AG222" s="365"/>
      <c r="AH222" s="365"/>
      <c r="AI222" s="350"/>
      <c r="AJ222" s="140"/>
      <c r="AK222" s="140"/>
      <c r="AL222" s="140"/>
      <c r="AM222" s="140"/>
      <c r="AN222" s="140"/>
      <c r="AO222" s="140"/>
      <c r="AP222" s="140"/>
      <c r="AQ222" s="140"/>
      <c r="AR222" s="140"/>
      <c r="AS222" s="140"/>
      <c r="AT222" s="140"/>
      <c r="AU222" s="140"/>
      <c r="AV222" s="140"/>
      <c r="AW222" s="140"/>
      <c r="AX222" s="140"/>
      <c r="AY222" s="140"/>
      <c r="AZ222" s="140"/>
      <c r="BA222" s="140"/>
      <c r="BB222" s="140"/>
      <c r="BC222" s="140"/>
      <c r="BD222" s="140"/>
      <c r="BE222" s="350"/>
      <c r="BF222" s="350"/>
      <c r="BG222" s="350"/>
      <c r="BH222" s="350"/>
      <c r="BI222" s="350"/>
      <c r="BJ222" s="350"/>
      <c r="BK222" s="350"/>
      <c r="BL222" s="350"/>
      <c r="BM222" s="350"/>
      <c r="BN222" s="350"/>
      <c r="BO222" s="350"/>
      <c r="BP222" s="350"/>
      <c r="BQ222" s="350"/>
      <c r="BR222" s="350"/>
      <c r="BS222" s="350"/>
      <c r="BT222" s="350"/>
      <c r="BU222" s="350"/>
      <c r="BV222" s="350"/>
      <c r="BW222" s="350"/>
      <c r="BX222" s="350"/>
      <c r="BY222" s="350"/>
    </row>
    <row r="223" spans="1:77" customFormat="1" ht="12.75">
      <c r="A223" s="139"/>
      <c r="B223" s="139"/>
      <c r="C223" s="139"/>
      <c r="D223" s="139"/>
      <c r="E223" s="139"/>
      <c r="F223" s="139"/>
      <c r="G223" s="139"/>
      <c r="H223" s="139"/>
      <c r="I223" s="199"/>
      <c r="J223" s="139"/>
      <c r="K223" s="139"/>
      <c r="L223" s="139"/>
      <c r="M223" s="139"/>
      <c r="N223" s="139"/>
      <c r="O223" s="139"/>
      <c r="P223" s="139"/>
      <c r="Q223" s="139"/>
      <c r="R223" s="139"/>
      <c r="S223" s="140"/>
      <c r="T223" s="352"/>
      <c r="U223" s="351"/>
      <c r="V223" s="350"/>
      <c r="W223" s="365"/>
      <c r="X223" s="365"/>
      <c r="Y223" s="365"/>
      <c r="Z223" s="365"/>
      <c r="AA223" s="365"/>
      <c r="AB223" s="365"/>
      <c r="AC223" s="365"/>
      <c r="AD223" s="365"/>
      <c r="AE223" s="365"/>
      <c r="AF223" s="365"/>
      <c r="AG223" s="365"/>
      <c r="AH223" s="365"/>
      <c r="AI223" s="350"/>
      <c r="AJ223" s="140"/>
      <c r="AK223" s="140"/>
      <c r="AL223" s="140"/>
      <c r="AM223" s="140"/>
      <c r="AN223" s="140"/>
      <c r="AO223" s="140"/>
      <c r="AP223" s="140"/>
      <c r="AQ223" s="140"/>
      <c r="AR223" s="140"/>
      <c r="AS223" s="140"/>
      <c r="AT223" s="140"/>
      <c r="AU223" s="140"/>
      <c r="AV223" s="140"/>
      <c r="AW223" s="140"/>
      <c r="AX223" s="140"/>
      <c r="AY223" s="140"/>
      <c r="AZ223" s="140"/>
      <c r="BA223" s="140"/>
      <c r="BB223" s="140"/>
      <c r="BC223" s="140"/>
      <c r="BD223" s="140"/>
      <c r="BE223" s="350"/>
      <c r="BF223" s="350"/>
      <c r="BG223" s="350"/>
      <c r="BH223" s="350"/>
      <c r="BI223" s="350"/>
      <c r="BJ223" s="350"/>
      <c r="BK223" s="350"/>
      <c r="BL223" s="350"/>
      <c r="BM223" s="350"/>
      <c r="BN223" s="350"/>
      <c r="BO223" s="350"/>
      <c r="BP223" s="350"/>
      <c r="BQ223" s="350"/>
      <c r="BR223" s="350"/>
      <c r="BS223" s="350"/>
      <c r="BT223" s="350"/>
      <c r="BU223" s="350"/>
      <c r="BV223" s="350"/>
      <c r="BW223" s="350"/>
      <c r="BX223" s="350"/>
      <c r="BY223" s="350"/>
    </row>
    <row r="224" spans="1:77" customFormat="1" ht="12.75">
      <c r="A224" s="139"/>
      <c r="B224" s="139"/>
      <c r="C224" s="139"/>
      <c r="D224" s="139"/>
      <c r="E224" s="139"/>
      <c r="F224" s="139"/>
      <c r="G224" s="139"/>
      <c r="H224" s="139"/>
      <c r="I224" s="199"/>
      <c r="J224" s="139"/>
      <c r="K224" s="139"/>
      <c r="L224" s="139"/>
      <c r="M224" s="139"/>
      <c r="N224" s="139"/>
      <c r="O224" s="139"/>
      <c r="P224" s="139"/>
      <c r="Q224" s="139"/>
      <c r="R224" s="139"/>
      <c r="S224" s="140"/>
      <c r="T224" s="352"/>
      <c r="U224" s="351"/>
      <c r="V224" s="350"/>
      <c r="W224" s="365"/>
      <c r="X224" s="365"/>
      <c r="Y224" s="365"/>
      <c r="Z224" s="365"/>
      <c r="AA224" s="365"/>
      <c r="AB224" s="365"/>
      <c r="AC224" s="365"/>
      <c r="AD224" s="365"/>
      <c r="AE224" s="365"/>
      <c r="AF224" s="365"/>
      <c r="AG224" s="365"/>
      <c r="AH224" s="365"/>
      <c r="AI224" s="350"/>
      <c r="AJ224" s="140"/>
      <c r="AK224" s="140"/>
      <c r="AL224" s="140"/>
      <c r="AM224" s="140"/>
      <c r="AN224" s="140"/>
      <c r="AO224" s="140"/>
      <c r="AP224" s="140"/>
      <c r="AQ224" s="140"/>
      <c r="AR224" s="140"/>
      <c r="AS224" s="140"/>
      <c r="AT224" s="140"/>
      <c r="AU224" s="140"/>
      <c r="AV224" s="140"/>
      <c r="AW224" s="140"/>
      <c r="AX224" s="140"/>
      <c r="AY224" s="140"/>
      <c r="AZ224" s="140"/>
      <c r="BA224" s="140"/>
      <c r="BB224" s="140"/>
      <c r="BC224" s="140"/>
      <c r="BD224" s="140"/>
      <c r="BE224" s="350"/>
      <c r="BF224" s="350"/>
      <c r="BG224" s="350"/>
      <c r="BH224" s="350"/>
      <c r="BI224" s="350"/>
      <c r="BJ224" s="350"/>
      <c r="BK224" s="350"/>
      <c r="BL224" s="350"/>
      <c r="BM224" s="350"/>
      <c r="BN224" s="350"/>
      <c r="BO224" s="350"/>
      <c r="BP224" s="350"/>
      <c r="BQ224" s="350"/>
      <c r="BR224" s="350"/>
      <c r="BS224" s="350"/>
      <c r="BT224" s="350"/>
      <c r="BU224" s="350"/>
      <c r="BV224" s="350"/>
      <c r="BW224" s="350"/>
      <c r="BX224" s="350"/>
      <c r="BY224" s="350"/>
    </row>
    <row r="225" spans="1:77" customFormat="1" ht="12.75">
      <c r="A225" s="139"/>
      <c r="B225" s="139"/>
      <c r="C225" s="139"/>
      <c r="D225" s="139"/>
      <c r="E225" s="139"/>
      <c r="F225" s="139"/>
      <c r="G225" s="139"/>
      <c r="H225" s="139"/>
      <c r="I225" s="199"/>
      <c r="J225" s="139"/>
      <c r="K225" s="139"/>
      <c r="L225" s="139"/>
      <c r="M225" s="139"/>
      <c r="N225" s="139"/>
      <c r="O225" s="139"/>
      <c r="P225" s="139"/>
      <c r="Q225" s="139"/>
      <c r="R225" s="139"/>
      <c r="S225" s="140"/>
      <c r="T225" s="352"/>
      <c r="U225" s="351"/>
      <c r="V225" s="350"/>
      <c r="W225" s="365"/>
      <c r="X225" s="365"/>
      <c r="Y225" s="365"/>
      <c r="Z225" s="365"/>
      <c r="AA225" s="365"/>
      <c r="AB225" s="365"/>
      <c r="AC225" s="365"/>
      <c r="AD225" s="365"/>
      <c r="AE225" s="365"/>
      <c r="AF225" s="365"/>
      <c r="AG225" s="365"/>
      <c r="AH225" s="365"/>
      <c r="AI225" s="350"/>
      <c r="AJ225" s="140"/>
      <c r="AK225" s="140"/>
      <c r="AL225" s="140"/>
      <c r="AM225" s="140"/>
      <c r="AN225" s="140"/>
      <c r="AO225" s="140"/>
      <c r="AP225" s="140"/>
      <c r="AQ225" s="140"/>
      <c r="AR225" s="140"/>
      <c r="AS225" s="140"/>
      <c r="AT225" s="140"/>
      <c r="AU225" s="140"/>
      <c r="AV225" s="140"/>
      <c r="AW225" s="140"/>
      <c r="AX225" s="140"/>
      <c r="AY225" s="140"/>
      <c r="AZ225" s="140"/>
      <c r="BA225" s="140"/>
      <c r="BB225" s="140"/>
      <c r="BC225" s="140"/>
      <c r="BD225" s="140"/>
      <c r="BE225" s="350"/>
      <c r="BF225" s="350"/>
      <c r="BG225" s="350"/>
      <c r="BH225" s="350"/>
      <c r="BI225" s="350"/>
      <c r="BJ225" s="350"/>
      <c r="BK225" s="350"/>
      <c r="BL225" s="350"/>
      <c r="BM225" s="350"/>
      <c r="BN225" s="350"/>
      <c r="BO225" s="350"/>
      <c r="BP225" s="350"/>
      <c r="BQ225" s="350"/>
      <c r="BR225" s="350"/>
      <c r="BS225" s="350"/>
      <c r="BT225" s="350"/>
      <c r="BU225" s="350"/>
      <c r="BV225" s="350"/>
      <c r="BW225" s="350"/>
      <c r="BX225" s="350"/>
      <c r="BY225" s="350"/>
    </row>
    <row r="226" spans="1:77" customFormat="1" ht="12.75">
      <c r="A226" s="139"/>
      <c r="B226" s="139"/>
      <c r="C226" s="139"/>
      <c r="D226" s="139"/>
      <c r="E226" s="139"/>
      <c r="F226" s="139"/>
      <c r="G226" s="139"/>
      <c r="H226" s="139"/>
      <c r="I226" s="199"/>
      <c r="J226" s="139"/>
      <c r="K226" s="139"/>
      <c r="L226" s="139"/>
      <c r="M226" s="139"/>
      <c r="N226" s="139"/>
      <c r="O226" s="139"/>
      <c r="P226" s="139"/>
      <c r="Q226" s="139"/>
      <c r="R226" s="139"/>
      <c r="S226" s="140"/>
      <c r="T226" s="352"/>
      <c r="U226" s="351"/>
      <c r="V226" s="350"/>
      <c r="W226" s="365"/>
      <c r="X226" s="365"/>
      <c r="Y226" s="365"/>
      <c r="Z226" s="365"/>
      <c r="AA226" s="365"/>
      <c r="AB226" s="365"/>
      <c r="AC226" s="365"/>
      <c r="AD226" s="365"/>
      <c r="AE226" s="365"/>
      <c r="AF226" s="365"/>
      <c r="AG226" s="365"/>
      <c r="AH226" s="365"/>
      <c r="AI226" s="350"/>
      <c r="AJ226" s="140"/>
      <c r="AK226" s="140"/>
      <c r="AL226" s="140"/>
      <c r="AM226" s="140"/>
      <c r="AN226" s="140"/>
      <c r="AO226" s="140"/>
      <c r="AP226" s="140"/>
      <c r="AQ226" s="140"/>
      <c r="AR226" s="140"/>
      <c r="AS226" s="140"/>
      <c r="AT226" s="140"/>
      <c r="AU226" s="140"/>
      <c r="AV226" s="140"/>
      <c r="AW226" s="140"/>
      <c r="AX226" s="140"/>
      <c r="AY226" s="140"/>
      <c r="AZ226" s="140"/>
      <c r="BA226" s="140"/>
      <c r="BB226" s="140"/>
      <c r="BC226" s="140"/>
      <c r="BD226" s="140"/>
      <c r="BE226" s="350"/>
      <c r="BF226" s="350"/>
      <c r="BG226" s="350"/>
      <c r="BH226" s="350"/>
      <c r="BI226" s="350"/>
      <c r="BJ226" s="350"/>
      <c r="BK226" s="350"/>
      <c r="BL226" s="350"/>
      <c r="BM226" s="350"/>
      <c r="BN226" s="350"/>
      <c r="BO226" s="350"/>
      <c r="BP226" s="350"/>
      <c r="BQ226" s="350"/>
      <c r="BR226" s="350"/>
      <c r="BS226" s="350"/>
      <c r="BT226" s="350"/>
      <c r="BU226" s="350"/>
      <c r="BV226" s="350"/>
      <c r="BW226" s="350"/>
      <c r="BX226" s="350"/>
      <c r="BY226" s="350"/>
    </row>
    <row r="227" spans="1:77" customFormat="1" ht="12.75">
      <c r="A227" s="139"/>
      <c r="B227" s="139"/>
      <c r="C227" s="139"/>
      <c r="D227" s="139"/>
      <c r="E227" s="139"/>
      <c r="F227" s="139"/>
      <c r="G227" s="139"/>
      <c r="H227" s="139"/>
      <c r="I227" s="199"/>
      <c r="J227" s="139"/>
      <c r="K227" s="139"/>
      <c r="L227" s="139"/>
      <c r="M227" s="139"/>
      <c r="N227" s="139"/>
      <c r="O227" s="139"/>
      <c r="P227" s="139"/>
      <c r="Q227" s="139"/>
      <c r="R227" s="139"/>
      <c r="S227" s="140"/>
      <c r="T227" s="352"/>
      <c r="U227" s="351"/>
      <c r="V227" s="350"/>
      <c r="W227" s="365"/>
      <c r="X227" s="365"/>
      <c r="Y227" s="365"/>
      <c r="Z227" s="365"/>
      <c r="AA227" s="365"/>
      <c r="AB227" s="365"/>
      <c r="AC227" s="365"/>
      <c r="AD227" s="365"/>
      <c r="AE227" s="365"/>
      <c r="AF227" s="365"/>
      <c r="AG227" s="365"/>
      <c r="AH227" s="365"/>
      <c r="AI227" s="350"/>
      <c r="AJ227" s="140"/>
      <c r="AK227" s="140"/>
      <c r="AL227" s="140"/>
      <c r="AM227" s="140"/>
      <c r="AN227" s="140"/>
      <c r="AO227" s="140"/>
      <c r="AP227" s="140"/>
      <c r="AQ227" s="140"/>
      <c r="AR227" s="140"/>
      <c r="AS227" s="140"/>
      <c r="AT227" s="140"/>
      <c r="AU227" s="140"/>
      <c r="AV227" s="140"/>
      <c r="AW227" s="140"/>
      <c r="AX227" s="140"/>
      <c r="AY227" s="140"/>
      <c r="AZ227" s="140"/>
      <c r="BA227" s="140"/>
      <c r="BB227" s="140"/>
      <c r="BC227" s="140"/>
      <c r="BD227" s="140"/>
      <c r="BE227" s="350"/>
      <c r="BF227" s="350"/>
      <c r="BG227" s="350"/>
      <c r="BH227" s="350"/>
      <c r="BI227" s="350"/>
      <c r="BJ227" s="350"/>
      <c r="BK227" s="350"/>
      <c r="BL227" s="350"/>
      <c r="BM227" s="350"/>
      <c r="BN227" s="350"/>
      <c r="BO227" s="350"/>
      <c r="BP227" s="350"/>
      <c r="BQ227" s="350"/>
      <c r="BR227" s="350"/>
      <c r="BS227" s="350"/>
      <c r="BT227" s="350"/>
      <c r="BU227" s="350"/>
      <c r="BV227" s="350"/>
      <c r="BW227" s="350"/>
      <c r="BX227" s="350"/>
      <c r="BY227" s="350"/>
    </row>
    <row r="228" spans="1:77" customFormat="1" ht="12.75">
      <c r="A228" s="139"/>
      <c r="B228" s="139"/>
      <c r="C228" s="139"/>
      <c r="D228" s="139"/>
      <c r="E228" s="139"/>
      <c r="F228" s="139"/>
      <c r="G228" s="139"/>
      <c r="H228" s="139"/>
      <c r="I228" s="199"/>
      <c r="J228" s="139"/>
      <c r="K228" s="139"/>
      <c r="L228" s="139"/>
      <c r="M228" s="139"/>
      <c r="N228" s="139"/>
      <c r="O228" s="139"/>
      <c r="P228" s="139"/>
      <c r="Q228" s="139"/>
      <c r="R228" s="139"/>
      <c r="S228" s="140"/>
      <c r="T228" s="352"/>
      <c r="U228" s="351"/>
      <c r="V228" s="350"/>
      <c r="W228" s="365"/>
      <c r="X228" s="365"/>
      <c r="Y228" s="365"/>
      <c r="Z228" s="365"/>
      <c r="AA228" s="365"/>
      <c r="AB228" s="365"/>
      <c r="AC228" s="365"/>
      <c r="AD228" s="365"/>
      <c r="AE228" s="365"/>
      <c r="AF228" s="365"/>
      <c r="AG228" s="365"/>
      <c r="AH228" s="365"/>
      <c r="AI228" s="350"/>
      <c r="AJ228" s="140"/>
      <c r="AK228" s="140"/>
      <c r="AL228" s="140"/>
      <c r="AM228" s="140"/>
      <c r="AN228" s="140"/>
      <c r="AO228" s="140"/>
      <c r="AP228" s="140"/>
      <c r="AQ228" s="140"/>
      <c r="AR228" s="140"/>
      <c r="AS228" s="140"/>
      <c r="AT228" s="140"/>
      <c r="AU228" s="140"/>
      <c r="AV228" s="140"/>
      <c r="AW228" s="140"/>
      <c r="AX228" s="140"/>
      <c r="AY228" s="140"/>
      <c r="AZ228" s="140"/>
      <c r="BA228" s="140"/>
      <c r="BB228" s="140"/>
      <c r="BC228" s="140"/>
      <c r="BD228" s="140"/>
      <c r="BE228" s="350"/>
      <c r="BF228" s="350"/>
      <c r="BG228" s="350"/>
      <c r="BH228" s="350"/>
      <c r="BI228" s="350"/>
      <c r="BJ228" s="350"/>
      <c r="BK228" s="350"/>
      <c r="BL228" s="350"/>
      <c r="BM228" s="350"/>
      <c r="BN228" s="350"/>
      <c r="BO228" s="350"/>
      <c r="BP228" s="350"/>
      <c r="BQ228" s="350"/>
      <c r="BR228" s="350"/>
      <c r="BS228" s="350"/>
      <c r="BT228" s="350"/>
      <c r="BU228" s="350"/>
      <c r="BV228" s="350"/>
      <c r="BW228" s="350"/>
      <c r="BX228" s="350"/>
      <c r="BY228" s="350"/>
    </row>
    <row r="229" spans="1:77" customFormat="1" ht="12.75">
      <c r="A229" s="139"/>
      <c r="B229" s="139"/>
      <c r="C229" s="139"/>
      <c r="D229" s="139"/>
      <c r="E229" s="139"/>
      <c r="F229" s="139"/>
      <c r="G229" s="139"/>
      <c r="H229" s="139"/>
      <c r="I229" s="199"/>
      <c r="J229" s="139"/>
      <c r="K229" s="139"/>
      <c r="L229" s="139"/>
      <c r="M229" s="139"/>
      <c r="N229" s="139"/>
      <c r="O229" s="139"/>
      <c r="P229" s="139"/>
      <c r="Q229" s="139"/>
      <c r="R229" s="139"/>
      <c r="S229" s="140"/>
      <c r="T229" s="352"/>
      <c r="U229" s="351"/>
      <c r="V229" s="350"/>
      <c r="W229" s="365"/>
      <c r="X229" s="365"/>
      <c r="Y229" s="365"/>
      <c r="Z229" s="365"/>
      <c r="AA229" s="365"/>
      <c r="AB229" s="365"/>
      <c r="AC229" s="365"/>
      <c r="AD229" s="365"/>
      <c r="AE229" s="365"/>
      <c r="AF229" s="365"/>
      <c r="AG229" s="365"/>
      <c r="AH229" s="365"/>
      <c r="AI229" s="350"/>
      <c r="AJ229" s="140"/>
      <c r="AK229" s="140"/>
      <c r="AL229" s="140"/>
      <c r="AM229" s="140"/>
      <c r="AN229" s="140"/>
      <c r="AO229" s="140"/>
      <c r="AP229" s="140"/>
      <c r="AQ229" s="140"/>
      <c r="AR229" s="140"/>
      <c r="AS229" s="140"/>
      <c r="AT229" s="140"/>
      <c r="AU229" s="140"/>
      <c r="AV229" s="140"/>
      <c r="AW229" s="140"/>
      <c r="AX229" s="140"/>
      <c r="AY229" s="140"/>
      <c r="AZ229" s="140"/>
      <c r="BA229" s="140"/>
      <c r="BB229" s="140"/>
      <c r="BC229" s="140"/>
      <c r="BD229" s="140"/>
      <c r="BE229" s="350"/>
      <c r="BF229" s="350"/>
      <c r="BG229" s="350"/>
      <c r="BH229" s="350"/>
      <c r="BI229" s="350"/>
      <c r="BJ229" s="350"/>
      <c r="BK229" s="350"/>
      <c r="BL229" s="350"/>
      <c r="BM229" s="350"/>
      <c r="BN229" s="350"/>
      <c r="BO229" s="350"/>
      <c r="BP229" s="350"/>
      <c r="BQ229" s="350"/>
      <c r="BR229" s="350"/>
      <c r="BS229" s="350"/>
      <c r="BT229" s="350"/>
      <c r="BU229" s="350"/>
      <c r="BV229" s="350"/>
      <c r="BW229" s="350"/>
      <c r="BX229" s="350"/>
      <c r="BY229" s="350"/>
    </row>
    <row r="230" spans="1:77" customFormat="1" ht="12.75">
      <c r="A230" s="139"/>
      <c r="B230" s="139"/>
      <c r="C230" s="139"/>
      <c r="D230" s="139"/>
      <c r="E230" s="139"/>
      <c r="F230" s="139"/>
      <c r="G230" s="139"/>
      <c r="H230" s="139"/>
      <c r="I230" s="199"/>
      <c r="J230" s="139"/>
      <c r="K230" s="139"/>
      <c r="L230" s="139"/>
      <c r="M230" s="139"/>
      <c r="N230" s="139"/>
      <c r="O230" s="139"/>
      <c r="P230" s="139"/>
      <c r="Q230" s="139"/>
      <c r="R230" s="139"/>
      <c r="S230" s="140"/>
      <c r="T230" s="352"/>
      <c r="U230" s="351"/>
      <c r="V230" s="350"/>
      <c r="W230" s="365"/>
      <c r="X230" s="365"/>
      <c r="Y230" s="365"/>
      <c r="Z230" s="365"/>
      <c r="AA230" s="365"/>
      <c r="AB230" s="365"/>
      <c r="AC230" s="365"/>
      <c r="AD230" s="365"/>
      <c r="AE230" s="365"/>
      <c r="AF230" s="365"/>
      <c r="AG230" s="365"/>
      <c r="AH230" s="365"/>
      <c r="AI230" s="350"/>
      <c r="AJ230" s="140"/>
      <c r="AK230" s="140"/>
      <c r="AL230" s="140"/>
      <c r="AM230" s="140"/>
      <c r="AN230" s="140"/>
      <c r="AO230" s="140"/>
      <c r="AP230" s="140"/>
      <c r="AQ230" s="140"/>
      <c r="AR230" s="140"/>
      <c r="AS230" s="140"/>
      <c r="AT230" s="140"/>
      <c r="AU230" s="140"/>
      <c r="AV230" s="140"/>
      <c r="AW230" s="140"/>
      <c r="AX230" s="140"/>
      <c r="AY230" s="140"/>
      <c r="AZ230" s="140"/>
      <c r="BA230" s="140"/>
      <c r="BB230" s="140"/>
      <c r="BC230" s="140"/>
      <c r="BD230" s="140"/>
      <c r="BE230" s="350"/>
      <c r="BF230" s="350"/>
      <c r="BG230" s="350"/>
      <c r="BH230" s="350"/>
      <c r="BI230" s="350"/>
      <c r="BJ230" s="350"/>
      <c r="BK230" s="350"/>
      <c r="BL230" s="350"/>
      <c r="BM230" s="350"/>
      <c r="BN230" s="350"/>
      <c r="BO230" s="350"/>
      <c r="BP230" s="350"/>
      <c r="BQ230" s="350"/>
      <c r="BR230" s="350"/>
      <c r="BS230" s="350"/>
      <c r="BT230" s="350"/>
      <c r="BU230" s="350"/>
      <c r="BV230" s="350"/>
      <c r="BW230" s="350"/>
      <c r="BX230" s="350"/>
      <c r="BY230" s="350"/>
    </row>
    <row r="231" spans="1:77" customFormat="1" ht="12.75">
      <c r="A231" s="139"/>
      <c r="B231" s="139"/>
      <c r="C231" s="139"/>
      <c r="D231" s="139"/>
      <c r="E231" s="139"/>
      <c r="F231" s="139"/>
      <c r="G231" s="139"/>
      <c r="H231" s="139"/>
      <c r="I231" s="199"/>
      <c r="J231" s="139"/>
      <c r="K231" s="139"/>
      <c r="L231" s="139"/>
      <c r="M231" s="139"/>
      <c r="N231" s="139"/>
      <c r="O231" s="139"/>
      <c r="P231" s="139"/>
      <c r="Q231" s="139"/>
      <c r="R231" s="139"/>
      <c r="S231" s="140"/>
      <c r="T231" s="352"/>
      <c r="U231" s="351"/>
      <c r="V231" s="350"/>
      <c r="W231" s="365"/>
      <c r="X231" s="365"/>
      <c r="Y231" s="365"/>
      <c r="Z231" s="365"/>
      <c r="AA231" s="365"/>
      <c r="AB231" s="365"/>
      <c r="AC231" s="365"/>
      <c r="AD231" s="365"/>
      <c r="AE231" s="365"/>
      <c r="AF231" s="365"/>
      <c r="AG231" s="365"/>
      <c r="AH231" s="365"/>
      <c r="AI231" s="350"/>
      <c r="AJ231" s="140"/>
      <c r="AK231" s="140"/>
      <c r="AL231" s="140"/>
      <c r="AM231" s="140"/>
      <c r="AN231" s="140"/>
      <c r="AO231" s="140"/>
      <c r="AP231" s="140"/>
      <c r="AQ231" s="140"/>
      <c r="AR231" s="140"/>
      <c r="AS231" s="140"/>
      <c r="AT231" s="140"/>
      <c r="AU231" s="140"/>
      <c r="AV231" s="140"/>
      <c r="AW231" s="140"/>
      <c r="AX231" s="140"/>
      <c r="AY231" s="140"/>
      <c r="AZ231" s="140"/>
      <c r="BA231" s="140"/>
      <c r="BB231" s="140"/>
      <c r="BC231" s="140"/>
      <c r="BD231" s="140"/>
      <c r="BE231" s="350"/>
      <c r="BF231" s="350"/>
      <c r="BG231" s="350"/>
      <c r="BH231" s="350"/>
      <c r="BI231" s="350"/>
      <c r="BJ231" s="350"/>
      <c r="BK231" s="350"/>
      <c r="BL231" s="350"/>
      <c r="BM231" s="350"/>
      <c r="BN231" s="350"/>
      <c r="BO231" s="350"/>
      <c r="BP231" s="350"/>
      <c r="BQ231" s="350"/>
      <c r="BR231" s="350"/>
      <c r="BS231" s="350"/>
      <c r="BT231" s="350"/>
      <c r="BU231" s="350"/>
      <c r="BV231" s="350"/>
      <c r="BW231" s="350"/>
      <c r="BX231" s="350"/>
      <c r="BY231" s="350"/>
    </row>
    <row r="232" spans="1:77" customFormat="1" ht="12.75">
      <c r="A232" s="139"/>
      <c r="B232" s="139"/>
      <c r="C232" s="139"/>
      <c r="D232" s="139"/>
      <c r="E232" s="139"/>
      <c r="F232" s="139"/>
      <c r="G232" s="139"/>
      <c r="H232" s="139"/>
      <c r="I232" s="199"/>
      <c r="J232" s="139"/>
      <c r="K232" s="139"/>
      <c r="L232" s="139"/>
      <c r="M232" s="139"/>
      <c r="N232" s="139"/>
      <c r="O232" s="139"/>
      <c r="P232" s="139"/>
      <c r="Q232" s="139"/>
      <c r="R232" s="139"/>
      <c r="S232" s="140"/>
      <c r="T232" s="352"/>
      <c r="U232" s="351"/>
      <c r="V232" s="350"/>
      <c r="W232" s="365"/>
      <c r="X232" s="365"/>
      <c r="Y232" s="365"/>
      <c r="Z232" s="365"/>
      <c r="AA232" s="365"/>
      <c r="AB232" s="365"/>
      <c r="AC232" s="365"/>
      <c r="AD232" s="365"/>
      <c r="AE232" s="365"/>
      <c r="AF232" s="365"/>
      <c r="AG232" s="365"/>
      <c r="AH232" s="365"/>
      <c r="AI232" s="350"/>
      <c r="AJ232" s="140"/>
      <c r="AK232" s="140"/>
      <c r="AL232" s="140"/>
      <c r="AM232" s="140"/>
      <c r="AN232" s="140"/>
      <c r="AO232" s="140"/>
      <c r="AP232" s="140"/>
      <c r="AQ232" s="140"/>
      <c r="AR232" s="140"/>
      <c r="AS232" s="140"/>
      <c r="AT232" s="140"/>
      <c r="AU232" s="140"/>
      <c r="AV232" s="140"/>
      <c r="AW232" s="140"/>
      <c r="AX232" s="140"/>
      <c r="AY232" s="140"/>
      <c r="AZ232" s="140"/>
      <c r="BA232" s="140"/>
      <c r="BB232" s="140"/>
      <c r="BC232" s="140"/>
      <c r="BD232" s="140"/>
      <c r="BE232" s="350"/>
      <c r="BF232" s="350"/>
      <c r="BG232" s="350"/>
      <c r="BH232" s="350"/>
      <c r="BI232" s="350"/>
      <c r="BJ232" s="350"/>
      <c r="BK232" s="350"/>
      <c r="BL232" s="350"/>
      <c r="BM232" s="350"/>
      <c r="BN232" s="350"/>
      <c r="BO232" s="350"/>
      <c r="BP232" s="350"/>
      <c r="BQ232" s="350"/>
      <c r="BR232" s="350"/>
      <c r="BS232" s="350"/>
      <c r="BT232" s="350"/>
      <c r="BU232" s="350"/>
      <c r="BV232" s="350"/>
      <c r="BW232" s="350"/>
      <c r="BX232" s="350"/>
      <c r="BY232" s="350"/>
    </row>
    <row r="233" spans="1:77" customFormat="1" ht="12.75">
      <c r="A233" s="139"/>
      <c r="B233" s="139"/>
      <c r="C233" s="139"/>
      <c r="D233" s="139"/>
      <c r="E233" s="139"/>
      <c r="F233" s="139"/>
      <c r="G233" s="139"/>
      <c r="H233" s="139"/>
      <c r="I233" s="199"/>
      <c r="J233" s="139"/>
      <c r="K233" s="139"/>
      <c r="L233" s="139"/>
      <c r="M233" s="139"/>
      <c r="N233" s="139"/>
      <c r="O233" s="139"/>
      <c r="P233" s="139"/>
      <c r="Q233" s="139"/>
      <c r="R233" s="139"/>
      <c r="S233" s="140"/>
      <c r="T233" s="352"/>
      <c r="U233" s="351"/>
      <c r="V233" s="350"/>
      <c r="W233" s="365"/>
      <c r="X233" s="365"/>
      <c r="Y233" s="365"/>
      <c r="Z233" s="365"/>
      <c r="AA233" s="365"/>
      <c r="AB233" s="365"/>
      <c r="AC233" s="365"/>
      <c r="AD233" s="365"/>
      <c r="AE233" s="365"/>
      <c r="AF233" s="365"/>
      <c r="AG233" s="365"/>
      <c r="AH233" s="365"/>
      <c r="AI233" s="350"/>
      <c r="AJ233" s="140"/>
      <c r="AK233" s="140"/>
      <c r="AL233" s="140"/>
      <c r="AM233" s="140"/>
      <c r="AN233" s="140"/>
      <c r="AO233" s="140"/>
      <c r="AP233" s="140"/>
      <c r="AQ233" s="140"/>
      <c r="AR233" s="140"/>
      <c r="AS233" s="140"/>
      <c r="AT233" s="140"/>
      <c r="AU233" s="140"/>
      <c r="AV233" s="140"/>
      <c r="AW233" s="140"/>
      <c r="AX233" s="140"/>
      <c r="AY233" s="140"/>
      <c r="AZ233" s="140"/>
      <c r="BA233" s="140"/>
      <c r="BB233" s="140"/>
      <c r="BC233" s="140"/>
      <c r="BD233" s="140"/>
      <c r="BE233" s="350"/>
      <c r="BF233" s="350"/>
      <c r="BG233" s="350"/>
      <c r="BH233" s="350"/>
      <c r="BI233" s="350"/>
      <c r="BJ233" s="350"/>
      <c r="BK233" s="350"/>
      <c r="BL233" s="350"/>
      <c r="BM233" s="350"/>
      <c r="BN233" s="350"/>
      <c r="BO233" s="350"/>
      <c r="BP233" s="350"/>
      <c r="BQ233" s="350"/>
      <c r="BR233" s="350"/>
      <c r="BS233" s="350"/>
      <c r="BT233" s="350"/>
      <c r="BU233" s="350"/>
      <c r="BV233" s="350"/>
      <c r="BW233" s="350"/>
      <c r="BX233" s="350"/>
      <c r="BY233" s="350"/>
    </row>
    <row r="234" spans="1:77" customFormat="1" ht="12.75">
      <c r="A234" s="139"/>
      <c r="B234" s="139"/>
      <c r="C234" s="139"/>
      <c r="D234" s="139"/>
      <c r="E234" s="139"/>
      <c r="F234" s="139"/>
      <c r="G234" s="139"/>
      <c r="H234" s="139"/>
      <c r="I234" s="199"/>
      <c r="J234" s="139"/>
      <c r="K234" s="139"/>
      <c r="L234" s="139"/>
      <c r="M234" s="139"/>
      <c r="N234" s="139"/>
      <c r="O234" s="139"/>
      <c r="P234" s="139"/>
      <c r="Q234" s="139"/>
      <c r="R234" s="139"/>
      <c r="S234" s="140"/>
      <c r="T234" s="352"/>
      <c r="U234" s="351"/>
      <c r="V234" s="350"/>
      <c r="W234" s="365"/>
      <c r="X234" s="365"/>
      <c r="Y234" s="365"/>
      <c r="Z234" s="365"/>
      <c r="AA234" s="365"/>
      <c r="AB234" s="365"/>
      <c r="AC234" s="365"/>
      <c r="AD234" s="365"/>
      <c r="AE234" s="365"/>
      <c r="AF234" s="365"/>
      <c r="AG234" s="365"/>
      <c r="AH234" s="365"/>
      <c r="AI234" s="350"/>
      <c r="AJ234" s="140"/>
      <c r="AK234" s="140"/>
      <c r="AL234" s="140"/>
      <c r="AM234" s="140"/>
      <c r="AN234" s="140"/>
      <c r="AO234" s="140"/>
      <c r="AP234" s="140"/>
      <c r="AQ234" s="140"/>
      <c r="AR234" s="140"/>
      <c r="AS234" s="140"/>
      <c r="AT234" s="140"/>
      <c r="AU234" s="140"/>
      <c r="AV234" s="140"/>
      <c r="AW234" s="140"/>
      <c r="AX234" s="140"/>
      <c r="AY234" s="140"/>
      <c r="AZ234" s="140"/>
      <c r="BA234" s="140"/>
      <c r="BB234" s="140"/>
      <c r="BC234" s="140"/>
      <c r="BD234" s="140"/>
      <c r="BE234" s="350"/>
      <c r="BF234" s="350"/>
      <c r="BG234" s="350"/>
      <c r="BH234" s="350"/>
      <c r="BI234" s="350"/>
      <c r="BJ234" s="350"/>
      <c r="BK234" s="350"/>
      <c r="BL234" s="350"/>
      <c r="BM234" s="350"/>
      <c r="BN234" s="350"/>
      <c r="BO234" s="350"/>
      <c r="BP234" s="350"/>
      <c r="BQ234" s="350"/>
      <c r="BR234" s="350"/>
      <c r="BS234" s="350"/>
      <c r="BT234" s="350"/>
      <c r="BU234" s="350"/>
      <c r="BV234" s="350"/>
      <c r="BW234" s="350"/>
      <c r="BX234" s="350"/>
      <c r="BY234" s="350"/>
    </row>
    <row r="235" spans="1:77" customFormat="1" ht="12.75">
      <c r="A235" s="139"/>
      <c r="B235" s="139"/>
      <c r="C235" s="139"/>
      <c r="D235" s="139"/>
      <c r="E235" s="139"/>
      <c r="F235" s="139"/>
      <c r="G235" s="139"/>
      <c r="H235" s="139"/>
      <c r="I235" s="199"/>
      <c r="J235" s="139"/>
      <c r="K235" s="139"/>
      <c r="L235" s="139"/>
      <c r="M235" s="139"/>
      <c r="N235" s="139"/>
      <c r="O235" s="139"/>
      <c r="P235" s="139"/>
      <c r="Q235" s="139"/>
      <c r="R235" s="139"/>
      <c r="S235" s="140"/>
      <c r="T235" s="352"/>
      <c r="U235" s="351"/>
      <c r="V235" s="350"/>
      <c r="W235" s="365"/>
      <c r="X235" s="365"/>
      <c r="Y235" s="365"/>
      <c r="Z235" s="365"/>
      <c r="AA235" s="365"/>
      <c r="AB235" s="365"/>
      <c r="AC235" s="365"/>
      <c r="AD235" s="365"/>
      <c r="AE235" s="365"/>
      <c r="AF235" s="365"/>
      <c r="AG235" s="365"/>
      <c r="AH235" s="365"/>
      <c r="AI235" s="350"/>
      <c r="AJ235" s="140"/>
      <c r="AK235" s="140"/>
      <c r="AL235" s="140"/>
      <c r="AM235" s="140"/>
      <c r="AN235" s="140"/>
      <c r="AO235" s="140"/>
      <c r="AP235" s="140"/>
      <c r="AQ235" s="140"/>
      <c r="AR235" s="140"/>
      <c r="AS235" s="140"/>
      <c r="AT235" s="140"/>
      <c r="AU235" s="140"/>
      <c r="AV235" s="140"/>
      <c r="AW235" s="140"/>
      <c r="AX235" s="140"/>
      <c r="AY235" s="140"/>
      <c r="AZ235" s="140"/>
      <c r="BA235" s="140"/>
      <c r="BB235" s="140"/>
      <c r="BC235" s="140"/>
      <c r="BD235" s="140"/>
      <c r="BE235" s="350"/>
      <c r="BF235" s="350"/>
      <c r="BG235" s="350"/>
      <c r="BH235" s="350"/>
      <c r="BI235" s="350"/>
      <c r="BJ235" s="350"/>
      <c r="BK235" s="350"/>
      <c r="BL235" s="350"/>
      <c r="BM235" s="350"/>
      <c r="BN235" s="350"/>
      <c r="BO235" s="350"/>
      <c r="BP235" s="350"/>
      <c r="BQ235" s="350"/>
      <c r="BR235" s="350"/>
      <c r="BS235" s="350"/>
      <c r="BT235" s="350"/>
      <c r="BU235" s="350"/>
      <c r="BV235" s="350"/>
      <c r="BW235" s="350"/>
      <c r="BX235" s="350"/>
      <c r="BY235" s="350"/>
    </row>
    <row r="236" spans="1:77" customFormat="1" ht="12.75">
      <c r="A236" s="139"/>
      <c r="B236" s="139"/>
      <c r="C236" s="139"/>
      <c r="D236" s="139"/>
      <c r="E236" s="139"/>
      <c r="F236" s="139"/>
      <c r="G236" s="139"/>
      <c r="H236" s="139"/>
      <c r="I236" s="199"/>
      <c r="J236" s="139"/>
      <c r="K236" s="139"/>
      <c r="L236" s="139"/>
      <c r="M236" s="139"/>
      <c r="N236" s="139"/>
      <c r="O236" s="139"/>
      <c r="P236" s="139"/>
      <c r="Q236" s="139"/>
      <c r="R236" s="139"/>
      <c r="S236" s="140"/>
      <c r="T236" s="352"/>
      <c r="U236" s="351"/>
      <c r="V236" s="350"/>
      <c r="W236" s="365"/>
      <c r="X236" s="365"/>
      <c r="Y236" s="365"/>
      <c r="Z236" s="365"/>
      <c r="AA236" s="365"/>
      <c r="AB236" s="365"/>
      <c r="AC236" s="365"/>
      <c r="AD236" s="365"/>
      <c r="AE236" s="365"/>
      <c r="AF236" s="365"/>
      <c r="AG236" s="365"/>
      <c r="AH236" s="365"/>
      <c r="AI236" s="350"/>
      <c r="AJ236" s="140"/>
      <c r="AK236" s="140"/>
      <c r="AL236" s="140"/>
      <c r="AM236" s="140"/>
      <c r="AN236" s="140"/>
      <c r="AO236" s="140"/>
      <c r="AP236" s="140"/>
      <c r="AQ236" s="140"/>
      <c r="AR236" s="140"/>
      <c r="AS236" s="140"/>
      <c r="AT236" s="140"/>
      <c r="AU236" s="140"/>
      <c r="AV236" s="140"/>
      <c r="AW236" s="140"/>
      <c r="AX236" s="140"/>
      <c r="AY236" s="140"/>
      <c r="AZ236" s="140"/>
      <c r="BA236" s="140"/>
      <c r="BB236" s="140"/>
      <c r="BC236" s="140"/>
      <c r="BD236" s="140"/>
      <c r="BE236" s="350"/>
      <c r="BF236" s="350"/>
      <c r="BG236" s="350"/>
      <c r="BH236" s="350"/>
      <c r="BI236" s="350"/>
      <c r="BJ236" s="350"/>
      <c r="BK236" s="350"/>
      <c r="BL236" s="350"/>
      <c r="BM236" s="350"/>
      <c r="BN236" s="350"/>
      <c r="BO236" s="350"/>
      <c r="BP236" s="350"/>
      <c r="BQ236" s="350"/>
      <c r="BR236" s="350"/>
      <c r="BS236" s="350"/>
      <c r="BT236" s="350"/>
      <c r="BU236" s="350"/>
      <c r="BV236" s="350"/>
      <c r="BW236" s="350"/>
      <c r="BX236" s="350"/>
      <c r="BY236" s="350"/>
    </row>
    <row r="237" spans="1:77" customFormat="1" ht="12.75">
      <c r="A237" s="139"/>
      <c r="B237" s="139"/>
      <c r="C237" s="139"/>
      <c r="D237" s="139"/>
      <c r="E237" s="139"/>
      <c r="F237" s="139"/>
      <c r="G237" s="139"/>
      <c r="H237" s="139"/>
      <c r="I237" s="199"/>
      <c r="J237" s="139"/>
      <c r="K237" s="139"/>
      <c r="L237" s="139"/>
      <c r="M237" s="139"/>
      <c r="N237" s="139"/>
      <c r="O237" s="139"/>
      <c r="P237" s="139"/>
      <c r="Q237" s="139"/>
      <c r="R237" s="139"/>
      <c r="S237" s="140"/>
      <c r="T237" s="352"/>
      <c r="U237" s="351"/>
      <c r="V237" s="350"/>
      <c r="W237" s="365"/>
      <c r="X237" s="365"/>
      <c r="Y237" s="365"/>
      <c r="Z237" s="365"/>
      <c r="AA237" s="365"/>
      <c r="AB237" s="365"/>
      <c r="AC237" s="365"/>
      <c r="AD237" s="365"/>
      <c r="AE237" s="365"/>
      <c r="AF237" s="365"/>
      <c r="AG237" s="365"/>
      <c r="AH237" s="365"/>
      <c r="AI237" s="350"/>
      <c r="AJ237" s="140"/>
      <c r="AK237" s="140"/>
      <c r="AL237" s="140"/>
      <c r="AM237" s="140"/>
      <c r="AN237" s="140"/>
      <c r="AO237" s="140"/>
      <c r="AP237" s="140"/>
      <c r="AQ237" s="140"/>
      <c r="AR237" s="140"/>
      <c r="AS237" s="140"/>
      <c r="AT237" s="140"/>
      <c r="AU237" s="140"/>
      <c r="AV237" s="140"/>
      <c r="AW237" s="140"/>
      <c r="AX237" s="140"/>
      <c r="AY237" s="140"/>
      <c r="AZ237" s="140"/>
      <c r="BA237" s="140"/>
      <c r="BB237" s="140"/>
      <c r="BC237" s="140"/>
      <c r="BD237" s="140"/>
      <c r="BE237" s="350"/>
      <c r="BF237" s="350"/>
      <c r="BG237" s="350"/>
      <c r="BH237" s="350"/>
      <c r="BI237" s="350"/>
      <c r="BJ237" s="350"/>
      <c r="BK237" s="350"/>
      <c r="BL237" s="350"/>
      <c r="BM237" s="350"/>
      <c r="BN237" s="350"/>
      <c r="BO237" s="350"/>
      <c r="BP237" s="350"/>
      <c r="BQ237" s="350"/>
      <c r="BR237" s="350"/>
      <c r="BS237" s="350"/>
      <c r="BT237" s="350"/>
      <c r="BU237" s="350"/>
      <c r="BV237" s="350"/>
      <c r="BW237" s="350"/>
      <c r="BX237" s="350"/>
      <c r="BY237" s="350"/>
    </row>
    <row r="238" spans="1:77" customFormat="1" ht="12.75">
      <c r="A238" s="139"/>
      <c r="B238" s="139"/>
      <c r="C238" s="139"/>
      <c r="D238" s="139"/>
      <c r="E238" s="139"/>
      <c r="F238" s="139"/>
      <c r="G238" s="139"/>
      <c r="H238" s="139"/>
      <c r="I238" s="199"/>
      <c r="J238" s="139"/>
      <c r="K238" s="139"/>
      <c r="L238" s="139"/>
      <c r="M238" s="139"/>
      <c r="N238" s="139"/>
      <c r="O238" s="139"/>
      <c r="P238" s="139"/>
      <c r="Q238" s="139"/>
      <c r="R238" s="139"/>
      <c r="S238" s="140"/>
      <c r="T238" s="352"/>
      <c r="U238" s="351"/>
      <c r="V238" s="350"/>
      <c r="W238" s="365"/>
      <c r="X238" s="365"/>
      <c r="Y238" s="365"/>
      <c r="Z238" s="365"/>
      <c r="AA238" s="365"/>
      <c r="AB238" s="365"/>
      <c r="AC238" s="365"/>
      <c r="AD238" s="365"/>
      <c r="AE238" s="365"/>
      <c r="AF238" s="365"/>
      <c r="AG238" s="365"/>
      <c r="AH238" s="365"/>
      <c r="AI238" s="350"/>
      <c r="AJ238" s="140"/>
      <c r="AK238" s="140"/>
      <c r="AL238" s="140"/>
      <c r="AM238" s="140"/>
      <c r="AN238" s="140"/>
      <c r="AO238" s="140"/>
      <c r="AP238" s="140"/>
      <c r="AQ238" s="140"/>
      <c r="AR238" s="140"/>
      <c r="AS238" s="140"/>
      <c r="AT238" s="140"/>
      <c r="AU238" s="140"/>
      <c r="AV238" s="140"/>
      <c r="AW238" s="140"/>
      <c r="AX238" s="140"/>
      <c r="AY238" s="140"/>
      <c r="AZ238" s="140"/>
      <c r="BA238" s="140"/>
      <c r="BB238" s="140"/>
      <c r="BC238" s="140"/>
      <c r="BD238" s="140"/>
      <c r="BE238" s="350"/>
      <c r="BF238" s="350"/>
      <c r="BG238" s="350"/>
      <c r="BH238" s="350"/>
      <c r="BI238" s="350"/>
      <c r="BJ238" s="350"/>
      <c r="BK238" s="350"/>
      <c r="BL238" s="350"/>
      <c r="BM238" s="350"/>
      <c r="BN238" s="350"/>
      <c r="BO238" s="350"/>
      <c r="BP238" s="350"/>
      <c r="BQ238" s="350"/>
      <c r="BR238" s="350"/>
      <c r="BS238" s="350"/>
      <c r="BT238" s="350"/>
      <c r="BU238" s="350"/>
      <c r="BV238" s="350"/>
      <c r="BW238" s="350"/>
      <c r="BX238" s="350"/>
      <c r="BY238" s="350"/>
    </row>
    <row r="239" spans="1:77" customFormat="1" ht="12.75">
      <c r="A239" s="139"/>
      <c r="B239" s="139"/>
      <c r="C239" s="139"/>
      <c r="D239" s="139"/>
      <c r="E239" s="139"/>
      <c r="F239" s="139"/>
      <c r="G239" s="139"/>
      <c r="H239" s="139"/>
      <c r="I239" s="199"/>
      <c r="J239" s="139"/>
      <c r="K239" s="139"/>
      <c r="L239" s="139"/>
      <c r="M239" s="139"/>
      <c r="N239" s="139"/>
      <c r="O239" s="139"/>
      <c r="P239" s="139"/>
      <c r="Q239" s="139"/>
      <c r="R239" s="139"/>
      <c r="S239" s="140"/>
      <c r="T239" s="352"/>
      <c r="U239" s="351"/>
      <c r="V239" s="350"/>
      <c r="W239" s="365"/>
      <c r="X239" s="365"/>
      <c r="Y239" s="365"/>
      <c r="Z239" s="365"/>
      <c r="AA239" s="365"/>
      <c r="AB239" s="365"/>
      <c r="AC239" s="365"/>
      <c r="AD239" s="365"/>
      <c r="AE239" s="365"/>
      <c r="AF239" s="365"/>
      <c r="AG239" s="365"/>
      <c r="AH239" s="365"/>
      <c r="AI239" s="350"/>
      <c r="AJ239" s="140"/>
      <c r="AK239" s="140"/>
      <c r="AL239" s="140"/>
      <c r="AM239" s="140"/>
      <c r="AN239" s="140"/>
      <c r="AO239" s="140"/>
      <c r="AP239" s="140"/>
      <c r="AQ239" s="140"/>
      <c r="AR239" s="140"/>
      <c r="AS239" s="140"/>
      <c r="AT239" s="140"/>
      <c r="AU239" s="140"/>
      <c r="AV239" s="140"/>
      <c r="AW239" s="140"/>
      <c r="AX239" s="140"/>
      <c r="AY239" s="140"/>
      <c r="AZ239" s="140"/>
      <c r="BA239" s="140"/>
      <c r="BB239" s="140"/>
      <c r="BC239" s="140"/>
      <c r="BD239" s="140"/>
      <c r="BE239" s="350"/>
      <c r="BF239" s="350"/>
      <c r="BG239" s="350"/>
      <c r="BH239" s="350"/>
      <c r="BI239" s="350"/>
      <c r="BJ239" s="350"/>
      <c r="BK239" s="350"/>
      <c r="BL239" s="350"/>
      <c r="BM239" s="350"/>
      <c r="BN239" s="350"/>
      <c r="BO239" s="350"/>
      <c r="BP239" s="350"/>
      <c r="BQ239" s="350"/>
      <c r="BR239" s="350"/>
      <c r="BS239" s="350"/>
      <c r="BT239" s="350"/>
      <c r="BU239" s="350"/>
      <c r="BV239" s="350"/>
      <c r="BW239" s="350"/>
      <c r="BX239" s="350"/>
      <c r="BY239" s="350"/>
    </row>
    <row r="240" spans="1:77" customFormat="1" ht="12.75">
      <c r="A240" s="139"/>
      <c r="B240" s="139"/>
      <c r="C240" s="139"/>
      <c r="D240" s="139"/>
      <c r="E240" s="139"/>
      <c r="F240" s="139"/>
      <c r="G240" s="139"/>
      <c r="H240" s="139"/>
      <c r="I240" s="199"/>
      <c r="J240" s="139"/>
      <c r="K240" s="139"/>
      <c r="L240" s="139"/>
      <c r="M240" s="139"/>
      <c r="N240" s="139"/>
      <c r="O240" s="139"/>
      <c r="P240" s="139"/>
      <c r="Q240" s="139"/>
      <c r="R240" s="139"/>
      <c r="S240" s="140"/>
      <c r="T240" s="351"/>
      <c r="U240" s="351"/>
      <c r="V240" s="350"/>
      <c r="W240" s="366"/>
      <c r="X240" s="366"/>
      <c r="Y240" s="366"/>
      <c r="Z240" s="366"/>
      <c r="AA240" s="366"/>
      <c r="AB240" s="366"/>
      <c r="AC240" s="366"/>
      <c r="AD240" s="366"/>
      <c r="AE240" s="366"/>
      <c r="AF240" s="366"/>
      <c r="AG240" s="366"/>
      <c r="AH240" s="366"/>
      <c r="AI240" s="350"/>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350"/>
      <c r="BF240" s="350"/>
      <c r="BG240" s="350"/>
      <c r="BH240" s="350"/>
      <c r="BI240" s="350"/>
      <c r="BJ240" s="350"/>
      <c r="BK240" s="350"/>
      <c r="BL240" s="350"/>
      <c r="BM240" s="350"/>
      <c r="BN240" s="350"/>
      <c r="BO240" s="350"/>
      <c r="BP240" s="350"/>
      <c r="BQ240" s="350"/>
      <c r="BR240" s="350"/>
      <c r="BS240" s="350"/>
      <c r="BT240" s="350"/>
      <c r="BU240" s="350"/>
      <c r="BV240" s="350"/>
      <c r="BW240" s="350"/>
      <c r="BX240" s="350"/>
      <c r="BY240" s="350"/>
    </row>
    <row r="241" spans="1:77" customFormat="1" ht="12.75">
      <c r="A241" s="139"/>
      <c r="B241" s="139"/>
      <c r="C241" s="139"/>
      <c r="D241" s="139"/>
      <c r="E241" s="139"/>
      <c r="F241" s="139"/>
      <c r="G241" s="139"/>
      <c r="H241" s="139"/>
      <c r="I241" s="199"/>
      <c r="J241" s="139"/>
      <c r="K241" s="139"/>
      <c r="L241" s="139"/>
      <c r="M241" s="139"/>
      <c r="N241" s="139"/>
      <c r="O241" s="139"/>
      <c r="P241" s="139"/>
      <c r="Q241" s="139"/>
      <c r="R241" s="139"/>
      <c r="S241" s="140"/>
      <c r="T241" s="352"/>
      <c r="U241" s="351"/>
      <c r="V241" s="350"/>
      <c r="W241" s="366"/>
      <c r="X241" s="366"/>
      <c r="Y241" s="366"/>
      <c r="Z241" s="366"/>
      <c r="AA241" s="366"/>
      <c r="AB241" s="366"/>
      <c r="AC241" s="366"/>
      <c r="AD241" s="366"/>
      <c r="AE241" s="366"/>
      <c r="AF241" s="366"/>
      <c r="AG241" s="366"/>
      <c r="AH241" s="366"/>
      <c r="AI241" s="350"/>
      <c r="AJ241" s="140"/>
      <c r="AK241" s="140"/>
      <c r="AL241" s="140"/>
      <c r="AM241" s="140"/>
      <c r="AN241" s="140"/>
      <c r="AO241" s="140"/>
      <c r="AP241" s="140"/>
      <c r="AQ241" s="140"/>
      <c r="AR241" s="140"/>
      <c r="AS241" s="140"/>
      <c r="AT241" s="140"/>
      <c r="AU241" s="140"/>
      <c r="AV241" s="140"/>
      <c r="AW241" s="140"/>
      <c r="AX241" s="140"/>
      <c r="AY241" s="140"/>
      <c r="AZ241" s="140"/>
      <c r="BA241" s="140"/>
      <c r="BB241" s="140"/>
      <c r="BC241" s="140"/>
      <c r="BD241" s="140"/>
      <c r="BE241" s="350"/>
      <c r="BF241" s="350"/>
      <c r="BG241" s="350"/>
      <c r="BH241" s="350"/>
      <c r="BI241" s="350"/>
      <c r="BJ241" s="350"/>
      <c r="BK241" s="350"/>
      <c r="BL241" s="350"/>
      <c r="BM241" s="350"/>
      <c r="BN241" s="350"/>
      <c r="BO241" s="350"/>
      <c r="BP241" s="350"/>
      <c r="BQ241" s="350"/>
      <c r="BR241" s="350"/>
      <c r="BS241" s="350"/>
      <c r="BT241" s="350"/>
      <c r="BU241" s="350"/>
      <c r="BV241" s="350"/>
      <c r="BW241" s="350"/>
      <c r="BX241" s="350"/>
      <c r="BY241" s="350"/>
    </row>
    <row r="242" spans="1:77" customFormat="1" ht="12.75">
      <c r="A242" s="139"/>
      <c r="B242" s="139"/>
      <c r="C242" s="139"/>
      <c r="D242" s="139"/>
      <c r="E242" s="139"/>
      <c r="F242" s="139"/>
      <c r="G242" s="139"/>
      <c r="H242" s="139"/>
      <c r="I242" s="199"/>
      <c r="J242" s="139"/>
      <c r="K242" s="139"/>
      <c r="L242" s="139"/>
      <c r="M242" s="139"/>
      <c r="N242" s="139"/>
      <c r="O242" s="139"/>
      <c r="P242" s="139"/>
      <c r="Q242" s="139"/>
      <c r="R242" s="139"/>
      <c r="S242" s="140"/>
      <c r="T242" s="352"/>
      <c r="U242" s="351"/>
      <c r="V242" s="350"/>
      <c r="W242" s="366"/>
      <c r="X242" s="366"/>
      <c r="Y242" s="366"/>
      <c r="Z242" s="366"/>
      <c r="AA242" s="366"/>
      <c r="AB242" s="366"/>
      <c r="AC242" s="366"/>
      <c r="AD242" s="366"/>
      <c r="AE242" s="366"/>
      <c r="AF242" s="366"/>
      <c r="AG242" s="366"/>
      <c r="AH242" s="366"/>
      <c r="AI242" s="350"/>
      <c r="AJ242" s="140"/>
      <c r="AK242" s="140"/>
      <c r="AL242" s="140"/>
      <c r="AM242" s="140"/>
      <c r="AN242" s="140"/>
      <c r="AO242" s="140"/>
      <c r="AP242" s="140"/>
      <c r="AQ242" s="140"/>
      <c r="AR242" s="140"/>
      <c r="AS242" s="140"/>
      <c r="AT242" s="140"/>
      <c r="AU242" s="140"/>
      <c r="AV242" s="140"/>
      <c r="AW242" s="140"/>
      <c r="AX242" s="140"/>
      <c r="AY242" s="140"/>
      <c r="AZ242" s="140"/>
      <c r="BA242" s="140"/>
      <c r="BB242" s="140"/>
      <c r="BC242" s="140"/>
      <c r="BD242" s="140"/>
      <c r="BE242" s="350"/>
      <c r="BF242" s="350"/>
      <c r="BG242" s="350"/>
      <c r="BH242" s="350"/>
      <c r="BI242" s="350"/>
      <c r="BJ242" s="350"/>
      <c r="BK242" s="350"/>
      <c r="BL242" s="350"/>
      <c r="BM242" s="350"/>
      <c r="BN242" s="350"/>
      <c r="BO242" s="350"/>
      <c r="BP242" s="350"/>
      <c r="BQ242" s="350"/>
      <c r="BR242" s="350"/>
      <c r="BS242" s="350"/>
      <c r="BT242" s="350"/>
      <c r="BU242" s="350"/>
      <c r="BV242" s="350"/>
      <c r="BW242" s="350"/>
      <c r="BX242" s="350"/>
      <c r="BY242" s="350"/>
    </row>
    <row r="243" spans="1:77" customFormat="1" ht="12.75">
      <c r="A243" s="139"/>
      <c r="B243" s="139"/>
      <c r="C243" s="139"/>
      <c r="D243" s="139"/>
      <c r="E243" s="139"/>
      <c r="F243" s="139"/>
      <c r="G243" s="139"/>
      <c r="H243" s="139"/>
      <c r="I243" s="199"/>
      <c r="J243" s="139"/>
      <c r="K243" s="139"/>
      <c r="L243" s="139"/>
      <c r="M243" s="139"/>
      <c r="N243" s="139"/>
      <c r="O243" s="139"/>
      <c r="P243" s="139"/>
      <c r="Q243" s="139"/>
      <c r="R243" s="139"/>
      <c r="S243" s="140"/>
      <c r="T243" s="352"/>
      <c r="U243" s="351"/>
      <c r="V243" s="350"/>
      <c r="W243" s="366"/>
      <c r="X243" s="366"/>
      <c r="Y243" s="366"/>
      <c r="Z243" s="366"/>
      <c r="AA243" s="366"/>
      <c r="AB243" s="366"/>
      <c r="AC243" s="366"/>
      <c r="AD243" s="366"/>
      <c r="AE243" s="366"/>
      <c r="AF243" s="366"/>
      <c r="AG243" s="366"/>
      <c r="AH243" s="366"/>
      <c r="AI243" s="350"/>
      <c r="AJ243" s="140"/>
      <c r="AK243" s="140"/>
      <c r="AL243" s="140"/>
      <c r="AM243" s="140"/>
      <c r="AN243" s="140"/>
      <c r="AO243" s="140"/>
      <c r="AP243" s="140"/>
      <c r="AQ243" s="140"/>
      <c r="AR243" s="140"/>
      <c r="AS243" s="140"/>
      <c r="AT243" s="140"/>
      <c r="AU243" s="140"/>
      <c r="AV243" s="140"/>
      <c r="AW243" s="140"/>
      <c r="AX243" s="140"/>
      <c r="AY243" s="140"/>
      <c r="AZ243" s="140"/>
      <c r="BA243" s="140"/>
      <c r="BB243" s="140"/>
      <c r="BC243" s="140"/>
      <c r="BD243" s="140"/>
      <c r="BE243" s="350"/>
      <c r="BF243" s="350"/>
      <c r="BG243" s="350"/>
      <c r="BH243" s="350"/>
      <c r="BI243" s="350"/>
      <c r="BJ243" s="350"/>
      <c r="BK243" s="350"/>
      <c r="BL243" s="350"/>
      <c r="BM243" s="350"/>
      <c r="BN243" s="350"/>
      <c r="BO243" s="350"/>
      <c r="BP243" s="350"/>
      <c r="BQ243" s="350"/>
      <c r="BR243" s="350"/>
      <c r="BS243" s="350"/>
      <c r="BT243" s="350"/>
      <c r="BU243" s="350"/>
      <c r="BV243" s="350"/>
      <c r="BW243" s="350"/>
      <c r="BX243" s="350"/>
      <c r="BY243" s="350"/>
    </row>
    <row r="244" spans="1:77" customFormat="1" ht="12.75">
      <c r="A244" s="139"/>
      <c r="B244" s="139"/>
      <c r="C244" s="139"/>
      <c r="D244" s="139"/>
      <c r="E244" s="139"/>
      <c r="F244" s="139"/>
      <c r="G244" s="139"/>
      <c r="H244" s="139"/>
      <c r="I244" s="199"/>
      <c r="J244" s="139"/>
      <c r="K244" s="139"/>
      <c r="L244" s="139"/>
      <c r="M244" s="139"/>
      <c r="N244" s="139"/>
      <c r="O244" s="139"/>
      <c r="P244" s="139"/>
      <c r="Q244" s="139"/>
      <c r="R244" s="139"/>
      <c r="S244" s="140"/>
      <c r="T244" s="352"/>
      <c r="U244" s="351"/>
      <c r="V244" s="350"/>
      <c r="W244" s="366"/>
      <c r="X244" s="366"/>
      <c r="Y244" s="366"/>
      <c r="Z244" s="366"/>
      <c r="AA244" s="366"/>
      <c r="AB244" s="366"/>
      <c r="AC244" s="366"/>
      <c r="AD244" s="366"/>
      <c r="AE244" s="366"/>
      <c r="AF244" s="366"/>
      <c r="AG244" s="366"/>
      <c r="AH244" s="366"/>
      <c r="AI244" s="350"/>
      <c r="AJ244" s="140"/>
      <c r="AK244" s="140"/>
      <c r="AL244" s="140"/>
      <c r="AM244" s="140"/>
      <c r="AN244" s="140"/>
      <c r="AO244" s="140"/>
      <c r="AP244" s="140"/>
      <c r="AQ244" s="140"/>
      <c r="AR244" s="140"/>
      <c r="AS244" s="140"/>
      <c r="AT244" s="140"/>
      <c r="AU244" s="140"/>
      <c r="AV244" s="140"/>
      <c r="AW244" s="140"/>
      <c r="AX244" s="140"/>
      <c r="AY244" s="140"/>
      <c r="AZ244" s="140"/>
      <c r="BA244" s="140"/>
      <c r="BB244" s="140"/>
      <c r="BC244" s="140"/>
      <c r="BD244" s="140"/>
      <c r="BE244" s="350"/>
      <c r="BF244" s="350"/>
      <c r="BG244" s="350"/>
      <c r="BH244" s="350"/>
      <c r="BI244" s="350"/>
      <c r="BJ244" s="350"/>
      <c r="BK244" s="350"/>
      <c r="BL244" s="350"/>
      <c r="BM244" s="350"/>
      <c r="BN244" s="350"/>
      <c r="BO244" s="350"/>
      <c r="BP244" s="350"/>
      <c r="BQ244" s="350"/>
      <c r="BR244" s="350"/>
      <c r="BS244" s="350"/>
      <c r="BT244" s="350"/>
      <c r="BU244" s="350"/>
      <c r="BV244" s="350"/>
      <c r="BW244" s="350"/>
      <c r="BX244" s="350"/>
      <c r="BY244" s="350"/>
    </row>
    <row r="245" spans="1:77" customFormat="1" ht="12.75">
      <c r="A245" s="139"/>
      <c r="B245" s="139"/>
      <c r="C245" s="139"/>
      <c r="D245" s="139"/>
      <c r="E245" s="139"/>
      <c r="F245" s="139"/>
      <c r="G245" s="139"/>
      <c r="H245" s="139"/>
      <c r="I245" s="199"/>
      <c r="J245" s="139"/>
      <c r="K245" s="139"/>
      <c r="L245" s="139"/>
      <c r="M245" s="139"/>
      <c r="N245" s="139"/>
      <c r="O245" s="139"/>
      <c r="P245" s="139"/>
      <c r="Q245" s="139"/>
      <c r="R245" s="139"/>
      <c r="S245" s="140"/>
      <c r="T245" s="352"/>
      <c r="U245" s="351"/>
      <c r="V245" s="350"/>
      <c r="W245" s="366"/>
      <c r="X245" s="366"/>
      <c r="Y245" s="366"/>
      <c r="Z245" s="366"/>
      <c r="AA245" s="366"/>
      <c r="AB245" s="366"/>
      <c r="AC245" s="366"/>
      <c r="AD245" s="366"/>
      <c r="AE245" s="366"/>
      <c r="AF245" s="366"/>
      <c r="AG245" s="366"/>
      <c r="AH245" s="366"/>
      <c r="AI245" s="350"/>
      <c r="AJ245" s="140"/>
      <c r="AK245" s="140"/>
      <c r="AL245" s="140"/>
      <c r="AM245" s="140"/>
      <c r="AN245" s="140"/>
      <c r="AO245" s="140"/>
      <c r="AP245" s="140"/>
      <c r="AQ245" s="140"/>
      <c r="AR245" s="140"/>
      <c r="AS245" s="140"/>
      <c r="AT245" s="140"/>
      <c r="AU245" s="140"/>
      <c r="AV245" s="140"/>
      <c r="AW245" s="140"/>
      <c r="AX245" s="140"/>
      <c r="AY245" s="140"/>
      <c r="AZ245" s="140"/>
      <c r="BA245" s="140"/>
      <c r="BB245" s="140"/>
      <c r="BC245" s="140"/>
      <c r="BD245" s="140"/>
      <c r="BE245" s="350"/>
      <c r="BF245" s="350"/>
      <c r="BG245" s="350"/>
      <c r="BH245" s="350"/>
      <c r="BI245" s="350"/>
      <c r="BJ245" s="350"/>
      <c r="BK245" s="350"/>
      <c r="BL245" s="350"/>
      <c r="BM245" s="350"/>
      <c r="BN245" s="350"/>
      <c r="BO245" s="350"/>
      <c r="BP245" s="350"/>
      <c r="BQ245" s="350"/>
      <c r="BR245" s="350"/>
      <c r="BS245" s="350"/>
      <c r="BT245" s="350"/>
      <c r="BU245" s="350"/>
      <c r="BV245" s="350"/>
      <c r="BW245" s="350"/>
      <c r="BX245" s="350"/>
      <c r="BY245" s="350"/>
    </row>
    <row r="246" spans="1:77" customFormat="1" ht="12.75">
      <c r="A246" s="139"/>
      <c r="B246" s="139"/>
      <c r="C246" s="139"/>
      <c r="D246" s="139"/>
      <c r="E246" s="139"/>
      <c r="F246" s="139"/>
      <c r="G246" s="139"/>
      <c r="H246" s="139"/>
      <c r="I246" s="199"/>
      <c r="J246" s="139"/>
      <c r="K246" s="139"/>
      <c r="L246" s="139"/>
      <c r="M246" s="139"/>
      <c r="N246" s="139"/>
      <c r="O246" s="139"/>
      <c r="P246" s="139"/>
      <c r="Q246" s="139"/>
      <c r="R246" s="139"/>
      <c r="S246" s="140"/>
      <c r="T246" s="352"/>
      <c r="U246" s="351"/>
      <c r="V246" s="350"/>
      <c r="W246" s="366"/>
      <c r="X246" s="366"/>
      <c r="Y246" s="366"/>
      <c r="Z246" s="366"/>
      <c r="AA246" s="366"/>
      <c r="AB246" s="366"/>
      <c r="AC246" s="366"/>
      <c r="AD246" s="366"/>
      <c r="AE246" s="366"/>
      <c r="AF246" s="366"/>
      <c r="AG246" s="366"/>
      <c r="AH246" s="366"/>
      <c r="AI246" s="350"/>
      <c r="AJ246" s="140"/>
      <c r="AK246" s="140"/>
      <c r="AL246" s="140"/>
      <c r="AM246" s="140"/>
      <c r="AN246" s="140"/>
      <c r="AO246" s="140"/>
      <c r="AP246" s="140"/>
      <c r="AQ246" s="140"/>
      <c r="AR246" s="140"/>
      <c r="AS246" s="140"/>
      <c r="AT246" s="140"/>
      <c r="AU246" s="140"/>
      <c r="AV246" s="140"/>
      <c r="AW246" s="140"/>
      <c r="AX246" s="140"/>
      <c r="AY246" s="140"/>
      <c r="AZ246" s="140"/>
      <c r="BA246" s="140"/>
      <c r="BB246" s="140"/>
      <c r="BC246" s="140"/>
      <c r="BD246" s="140"/>
      <c r="BE246" s="350"/>
      <c r="BF246" s="350"/>
      <c r="BG246" s="350"/>
      <c r="BH246" s="350"/>
      <c r="BI246" s="350"/>
      <c r="BJ246" s="350"/>
      <c r="BK246" s="350"/>
      <c r="BL246" s="350"/>
      <c r="BM246" s="350"/>
      <c r="BN246" s="350"/>
      <c r="BO246" s="350"/>
      <c r="BP246" s="350"/>
      <c r="BQ246" s="350"/>
      <c r="BR246" s="350"/>
      <c r="BS246" s="350"/>
      <c r="BT246" s="350"/>
      <c r="BU246" s="350"/>
      <c r="BV246" s="350"/>
      <c r="BW246" s="350"/>
      <c r="BX246" s="350"/>
      <c r="BY246" s="350"/>
    </row>
    <row r="247" spans="1:77" customFormat="1" ht="12.75">
      <c r="A247" s="139"/>
      <c r="B247" s="139"/>
      <c r="C247" s="139"/>
      <c r="D247" s="139"/>
      <c r="E247" s="139"/>
      <c r="F247" s="139"/>
      <c r="G247" s="139"/>
      <c r="H247" s="139"/>
      <c r="I247" s="199"/>
      <c r="J247" s="139"/>
      <c r="K247" s="139"/>
      <c r="L247" s="139"/>
      <c r="M247" s="139"/>
      <c r="N247" s="139"/>
      <c r="O247" s="139"/>
      <c r="P247" s="139"/>
      <c r="Q247" s="139"/>
      <c r="R247" s="139"/>
      <c r="S247" s="140"/>
      <c r="T247" s="352"/>
      <c r="U247" s="351"/>
      <c r="V247" s="350"/>
      <c r="W247" s="366"/>
      <c r="X247" s="366"/>
      <c r="Y247" s="366"/>
      <c r="Z247" s="366"/>
      <c r="AA247" s="366"/>
      <c r="AB247" s="366"/>
      <c r="AC247" s="366"/>
      <c r="AD247" s="366"/>
      <c r="AE247" s="366"/>
      <c r="AF247" s="366"/>
      <c r="AG247" s="366"/>
      <c r="AH247" s="366"/>
      <c r="AI247" s="350"/>
      <c r="AJ247" s="140"/>
      <c r="AK247" s="140"/>
      <c r="AL247" s="140"/>
      <c r="AM247" s="140"/>
      <c r="AN247" s="140"/>
      <c r="AO247" s="140"/>
      <c r="AP247" s="140"/>
      <c r="AQ247" s="140"/>
      <c r="AR247" s="140"/>
      <c r="AS247" s="140"/>
      <c r="AT247" s="140"/>
      <c r="AU247" s="140"/>
      <c r="AV247" s="140"/>
      <c r="AW247" s="140"/>
      <c r="AX247" s="140"/>
      <c r="AY247" s="140"/>
      <c r="AZ247" s="140"/>
      <c r="BA247" s="140"/>
      <c r="BB247" s="140"/>
      <c r="BC247" s="140"/>
      <c r="BD247" s="140"/>
      <c r="BE247" s="350"/>
      <c r="BF247" s="350"/>
      <c r="BG247" s="350"/>
      <c r="BH247" s="350"/>
      <c r="BI247" s="350"/>
      <c r="BJ247" s="350"/>
      <c r="BK247" s="350"/>
      <c r="BL247" s="350"/>
      <c r="BM247" s="350"/>
      <c r="BN247" s="350"/>
      <c r="BO247" s="350"/>
      <c r="BP247" s="350"/>
      <c r="BQ247" s="350"/>
      <c r="BR247" s="350"/>
      <c r="BS247" s="350"/>
      <c r="BT247" s="350"/>
      <c r="BU247" s="350"/>
      <c r="BV247" s="350"/>
      <c r="BW247" s="350"/>
      <c r="BX247" s="350"/>
      <c r="BY247" s="350"/>
    </row>
    <row r="248" spans="1:77" customFormat="1" ht="12.75">
      <c r="A248" s="139"/>
      <c r="B248" s="139"/>
      <c r="C248" s="139"/>
      <c r="D248" s="139"/>
      <c r="E248" s="139"/>
      <c r="F248" s="139"/>
      <c r="G248" s="139"/>
      <c r="H248" s="139"/>
      <c r="I248" s="199"/>
      <c r="J248" s="139"/>
      <c r="K248" s="139"/>
      <c r="L248" s="139"/>
      <c r="M248" s="139"/>
      <c r="N248" s="139"/>
      <c r="O248" s="139"/>
      <c r="P248" s="139"/>
      <c r="Q248" s="139"/>
      <c r="R248" s="139"/>
      <c r="S248" s="140"/>
      <c r="T248" s="352"/>
      <c r="U248" s="351"/>
      <c r="V248" s="350"/>
      <c r="W248" s="366"/>
      <c r="X248" s="366"/>
      <c r="Y248" s="366"/>
      <c r="Z248" s="366"/>
      <c r="AA248" s="366"/>
      <c r="AB248" s="366"/>
      <c r="AC248" s="366"/>
      <c r="AD248" s="366"/>
      <c r="AE248" s="366"/>
      <c r="AF248" s="366"/>
      <c r="AG248" s="366"/>
      <c r="AH248" s="366"/>
      <c r="AI248" s="350"/>
      <c r="AJ248" s="140"/>
      <c r="AK248" s="140"/>
      <c r="AL248" s="140"/>
      <c r="AM248" s="140"/>
      <c r="AN248" s="140"/>
      <c r="AO248" s="140"/>
      <c r="AP248" s="140"/>
      <c r="AQ248" s="140"/>
      <c r="AR248" s="140"/>
      <c r="AS248" s="140"/>
      <c r="AT248" s="140"/>
      <c r="AU248" s="140"/>
      <c r="AV248" s="140"/>
      <c r="AW248" s="140"/>
      <c r="AX248" s="140"/>
      <c r="AY248" s="140"/>
      <c r="AZ248" s="140"/>
      <c r="BA248" s="140"/>
      <c r="BB248" s="140"/>
      <c r="BC248" s="140"/>
      <c r="BD248" s="140"/>
      <c r="BE248" s="350"/>
      <c r="BF248" s="350"/>
      <c r="BG248" s="350"/>
      <c r="BH248" s="350"/>
      <c r="BI248" s="350"/>
      <c r="BJ248" s="350"/>
      <c r="BK248" s="350"/>
      <c r="BL248" s="350"/>
      <c r="BM248" s="350"/>
      <c r="BN248" s="350"/>
      <c r="BO248" s="350"/>
      <c r="BP248" s="350"/>
      <c r="BQ248" s="350"/>
      <c r="BR248" s="350"/>
      <c r="BS248" s="350"/>
      <c r="BT248" s="350"/>
      <c r="BU248" s="350"/>
      <c r="BV248" s="350"/>
      <c r="BW248" s="350"/>
      <c r="BX248" s="350"/>
      <c r="BY248" s="350"/>
    </row>
    <row r="249" spans="1:77" customFormat="1" ht="12.75">
      <c r="A249" s="139"/>
      <c r="B249" s="139"/>
      <c r="C249" s="139"/>
      <c r="D249" s="139"/>
      <c r="E249" s="139"/>
      <c r="F249" s="139"/>
      <c r="G249" s="139"/>
      <c r="H249" s="139"/>
      <c r="I249" s="199"/>
      <c r="J249" s="139"/>
      <c r="K249" s="139"/>
      <c r="L249" s="139"/>
      <c r="M249" s="139"/>
      <c r="N249" s="139"/>
      <c r="O249" s="139"/>
      <c r="P249" s="139"/>
      <c r="Q249" s="139"/>
      <c r="R249" s="139"/>
      <c r="S249" s="140"/>
      <c r="T249" s="352"/>
      <c r="U249" s="351"/>
      <c r="V249" s="350"/>
      <c r="W249" s="366"/>
      <c r="X249" s="366"/>
      <c r="Y249" s="366"/>
      <c r="Z249" s="366"/>
      <c r="AA249" s="366"/>
      <c r="AB249" s="366"/>
      <c r="AC249" s="366"/>
      <c r="AD249" s="366"/>
      <c r="AE249" s="366"/>
      <c r="AF249" s="366"/>
      <c r="AG249" s="366"/>
      <c r="AH249" s="366"/>
      <c r="AI249" s="350"/>
      <c r="AJ249" s="140"/>
      <c r="AK249" s="140"/>
      <c r="AL249" s="140"/>
      <c r="AM249" s="140"/>
      <c r="AN249" s="140"/>
      <c r="AO249" s="140"/>
      <c r="AP249" s="140"/>
      <c r="AQ249" s="140"/>
      <c r="AR249" s="140"/>
      <c r="AS249" s="140"/>
      <c r="AT249" s="140"/>
      <c r="AU249" s="140"/>
      <c r="AV249" s="140"/>
      <c r="AW249" s="140"/>
      <c r="AX249" s="140"/>
      <c r="AY249" s="140"/>
      <c r="AZ249" s="140"/>
      <c r="BA249" s="140"/>
      <c r="BB249" s="140"/>
      <c r="BC249" s="140"/>
      <c r="BD249" s="140"/>
      <c r="BE249" s="350"/>
      <c r="BF249" s="350"/>
      <c r="BG249" s="350"/>
      <c r="BH249" s="350"/>
      <c r="BI249" s="350"/>
      <c r="BJ249" s="350"/>
      <c r="BK249" s="350"/>
      <c r="BL249" s="350"/>
      <c r="BM249" s="350"/>
      <c r="BN249" s="350"/>
      <c r="BO249" s="350"/>
      <c r="BP249" s="350"/>
      <c r="BQ249" s="350"/>
      <c r="BR249" s="350"/>
      <c r="BS249" s="350"/>
      <c r="BT249" s="350"/>
      <c r="BU249" s="350"/>
      <c r="BV249" s="350"/>
      <c r="BW249" s="350"/>
      <c r="BX249" s="350"/>
      <c r="BY249" s="350"/>
    </row>
    <row r="250" spans="1:77" customFormat="1" ht="12.75">
      <c r="A250" s="139"/>
      <c r="B250" s="139"/>
      <c r="C250" s="139"/>
      <c r="D250" s="139"/>
      <c r="E250" s="139"/>
      <c r="F250" s="139"/>
      <c r="G250" s="139"/>
      <c r="H250" s="139"/>
      <c r="I250" s="199"/>
      <c r="J250" s="139"/>
      <c r="K250" s="139"/>
      <c r="L250" s="139"/>
      <c r="M250" s="139"/>
      <c r="N250" s="139"/>
      <c r="O250" s="139"/>
      <c r="P250" s="139"/>
      <c r="Q250" s="139"/>
      <c r="R250" s="139"/>
      <c r="S250" s="140"/>
      <c r="T250" s="352"/>
      <c r="U250" s="351"/>
      <c r="V250" s="350"/>
      <c r="W250" s="366"/>
      <c r="X250" s="366"/>
      <c r="Y250" s="366"/>
      <c r="Z250" s="366"/>
      <c r="AA250" s="366"/>
      <c r="AB250" s="366"/>
      <c r="AC250" s="366"/>
      <c r="AD250" s="366"/>
      <c r="AE250" s="366"/>
      <c r="AF250" s="366"/>
      <c r="AG250" s="366"/>
      <c r="AH250" s="366"/>
      <c r="AI250" s="350"/>
      <c r="AJ250" s="140"/>
      <c r="AK250" s="140"/>
      <c r="AL250" s="140"/>
      <c r="AM250" s="140"/>
      <c r="AN250" s="140"/>
      <c r="AO250" s="140"/>
      <c r="AP250" s="140"/>
      <c r="AQ250" s="140"/>
      <c r="AR250" s="140"/>
      <c r="AS250" s="140"/>
      <c r="AT250" s="140"/>
      <c r="AU250" s="140"/>
      <c r="AV250" s="140"/>
      <c r="AW250" s="140"/>
      <c r="AX250" s="140"/>
      <c r="AY250" s="140"/>
      <c r="AZ250" s="140"/>
      <c r="BA250" s="140"/>
      <c r="BB250" s="140"/>
      <c r="BC250" s="140"/>
      <c r="BD250" s="140"/>
      <c r="BE250" s="350"/>
      <c r="BF250" s="350"/>
      <c r="BG250" s="350"/>
      <c r="BH250" s="350"/>
      <c r="BI250" s="350"/>
      <c r="BJ250" s="350"/>
      <c r="BK250" s="350"/>
      <c r="BL250" s="350"/>
      <c r="BM250" s="350"/>
      <c r="BN250" s="350"/>
      <c r="BO250" s="350"/>
      <c r="BP250" s="350"/>
      <c r="BQ250" s="350"/>
      <c r="BR250" s="350"/>
      <c r="BS250" s="350"/>
      <c r="BT250" s="350"/>
      <c r="BU250" s="350"/>
      <c r="BV250" s="350"/>
      <c r="BW250" s="350"/>
      <c r="BX250" s="350"/>
      <c r="BY250" s="350"/>
    </row>
    <row r="251" spans="1:77" customFormat="1" ht="12.75">
      <c r="A251" s="139"/>
      <c r="B251" s="139"/>
      <c r="C251" s="139"/>
      <c r="D251" s="139"/>
      <c r="E251" s="139"/>
      <c r="F251" s="139"/>
      <c r="G251" s="139"/>
      <c r="H251" s="139"/>
      <c r="I251" s="199"/>
      <c r="J251" s="139"/>
      <c r="K251" s="139"/>
      <c r="L251" s="139"/>
      <c r="M251" s="139"/>
      <c r="N251" s="139"/>
      <c r="O251" s="139"/>
      <c r="P251" s="139"/>
      <c r="Q251" s="139"/>
      <c r="R251" s="139"/>
      <c r="S251" s="140"/>
      <c r="T251" s="352"/>
      <c r="U251" s="351"/>
      <c r="V251" s="350"/>
      <c r="W251" s="366"/>
      <c r="X251" s="366"/>
      <c r="Y251" s="366"/>
      <c r="Z251" s="366"/>
      <c r="AA251" s="366"/>
      <c r="AB251" s="366"/>
      <c r="AC251" s="366"/>
      <c r="AD251" s="366"/>
      <c r="AE251" s="366"/>
      <c r="AF251" s="366"/>
      <c r="AG251" s="366"/>
      <c r="AH251" s="366"/>
      <c r="AI251" s="350"/>
      <c r="AJ251" s="140"/>
      <c r="AK251" s="140"/>
      <c r="AL251" s="140"/>
      <c r="AM251" s="140"/>
      <c r="AN251" s="140"/>
      <c r="AO251" s="140"/>
      <c r="AP251" s="140"/>
      <c r="AQ251" s="140"/>
      <c r="AR251" s="140"/>
      <c r="AS251" s="140"/>
      <c r="AT251" s="140"/>
      <c r="AU251" s="140"/>
      <c r="AV251" s="140"/>
      <c r="AW251" s="140"/>
      <c r="AX251" s="140"/>
      <c r="AY251" s="140"/>
      <c r="AZ251" s="140"/>
      <c r="BA251" s="140"/>
      <c r="BB251" s="140"/>
      <c r="BC251" s="140"/>
      <c r="BD251" s="140"/>
      <c r="BE251" s="350"/>
      <c r="BF251" s="350"/>
      <c r="BG251" s="350"/>
      <c r="BH251" s="350"/>
      <c r="BI251" s="350"/>
      <c r="BJ251" s="350"/>
      <c r="BK251" s="350"/>
      <c r="BL251" s="350"/>
      <c r="BM251" s="350"/>
      <c r="BN251" s="350"/>
      <c r="BO251" s="350"/>
      <c r="BP251" s="350"/>
      <c r="BQ251" s="350"/>
      <c r="BR251" s="350"/>
      <c r="BS251" s="350"/>
      <c r="BT251" s="350"/>
      <c r="BU251" s="350"/>
      <c r="BV251" s="350"/>
      <c r="BW251" s="350"/>
      <c r="BX251" s="350"/>
      <c r="BY251" s="350"/>
    </row>
    <row r="252" spans="1:77" customFormat="1" ht="12.75">
      <c r="A252" s="139"/>
      <c r="B252" s="139"/>
      <c r="C252" s="139"/>
      <c r="D252" s="139"/>
      <c r="E252" s="139"/>
      <c r="F252" s="139"/>
      <c r="G252" s="139"/>
      <c r="H252" s="139"/>
      <c r="I252" s="199"/>
      <c r="J252" s="139"/>
      <c r="K252" s="139"/>
      <c r="L252" s="139"/>
      <c r="M252" s="139"/>
      <c r="N252" s="139"/>
      <c r="O252" s="139"/>
      <c r="P252" s="139"/>
      <c r="Q252" s="139"/>
      <c r="R252" s="139"/>
      <c r="S252" s="140"/>
      <c r="T252" s="352"/>
      <c r="U252" s="351"/>
      <c r="V252" s="350"/>
      <c r="W252" s="366"/>
      <c r="X252" s="366"/>
      <c r="Y252" s="366"/>
      <c r="Z252" s="366"/>
      <c r="AA252" s="366"/>
      <c r="AB252" s="366"/>
      <c r="AC252" s="366"/>
      <c r="AD252" s="366"/>
      <c r="AE252" s="366"/>
      <c r="AF252" s="366"/>
      <c r="AG252" s="366"/>
      <c r="AH252" s="366"/>
      <c r="AI252" s="350"/>
      <c r="AJ252" s="140"/>
      <c r="AK252" s="140"/>
      <c r="AL252" s="140"/>
      <c r="AM252" s="140"/>
      <c r="AN252" s="140"/>
      <c r="AO252" s="140"/>
      <c r="AP252" s="140"/>
      <c r="AQ252" s="140"/>
      <c r="AR252" s="140"/>
      <c r="AS252" s="140"/>
      <c r="AT252" s="140"/>
      <c r="AU252" s="140"/>
      <c r="AV252" s="140"/>
      <c r="AW252" s="140"/>
      <c r="AX252" s="140"/>
      <c r="AY252" s="140"/>
      <c r="AZ252" s="140"/>
      <c r="BA252" s="140"/>
      <c r="BB252" s="140"/>
      <c r="BC252" s="140"/>
      <c r="BD252" s="140"/>
      <c r="BE252" s="350"/>
      <c r="BF252" s="350"/>
      <c r="BG252" s="350"/>
      <c r="BH252" s="350"/>
      <c r="BI252" s="350"/>
      <c r="BJ252" s="350"/>
      <c r="BK252" s="350"/>
      <c r="BL252" s="350"/>
      <c r="BM252" s="350"/>
      <c r="BN252" s="350"/>
      <c r="BO252" s="350"/>
      <c r="BP252" s="350"/>
      <c r="BQ252" s="350"/>
      <c r="BR252" s="350"/>
      <c r="BS252" s="350"/>
      <c r="BT252" s="350"/>
      <c r="BU252" s="350"/>
      <c r="BV252" s="350"/>
      <c r="BW252" s="350"/>
      <c r="BX252" s="350"/>
      <c r="BY252" s="350"/>
    </row>
    <row r="253" spans="1:77" customFormat="1" ht="12.75">
      <c r="A253" s="139"/>
      <c r="B253" s="139"/>
      <c r="C253" s="139"/>
      <c r="D253" s="139"/>
      <c r="E253" s="139"/>
      <c r="F253" s="139"/>
      <c r="G253" s="139"/>
      <c r="H253" s="139"/>
      <c r="I253" s="199"/>
      <c r="J253" s="139"/>
      <c r="K253" s="139"/>
      <c r="L253" s="139"/>
      <c r="M253" s="139"/>
      <c r="N253" s="139"/>
      <c r="O253" s="139"/>
      <c r="P253" s="139"/>
      <c r="Q253" s="139"/>
      <c r="R253" s="139"/>
      <c r="S253" s="140"/>
      <c r="T253" s="352"/>
      <c r="U253" s="351"/>
      <c r="V253" s="350"/>
      <c r="W253" s="366"/>
      <c r="X253" s="366"/>
      <c r="Y253" s="366"/>
      <c r="Z253" s="366"/>
      <c r="AA253" s="366"/>
      <c r="AB253" s="366"/>
      <c r="AC253" s="366"/>
      <c r="AD253" s="366"/>
      <c r="AE253" s="366"/>
      <c r="AF253" s="366"/>
      <c r="AG253" s="366"/>
      <c r="AH253" s="366"/>
      <c r="AI253" s="350"/>
      <c r="AJ253" s="140"/>
      <c r="AK253" s="140"/>
      <c r="AL253" s="140"/>
      <c r="AM253" s="140"/>
      <c r="AN253" s="140"/>
      <c r="AO253" s="140"/>
      <c r="AP253" s="140"/>
      <c r="AQ253" s="140"/>
      <c r="AR253" s="140"/>
      <c r="AS253" s="140"/>
      <c r="AT253" s="140"/>
      <c r="AU253" s="140"/>
      <c r="AV253" s="140"/>
      <c r="AW253" s="140"/>
      <c r="AX253" s="140"/>
      <c r="AY253" s="140"/>
      <c r="AZ253" s="140"/>
      <c r="BA253" s="140"/>
      <c r="BB253" s="140"/>
      <c r="BC253" s="140"/>
      <c r="BD253" s="140"/>
      <c r="BE253" s="350"/>
      <c r="BF253" s="350"/>
      <c r="BG253" s="350"/>
      <c r="BH253" s="350"/>
      <c r="BI253" s="350"/>
      <c r="BJ253" s="350"/>
      <c r="BK253" s="350"/>
      <c r="BL253" s="350"/>
      <c r="BM253" s="350"/>
      <c r="BN253" s="350"/>
      <c r="BO253" s="350"/>
      <c r="BP253" s="350"/>
      <c r="BQ253" s="350"/>
      <c r="BR253" s="350"/>
      <c r="BS253" s="350"/>
      <c r="BT253" s="350"/>
      <c r="BU253" s="350"/>
      <c r="BV253" s="350"/>
      <c r="BW253" s="350"/>
      <c r="BX253" s="350"/>
      <c r="BY253" s="350"/>
    </row>
    <row r="254" spans="1:77" customFormat="1" ht="12.75">
      <c r="A254" s="139"/>
      <c r="B254" s="139"/>
      <c r="C254" s="139"/>
      <c r="D254" s="139"/>
      <c r="E254" s="139"/>
      <c r="F254" s="139"/>
      <c r="G254" s="139"/>
      <c r="H254" s="139"/>
      <c r="I254" s="199"/>
      <c r="J254" s="139"/>
      <c r="K254" s="139"/>
      <c r="L254" s="139"/>
      <c r="M254" s="139"/>
      <c r="N254" s="139"/>
      <c r="O254" s="139"/>
      <c r="P254" s="139"/>
      <c r="Q254" s="139"/>
      <c r="R254" s="139"/>
      <c r="S254" s="140"/>
      <c r="T254" s="352"/>
      <c r="U254" s="351"/>
      <c r="V254" s="350"/>
      <c r="W254" s="366"/>
      <c r="X254" s="366"/>
      <c r="Y254" s="366"/>
      <c r="Z254" s="366"/>
      <c r="AA254" s="366"/>
      <c r="AB254" s="366"/>
      <c r="AC254" s="366"/>
      <c r="AD254" s="366"/>
      <c r="AE254" s="366"/>
      <c r="AF254" s="366"/>
      <c r="AG254" s="366"/>
      <c r="AH254" s="366"/>
      <c r="AI254" s="350"/>
      <c r="AJ254" s="140"/>
      <c r="AK254" s="140"/>
      <c r="AL254" s="140"/>
      <c r="AM254" s="140"/>
      <c r="AN254" s="140"/>
      <c r="AO254" s="140"/>
      <c r="AP254" s="140"/>
      <c r="AQ254" s="140"/>
      <c r="AR254" s="140"/>
      <c r="AS254" s="140"/>
      <c r="AT254" s="140"/>
      <c r="AU254" s="140"/>
      <c r="AV254" s="140"/>
      <c r="AW254" s="140"/>
      <c r="AX254" s="140"/>
      <c r="AY254" s="140"/>
      <c r="AZ254" s="140"/>
      <c r="BA254" s="140"/>
      <c r="BB254" s="140"/>
      <c r="BC254" s="140"/>
      <c r="BD254" s="140"/>
      <c r="BE254" s="350"/>
      <c r="BF254" s="350"/>
      <c r="BG254" s="350"/>
      <c r="BH254" s="350"/>
      <c r="BI254" s="350"/>
      <c r="BJ254" s="350"/>
      <c r="BK254" s="350"/>
      <c r="BL254" s="350"/>
      <c r="BM254" s="350"/>
      <c r="BN254" s="350"/>
      <c r="BO254" s="350"/>
      <c r="BP254" s="350"/>
      <c r="BQ254" s="350"/>
      <c r="BR254" s="350"/>
      <c r="BS254" s="350"/>
      <c r="BT254" s="350"/>
      <c r="BU254" s="350"/>
      <c r="BV254" s="350"/>
      <c r="BW254" s="350"/>
      <c r="BX254" s="350"/>
      <c r="BY254" s="350"/>
    </row>
    <row r="255" spans="1:77" customFormat="1" ht="12.75">
      <c r="A255" s="139"/>
      <c r="B255" s="139"/>
      <c r="C255" s="139"/>
      <c r="D255" s="139"/>
      <c r="E255" s="139"/>
      <c r="F255" s="139"/>
      <c r="G255" s="139"/>
      <c r="H255" s="139"/>
      <c r="I255" s="199"/>
      <c r="J255" s="139"/>
      <c r="K255" s="139"/>
      <c r="L255" s="139"/>
      <c r="M255" s="139"/>
      <c r="N255" s="139"/>
      <c r="O255" s="139"/>
      <c r="P255" s="139"/>
      <c r="Q255" s="139"/>
      <c r="R255" s="139"/>
      <c r="S255" s="140"/>
      <c r="T255" s="352"/>
      <c r="U255" s="351"/>
      <c r="V255" s="350"/>
      <c r="W255" s="366"/>
      <c r="X255" s="366"/>
      <c r="Y255" s="366"/>
      <c r="Z255" s="366"/>
      <c r="AA255" s="366"/>
      <c r="AB255" s="366"/>
      <c r="AC255" s="366"/>
      <c r="AD255" s="366"/>
      <c r="AE255" s="366"/>
      <c r="AF255" s="366"/>
      <c r="AG255" s="366"/>
      <c r="AH255" s="366"/>
      <c r="AI255" s="350"/>
      <c r="AJ255" s="140"/>
      <c r="AK255" s="140"/>
      <c r="AL255" s="140"/>
      <c r="AM255" s="140"/>
      <c r="AN255" s="140"/>
      <c r="AO255" s="140"/>
      <c r="AP255" s="140"/>
      <c r="AQ255" s="140"/>
      <c r="AR255" s="140"/>
      <c r="AS255" s="140"/>
      <c r="AT255" s="140"/>
      <c r="AU255" s="140"/>
      <c r="AV255" s="140"/>
      <c r="AW255" s="140"/>
      <c r="AX255" s="140"/>
      <c r="AY255" s="140"/>
      <c r="AZ255" s="140"/>
      <c r="BA255" s="140"/>
      <c r="BB255" s="140"/>
      <c r="BC255" s="140"/>
      <c r="BD255" s="140"/>
      <c r="BE255" s="350"/>
      <c r="BF255" s="350"/>
      <c r="BG255" s="350"/>
      <c r="BH255" s="350"/>
      <c r="BI255" s="350"/>
      <c r="BJ255" s="350"/>
      <c r="BK255" s="350"/>
      <c r="BL255" s="350"/>
      <c r="BM255" s="350"/>
      <c r="BN255" s="350"/>
      <c r="BO255" s="350"/>
      <c r="BP255" s="350"/>
      <c r="BQ255" s="350"/>
      <c r="BR255" s="350"/>
      <c r="BS255" s="350"/>
      <c r="BT255" s="350"/>
      <c r="BU255" s="350"/>
      <c r="BV255" s="350"/>
      <c r="BW255" s="350"/>
      <c r="BX255" s="350"/>
      <c r="BY255" s="350"/>
    </row>
    <row r="256" spans="1:77" customFormat="1" ht="12.75">
      <c r="A256" s="139"/>
      <c r="B256" s="139"/>
      <c r="C256" s="139"/>
      <c r="D256" s="139"/>
      <c r="E256" s="139"/>
      <c r="F256" s="139"/>
      <c r="G256" s="139"/>
      <c r="H256" s="139"/>
      <c r="I256" s="199"/>
      <c r="J256" s="139"/>
      <c r="K256" s="139"/>
      <c r="L256" s="139"/>
      <c r="M256" s="139"/>
      <c r="N256" s="139"/>
      <c r="O256" s="139"/>
      <c r="P256" s="139"/>
      <c r="Q256" s="139"/>
      <c r="R256" s="139"/>
      <c r="S256" s="140"/>
      <c r="T256" s="352"/>
      <c r="U256" s="351"/>
      <c r="V256" s="350"/>
      <c r="W256" s="366"/>
      <c r="X256" s="366"/>
      <c r="Y256" s="366"/>
      <c r="Z256" s="366"/>
      <c r="AA256" s="366"/>
      <c r="AB256" s="366"/>
      <c r="AC256" s="366"/>
      <c r="AD256" s="366"/>
      <c r="AE256" s="366"/>
      <c r="AF256" s="366"/>
      <c r="AG256" s="366"/>
      <c r="AH256" s="366"/>
      <c r="AI256" s="350"/>
      <c r="AJ256" s="140"/>
      <c r="AK256" s="140"/>
      <c r="AL256" s="140"/>
      <c r="AM256" s="140"/>
      <c r="AN256" s="140"/>
      <c r="AO256" s="140"/>
      <c r="AP256" s="140"/>
      <c r="AQ256" s="140"/>
      <c r="AR256" s="140"/>
      <c r="AS256" s="140"/>
      <c r="AT256" s="140"/>
      <c r="AU256" s="140"/>
      <c r="AV256" s="140"/>
      <c r="AW256" s="140"/>
      <c r="AX256" s="140"/>
      <c r="AY256" s="140"/>
      <c r="AZ256" s="140"/>
      <c r="BA256" s="140"/>
      <c r="BB256" s="140"/>
      <c r="BC256" s="140"/>
      <c r="BD256" s="140"/>
      <c r="BE256" s="350"/>
      <c r="BF256" s="350"/>
      <c r="BG256" s="350"/>
      <c r="BH256" s="350"/>
      <c r="BI256" s="350"/>
      <c r="BJ256" s="350"/>
      <c r="BK256" s="350"/>
      <c r="BL256" s="350"/>
      <c r="BM256" s="350"/>
      <c r="BN256" s="350"/>
      <c r="BO256" s="350"/>
      <c r="BP256" s="350"/>
      <c r="BQ256" s="350"/>
      <c r="BR256" s="350"/>
      <c r="BS256" s="350"/>
      <c r="BT256" s="350"/>
      <c r="BU256" s="350"/>
      <c r="BV256" s="350"/>
      <c r="BW256" s="350"/>
      <c r="BX256" s="350"/>
      <c r="BY256" s="350"/>
    </row>
    <row r="257" spans="1:77" customFormat="1" ht="12.75">
      <c r="A257" s="139"/>
      <c r="B257" s="139"/>
      <c r="C257" s="139"/>
      <c r="D257" s="139"/>
      <c r="E257" s="139"/>
      <c r="F257" s="139"/>
      <c r="G257" s="139"/>
      <c r="H257" s="139"/>
      <c r="I257" s="199"/>
      <c r="J257" s="139"/>
      <c r="K257" s="139"/>
      <c r="L257" s="139"/>
      <c r="M257" s="139"/>
      <c r="N257" s="139"/>
      <c r="O257" s="139"/>
      <c r="P257" s="139"/>
      <c r="Q257" s="139"/>
      <c r="R257" s="139"/>
      <c r="S257" s="140"/>
      <c r="T257" s="352"/>
      <c r="U257" s="351"/>
      <c r="V257" s="350"/>
      <c r="W257" s="366"/>
      <c r="X257" s="366"/>
      <c r="Y257" s="366"/>
      <c r="Z257" s="366"/>
      <c r="AA257" s="366"/>
      <c r="AB257" s="366"/>
      <c r="AC257" s="366"/>
      <c r="AD257" s="366"/>
      <c r="AE257" s="366"/>
      <c r="AF257" s="366"/>
      <c r="AG257" s="366"/>
      <c r="AH257" s="366"/>
      <c r="AI257" s="350"/>
      <c r="AJ257" s="140"/>
      <c r="AK257" s="140"/>
      <c r="AL257" s="140"/>
      <c r="AM257" s="140"/>
      <c r="AN257" s="140"/>
      <c r="AO257" s="140"/>
      <c r="AP257" s="140"/>
      <c r="AQ257" s="140"/>
      <c r="AR257" s="140"/>
      <c r="AS257" s="140"/>
      <c r="AT257" s="140"/>
      <c r="AU257" s="140"/>
      <c r="AV257" s="140"/>
      <c r="AW257" s="140"/>
      <c r="AX257" s="140"/>
      <c r="AY257" s="140"/>
      <c r="AZ257" s="140"/>
      <c r="BA257" s="140"/>
      <c r="BB257" s="140"/>
      <c r="BC257" s="140"/>
      <c r="BD257" s="140"/>
      <c r="BE257" s="350"/>
      <c r="BF257" s="350"/>
      <c r="BG257" s="350"/>
      <c r="BH257" s="350"/>
      <c r="BI257" s="350"/>
      <c r="BJ257" s="350"/>
      <c r="BK257" s="350"/>
      <c r="BL257" s="350"/>
      <c r="BM257" s="350"/>
      <c r="BN257" s="350"/>
      <c r="BO257" s="350"/>
      <c r="BP257" s="350"/>
      <c r="BQ257" s="350"/>
      <c r="BR257" s="350"/>
      <c r="BS257" s="350"/>
      <c r="BT257" s="350"/>
      <c r="BU257" s="350"/>
      <c r="BV257" s="350"/>
      <c r="BW257" s="350"/>
      <c r="BX257" s="350"/>
      <c r="BY257" s="350"/>
    </row>
    <row r="258" spans="1:77" customFormat="1" ht="12.75">
      <c r="A258" s="139"/>
      <c r="B258" s="139"/>
      <c r="C258" s="139"/>
      <c r="D258" s="139"/>
      <c r="E258" s="139"/>
      <c r="F258" s="139"/>
      <c r="G258" s="139"/>
      <c r="H258" s="139"/>
      <c r="I258" s="199"/>
      <c r="J258" s="139"/>
      <c r="K258" s="139"/>
      <c r="L258" s="139"/>
      <c r="M258" s="139"/>
      <c r="N258" s="139"/>
      <c r="O258" s="139"/>
      <c r="P258" s="139"/>
      <c r="Q258" s="139"/>
      <c r="R258" s="139"/>
      <c r="S258" s="140"/>
      <c r="T258" s="352"/>
      <c r="U258" s="351"/>
      <c r="V258" s="350"/>
      <c r="W258" s="366"/>
      <c r="X258" s="366"/>
      <c r="Y258" s="366"/>
      <c r="Z258" s="366"/>
      <c r="AA258" s="366"/>
      <c r="AB258" s="366"/>
      <c r="AC258" s="366"/>
      <c r="AD258" s="366"/>
      <c r="AE258" s="366"/>
      <c r="AF258" s="366"/>
      <c r="AG258" s="366"/>
      <c r="AH258" s="366"/>
      <c r="AI258" s="350"/>
      <c r="AJ258" s="140"/>
      <c r="AK258" s="140"/>
      <c r="AL258" s="140"/>
      <c r="AM258" s="140"/>
      <c r="AN258" s="140"/>
      <c r="AO258" s="140"/>
      <c r="AP258" s="140"/>
      <c r="AQ258" s="140"/>
      <c r="AR258" s="140"/>
      <c r="AS258" s="140"/>
      <c r="AT258" s="140"/>
      <c r="AU258" s="140"/>
      <c r="AV258" s="140"/>
      <c r="AW258" s="140"/>
      <c r="AX258" s="140"/>
      <c r="AY258" s="140"/>
      <c r="AZ258" s="140"/>
      <c r="BA258" s="140"/>
      <c r="BB258" s="140"/>
      <c r="BC258" s="140"/>
      <c r="BD258" s="140"/>
      <c r="BE258" s="350"/>
      <c r="BF258" s="350"/>
      <c r="BG258" s="350"/>
      <c r="BH258" s="350"/>
      <c r="BI258" s="350"/>
      <c r="BJ258" s="350"/>
      <c r="BK258" s="350"/>
      <c r="BL258" s="350"/>
      <c r="BM258" s="350"/>
      <c r="BN258" s="350"/>
      <c r="BO258" s="350"/>
      <c r="BP258" s="350"/>
      <c r="BQ258" s="350"/>
      <c r="BR258" s="350"/>
      <c r="BS258" s="350"/>
      <c r="BT258" s="350"/>
      <c r="BU258" s="350"/>
      <c r="BV258" s="350"/>
      <c r="BW258" s="350"/>
      <c r="BX258" s="350"/>
      <c r="BY258" s="350"/>
    </row>
    <row r="259" spans="1:77" customFormat="1" ht="12.75">
      <c r="A259" s="139"/>
      <c r="B259" s="139"/>
      <c r="C259" s="139"/>
      <c r="D259" s="139"/>
      <c r="E259" s="139"/>
      <c r="F259" s="139"/>
      <c r="G259" s="139"/>
      <c r="H259" s="139"/>
      <c r="I259" s="199"/>
      <c r="J259" s="139"/>
      <c r="K259" s="139"/>
      <c r="L259" s="139"/>
      <c r="M259" s="139"/>
      <c r="N259" s="139"/>
      <c r="O259" s="139"/>
      <c r="P259" s="139"/>
      <c r="Q259" s="139"/>
      <c r="R259" s="139"/>
      <c r="S259" s="140"/>
      <c r="T259" s="352"/>
      <c r="U259" s="351"/>
      <c r="V259" s="350"/>
      <c r="W259" s="366"/>
      <c r="X259" s="366"/>
      <c r="Y259" s="366"/>
      <c r="Z259" s="366"/>
      <c r="AA259" s="366"/>
      <c r="AB259" s="366"/>
      <c r="AC259" s="366"/>
      <c r="AD259" s="366"/>
      <c r="AE259" s="366"/>
      <c r="AF259" s="366"/>
      <c r="AG259" s="366"/>
      <c r="AH259" s="366"/>
      <c r="AI259" s="350"/>
      <c r="AJ259" s="140"/>
      <c r="AK259" s="140"/>
      <c r="AL259" s="140"/>
      <c r="AM259" s="140"/>
      <c r="AN259" s="140"/>
      <c r="AO259" s="140"/>
      <c r="AP259" s="140"/>
      <c r="AQ259" s="140"/>
      <c r="AR259" s="140"/>
      <c r="AS259" s="140"/>
      <c r="AT259" s="140"/>
      <c r="AU259" s="140"/>
      <c r="AV259" s="140"/>
      <c r="AW259" s="140"/>
      <c r="AX259" s="140"/>
      <c r="AY259" s="140"/>
      <c r="AZ259" s="140"/>
      <c r="BA259" s="140"/>
      <c r="BB259" s="140"/>
      <c r="BC259" s="140"/>
      <c r="BD259" s="140"/>
      <c r="BE259" s="350"/>
      <c r="BF259" s="350"/>
      <c r="BG259" s="350"/>
      <c r="BH259" s="350"/>
      <c r="BI259" s="350"/>
      <c r="BJ259" s="350"/>
      <c r="BK259" s="350"/>
      <c r="BL259" s="350"/>
      <c r="BM259" s="350"/>
      <c r="BN259" s="350"/>
      <c r="BO259" s="350"/>
      <c r="BP259" s="350"/>
      <c r="BQ259" s="350"/>
      <c r="BR259" s="350"/>
      <c r="BS259" s="350"/>
      <c r="BT259" s="350"/>
      <c r="BU259" s="350"/>
      <c r="BV259" s="350"/>
      <c r="BW259" s="350"/>
      <c r="BX259" s="350"/>
      <c r="BY259" s="350"/>
    </row>
    <row r="260" spans="1:77" customFormat="1" ht="12.75">
      <c r="A260" s="139"/>
      <c r="B260" s="139"/>
      <c r="C260" s="139"/>
      <c r="D260" s="139"/>
      <c r="E260" s="139"/>
      <c r="F260" s="139"/>
      <c r="G260" s="139"/>
      <c r="H260" s="139"/>
      <c r="I260" s="199"/>
      <c r="J260" s="139"/>
      <c r="K260" s="139"/>
      <c r="L260" s="139"/>
      <c r="M260" s="139"/>
      <c r="N260" s="139"/>
      <c r="O260" s="139"/>
      <c r="P260" s="139"/>
      <c r="Q260" s="139"/>
      <c r="R260" s="139"/>
      <c r="S260" s="140"/>
      <c r="T260" s="352"/>
      <c r="U260" s="351"/>
      <c r="V260" s="350"/>
      <c r="W260" s="366"/>
      <c r="X260" s="366"/>
      <c r="Y260" s="366"/>
      <c r="Z260" s="366"/>
      <c r="AA260" s="366"/>
      <c r="AB260" s="366"/>
      <c r="AC260" s="366"/>
      <c r="AD260" s="366"/>
      <c r="AE260" s="366"/>
      <c r="AF260" s="366"/>
      <c r="AG260" s="366"/>
      <c r="AH260" s="366"/>
      <c r="AI260" s="350"/>
      <c r="AJ260" s="140"/>
      <c r="AK260" s="140"/>
      <c r="AL260" s="140"/>
      <c r="AM260" s="140"/>
      <c r="AN260" s="140"/>
      <c r="AO260" s="140"/>
      <c r="AP260" s="140"/>
      <c r="AQ260" s="140"/>
      <c r="AR260" s="140"/>
      <c r="AS260" s="140"/>
      <c r="AT260" s="140"/>
      <c r="AU260" s="140"/>
      <c r="AV260" s="140"/>
      <c r="AW260" s="140"/>
      <c r="AX260" s="140"/>
      <c r="AY260" s="140"/>
      <c r="AZ260" s="140"/>
      <c r="BA260" s="140"/>
      <c r="BB260" s="140"/>
      <c r="BC260" s="140"/>
      <c r="BD260" s="140"/>
      <c r="BE260" s="350"/>
      <c r="BF260" s="350"/>
      <c r="BG260" s="350"/>
      <c r="BH260" s="350"/>
      <c r="BI260" s="350"/>
      <c r="BJ260" s="350"/>
      <c r="BK260" s="350"/>
      <c r="BL260" s="350"/>
      <c r="BM260" s="350"/>
      <c r="BN260" s="350"/>
      <c r="BO260" s="350"/>
      <c r="BP260" s="350"/>
      <c r="BQ260" s="350"/>
      <c r="BR260" s="350"/>
      <c r="BS260" s="350"/>
      <c r="BT260" s="350"/>
      <c r="BU260" s="350"/>
      <c r="BV260" s="350"/>
      <c r="BW260" s="350"/>
      <c r="BX260" s="350"/>
      <c r="BY260" s="350"/>
    </row>
    <row r="261" spans="1:77" customFormat="1" ht="12.75">
      <c r="A261" s="139"/>
      <c r="B261" s="139"/>
      <c r="C261" s="139"/>
      <c r="D261" s="139"/>
      <c r="E261" s="139"/>
      <c r="F261" s="139"/>
      <c r="G261" s="139"/>
      <c r="H261" s="139"/>
      <c r="I261" s="199"/>
      <c r="J261" s="139"/>
      <c r="K261" s="139"/>
      <c r="L261" s="139"/>
      <c r="M261" s="139"/>
      <c r="N261" s="139"/>
      <c r="O261" s="139"/>
      <c r="P261" s="139"/>
      <c r="Q261" s="139"/>
      <c r="R261" s="139"/>
      <c r="S261" s="140"/>
      <c r="T261" s="352"/>
      <c r="U261" s="351"/>
      <c r="V261" s="350"/>
      <c r="W261" s="366"/>
      <c r="X261" s="366"/>
      <c r="Y261" s="366"/>
      <c r="Z261" s="366"/>
      <c r="AA261" s="366"/>
      <c r="AB261" s="366"/>
      <c r="AC261" s="366"/>
      <c r="AD261" s="366"/>
      <c r="AE261" s="366"/>
      <c r="AF261" s="366"/>
      <c r="AG261" s="366"/>
      <c r="AH261" s="366"/>
      <c r="AI261" s="350"/>
      <c r="AJ261" s="140"/>
      <c r="AK261" s="140"/>
      <c r="AL261" s="140"/>
      <c r="AM261" s="140"/>
      <c r="AN261" s="140"/>
      <c r="AO261" s="140"/>
      <c r="AP261" s="140"/>
      <c r="AQ261" s="140"/>
      <c r="AR261" s="140"/>
      <c r="AS261" s="140"/>
      <c r="AT261" s="140"/>
      <c r="AU261" s="140"/>
      <c r="AV261" s="140"/>
      <c r="AW261" s="140"/>
      <c r="AX261" s="140"/>
      <c r="AY261" s="140"/>
      <c r="AZ261" s="140"/>
      <c r="BA261" s="140"/>
      <c r="BB261" s="140"/>
      <c r="BC261" s="140"/>
      <c r="BD261" s="140"/>
      <c r="BE261" s="350"/>
      <c r="BF261" s="350"/>
      <c r="BG261" s="350"/>
      <c r="BH261" s="350"/>
      <c r="BI261" s="350"/>
      <c r="BJ261" s="350"/>
      <c r="BK261" s="350"/>
      <c r="BL261" s="350"/>
      <c r="BM261" s="350"/>
      <c r="BN261" s="350"/>
      <c r="BO261" s="350"/>
      <c r="BP261" s="350"/>
      <c r="BQ261" s="350"/>
      <c r="BR261" s="350"/>
      <c r="BS261" s="350"/>
      <c r="BT261" s="350"/>
      <c r="BU261" s="350"/>
      <c r="BV261" s="350"/>
      <c r="BW261" s="350"/>
      <c r="BX261" s="350"/>
      <c r="BY261" s="350"/>
    </row>
    <row r="262" spans="1:77" customFormat="1" ht="12.75">
      <c r="A262" s="139"/>
      <c r="B262" s="139"/>
      <c r="C262" s="139"/>
      <c r="D262" s="139"/>
      <c r="E262" s="139"/>
      <c r="F262" s="139"/>
      <c r="G262" s="139"/>
      <c r="H262" s="139"/>
      <c r="I262" s="199"/>
      <c r="J262" s="139"/>
      <c r="K262" s="139"/>
      <c r="L262" s="139"/>
      <c r="M262" s="139"/>
      <c r="N262" s="139"/>
      <c r="O262" s="139"/>
      <c r="P262" s="139"/>
      <c r="Q262" s="139"/>
      <c r="R262" s="139"/>
      <c r="S262" s="140"/>
      <c r="T262" s="352"/>
      <c r="U262" s="351"/>
      <c r="V262" s="350"/>
      <c r="W262" s="366"/>
      <c r="X262" s="366"/>
      <c r="Y262" s="366"/>
      <c r="Z262" s="366"/>
      <c r="AA262" s="366"/>
      <c r="AB262" s="366"/>
      <c r="AC262" s="366"/>
      <c r="AD262" s="366"/>
      <c r="AE262" s="366"/>
      <c r="AF262" s="366"/>
      <c r="AG262" s="366"/>
      <c r="AH262" s="366"/>
      <c r="AI262" s="350"/>
      <c r="AJ262" s="140"/>
      <c r="AK262" s="140"/>
      <c r="AL262" s="140"/>
      <c r="AM262" s="140"/>
      <c r="AN262" s="140"/>
      <c r="AO262" s="140"/>
      <c r="AP262" s="140"/>
      <c r="AQ262" s="140"/>
      <c r="AR262" s="140"/>
      <c r="AS262" s="140"/>
      <c r="AT262" s="140"/>
      <c r="AU262" s="140"/>
      <c r="AV262" s="140"/>
      <c r="AW262" s="140"/>
      <c r="AX262" s="140"/>
      <c r="AY262" s="140"/>
      <c r="AZ262" s="140"/>
      <c r="BA262" s="140"/>
      <c r="BB262" s="140"/>
      <c r="BC262" s="140"/>
      <c r="BD262" s="140"/>
      <c r="BE262" s="350"/>
      <c r="BF262" s="350"/>
      <c r="BG262" s="350"/>
      <c r="BH262" s="350"/>
      <c r="BI262" s="350"/>
      <c r="BJ262" s="350"/>
      <c r="BK262" s="350"/>
      <c r="BL262" s="350"/>
      <c r="BM262" s="350"/>
      <c r="BN262" s="350"/>
      <c r="BO262" s="350"/>
      <c r="BP262" s="350"/>
      <c r="BQ262" s="350"/>
      <c r="BR262" s="350"/>
      <c r="BS262" s="350"/>
      <c r="BT262" s="350"/>
      <c r="BU262" s="350"/>
      <c r="BV262" s="350"/>
      <c r="BW262" s="350"/>
      <c r="BX262" s="350"/>
      <c r="BY262" s="350"/>
    </row>
    <row r="263" spans="1:77" customFormat="1" ht="12.75">
      <c r="A263" s="139"/>
      <c r="B263" s="139"/>
      <c r="C263" s="139"/>
      <c r="D263" s="139"/>
      <c r="E263" s="139"/>
      <c r="F263" s="139"/>
      <c r="G263" s="139"/>
      <c r="H263" s="139"/>
      <c r="I263" s="199"/>
      <c r="J263" s="139"/>
      <c r="K263" s="139"/>
      <c r="L263" s="139"/>
      <c r="M263" s="139"/>
      <c r="N263" s="139"/>
      <c r="O263" s="139"/>
      <c r="P263" s="139"/>
      <c r="Q263" s="139"/>
      <c r="R263" s="139"/>
      <c r="S263" s="140"/>
      <c r="T263" s="352"/>
      <c r="U263" s="351"/>
      <c r="V263" s="350"/>
      <c r="W263" s="366"/>
      <c r="X263" s="366"/>
      <c r="Y263" s="366"/>
      <c r="Z263" s="366"/>
      <c r="AA263" s="366"/>
      <c r="AB263" s="366"/>
      <c r="AC263" s="366"/>
      <c r="AD263" s="366"/>
      <c r="AE263" s="366"/>
      <c r="AF263" s="366"/>
      <c r="AG263" s="366"/>
      <c r="AH263" s="366"/>
      <c r="AI263" s="350"/>
      <c r="AJ263" s="140"/>
      <c r="AK263" s="140"/>
      <c r="AL263" s="140"/>
      <c r="AM263" s="140"/>
      <c r="AN263" s="140"/>
      <c r="AO263" s="140"/>
      <c r="AP263" s="140"/>
      <c r="AQ263" s="140"/>
      <c r="AR263" s="140"/>
      <c r="AS263" s="140"/>
      <c r="AT263" s="140"/>
      <c r="AU263" s="140"/>
      <c r="AV263" s="140"/>
      <c r="AW263" s="140"/>
      <c r="AX263" s="140"/>
      <c r="AY263" s="140"/>
      <c r="AZ263" s="140"/>
      <c r="BA263" s="140"/>
      <c r="BB263" s="140"/>
      <c r="BC263" s="140"/>
      <c r="BD263" s="140"/>
      <c r="BE263" s="350"/>
      <c r="BF263" s="350"/>
      <c r="BG263" s="350"/>
      <c r="BH263" s="350"/>
      <c r="BI263" s="350"/>
      <c r="BJ263" s="350"/>
      <c r="BK263" s="350"/>
      <c r="BL263" s="350"/>
      <c r="BM263" s="350"/>
      <c r="BN263" s="350"/>
      <c r="BO263" s="350"/>
      <c r="BP263" s="350"/>
      <c r="BQ263" s="350"/>
      <c r="BR263" s="350"/>
      <c r="BS263" s="350"/>
      <c r="BT263" s="350"/>
      <c r="BU263" s="350"/>
      <c r="BV263" s="350"/>
      <c r="BW263" s="350"/>
      <c r="BX263" s="350"/>
      <c r="BY263" s="350"/>
    </row>
    <row r="264" spans="1:77" customFormat="1" ht="12.75">
      <c r="A264" s="139"/>
      <c r="B264" s="139"/>
      <c r="C264" s="139"/>
      <c r="D264" s="139"/>
      <c r="E264" s="139"/>
      <c r="F264" s="139"/>
      <c r="G264" s="139"/>
      <c r="H264" s="139"/>
      <c r="I264" s="199"/>
      <c r="J264" s="139"/>
      <c r="K264" s="139"/>
      <c r="L264" s="139"/>
      <c r="M264" s="139"/>
      <c r="N264" s="139"/>
      <c r="O264" s="139"/>
      <c r="P264" s="139"/>
      <c r="Q264" s="139"/>
      <c r="R264" s="139"/>
      <c r="S264" s="140"/>
      <c r="T264" s="352"/>
      <c r="U264" s="351"/>
      <c r="V264" s="350"/>
      <c r="W264" s="366"/>
      <c r="X264" s="366"/>
      <c r="Y264" s="366"/>
      <c r="Z264" s="366"/>
      <c r="AA264" s="366"/>
      <c r="AB264" s="366"/>
      <c r="AC264" s="366"/>
      <c r="AD264" s="366"/>
      <c r="AE264" s="366"/>
      <c r="AF264" s="366"/>
      <c r="AG264" s="366"/>
      <c r="AH264" s="366"/>
      <c r="AI264" s="350"/>
      <c r="AJ264" s="140"/>
      <c r="AK264" s="140"/>
      <c r="AL264" s="140"/>
      <c r="AM264" s="140"/>
      <c r="AN264" s="140"/>
      <c r="AO264" s="140"/>
      <c r="AP264" s="140"/>
      <c r="AQ264" s="140"/>
      <c r="AR264" s="140"/>
      <c r="AS264" s="140"/>
      <c r="AT264" s="140"/>
      <c r="AU264" s="140"/>
      <c r="AV264" s="140"/>
      <c r="AW264" s="140"/>
      <c r="AX264" s="140"/>
      <c r="AY264" s="140"/>
      <c r="AZ264" s="140"/>
      <c r="BA264" s="140"/>
      <c r="BB264" s="140"/>
      <c r="BC264" s="140"/>
      <c r="BD264" s="140"/>
      <c r="BE264" s="350"/>
      <c r="BF264" s="350"/>
      <c r="BG264" s="350"/>
      <c r="BH264" s="350"/>
      <c r="BI264" s="350"/>
      <c r="BJ264" s="350"/>
      <c r="BK264" s="350"/>
      <c r="BL264" s="350"/>
      <c r="BM264" s="350"/>
      <c r="BN264" s="350"/>
      <c r="BO264" s="350"/>
      <c r="BP264" s="350"/>
      <c r="BQ264" s="350"/>
      <c r="BR264" s="350"/>
      <c r="BS264" s="350"/>
      <c r="BT264" s="350"/>
      <c r="BU264" s="350"/>
      <c r="BV264" s="350"/>
      <c r="BW264" s="350"/>
      <c r="BX264" s="350"/>
      <c r="BY264" s="350"/>
    </row>
    <row r="265" spans="1:77" customFormat="1" ht="12.75">
      <c r="A265" s="139"/>
      <c r="B265" s="139"/>
      <c r="C265" s="139"/>
      <c r="D265" s="139"/>
      <c r="E265" s="139"/>
      <c r="F265" s="139"/>
      <c r="G265" s="139"/>
      <c r="H265" s="139"/>
      <c r="I265" s="199"/>
      <c r="J265" s="139"/>
      <c r="K265" s="139"/>
      <c r="L265" s="139"/>
      <c r="M265" s="139"/>
      <c r="N265" s="139"/>
      <c r="O265" s="139"/>
      <c r="P265" s="139"/>
      <c r="Q265" s="139"/>
      <c r="R265" s="139"/>
      <c r="S265" s="140"/>
      <c r="T265" s="352"/>
      <c r="U265" s="351"/>
      <c r="V265" s="350"/>
      <c r="W265" s="366"/>
      <c r="X265" s="366"/>
      <c r="Y265" s="366"/>
      <c r="Z265" s="366"/>
      <c r="AA265" s="366"/>
      <c r="AB265" s="366"/>
      <c r="AC265" s="366"/>
      <c r="AD265" s="366"/>
      <c r="AE265" s="366"/>
      <c r="AF265" s="366"/>
      <c r="AG265" s="366"/>
      <c r="AH265" s="366"/>
      <c r="AI265" s="350"/>
      <c r="AJ265" s="140"/>
      <c r="AK265" s="140"/>
      <c r="AL265" s="140"/>
      <c r="AM265" s="140"/>
      <c r="AN265" s="140"/>
      <c r="AO265" s="140"/>
      <c r="AP265" s="140"/>
      <c r="AQ265" s="140"/>
      <c r="AR265" s="140"/>
      <c r="AS265" s="140"/>
      <c r="AT265" s="140"/>
      <c r="AU265" s="140"/>
      <c r="AV265" s="140"/>
      <c r="AW265" s="140"/>
      <c r="AX265" s="140"/>
      <c r="AY265" s="140"/>
      <c r="AZ265" s="140"/>
      <c r="BA265" s="140"/>
      <c r="BB265" s="140"/>
      <c r="BC265" s="140"/>
      <c r="BD265" s="140"/>
      <c r="BE265" s="350"/>
      <c r="BF265" s="350"/>
      <c r="BG265" s="350"/>
      <c r="BH265" s="350"/>
      <c r="BI265" s="350"/>
      <c r="BJ265" s="350"/>
      <c r="BK265" s="350"/>
      <c r="BL265" s="350"/>
      <c r="BM265" s="350"/>
      <c r="BN265" s="350"/>
      <c r="BO265" s="350"/>
      <c r="BP265" s="350"/>
      <c r="BQ265" s="350"/>
      <c r="BR265" s="350"/>
      <c r="BS265" s="350"/>
      <c r="BT265" s="350"/>
      <c r="BU265" s="350"/>
      <c r="BV265" s="350"/>
      <c r="BW265" s="350"/>
      <c r="BX265" s="350"/>
      <c r="BY265" s="350"/>
    </row>
    <row r="266" spans="1:77" customFormat="1" ht="12.75">
      <c r="A266" s="139"/>
      <c r="B266" s="139"/>
      <c r="C266" s="139"/>
      <c r="D266" s="139"/>
      <c r="E266" s="139"/>
      <c r="F266" s="139"/>
      <c r="G266" s="139"/>
      <c r="H266" s="139"/>
      <c r="I266" s="199"/>
      <c r="J266" s="139"/>
      <c r="K266" s="139"/>
      <c r="L266" s="139"/>
      <c r="M266" s="139"/>
      <c r="N266" s="139"/>
      <c r="O266" s="139"/>
      <c r="P266" s="139"/>
      <c r="Q266" s="139"/>
      <c r="R266" s="139"/>
      <c r="S266" s="140"/>
      <c r="T266" s="352"/>
      <c r="U266" s="351"/>
      <c r="V266" s="350"/>
      <c r="W266" s="366"/>
      <c r="X266" s="366"/>
      <c r="Y266" s="366"/>
      <c r="Z266" s="366"/>
      <c r="AA266" s="366"/>
      <c r="AB266" s="366"/>
      <c r="AC266" s="366"/>
      <c r="AD266" s="366"/>
      <c r="AE266" s="366"/>
      <c r="AF266" s="366"/>
      <c r="AG266" s="367"/>
      <c r="AH266" s="366"/>
      <c r="AI266" s="350"/>
      <c r="AJ266" s="140"/>
      <c r="AK266" s="140"/>
      <c r="AL266" s="140"/>
      <c r="AM266" s="140"/>
      <c r="AN266" s="140"/>
      <c r="AO266" s="140"/>
      <c r="AP266" s="140"/>
      <c r="AQ266" s="140"/>
      <c r="AR266" s="140"/>
      <c r="AS266" s="140"/>
      <c r="AT266" s="140"/>
      <c r="AU266" s="140"/>
      <c r="AV266" s="140"/>
      <c r="AW266" s="140"/>
      <c r="AX266" s="140"/>
      <c r="AY266" s="140"/>
      <c r="AZ266" s="140"/>
      <c r="BA266" s="140"/>
      <c r="BB266" s="140"/>
      <c r="BC266" s="140"/>
      <c r="BD266" s="140"/>
      <c r="BE266" s="350"/>
      <c r="BF266" s="350"/>
      <c r="BG266" s="350"/>
      <c r="BH266" s="350"/>
      <c r="BI266" s="350"/>
      <c r="BJ266" s="350"/>
      <c r="BK266" s="350"/>
      <c r="BL266" s="350"/>
      <c r="BM266" s="350"/>
      <c r="BN266" s="350"/>
      <c r="BO266" s="350"/>
      <c r="BP266" s="350"/>
      <c r="BQ266" s="350"/>
      <c r="BR266" s="350"/>
      <c r="BS266" s="350"/>
      <c r="BT266" s="350"/>
      <c r="BU266" s="350"/>
      <c r="BV266" s="350"/>
      <c r="BW266" s="350"/>
      <c r="BX266" s="350"/>
      <c r="BY266" s="350"/>
    </row>
    <row r="267" spans="1:77" customFormat="1" ht="12.75">
      <c r="A267" s="139"/>
      <c r="B267" s="139"/>
      <c r="C267" s="139"/>
      <c r="D267" s="139"/>
      <c r="E267" s="139"/>
      <c r="F267" s="139"/>
      <c r="G267" s="139"/>
      <c r="H267" s="139"/>
      <c r="I267" s="199"/>
      <c r="J267" s="139"/>
      <c r="K267" s="139"/>
      <c r="L267" s="139"/>
      <c r="M267" s="139"/>
      <c r="N267" s="139"/>
      <c r="O267" s="139"/>
      <c r="P267" s="139"/>
      <c r="Q267" s="139"/>
      <c r="R267" s="139"/>
      <c r="S267" s="140"/>
      <c r="T267" s="352"/>
      <c r="U267" s="351"/>
      <c r="V267" s="350"/>
      <c r="W267" s="366"/>
      <c r="X267" s="366"/>
      <c r="Y267" s="366"/>
      <c r="Z267" s="366"/>
      <c r="AA267" s="366"/>
      <c r="AB267" s="366"/>
      <c r="AC267" s="366"/>
      <c r="AD267" s="366"/>
      <c r="AE267" s="366"/>
      <c r="AF267" s="366"/>
      <c r="AG267" s="366"/>
      <c r="AH267" s="366"/>
      <c r="AI267" s="350"/>
      <c r="AJ267" s="140"/>
      <c r="AK267" s="140"/>
      <c r="AL267" s="140"/>
      <c r="AM267" s="140"/>
      <c r="AN267" s="140"/>
      <c r="AO267" s="140"/>
      <c r="AP267" s="140"/>
      <c r="AQ267" s="140"/>
      <c r="AR267" s="140"/>
      <c r="AS267" s="140"/>
      <c r="AT267" s="140"/>
      <c r="AU267" s="140"/>
      <c r="AV267" s="140"/>
      <c r="AW267" s="140"/>
      <c r="AX267" s="140"/>
      <c r="AY267" s="140"/>
      <c r="AZ267" s="140"/>
      <c r="BA267" s="140"/>
      <c r="BB267" s="140"/>
      <c r="BC267" s="140"/>
      <c r="BD267" s="140"/>
      <c r="BE267" s="350"/>
      <c r="BF267" s="350"/>
      <c r="BG267" s="350"/>
      <c r="BH267" s="350"/>
      <c r="BI267" s="350"/>
      <c r="BJ267" s="350"/>
      <c r="BK267" s="350"/>
      <c r="BL267" s="350"/>
      <c r="BM267" s="350"/>
      <c r="BN267" s="350"/>
      <c r="BO267" s="350"/>
      <c r="BP267" s="350"/>
      <c r="BQ267" s="350"/>
      <c r="BR267" s="350"/>
      <c r="BS267" s="350"/>
      <c r="BT267" s="350"/>
      <c r="BU267" s="350"/>
      <c r="BV267" s="350"/>
      <c r="BW267" s="350"/>
      <c r="BX267" s="350"/>
      <c r="BY267" s="350"/>
    </row>
    <row r="268" spans="1:77" customFormat="1" ht="12.75">
      <c r="A268" s="139"/>
      <c r="B268" s="139"/>
      <c r="C268" s="139"/>
      <c r="D268" s="139"/>
      <c r="E268" s="139"/>
      <c r="F268" s="139"/>
      <c r="G268" s="139"/>
      <c r="H268" s="139"/>
      <c r="I268" s="199"/>
      <c r="J268" s="139"/>
      <c r="K268" s="139"/>
      <c r="L268" s="139"/>
      <c r="M268" s="139"/>
      <c r="N268" s="139"/>
      <c r="O268" s="139"/>
      <c r="P268" s="139"/>
      <c r="Q268" s="139"/>
      <c r="R268" s="139"/>
      <c r="S268" s="140"/>
      <c r="T268" s="352"/>
      <c r="U268" s="351"/>
      <c r="V268" s="350"/>
      <c r="W268" s="366"/>
      <c r="X268" s="366"/>
      <c r="Y268" s="366"/>
      <c r="Z268" s="366"/>
      <c r="AA268" s="366"/>
      <c r="AB268" s="366"/>
      <c r="AC268" s="366"/>
      <c r="AD268" s="366"/>
      <c r="AE268" s="366"/>
      <c r="AF268" s="366"/>
      <c r="AG268" s="366"/>
      <c r="AH268" s="366"/>
      <c r="AI268" s="350"/>
      <c r="AJ268" s="140"/>
      <c r="AK268" s="140"/>
      <c r="AL268" s="140"/>
      <c r="AM268" s="140"/>
      <c r="AN268" s="140"/>
      <c r="AO268" s="140"/>
      <c r="AP268" s="140"/>
      <c r="AQ268" s="140"/>
      <c r="AR268" s="140"/>
      <c r="AS268" s="140"/>
      <c r="AT268" s="140"/>
      <c r="AU268" s="140"/>
      <c r="AV268" s="140"/>
      <c r="AW268" s="140"/>
      <c r="AX268" s="140"/>
      <c r="AY268" s="140"/>
      <c r="AZ268" s="140"/>
      <c r="BA268" s="140"/>
      <c r="BB268" s="140"/>
      <c r="BC268" s="140"/>
      <c r="BD268" s="140"/>
      <c r="BE268" s="350"/>
      <c r="BF268" s="350"/>
      <c r="BG268" s="350"/>
      <c r="BH268" s="350"/>
      <c r="BI268" s="350"/>
      <c r="BJ268" s="350"/>
      <c r="BK268" s="350"/>
      <c r="BL268" s="350"/>
      <c r="BM268" s="350"/>
      <c r="BN268" s="350"/>
      <c r="BO268" s="350"/>
      <c r="BP268" s="350"/>
      <c r="BQ268" s="350"/>
      <c r="BR268" s="350"/>
      <c r="BS268" s="350"/>
      <c r="BT268" s="350"/>
      <c r="BU268" s="350"/>
      <c r="BV268" s="350"/>
      <c r="BW268" s="350"/>
      <c r="BX268" s="350"/>
      <c r="BY268" s="350"/>
    </row>
    <row r="269" spans="1:77" customFormat="1" ht="12.75">
      <c r="A269" s="139"/>
      <c r="B269" s="139"/>
      <c r="C269" s="139"/>
      <c r="D269" s="139"/>
      <c r="E269" s="139"/>
      <c r="F269" s="139"/>
      <c r="G269" s="139"/>
      <c r="H269" s="139"/>
      <c r="I269" s="199"/>
      <c r="J269" s="139"/>
      <c r="K269" s="139"/>
      <c r="L269" s="139"/>
      <c r="M269" s="139"/>
      <c r="N269" s="139"/>
      <c r="O269" s="139"/>
      <c r="P269" s="139"/>
      <c r="Q269" s="139"/>
      <c r="R269" s="139"/>
      <c r="S269" s="140"/>
      <c r="T269" s="352"/>
      <c r="U269" s="351"/>
      <c r="V269" s="350"/>
      <c r="W269" s="366"/>
      <c r="X269" s="366"/>
      <c r="Y269" s="366"/>
      <c r="Z269" s="366"/>
      <c r="AA269" s="366"/>
      <c r="AB269" s="366"/>
      <c r="AC269" s="366"/>
      <c r="AD269" s="366"/>
      <c r="AE269" s="366"/>
      <c r="AF269" s="366"/>
      <c r="AG269" s="366"/>
      <c r="AH269" s="366"/>
      <c r="AI269" s="350"/>
      <c r="AJ269" s="140"/>
      <c r="AK269" s="140"/>
      <c r="AL269" s="140"/>
      <c r="AM269" s="140"/>
      <c r="AN269" s="140"/>
      <c r="AO269" s="140"/>
      <c r="AP269" s="140"/>
      <c r="AQ269" s="140"/>
      <c r="AR269" s="140"/>
      <c r="AS269" s="140"/>
      <c r="AT269" s="140"/>
      <c r="AU269" s="140"/>
      <c r="AV269" s="140"/>
      <c r="AW269" s="140"/>
      <c r="AX269" s="140"/>
      <c r="AY269" s="140"/>
      <c r="AZ269" s="140"/>
      <c r="BA269" s="140"/>
      <c r="BB269" s="140"/>
      <c r="BC269" s="140"/>
      <c r="BD269" s="140"/>
      <c r="BE269" s="350"/>
      <c r="BF269" s="350"/>
      <c r="BG269" s="350"/>
      <c r="BH269" s="350"/>
      <c r="BI269" s="350"/>
      <c r="BJ269" s="350"/>
      <c r="BK269" s="350"/>
      <c r="BL269" s="350"/>
      <c r="BM269" s="350"/>
      <c r="BN269" s="350"/>
      <c r="BO269" s="350"/>
      <c r="BP269" s="350"/>
      <c r="BQ269" s="350"/>
      <c r="BR269" s="350"/>
      <c r="BS269" s="350"/>
      <c r="BT269" s="350"/>
      <c r="BU269" s="350"/>
      <c r="BV269" s="350"/>
      <c r="BW269" s="350"/>
      <c r="BX269" s="350"/>
      <c r="BY269" s="350"/>
    </row>
    <row r="270" spans="1:77" customFormat="1" ht="12.75">
      <c r="A270" s="139"/>
      <c r="B270" s="139"/>
      <c r="C270" s="139"/>
      <c r="D270" s="139"/>
      <c r="E270" s="139"/>
      <c r="F270" s="139"/>
      <c r="G270" s="139"/>
      <c r="H270" s="139"/>
      <c r="I270" s="199"/>
      <c r="J270" s="139"/>
      <c r="K270" s="139"/>
      <c r="L270" s="139"/>
      <c r="M270" s="139"/>
      <c r="N270" s="139"/>
      <c r="O270" s="139"/>
      <c r="P270" s="139"/>
      <c r="Q270" s="139"/>
      <c r="R270" s="139"/>
      <c r="S270" s="140"/>
      <c r="T270" s="352"/>
      <c r="U270" s="351"/>
      <c r="V270" s="350"/>
      <c r="W270" s="366"/>
      <c r="X270" s="366"/>
      <c r="Y270" s="366"/>
      <c r="Z270" s="366"/>
      <c r="AA270" s="366"/>
      <c r="AB270" s="366"/>
      <c r="AC270" s="366"/>
      <c r="AD270" s="366"/>
      <c r="AE270" s="366"/>
      <c r="AF270" s="366"/>
      <c r="AG270" s="366"/>
      <c r="AH270" s="366"/>
      <c r="AI270" s="350"/>
      <c r="AJ270" s="140"/>
      <c r="AK270" s="140"/>
      <c r="AL270" s="140"/>
      <c r="AM270" s="140"/>
      <c r="AN270" s="140"/>
      <c r="AO270" s="140"/>
      <c r="AP270" s="140"/>
      <c r="AQ270" s="140"/>
      <c r="AR270" s="140"/>
      <c r="AS270" s="140"/>
      <c r="AT270" s="140"/>
      <c r="AU270" s="140"/>
      <c r="AV270" s="140"/>
      <c r="AW270" s="140"/>
      <c r="AX270" s="140"/>
      <c r="AY270" s="140"/>
      <c r="AZ270" s="140"/>
      <c r="BA270" s="140"/>
      <c r="BB270" s="140"/>
      <c r="BC270" s="140"/>
      <c r="BD270" s="140"/>
      <c r="BE270" s="350"/>
      <c r="BF270" s="350"/>
      <c r="BG270" s="350"/>
      <c r="BH270" s="350"/>
      <c r="BI270" s="350"/>
      <c r="BJ270" s="350"/>
      <c r="BK270" s="350"/>
      <c r="BL270" s="350"/>
      <c r="BM270" s="350"/>
      <c r="BN270" s="350"/>
      <c r="BO270" s="350"/>
      <c r="BP270" s="350"/>
      <c r="BQ270" s="350"/>
      <c r="BR270" s="350"/>
      <c r="BS270" s="350"/>
      <c r="BT270" s="350"/>
      <c r="BU270" s="350"/>
      <c r="BV270" s="350"/>
      <c r="BW270" s="350"/>
      <c r="BX270" s="350"/>
      <c r="BY270" s="350"/>
    </row>
    <row r="271" spans="1:77" customFormat="1" ht="12.75">
      <c r="A271" s="139"/>
      <c r="B271" s="139"/>
      <c r="C271" s="139"/>
      <c r="D271" s="139"/>
      <c r="E271" s="139"/>
      <c r="F271" s="139"/>
      <c r="G271" s="139"/>
      <c r="H271" s="139"/>
      <c r="I271" s="199"/>
      <c r="J271" s="139"/>
      <c r="K271" s="139"/>
      <c r="L271" s="139"/>
      <c r="M271" s="139"/>
      <c r="N271" s="139"/>
      <c r="O271" s="139"/>
      <c r="P271" s="139"/>
      <c r="Q271" s="139"/>
      <c r="R271" s="139"/>
      <c r="S271" s="140"/>
      <c r="T271" s="352"/>
      <c r="U271" s="351"/>
      <c r="V271" s="350"/>
      <c r="W271" s="366"/>
      <c r="X271" s="366"/>
      <c r="Y271" s="366"/>
      <c r="Z271" s="366"/>
      <c r="AA271" s="366"/>
      <c r="AB271" s="366"/>
      <c r="AC271" s="366"/>
      <c r="AD271" s="366"/>
      <c r="AE271" s="366"/>
      <c r="AF271" s="366"/>
      <c r="AG271" s="366"/>
      <c r="AH271" s="366"/>
      <c r="AI271" s="350"/>
      <c r="AJ271" s="140"/>
      <c r="AK271" s="140"/>
      <c r="AL271" s="140"/>
      <c r="AM271" s="140"/>
      <c r="AN271" s="140"/>
      <c r="AO271" s="140"/>
      <c r="AP271" s="140"/>
      <c r="AQ271" s="140"/>
      <c r="AR271" s="140"/>
      <c r="AS271" s="140"/>
      <c r="AT271" s="140"/>
      <c r="AU271" s="140"/>
      <c r="AV271" s="140"/>
      <c r="AW271" s="140"/>
      <c r="AX271" s="140"/>
      <c r="AY271" s="140"/>
      <c r="AZ271" s="140"/>
      <c r="BA271" s="140"/>
      <c r="BB271" s="140"/>
      <c r="BC271" s="140"/>
      <c r="BD271" s="140"/>
      <c r="BE271" s="350"/>
      <c r="BF271" s="350"/>
      <c r="BG271" s="350"/>
      <c r="BH271" s="350"/>
      <c r="BI271" s="350"/>
      <c r="BJ271" s="350"/>
      <c r="BK271" s="350"/>
      <c r="BL271" s="350"/>
      <c r="BM271" s="350"/>
      <c r="BN271" s="350"/>
      <c r="BO271" s="350"/>
      <c r="BP271" s="350"/>
      <c r="BQ271" s="350"/>
      <c r="BR271" s="350"/>
      <c r="BS271" s="350"/>
      <c r="BT271" s="350"/>
      <c r="BU271" s="350"/>
      <c r="BV271" s="350"/>
      <c r="BW271" s="350"/>
      <c r="BX271" s="350"/>
      <c r="BY271" s="350"/>
    </row>
    <row r="272" spans="1:77" customFormat="1" ht="12.75">
      <c r="A272" s="139"/>
      <c r="B272" s="139"/>
      <c r="C272" s="139"/>
      <c r="D272" s="139"/>
      <c r="E272" s="139"/>
      <c r="F272" s="139"/>
      <c r="G272" s="139"/>
      <c r="H272" s="139"/>
      <c r="I272" s="199"/>
      <c r="J272" s="139"/>
      <c r="K272" s="139"/>
      <c r="L272" s="139"/>
      <c r="M272" s="139"/>
      <c r="N272" s="139"/>
      <c r="O272" s="139"/>
      <c r="P272" s="139"/>
      <c r="Q272" s="139"/>
      <c r="R272" s="139"/>
      <c r="S272" s="140"/>
      <c r="T272" s="352"/>
      <c r="U272" s="351"/>
      <c r="V272" s="350"/>
      <c r="W272" s="366"/>
      <c r="X272" s="366"/>
      <c r="Y272" s="366"/>
      <c r="Z272" s="366"/>
      <c r="AA272" s="366"/>
      <c r="AB272" s="366"/>
      <c r="AC272" s="366"/>
      <c r="AD272" s="366"/>
      <c r="AE272" s="366"/>
      <c r="AF272" s="366"/>
      <c r="AG272" s="366"/>
      <c r="AH272" s="366"/>
      <c r="AI272" s="350"/>
      <c r="AJ272" s="140"/>
      <c r="AK272" s="140"/>
      <c r="AL272" s="140"/>
      <c r="AM272" s="140"/>
      <c r="AN272" s="140"/>
      <c r="AO272" s="140"/>
      <c r="AP272" s="140"/>
      <c r="AQ272" s="140"/>
      <c r="AR272" s="140"/>
      <c r="AS272" s="140"/>
      <c r="AT272" s="140"/>
      <c r="AU272" s="140"/>
      <c r="AV272" s="140"/>
      <c r="AW272" s="140"/>
      <c r="AX272" s="140"/>
      <c r="AY272" s="140"/>
      <c r="AZ272" s="140"/>
      <c r="BA272" s="140"/>
      <c r="BB272" s="140"/>
      <c r="BC272" s="140"/>
      <c r="BD272" s="140"/>
      <c r="BE272" s="350"/>
      <c r="BF272" s="350"/>
      <c r="BG272" s="350"/>
      <c r="BH272" s="350"/>
      <c r="BI272" s="350"/>
      <c r="BJ272" s="350"/>
      <c r="BK272" s="350"/>
      <c r="BL272" s="350"/>
      <c r="BM272" s="350"/>
      <c r="BN272" s="350"/>
      <c r="BO272" s="350"/>
      <c r="BP272" s="350"/>
      <c r="BQ272" s="350"/>
      <c r="BR272" s="350"/>
      <c r="BS272" s="350"/>
      <c r="BT272" s="350"/>
      <c r="BU272" s="350"/>
      <c r="BV272" s="350"/>
      <c r="BW272" s="350"/>
      <c r="BX272" s="350"/>
      <c r="BY272" s="350"/>
    </row>
    <row r="273" spans="1:77" customFormat="1" ht="12.75">
      <c r="A273" s="139"/>
      <c r="B273" s="139"/>
      <c r="C273" s="139"/>
      <c r="D273" s="139"/>
      <c r="E273" s="139"/>
      <c r="F273" s="139"/>
      <c r="G273" s="139"/>
      <c r="H273" s="139"/>
      <c r="I273" s="199"/>
      <c r="J273" s="139"/>
      <c r="K273" s="139"/>
      <c r="L273" s="139"/>
      <c r="M273" s="139"/>
      <c r="N273" s="139"/>
      <c r="O273" s="139"/>
      <c r="P273" s="139"/>
      <c r="Q273" s="139"/>
      <c r="R273" s="139"/>
      <c r="S273" s="140"/>
      <c r="T273" s="352"/>
      <c r="U273" s="351"/>
      <c r="V273" s="350"/>
      <c r="W273" s="366"/>
      <c r="X273" s="366"/>
      <c r="Y273" s="366"/>
      <c r="Z273" s="366"/>
      <c r="AA273" s="366"/>
      <c r="AB273" s="366"/>
      <c r="AC273" s="366"/>
      <c r="AD273" s="366"/>
      <c r="AE273" s="366"/>
      <c r="AF273" s="366"/>
      <c r="AG273" s="366"/>
      <c r="AH273" s="366"/>
      <c r="AI273" s="350"/>
      <c r="AJ273" s="140"/>
      <c r="AK273" s="140"/>
      <c r="AL273" s="140"/>
      <c r="AM273" s="140"/>
      <c r="AN273" s="140"/>
      <c r="AO273" s="140"/>
      <c r="AP273" s="140"/>
      <c r="AQ273" s="140"/>
      <c r="AR273" s="140"/>
      <c r="AS273" s="140"/>
      <c r="AT273" s="140"/>
      <c r="AU273" s="140"/>
      <c r="AV273" s="140"/>
      <c r="AW273" s="140"/>
      <c r="AX273" s="140"/>
      <c r="AY273" s="140"/>
      <c r="AZ273" s="140"/>
      <c r="BA273" s="140"/>
      <c r="BB273" s="140"/>
      <c r="BC273" s="140"/>
      <c r="BD273" s="140"/>
      <c r="BE273" s="350"/>
      <c r="BF273" s="350"/>
      <c r="BG273" s="350"/>
      <c r="BH273" s="350"/>
      <c r="BI273" s="350"/>
      <c r="BJ273" s="350"/>
      <c r="BK273" s="350"/>
      <c r="BL273" s="350"/>
      <c r="BM273" s="350"/>
      <c r="BN273" s="350"/>
      <c r="BO273" s="350"/>
      <c r="BP273" s="350"/>
      <c r="BQ273" s="350"/>
      <c r="BR273" s="350"/>
      <c r="BS273" s="350"/>
      <c r="BT273" s="350"/>
      <c r="BU273" s="350"/>
      <c r="BV273" s="350"/>
      <c r="BW273" s="350"/>
      <c r="BX273" s="350"/>
      <c r="BY273" s="350"/>
    </row>
    <row r="274" spans="1:77" customFormat="1" ht="12.75">
      <c r="A274" s="139"/>
      <c r="B274" s="139"/>
      <c r="C274" s="139"/>
      <c r="D274" s="139"/>
      <c r="E274" s="139"/>
      <c r="F274" s="139"/>
      <c r="G274" s="139"/>
      <c r="H274" s="139"/>
      <c r="I274" s="199"/>
      <c r="J274" s="139"/>
      <c r="K274" s="139"/>
      <c r="L274" s="139"/>
      <c r="M274" s="139"/>
      <c r="N274" s="139"/>
      <c r="O274" s="139"/>
      <c r="P274" s="139"/>
      <c r="Q274" s="139"/>
      <c r="R274" s="139"/>
      <c r="S274" s="140"/>
      <c r="T274" s="352"/>
      <c r="U274" s="351"/>
      <c r="V274" s="350"/>
      <c r="W274" s="366"/>
      <c r="X274" s="366"/>
      <c r="Y274" s="366"/>
      <c r="Z274" s="366"/>
      <c r="AA274" s="366"/>
      <c r="AB274" s="366"/>
      <c r="AC274" s="366"/>
      <c r="AD274" s="366"/>
      <c r="AE274" s="366"/>
      <c r="AF274" s="366"/>
      <c r="AG274" s="366"/>
      <c r="AH274" s="366"/>
      <c r="AI274" s="350"/>
      <c r="AJ274" s="140"/>
      <c r="AK274" s="140"/>
      <c r="AL274" s="140"/>
      <c r="AM274" s="140"/>
      <c r="AN274" s="140"/>
      <c r="AO274" s="140"/>
      <c r="AP274" s="140"/>
      <c r="AQ274" s="140"/>
      <c r="AR274" s="140"/>
      <c r="AS274" s="140"/>
      <c r="AT274" s="140"/>
      <c r="AU274" s="140"/>
      <c r="AV274" s="140"/>
      <c r="AW274" s="140"/>
      <c r="AX274" s="140"/>
      <c r="AY274" s="140"/>
      <c r="AZ274" s="140"/>
      <c r="BA274" s="140"/>
      <c r="BB274" s="140"/>
      <c r="BC274" s="140"/>
      <c r="BD274" s="140"/>
      <c r="BE274" s="350"/>
      <c r="BF274" s="350"/>
      <c r="BG274" s="350"/>
      <c r="BH274" s="350"/>
      <c r="BI274" s="350"/>
      <c r="BJ274" s="350"/>
      <c r="BK274" s="350"/>
      <c r="BL274" s="350"/>
      <c r="BM274" s="350"/>
      <c r="BN274" s="350"/>
      <c r="BO274" s="350"/>
      <c r="BP274" s="350"/>
      <c r="BQ274" s="350"/>
      <c r="BR274" s="350"/>
      <c r="BS274" s="350"/>
      <c r="BT274" s="350"/>
      <c r="BU274" s="350"/>
      <c r="BV274" s="350"/>
      <c r="BW274" s="350"/>
      <c r="BX274" s="350"/>
      <c r="BY274" s="350"/>
    </row>
    <row r="275" spans="1:77" customFormat="1" ht="12.75">
      <c r="A275" s="139"/>
      <c r="B275" s="139"/>
      <c r="C275" s="139"/>
      <c r="D275" s="139"/>
      <c r="E275" s="139"/>
      <c r="F275" s="139"/>
      <c r="G275" s="139"/>
      <c r="H275" s="139"/>
      <c r="I275" s="199"/>
      <c r="J275" s="139"/>
      <c r="K275" s="139"/>
      <c r="L275" s="139"/>
      <c r="M275" s="139"/>
      <c r="N275" s="139"/>
      <c r="O275" s="139"/>
      <c r="P275" s="139"/>
      <c r="Q275" s="139"/>
      <c r="R275" s="139"/>
      <c r="S275" s="140"/>
      <c r="T275" s="352"/>
      <c r="U275" s="351"/>
      <c r="V275" s="350"/>
      <c r="W275" s="366"/>
      <c r="X275" s="366"/>
      <c r="Y275" s="366"/>
      <c r="Z275" s="366"/>
      <c r="AA275" s="366"/>
      <c r="AB275" s="366"/>
      <c r="AC275" s="366"/>
      <c r="AD275" s="366"/>
      <c r="AE275" s="366"/>
      <c r="AF275" s="366"/>
      <c r="AG275" s="366"/>
      <c r="AH275" s="366"/>
      <c r="AI275" s="350"/>
      <c r="AJ275" s="140"/>
      <c r="AK275" s="140"/>
      <c r="AL275" s="140"/>
      <c r="AM275" s="140"/>
      <c r="AN275" s="140"/>
      <c r="AO275" s="140"/>
      <c r="AP275" s="140"/>
      <c r="AQ275" s="140"/>
      <c r="AR275" s="140"/>
      <c r="AS275" s="140"/>
      <c r="AT275" s="140"/>
      <c r="AU275" s="140"/>
      <c r="AV275" s="140"/>
      <c r="AW275" s="140"/>
      <c r="AX275" s="140"/>
      <c r="AY275" s="140"/>
      <c r="AZ275" s="140"/>
      <c r="BA275" s="140"/>
      <c r="BB275" s="140"/>
      <c r="BC275" s="140"/>
      <c r="BD275" s="140"/>
      <c r="BE275" s="350"/>
      <c r="BF275" s="350"/>
      <c r="BG275" s="350"/>
      <c r="BH275" s="350"/>
      <c r="BI275" s="350"/>
      <c r="BJ275" s="350"/>
      <c r="BK275" s="350"/>
      <c r="BL275" s="350"/>
      <c r="BM275" s="350"/>
      <c r="BN275" s="350"/>
      <c r="BO275" s="350"/>
      <c r="BP275" s="350"/>
      <c r="BQ275" s="350"/>
      <c r="BR275" s="350"/>
      <c r="BS275" s="350"/>
      <c r="BT275" s="350"/>
      <c r="BU275" s="350"/>
      <c r="BV275" s="350"/>
      <c r="BW275" s="350"/>
      <c r="BX275" s="350"/>
      <c r="BY275" s="350"/>
    </row>
    <row r="276" spans="1:77" customFormat="1" ht="12.75">
      <c r="A276" s="139"/>
      <c r="B276" s="139"/>
      <c r="C276" s="139"/>
      <c r="D276" s="139"/>
      <c r="E276" s="139"/>
      <c r="F276" s="139"/>
      <c r="G276" s="139"/>
      <c r="H276" s="139"/>
      <c r="I276" s="199"/>
      <c r="J276" s="139"/>
      <c r="K276" s="139"/>
      <c r="L276" s="139"/>
      <c r="M276" s="139"/>
      <c r="N276" s="139"/>
      <c r="O276" s="139"/>
      <c r="P276" s="139"/>
      <c r="Q276" s="139"/>
      <c r="R276" s="139"/>
      <c r="S276" s="140"/>
      <c r="T276" s="352"/>
      <c r="U276" s="351"/>
      <c r="V276" s="350"/>
      <c r="W276" s="366"/>
      <c r="X276" s="366"/>
      <c r="Y276" s="366"/>
      <c r="Z276" s="366"/>
      <c r="AA276" s="366"/>
      <c r="AB276" s="366"/>
      <c r="AC276" s="366"/>
      <c r="AD276" s="366"/>
      <c r="AE276" s="366"/>
      <c r="AF276" s="366"/>
      <c r="AG276" s="366"/>
      <c r="AH276" s="366"/>
      <c r="AI276" s="350"/>
      <c r="AJ276" s="140"/>
      <c r="AK276" s="140"/>
      <c r="AL276" s="140"/>
      <c r="AM276" s="140"/>
      <c r="AN276" s="140"/>
      <c r="AO276" s="140"/>
      <c r="AP276" s="140"/>
      <c r="AQ276" s="140"/>
      <c r="AR276" s="140"/>
      <c r="AS276" s="140"/>
      <c r="AT276" s="140"/>
      <c r="AU276" s="140"/>
      <c r="AV276" s="140"/>
      <c r="AW276" s="140"/>
      <c r="AX276" s="140"/>
      <c r="AY276" s="140"/>
      <c r="AZ276" s="140"/>
      <c r="BA276" s="140"/>
      <c r="BB276" s="140"/>
      <c r="BC276" s="140"/>
      <c r="BD276" s="140"/>
      <c r="BE276" s="350"/>
      <c r="BF276" s="350"/>
      <c r="BG276" s="350"/>
      <c r="BH276" s="350"/>
      <c r="BI276" s="350"/>
      <c r="BJ276" s="350"/>
      <c r="BK276" s="350"/>
      <c r="BL276" s="350"/>
      <c r="BM276" s="350"/>
      <c r="BN276" s="350"/>
      <c r="BO276" s="350"/>
      <c r="BP276" s="350"/>
      <c r="BQ276" s="350"/>
      <c r="BR276" s="350"/>
      <c r="BS276" s="350"/>
      <c r="BT276" s="350"/>
      <c r="BU276" s="350"/>
      <c r="BV276" s="350"/>
      <c r="BW276" s="350"/>
      <c r="BX276" s="350"/>
      <c r="BY276" s="350"/>
    </row>
    <row r="277" spans="1:77" customFormat="1" ht="12.75">
      <c r="A277" s="139"/>
      <c r="B277" s="139"/>
      <c r="C277" s="139"/>
      <c r="D277" s="139"/>
      <c r="E277" s="139"/>
      <c r="F277" s="139"/>
      <c r="G277" s="139"/>
      <c r="H277" s="139"/>
      <c r="I277" s="199"/>
      <c r="J277" s="139"/>
      <c r="K277" s="139"/>
      <c r="L277" s="139"/>
      <c r="M277" s="139"/>
      <c r="N277" s="139"/>
      <c r="O277" s="139"/>
      <c r="P277" s="139"/>
      <c r="Q277" s="139"/>
      <c r="R277" s="139"/>
      <c r="S277" s="140"/>
      <c r="T277" s="352"/>
      <c r="U277" s="351"/>
      <c r="V277" s="350"/>
      <c r="W277" s="366"/>
      <c r="X277" s="366"/>
      <c r="Y277" s="366"/>
      <c r="Z277" s="366"/>
      <c r="AA277" s="366"/>
      <c r="AB277" s="366"/>
      <c r="AC277" s="366"/>
      <c r="AD277" s="366"/>
      <c r="AE277" s="366"/>
      <c r="AF277" s="366"/>
      <c r="AG277" s="366"/>
      <c r="AH277" s="366"/>
      <c r="AI277" s="350"/>
      <c r="AJ277" s="140"/>
      <c r="AK277" s="140"/>
      <c r="AL277" s="140"/>
      <c r="AM277" s="140"/>
      <c r="AN277" s="140"/>
      <c r="AO277" s="140"/>
      <c r="AP277" s="140"/>
      <c r="AQ277" s="140"/>
      <c r="AR277" s="140"/>
      <c r="AS277" s="140"/>
      <c r="AT277" s="140"/>
      <c r="AU277" s="140"/>
      <c r="AV277" s="140"/>
      <c r="AW277" s="140"/>
      <c r="AX277" s="140"/>
      <c r="AY277" s="140"/>
      <c r="AZ277" s="140"/>
      <c r="BA277" s="140"/>
      <c r="BB277" s="140"/>
      <c r="BC277" s="140"/>
      <c r="BD277" s="140"/>
      <c r="BE277" s="350"/>
      <c r="BF277" s="350"/>
      <c r="BG277" s="350"/>
      <c r="BH277" s="350"/>
      <c r="BI277" s="350"/>
      <c r="BJ277" s="350"/>
      <c r="BK277" s="350"/>
      <c r="BL277" s="350"/>
      <c r="BM277" s="350"/>
      <c r="BN277" s="350"/>
      <c r="BO277" s="350"/>
      <c r="BP277" s="350"/>
      <c r="BQ277" s="350"/>
      <c r="BR277" s="350"/>
      <c r="BS277" s="350"/>
      <c r="BT277" s="350"/>
      <c r="BU277" s="350"/>
      <c r="BV277" s="350"/>
      <c r="BW277" s="350"/>
      <c r="BX277" s="350"/>
      <c r="BY277" s="350"/>
    </row>
    <row r="278" spans="1:77" customFormat="1" ht="12.75">
      <c r="A278" s="139"/>
      <c r="B278" s="139"/>
      <c r="C278" s="139"/>
      <c r="D278" s="139"/>
      <c r="E278" s="139"/>
      <c r="F278" s="139"/>
      <c r="G278" s="139"/>
      <c r="H278" s="139"/>
      <c r="I278" s="199"/>
      <c r="J278" s="139"/>
      <c r="K278" s="139"/>
      <c r="L278" s="139"/>
      <c r="M278" s="139"/>
      <c r="N278" s="139"/>
      <c r="O278" s="139"/>
      <c r="P278" s="139"/>
      <c r="Q278" s="139"/>
      <c r="R278" s="139"/>
      <c r="S278" s="140"/>
      <c r="T278" s="352"/>
      <c r="U278" s="351"/>
      <c r="V278" s="350"/>
      <c r="W278" s="366"/>
      <c r="X278" s="366"/>
      <c r="Y278" s="366"/>
      <c r="Z278" s="366"/>
      <c r="AA278" s="366"/>
      <c r="AB278" s="366"/>
      <c r="AC278" s="366"/>
      <c r="AD278" s="366"/>
      <c r="AE278" s="366"/>
      <c r="AF278" s="366"/>
      <c r="AG278" s="366"/>
      <c r="AH278" s="366"/>
      <c r="AI278" s="350"/>
      <c r="AJ278" s="140"/>
      <c r="AK278" s="140"/>
      <c r="AL278" s="140"/>
      <c r="AM278" s="140"/>
      <c r="AN278" s="140"/>
      <c r="AO278" s="140"/>
      <c r="AP278" s="140"/>
      <c r="AQ278" s="140"/>
      <c r="AR278" s="140"/>
      <c r="AS278" s="140"/>
      <c r="AT278" s="140"/>
      <c r="AU278" s="140"/>
      <c r="AV278" s="140"/>
      <c r="AW278" s="140"/>
      <c r="AX278" s="140"/>
      <c r="AY278" s="140"/>
      <c r="AZ278" s="140"/>
      <c r="BA278" s="140"/>
      <c r="BB278" s="140"/>
      <c r="BC278" s="140"/>
      <c r="BD278" s="140"/>
      <c r="BE278" s="350"/>
      <c r="BF278" s="350"/>
      <c r="BG278" s="350"/>
      <c r="BH278" s="350"/>
      <c r="BI278" s="350"/>
      <c r="BJ278" s="350"/>
      <c r="BK278" s="350"/>
      <c r="BL278" s="350"/>
      <c r="BM278" s="350"/>
      <c r="BN278" s="350"/>
      <c r="BO278" s="350"/>
      <c r="BP278" s="350"/>
      <c r="BQ278" s="350"/>
      <c r="BR278" s="350"/>
      <c r="BS278" s="350"/>
      <c r="BT278" s="350"/>
      <c r="BU278" s="350"/>
      <c r="BV278" s="350"/>
      <c r="BW278" s="350"/>
      <c r="BX278" s="350"/>
      <c r="BY278" s="350"/>
    </row>
    <row r="279" spans="1:77" customFormat="1" ht="12.75">
      <c r="A279" s="139"/>
      <c r="B279" s="139"/>
      <c r="C279" s="139"/>
      <c r="D279" s="139"/>
      <c r="E279" s="139"/>
      <c r="F279" s="139"/>
      <c r="G279" s="139"/>
      <c r="H279" s="139"/>
      <c r="I279" s="199"/>
      <c r="J279" s="139"/>
      <c r="K279" s="139"/>
      <c r="L279" s="139"/>
      <c r="M279" s="139"/>
      <c r="N279" s="139"/>
      <c r="O279" s="139"/>
      <c r="P279" s="139"/>
      <c r="Q279" s="139"/>
      <c r="R279" s="139"/>
      <c r="S279" s="140"/>
      <c r="T279" s="352"/>
      <c r="U279" s="351"/>
      <c r="V279" s="350"/>
      <c r="W279" s="366"/>
      <c r="X279" s="366"/>
      <c r="Y279" s="366"/>
      <c r="Z279" s="366"/>
      <c r="AA279" s="366"/>
      <c r="AB279" s="366"/>
      <c r="AC279" s="366"/>
      <c r="AD279" s="366"/>
      <c r="AE279" s="366"/>
      <c r="AF279" s="366"/>
      <c r="AG279" s="366"/>
      <c r="AH279" s="366"/>
      <c r="AI279" s="350"/>
      <c r="AJ279" s="140"/>
      <c r="AK279" s="140"/>
      <c r="AL279" s="140"/>
      <c r="AM279" s="140"/>
      <c r="AN279" s="140"/>
      <c r="AO279" s="140"/>
      <c r="AP279" s="140"/>
      <c r="AQ279" s="140"/>
      <c r="AR279" s="140"/>
      <c r="AS279" s="140"/>
      <c r="AT279" s="140"/>
      <c r="AU279" s="140"/>
      <c r="AV279" s="140"/>
      <c r="AW279" s="140"/>
      <c r="AX279" s="140"/>
      <c r="AY279" s="140"/>
      <c r="AZ279" s="140"/>
      <c r="BA279" s="140"/>
      <c r="BB279" s="140"/>
      <c r="BC279" s="140"/>
      <c r="BD279" s="140"/>
      <c r="BE279" s="350"/>
      <c r="BF279" s="350"/>
      <c r="BG279" s="350"/>
      <c r="BH279" s="350"/>
      <c r="BI279" s="350"/>
      <c r="BJ279" s="350"/>
      <c r="BK279" s="350"/>
      <c r="BL279" s="350"/>
      <c r="BM279" s="350"/>
      <c r="BN279" s="350"/>
      <c r="BO279" s="350"/>
      <c r="BP279" s="350"/>
      <c r="BQ279" s="350"/>
      <c r="BR279" s="350"/>
      <c r="BS279" s="350"/>
      <c r="BT279" s="350"/>
      <c r="BU279" s="350"/>
      <c r="BV279" s="350"/>
      <c r="BW279" s="350"/>
      <c r="BX279" s="350"/>
      <c r="BY279" s="350"/>
    </row>
    <row r="280" spans="1:77" customFormat="1" ht="12.75">
      <c r="A280" s="139"/>
      <c r="B280" s="139"/>
      <c r="C280" s="139"/>
      <c r="D280" s="139"/>
      <c r="E280" s="139"/>
      <c r="F280" s="139"/>
      <c r="G280" s="139"/>
      <c r="H280" s="139"/>
      <c r="I280" s="199"/>
      <c r="J280" s="139"/>
      <c r="K280" s="139"/>
      <c r="L280" s="139"/>
      <c r="M280" s="139"/>
      <c r="N280" s="139"/>
      <c r="O280" s="139"/>
      <c r="P280" s="139"/>
      <c r="Q280" s="139"/>
      <c r="R280" s="139"/>
      <c r="S280" s="140"/>
      <c r="T280" s="352"/>
      <c r="U280" s="351"/>
      <c r="V280" s="350"/>
      <c r="W280" s="366"/>
      <c r="X280" s="366"/>
      <c r="Y280" s="366"/>
      <c r="Z280" s="366"/>
      <c r="AA280" s="366"/>
      <c r="AB280" s="366"/>
      <c r="AC280" s="366"/>
      <c r="AD280" s="366"/>
      <c r="AE280" s="366"/>
      <c r="AF280" s="366"/>
      <c r="AG280" s="366"/>
      <c r="AH280" s="366"/>
      <c r="AI280" s="350"/>
      <c r="AJ280" s="140"/>
      <c r="AK280" s="140"/>
      <c r="AL280" s="140"/>
      <c r="AM280" s="140"/>
      <c r="AN280" s="140"/>
      <c r="AO280" s="140"/>
      <c r="AP280" s="140"/>
      <c r="AQ280" s="140"/>
      <c r="AR280" s="140"/>
      <c r="AS280" s="140"/>
      <c r="AT280" s="140"/>
      <c r="AU280" s="140"/>
      <c r="AV280" s="140"/>
      <c r="AW280" s="140"/>
      <c r="AX280" s="140"/>
      <c r="AY280" s="140"/>
      <c r="AZ280" s="140"/>
      <c r="BA280" s="140"/>
      <c r="BB280" s="140"/>
      <c r="BC280" s="140"/>
      <c r="BD280" s="140"/>
      <c r="BE280" s="350"/>
      <c r="BF280" s="350"/>
      <c r="BG280" s="350"/>
      <c r="BH280" s="350"/>
      <c r="BI280" s="350"/>
      <c r="BJ280" s="350"/>
      <c r="BK280" s="350"/>
      <c r="BL280" s="350"/>
      <c r="BM280" s="350"/>
      <c r="BN280" s="350"/>
      <c r="BO280" s="350"/>
      <c r="BP280" s="350"/>
      <c r="BQ280" s="350"/>
      <c r="BR280" s="350"/>
      <c r="BS280" s="350"/>
      <c r="BT280" s="350"/>
      <c r="BU280" s="350"/>
      <c r="BV280" s="350"/>
      <c r="BW280" s="350"/>
      <c r="BX280" s="350"/>
      <c r="BY280" s="350"/>
    </row>
    <row r="281" spans="1:77" customFormat="1" ht="12.75">
      <c r="A281" s="139"/>
      <c r="B281" s="139"/>
      <c r="C281" s="139"/>
      <c r="D281" s="139"/>
      <c r="E281" s="139"/>
      <c r="F281" s="139"/>
      <c r="G281" s="139"/>
      <c r="H281" s="139"/>
      <c r="I281" s="199"/>
      <c r="J281" s="139"/>
      <c r="K281" s="139"/>
      <c r="L281" s="139"/>
      <c r="M281" s="139"/>
      <c r="N281" s="139"/>
      <c r="O281" s="139"/>
      <c r="P281" s="139"/>
      <c r="Q281" s="139"/>
      <c r="R281" s="139"/>
      <c r="S281" s="140"/>
      <c r="T281" s="352"/>
      <c r="U281" s="351"/>
      <c r="V281" s="350"/>
      <c r="W281" s="366"/>
      <c r="X281" s="366"/>
      <c r="Y281" s="366"/>
      <c r="Z281" s="366"/>
      <c r="AA281" s="366"/>
      <c r="AB281" s="366"/>
      <c r="AC281" s="366"/>
      <c r="AD281" s="366"/>
      <c r="AE281" s="366"/>
      <c r="AF281" s="366"/>
      <c r="AG281" s="366"/>
      <c r="AH281" s="366"/>
      <c r="AI281" s="350"/>
      <c r="AJ281" s="140"/>
      <c r="AK281" s="140"/>
      <c r="AL281" s="140"/>
      <c r="AM281" s="140"/>
      <c r="AN281" s="140"/>
      <c r="AO281" s="140"/>
      <c r="AP281" s="140"/>
      <c r="AQ281" s="140"/>
      <c r="AR281" s="140"/>
      <c r="AS281" s="140"/>
      <c r="AT281" s="140"/>
      <c r="AU281" s="140"/>
      <c r="AV281" s="140"/>
      <c r="AW281" s="140"/>
      <c r="AX281" s="140"/>
      <c r="AY281" s="140"/>
      <c r="AZ281" s="140"/>
      <c r="BA281" s="140"/>
      <c r="BB281" s="140"/>
      <c r="BC281" s="140"/>
      <c r="BD281" s="140"/>
      <c r="BE281" s="350"/>
      <c r="BF281" s="350"/>
      <c r="BG281" s="350"/>
      <c r="BH281" s="350"/>
      <c r="BI281" s="350"/>
      <c r="BJ281" s="350"/>
      <c r="BK281" s="350"/>
      <c r="BL281" s="350"/>
      <c r="BM281" s="350"/>
      <c r="BN281" s="350"/>
      <c r="BO281" s="350"/>
      <c r="BP281" s="350"/>
      <c r="BQ281" s="350"/>
      <c r="BR281" s="350"/>
      <c r="BS281" s="350"/>
      <c r="BT281" s="350"/>
      <c r="BU281" s="350"/>
      <c r="BV281" s="350"/>
      <c r="BW281" s="350"/>
      <c r="BX281" s="350"/>
      <c r="BY281" s="350"/>
    </row>
    <row r="282" spans="1:77" customFormat="1" ht="12.75">
      <c r="A282" s="139"/>
      <c r="B282" s="139"/>
      <c r="C282" s="139"/>
      <c r="D282" s="139"/>
      <c r="E282" s="139"/>
      <c r="F282" s="139"/>
      <c r="G282" s="139"/>
      <c r="H282" s="139"/>
      <c r="I282" s="199"/>
      <c r="J282" s="139"/>
      <c r="K282" s="139"/>
      <c r="L282" s="139"/>
      <c r="M282" s="139"/>
      <c r="N282" s="139"/>
      <c r="O282" s="139"/>
      <c r="P282" s="139"/>
      <c r="Q282" s="139"/>
      <c r="R282" s="139"/>
      <c r="S282" s="140"/>
      <c r="T282" s="352"/>
      <c r="U282" s="351"/>
      <c r="V282" s="350"/>
      <c r="W282" s="366"/>
      <c r="X282" s="366"/>
      <c r="Y282" s="366"/>
      <c r="Z282" s="366"/>
      <c r="AA282" s="366"/>
      <c r="AB282" s="366"/>
      <c r="AC282" s="366"/>
      <c r="AD282" s="366"/>
      <c r="AE282" s="366"/>
      <c r="AF282" s="366"/>
      <c r="AG282" s="366"/>
      <c r="AH282" s="366"/>
      <c r="AI282" s="350"/>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350"/>
      <c r="BF282" s="350"/>
      <c r="BG282" s="350"/>
      <c r="BH282" s="350"/>
      <c r="BI282" s="350"/>
      <c r="BJ282" s="350"/>
      <c r="BK282" s="350"/>
      <c r="BL282" s="350"/>
      <c r="BM282" s="350"/>
      <c r="BN282" s="350"/>
      <c r="BO282" s="350"/>
      <c r="BP282" s="350"/>
      <c r="BQ282" s="350"/>
      <c r="BR282" s="350"/>
      <c r="BS282" s="350"/>
      <c r="BT282" s="350"/>
      <c r="BU282" s="350"/>
      <c r="BV282" s="350"/>
      <c r="BW282" s="350"/>
      <c r="BX282" s="350"/>
      <c r="BY282" s="350"/>
    </row>
    <row r="283" spans="1:77" customFormat="1" ht="12.75">
      <c r="A283" s="139"/>
      <c r="B283" s="139"/>
      <c r="C283" s="139"/>
      <c r="D283" s="139"/>
      <c r="E283" s="139"/>
      <c r="F283" s="139"/>
      <c r="G283" s="139"/>
      <c r="H283" s="139"/>
      <c r="I283" s="199"/>
      <c r="J283" s="139"/>
      <c r="K283" s="139"/>
      <c r="L283" s="139"/>
      <c r="M283" s="139"/>
      <c r="N283" s="139"/>
      <c r="O283" s="139"/>
      <c r="P283" s="139"/>
      <c r="Q283" s="139"/>
      <c r="R283" s="139"/>
      <c r="S283" s="140"/>
      <c r="T283" s="352"/>
      <c r="U283" s="351"/>
      <c r="V283" s="350"/>
      <c r="W283" s="366"/>
      <c r="X283" s="366"/>
      <c r="Y283" s="366"/>
      <c r="Z283" s="366"/>
      <c r="AA283" s="366"/>
      <c r="AB283" s="366"/>
      <c r="AC283" s="366"/>
      <c r="AD283" s="366"/>
      <c r="AE283" s="366"/>
      <c r="AF283" s="366"/>
      <c r="AG283" s="366"/>
      <c r="AH283" s="366"/>
      <c r="AI283" s="350"/>
      <c r="AJ283" s="140"/>
      <c r="AK283" s="140"/>
      <c r="AL283" s="140"/>
      <c r="AM283" s="140"/>
      <c r="AN283" s="140"/>
      <c r="AO283" s="140"/>
      <c r="AP283" s="140"/>
      <c r="AQ283" s="140"/>
      <c r="AR283" s="140"/>
      <c r="AS283" s="140"/>
      <c r="AT283" s="140"/>
      <c r="AU283" s="140"/>
      <c r="AV283" s="140"/>
      <c r="AW283" s="140"/>
      <c r="AX283" s="140"/>
      <c r="AY283" s="140"/>
      <c r="AZ283" s="140"/>
      <c r="BA283" s="140"/>
      <c r="BB283" s="140"/>
      <c r="BC283" s="140"/>
      <c r="BD283" s="140"/>
      <c r="BE283" s="350"/>
      <c r="BF283" s="350"/>
      <c r="BG283" s="350"/>
      <c r="BH283" s="350"/>
      <c r="BI283" s="350"/>
      <c r="BJ283" s="350"/>
      <c r="BK283" s="350"/>
      <c r="BL283" s="350"/>
      <c r="BM283" s="350"/>
      <c r="BN283" s="350"/>
      <c r="BO283" s="350"/>
      <c r="BP283" s="350"/>
      <c r="BQ283" s="350"/>
      <c r="BR283" s="350"/>
      <c r="BS283" s="350"/>
      <c r="BT283" s="350"/>
      <c r="BU283" s="350"/>
      <c r="BV283" s="350"/>
      <c r="BW283" s="350"/>
      <c r="BX283" s="350"/>
      <c r="BY283" s="350"/>
    </row>
    <row r="284" spans="1:77" customFormat="1" ht="12.75">
      <c r="A284" s="139"/>
      <c r="B284" s="139"/>
      <c r="C284" s="139"/>
      <c r="D284" s="139"/>
      <c r="E284" s="139"/>
      <c r="F284" s="139"/>
      <c r="G284" s="139"/>
      <c r="H284" s="139"/>
      <c r="I284" s="199"/>
      <c r="J284" s="139"/>
      <c r="K284" s="139"/>
      <c r="L284" s="139"/>
      <c r="M284" s="139"/>
      <c r="N284" s="139"/>
      <c r="O284" s="139"/>
      <c r="P284" s="139"/>
      <c r="Q284" s="139"/>
      <c r="R284" s="139"/>
      <c r="S284" s="140"/>
      <c r="T284" s="352"/>
      <c r="U284" s="351"/>
      <c r="V284" s="350"/>
      <c r="W284" s="366"/>
      <c r="X284" s="366"/>
      <c r="Y284" s="366"/>
      <c r="Z284" s="366"/>
      <c r="AA284" s="366"/>
      <c r="AB284" s="366"/>
      <c r="AC284" s="366"/>
      <c r="AD284" s="366"/>
      <c r="AE284" s="366"/>
      <c r="AF284" s="366"/>
      <c r="AG284" s="366"/>
      <c r="AH284" s="366"/>
      <c r="AI284" s="350"/>
      <c r="AJ284" s="140"/>
      <c r="AK284" s="140"/>
      <c r="AL284" s="140"/>
      <c r="AM284" s="140"/>
      <c r="AN284" s="140"/>
      <c r="AO284" s="140"/>
      <c r="AP284" s="140"/>
      <c r="AQ284" s="140"/>
      <c r="AR284" s="140"/>
      <c r="AS284" s="140"/>
      <c r="AT284" s="140"/>
      <c r="AU284" s="140"/>
      <c r="AV284" s="140"/>
      <c r="AW284" s="140"/>
      <c r="AX284" s="140"/>
      <c r="AY284" s="140"/>
      <c r="AZ284" s="140"/>
      <c r="BA284" s="140"/>
      <c r="BB284" s="140"/>
      <c r="BC284" s="140"/>
      <c r="BD284" s="140"/>
      <c r="BE284" s="350"/>
      <c r="BF284" s="350"/>
      <c r="BG284" s="350"/>
      <c r="BH284" s="350"/>
      <c r="BI284" s="350"/>
      <c r="BJ284" s="350"/>
      <c r="BK284" s="350"/>
      <c r="BL284" s="350"/>
      <c r="BM284" s="350"/>
      <c r="BN284" s="350"/>
      <c r="BO284" s="350"/>
      <c r="BP284" s="350"/>
      <c r="BQ284" s="350"/>
      <c r="BR284" s="350"/>
      <c r="BS284" s="350"/>
      <c r="BT284" s="350"/>
      <c r="BU284" s="350"/>
      <c r="BV284" s="350"/>
      <c r="BW284" s="350"/>
      <c r="BX284" s="350"/>
      <c r="BY284" s="350"/>
    </row>
    <row r="285" spans="1:77" customFormat="1" ht="12.75">
      <c r="A285" s="139"/>
      <c r="B285" s="139"/>
      <c r="C285" s="139"/>
      <c r="D285" s="139"/>
      <c r="E285" s="139"/>
      <c r="F285" s="139"/>
      <c r="G285" s="139"/>
      <c r="H285" s="139"/>
      <c r="I285" s="199"/>
      <c r="J285" s="139"/>
      <c r="K285" s="139"/>
      <c r="L285" s="139"/>
      <c r="M285" s="139"/>
      <c r="N285" s="139"/>
      <c r="O285" s="139"/>
      <c r="P285" s="139"/>
      <c r="Q285" s="139"/>
      <c r="R285" s="139"/>
      <c r="S285" s="140"/>
      <c r="T285" s="352"/>
      <c r="U285" s="351"/>
      <c r="V285" s="350"/>
      <c r="W285" s="366"/>
      <c r="X285" s="366"/>
      <c r="Y285" s="366"/>
      <c r="Z285" s="366"/>
      <c r="AA285" s="366"/>
      <c r="AB285" s="366"/>
      <c r="AC285" s="366"/>
      <c r="AD285" s="366"/>
      <c r="AE285" s="366"/>
      <c r="AF285" s="366"/>
      <c r="AG285" s="366"/>
      <c r="AH285" s="366"/>
      <c r="AI285" s="350"/>
      <c r="AJ285" s="140"/>
      <c r="AK285" s="140"/>
      <c r="AL285" s="140"/>
      <c r="AM285" s="140"/>
      <c r="AN285" s="140"/>
      <c r="AO285" s="140"/>
      <c r="AP285" s="140"/>
      <c r="AQ285" s="140"/>
      <c r="AR285" s="140"/>
      <c r="AS285" s="140"/>
      <c r="AT285" s="140"/>
      <c r="AU285" s="140"/>
      <c r="AV285" s="140"/>
      <c r="AW285" s="140"/>
      <c r="AX285" s="140"/>
      <c r="AY285" s="140"/>
      <c r="AZ285" s="140"/>
      <c r="BA285" s="140"/>
      <c r="BB285" s="140"/>
      <c r="BC285" s="140"/>
      <c r="BD285" s="140"/>
      <c r="BE285" s="350"/>
      <c r="BF285" s="350"/>
      <c r="BG285" s="350"/>
      <c r="BH285" s="350"/>
      <c r="BI285" s="350"/>
      <c r="BJ285" s="350"/>
      <c r="BK285" s="350"/>
      <c r="BL285" s="350"/>
      <c r="BM285" s="350"/>
      <c r="BN285" s="350"/>
      <c r="BO285" s="350"/>
      <c r="BP285" s="350"/>
      <c r="BQ285" s="350"/>
      <c r="BR285" s="350"/>
      <c r="BS285" s="350"/>
      <c r="BT285" s="350"/>
      <c r="BU285" s="350"/>
      <c r="BV285" s="350"/>
      <c r="BW285" s="350"/>
      <c r="BX285" s="350"/>
      <c r="BY285" s="350"/>
    </row>
    <row r="286" spans="1:77" customFormat="1" ht="12.75">
      <c r="A286" s="139"/>
      <c r="B286" s="139"/>
      <c r="C286" s="139"/>
      <c r="D286" s="139"/>
      <c r="E286" s="139"/>
      <c r="F286" s="139"/>
      <c r="G286" s="139"/>
      <c r="H286" s="139"/>
      <c r="I286" s="199"/>
      <c r="J286" s="139"/>
      <c r="K286" s="139"/>
      <c r="L286" s="139"/>
      <c r="M286" s="139"/>
      <c r="N286" s="139"/>
      <c r="O286" s="139"/>
      <c r="P286" s="139"/>
      <c r="Q286" s="139"/>
      <c r="R286" s="139"/>
      <c r="S286" s="140"/>
      <c r="T286" s="352"/>
      <c r="U286" s="351"/>
      <c r="V286" s="350"/>
      <c r="W286" s="366"/>
      <c r="X286" s="366"/>
      <c r="Y286" s="366"/>
      <c r="Z286" s="366"/>
      <c r="AA286" s="366"/>
      <c r="AB286" s="366"/>
      <c r="AC286" s="366"/>
      <c r="AD286" s="366"/>
      <c r="AE286" s="366"/>
      <c r="AF286" s="366"/>
      <c r="AG286" s="366"/>
      <c r="AH286" s="366"/>
      <c r="AI286" s="350"/>
      <c r="AJ286" s="140"/>
      <c r="AK286" s="140"/>
      <c r="AL286" s="140"/>
      <c r="AM286" s="140"/>
      <c r="AN286" s="140"/>
      <c r="AO286" s="140"/>
      <c r="AP286" s="140"/>
      <c r="AQ286" s="140"/>
      <c r="AR286" s="140"/>
      <c r="AS286" s="140"/>
      <c r="AT286" s="140"/>
      <c r="AU286" s="140"/>
      <c r="AV286" s="140"/>
      <c r="AW286" s="140"/>
      <c r="AX286" s="140"/>
      <c r="AY286" s="140"/>
      <c r="AZ286" s="140"/>
      <c r="BA286" s="140"/>
      <c r="BB286" s="140"/>
      <c r="BC286" s="140"/>
      <c r="BD286" s="140"/>
      <c r="BE286" s="350"/>
      <c r="BF286" s="350"/>
      <c r="BG286" s="350"/>
      <c r="BH286" s="350"/>
      <c r="BI286" s="350"/>
      <c r="BJ286" s="350"/>
      <c r="BK286" s="350"/>
      <c r="BL286" s="350"/>
      <c r="BM286" s="350"/>
      <c r="BN286" s="350"/>
      <c r="BO286" s="350"/>
      <c r="BP286" s="350"/>
      <c r="BQ286" s="350"/>
      <c r="BR286" s="350"/>
      <c r="BS286" s="350"/>
      <c r="BT286" s="350"/>
      <c r="BU286" s="350"/>
      <c r="BV286" s="350"/>
      <c r="BW286" s="350"/>
      <c r="BX286" s="350"/>
      <c r="BY286" s="350"/>
    </row>
    <row r="287" spans="1:77" customFormat="1" ht="12.75">
      <c r="A287" s="139"/>
      <c r="B287" s="139"/>
      <c r="C287" s="139"/>
      <c r="D287" s="139"/>
      <c r="E287" s="139"/>
      <c r="F287" s="139"/>
      <c r="G287" s="139"/>
      <c r="H287" s="139"/>
      <c r="I287" s="199"/>
      <c r="J287" s="139"/>
      <c r="K287" s="139"/>
      <c r="L287" s="139"/>
      <c r="M287" s="139"/>
      <c r="N287" s="139"/>
      <c r="O287" s="139"/>
      <c r="P287" s="139"/>
      <c r="Q287" s="139"/>
      <c r="R287" s="139"/>
      <c r="S287" s="140"/>
      <c r="T287" s="352"/>
      <c r="U287" s="351"/>
      <c r="V287" s="350"/>
      <c r="W287" s="366"/>
      <c r="X287" s="366"/>
      <c r="Y287" s="366"/>
      <c r="Z287" s="366"/>
      <c r="AA287" s="366"/>
      <c r="AB287" s="366"/>
      <c r="AC287" s="366"/>
      <c r="AD287" s="366"/>
      <c r="AE287" s="366"/>
      <c r="AF287" s="366"/>
      <c r="AG287" s="366"/>
      <c r="AH287" s="366"/>
      <c r="AI287" s="350"/>
      <c r="AJ287" s="140"/>
      <c r="AK287" s="140"/>
      <c r="AL287" s="140"/>
      <c r="AM287" s="140"/>
      <c r="AN287" s="140"/>
      <c r="AO287" s="140"/>
      <c r="AP287" s="140"/>
      <c r="AQ287" s="140"/>
      <c r="AR287" s="140"/>
      <c r="AS287" s="140"/>
      <c r="AT287" s="140"/>
      <c r="AU287" s="140"/>
      <c r="AV287" s="140"/>
      <c r="AW287" s="140"/>
      <c r="AX287" s="140"/>
      <c r="AY287" s="140"/>
      <c r="AZ287" s="140"/>
      <c r="BA287" s="140"/>
      <c r="BB287" s="140"/>
      <c r="BC287" s="140"/>
      <c r="BD287" s="140"/>
      <c r="BE287" s="350"/>
      <c r="BF287" s="350"/>
      <c r="BG287" s="350"/>
      <c r="BH287" s="350"/>
      <c r="BI287" s="350"/>
      <c r="BJ287" s="350"/>
      <c r="BK287" s="350"/>
      <c r="BL287" s="350"/>
      <c r="BM287" s="350"/>
      <c r="BN287" s="350"/>
      <c r="BO287" s="350"/>
      <c r="BP287" s="350"/>
      <c r="BQ287" s="350"/>
      <c r="BR287" s="350"/>
      <c r="BS287" s="350"/>
      <c r="BT287" s="350"/>
      <c r="BU287" s="350"/>
      <c r="BV287" s="350"/>
      <c r="BW287" s="350"/>
      <c r="BX287" s="350"/>
      <c r="BY287" s="350"/>
    </row>
    <row r="288" spans="1:77" customFormat="1" ht="12.75">
      <c r="A288" s="139"/>
      <c r="B288" s="139"/>
      <c r="C288" s="139"/>
      <c r="D288" s="139"/>
      <c r="E288" s="139"/>
      <c r="F288" s="139"/>
      <c r="G288" s="139"/>
      <c r="H288" s="139"/>
      <c r="I288" s="199"/>
      <c r="J288" s="139"/>
      <c r="K288" s="139"/>
      <c r="L288" s="139"/>
      <c r="M288" s="139"/>
      <c r="N288" s="139"/>
      <c r="O288" s="139"/>
      <c r="P288" s="139"/>
      <c r="Q288" s="139"/>
      <c r="R288" s="139"/>
      <c r="S288" s="140"/>
      <c r="T288" s="352"/>
      <c r="U288" s="351"/>
      <c r="V288" s="350"/>
      <c r="W288" s="366"/>
      <c r="X288" s="366"/>
      <c r="Y288" s="366"/>
      <c r="Z288" s="366"/>
      <c r="AA288" s="366"/>
      <c r="AB288" s="366"/>
      <c r="AC288" s="366"/>
      <c r="AD288" s="366"/>
      <c r="AE288" s="366"/>
      <c r="AF288" s="366"/>
      <c r="AG288" s="366"/>
      <c r="AH288" s="366"/>
      <c r="AI288" s="350"/>
      <c r="AJ288" s="140"/>
      <c r="AK288" s="140"/>
      <c r="AL288" s="140"/>
      <c r="AM288" s="140"/>
      <c r="AN288" s="140"/>
      <c r="AO288" s="140"/>
      <c r="AP288" s="140"/>
      <c r="AQ288" s="140"/>
      <c r="AR288" s="140"/>
      <c r="AS288" s="140"/>
      <c r="AT288" s="140"/>
      <c r="AU288" s="140"/>
      <c r="AV288" s="140"/>
      <c r="AW288" s="140"/>
      <c r="AX288" s="140"/>
      <c r="AY288" s="140"/>
      <c r="AZ288" s="140"/>
      <c r="BA288" s="140"/>
      <c r="BB288" s="140"/>
      <c r="BC288" s="140"/>
      <c r="BD288" s="140"/>
      <c r="BE288" s="350"/>
      <c r="BF288" s="350"/>
      <c r="BG288" s="350"/>
      <c r="BH288" s="350"/>
      <c r="BI288" s="350"/>
      <c r="BJ288" s="350"/>
      <c r="BK288" s="350"/>
      <c r="BL288" s="350"/>
      <c r="BM288" s="350"/>
      <c r="BN288" s="350"/>
      <c r="BO288" s="350"/>
      <c r="BP288" s="350"/>
      <c r="BQ288" s="350"/>
      <c r="BR288" s="350"/>
      <c r="BS288" s="350"/>
      <c r="BT288" s="350"/>
      <c r="BU288" s="350"/>
      <c r="BV288" s="350"/>
      <c r="BW288" s="350"/>
      <c r="BX288" s="350"/>
      <c r="BY288" s="350"/>
    </row>
    <row r="289" spans="1:77" customFormat="1" ht="12.75">
      <c r="A289" s="139"/>
      <c r="B289" s="139"/>
      <c r="C289" s="139"/>
      <c r="D289" s="139"/>
      <c r="E289" s="139"/>
      <c r="F289" s="139"/>
      <c r="G289" s="139"/>
      <c r="H289" s="139"/>
      <c r="I289" s="199"/>
      <c r="J289" s="139"/>
      <c r="K289" s="139"/>
      <c r="L289" s="139"/>
      <c r="M289" s="139"/>
      <c r="N289" s="139"/>
      <c r="O289" s="139"/>
      <c r="P289" s="139"/>
      <c r="Q289" s="139"/>
      <c r="R289" s="139"/>
      <c r="S289" s="140"/>
      <c r="T289" s="352"/>
      <c r="U289" s="351"/>
      <c r="V289" s="350"/>
      <c r="W289" s="366"/>
      <c r="X289" s="366"/>
      <c r="Y289" s="366"/>
      <c r="Z289" s="366"/>
      <c r="AA289" s="366"/>
      <c r="AB289" s="366"/>
      <c r="AC289" s="366"/>
      <c r="AD289" s="366"/>
      <c r="AE289" s="366"/>
      <c r="AF289" s="366"/>
      <c r="AG289" s="366"/>
      <c r="AH289" s="366"/>
      <c r="AI289" s="350"/>
      <c r="AJ289" s="140"/>
      <c r="AK289" s="140"/>
      <c r="AL289" s="140"/>
      <c r="AM289" s="140"/>
      <c r="AN289" s="140"/>
      <c r="AO289" s="140"/>
      <c r="AP289" s="140"/>
      <c r="AQ289" s="140"/>
      <c r="AR289" s="140"/>
      <c r="AS289" s="140"/>
      <c r="AT289" s="140"/>
      <c r="AU289" s="140"/>
      <c r="AV289" s="140"/>
      <c r="AW289" s="140"/>
      <c r="AX289" s="140"/>
      <c r="AY289" s="140"/>
      <c r="AZ289" s="140"/>
      <c r="BA289" s="140"/>
      <c r="BB289" s="140"/>
      <c r="BC289" s="140"/>
      <c r="BD289" s="140"/>
      <c r="BE289" s="350"/>
      <c r="BF289" s="350"/>
      <c r="BG289" s="350"/>
      <c r="BH289" s="350"/>
      <c r="BI289" s="350"/>
      <c r="BJ289" s="350"/>
      <c r="BK289" s="350"/>
      <c r="BL289" s="350"/>
      <c r="BM289" s="350"/>
      <c r="BN289" s="350"/>
      <c r="BO289" s="350"/>
      <c r="BP289" s="350"/>
      <c r="BQ289" s="350"/>
      <c r="BR289" s="350"/>
      <c r="BS289" s="350"/>
      <c r="BT289" s="350"/>
      <c r="BU289" s="350"/>
      <c r="BV289" s="350"/>
      <c r="BW289" s="350"/>
      <c r="BX289" s="350"/>
      <c r="BY289" s="350"/>
    </row>
    <row r="290" spans="1:77" customFormat="1" ht="12.75">
      <c r="A290" s="139"/>
      <c r="B290" s="139"/>
      <c r="C290" s="139"/>
      <c r="D290" s="139"/>
      <c r="E290" s="139"/>
      <c r="F290" s="139"/>
      <c r="G290" s="139"/>
      <c r="H290" s="139"/>
      <c r="I290" s="199"/>
      <c r="J290" s="139"/>
      <c r="K290" s="139"/>
      <c r="L290" s="139"/>
      <c r="M290" s="139"/>
      <c r="N290" s="139"/>
      <c r="O290" s="139"/>
      <c r="P290" s="139"/>
      <c r="Q290" s="139"/>
      <c r="R290" s="139"/>
      <c r="S290" s="140"/>
      <c r="T290" s="352"/>
      <c r="U290" s="351"/>
      <c r="V290" s="350"/>
      <c r="W290" s="366"/>
      <c r="X290" s="366"/>
      <c r="Y290" s="366"/>
      <c r="Z290" s="366"/>
      <c r="AA290" s="366"/>
      <c r="AB290" s="366"/>
      <c r="AC290" s="366"/>
      <c r="AD290" s="366"/>
      <c r="AE290" s="366"/>
      <c r="AF290" s="366"/>
      <c r="AG290" s="366"/>
      <c r="AH290" s="366"/>
      <c r="AI290" s="350"/>
      <c r="AJ290" s="140"/>
      <c r="AK290" s="140"/>
      <c r="AL290" s="140"/>
      <c r="AM290" s="140"/>
      <c r="AN290" s="140"/>
      <c r="AO290" s="140"/>
      <c r="AP290" s="140"/>
      <c r="AQ290" s="140"/>
      <c r="AR290" s="140"/>
      <c r="AS290" s="140"/>
      <c r="AT290" s="140"/>
      <c r="AU290" s="140"/>
      <c r="AV290" s="140"/>
      <c r="AW290" s="140"/>
      <c r="AX290" s="140"/>
      <c r="AY290" s="140"/>
      <c r="AZ290" s="140"/>
      <c r="BA290" s="140"/>
      <c r="BB290" s="140"/>
      <c r="BC290" s="140"/>
      <c r="BD290" s="140"/>
      <c r="BE290" s="350"/>
      <c r="BF290" s="350"/>
      <c r="BG290" s="350"/>
      <c r="BH290" s="350"/>
      <c r="BI290" s="350"/>
      <c r="BJ290" s="350"/>
      <c r="BK290" s="350"/>
      <c r="BL290" s="350"/>
      <c r="BM290" s="350"/>
      <c r="BN290" s="350"/>
      <c r="BO290" s="350"/>
      <c r="BP290" s="350"/>
      <c r="BQ290" s="350"/>
      <c r="BR290" s="350"/>
      <c r="BS290" s="350"/>
      <c r="BT290" s="350"/>
      <c r="BU290" s="350"/>
      <c r="BV290" s="350"/>
      <c r="BW290" s="350"/>
      <c r="BX290" s="350"/>
      <c r="BY290" s="350"/>
    </row>
    <row r="291" spans="1:77" customFormat="1" ht="12.75">
      <c r="A291" s="139"/>
      <c r="B291" s="139"/>
      <c r="C291" s="139"/>
      <c r="D291" s="139"/>
      <c r="E291" s="139"/>
      <c r="F291" s="139"/>
      <c r="G291" s="139"/>
      <c r="H291" s="139"/>
      <c r="I291" s="199"/>
      <c r="J291" s="139"/>
      <c r="K291" s="139"/>
      <c r="L291" s="139"/>
      <c r="M291" s="139"/>
      <c r="N291" s="139"/>
      <c r="O291" s="139"/>
      <c r="P291" s="139"/>
      <c r="Q291" s="139"/>
      <c r="R291" s="139"/>
      <c r="S291" s="140"/>
      <c r="T291" s="351"/>
      <c r="U291" s="351"/>
      <c r="V291" s="350"/>
      <c r="W291" s="366"/>
      <c r="X291" s="366"/>
      <c r="Y291" s="366"/>
      <c r="Z291" s="366"/>
      <c r="AA291" s="366"/>
      <c r="AB291" s="366"/>
      <c r="AC291" s="366"/>
      <c r="AD291" s="366"/>
      <c r="AE291" s="366"/>
      <c r="AF291" s="366"/>
      <c r="AG291" s="366"/>
      <c r="AH291" s="366"/>
      <c r="AI291" s="350"/>
      <c r="AJ291" s="140"/>
      <c r="AK291" s="140"/>
      <c r="AL291" s="140"/>
      <c r="AM291" s="140"/>
      <c r="AN291" s="140"/>
      <c r="AO291" s="140"/>
      <c r="AP291" s="140"/>
      <c r="AQ291" s="140"/>
      <c r="AR291" s="140"/>
      <c r="AS291" s="140"/>
      <c r="AT291" s="140"/>
      <c r="AU291" s="140"/>
      <c r="AV291" s="140"/>
      <c r="AW291" s="140"/>
      <c r="AX291" s="140"/>
      <c r="AY291" s="140"/>
      <c r="AZ291" s="140"/>
      <c r="BA291" s="140"/>
      <c r="BB291" s="140"/>
      <c r="BC291" s="140"/>
      <c r="BD291" s="140"/>
      <c r="BE291" s="350"/>
      <c r="BF291" s="350"/>
      <c r="BG291" s="350"/>
      <c r="BH291" s="350"/>
      <c r="BI291" s="350"/>
      <c r="BJ291" s="350"/>
      <c r="BK291" s="350"/>
      <c r="BL291" s="350"/>
      <c r="BM291" s="350"/>
      <c r="BN291" s="350"/>
      <c r="BO291" s="350"/>
      <c r="BP291" s="350"/>
      <c r="BQ291" s="350"/>
      <c r="BR291" s="350"/>
      <c r="BS291" s="350"/>
      <c r="BT291" s="350"/>
      <c r="BU291" s="350"/>
      <c r="BV291" s="350"/>
      <c r="BW291" s="350"/>
      <c r="BX291" s="350"/>
      <c r="BY291" s="350"/>
    </row>
    <row r="292" spans="1:77" customFormat="1" ht="12.75">
      <c r="A292" s="139"/>
      <c r="B292" s="139"/>
      <c r="C292" s="139"/>
      <c r="D292" s="139"/>
      <c r="E292" s="139"/>
      <c r="F292" s="139"/>
      <c r="G292" s="139"/>
      <c r="H292" s="139"/>
      <c r="I292" s="199"/>
      <c r="J292" s="139"/>
      <c r="K292" s="139"/>
      <c r="L292" s="139"/>
      <c r="M292" s="139"/>
      <c r="N292" s="139"/>
      <c r="O292" s="139"/>
      <c r="P292" s="139"/>
      <c r="Q292" s="139"/>
      <c r="R292" s="139"/>
      <c r="S292" s="140"/>
      <c r="T292" s="351"/>
      <c r="U292" s="351"/>
      <c r="V292" s="350"/>
      <c r="W292" s="366"/>
      <c r="X292" s="366"/>
      <c r="Y292" s="366"/>
      <c r="Z292" s="366"/>
      <c r="AA292" s="366"/>
      <c r="AB292" s="366"/>
      <c r="AC292" s="366"/>
      <c r="AD292" s="366"/>
      <c r="AE292" s="366"/>
      <c r="AF292" s="366"/>
      <c r="AG292" s="366"/>
      <c r="AH292" s="366"/>
      <c r="AI292" s="350"/>
      <c r="AJ292" s="140"/>
      <c r="AK292" s="140"/>
      <c r="AL292" s="140"/>
      <c r="AM292" s="140"/>
      <c r="AN292" s="140"/>
      <c r="AO292" s="140"/>
      <c r="AP292" s="140"/>
      <c r="AQ292" s="140"/>
      <c r="AR292" s="140"/>
      <c r="AS292" s="140"/>
      <c r="AT292" s="140"/>
      <c r="AU292" s="140"/>
      <c r="AV292" s="140"/>
      <c r="AW292" s="140"/>
      <c r="AX292" s="140"/>
      <c r="AY292" s="140"/>
      <c r="AZ292" s="140"/>
      <c r="BA292" s="140"/>
      <c r="BB292" s="140"/>
      <c r="BC292" s="140"/>
      <c r="BD292" s="140"/>
      <c r="BE292" s="350"/>
      <c r="BF292" s="350"/>
      <c r="BG292" s="350"/>
      <c r="BH292" s="350"/>
      <c r="BI292" s="350"/>
      <c r="BJ292" s="350"/>
      <c r="BK292" s="350"/>
      <c r="BL292" s="350"/>
      <c r="BM292" s="350"/>
      <c r="BN292" s="350"/>
      <c r="BO292" s="350"/>
      <c r="BP292" s="350"/>
      <c r="BQ292" s="350"/>
      <c r="BR292" s="350"/>
      <c r="BS292" s="350"/>
      <c r="BT292" s="350"/>
      <c r="BU292" s="350"/>
      <c r="BV292" s="350"/>
      <c r="BW292" s="350"/>
      <c r="BX292" s="350"/>
      <c r="BY292" s="350"/>
    </row>
    <row r="293" spans="1:77" customFormat="1" ht="12.75">
      <c r="A293" s="139"/>
      <c r="B293" s="139"/>
      <c r="C293" s="139"/>
      <c r="D293" s="139"/>
      <c r="E293" s="139"/>
      <c r="F293" s="139"/>
      <c r="G293" s="139"/>
      <c r="H293" s="139"/>
      <c r="I293" s="199"/>
      <c r="J293" s="139"/>
      <c r="K293" s="139"/>
      <c r="L293" s="139"/>
      <c r="M293" s="139"/>
      <c r="N293" s="139"/>
      <c r="O293" s="139"/>
      <c r="P293" s="139"/>
      <c r="Q293" s="139"/>
      <c r="R293" s="139"/>
      <c r="S293" s="140"/>
      <c r="T293" s="352"/>
      <c r="U293" s="351"/>
      <c r="V293" s="350"/>
      <c r="W293" s="366"/>
      <c r="X293" s="366"/>
      <c r="Y293" s="366"/>
      <c r="Z293" s="366"/>
      <c r="AA293" s="366"/>
      <c r="AB293" s="366"/>
      <c r="AC293" s="366"/>
      <c r="AD293" s="366"/>
      <c r="AE293" s="366"/>
      <c r="AF293" s="366"/>
      <c r="AG293" s="366"/>
      <c r="AH293" s="366"/>
      <c r="AI293" s="350"/>
      <c r="AJ293" s="140"/>
      <c r="AK293" s="140"/>
      <c r="AL293" s="140"/>
      <c r="AM293" s="140"/>
      <c r="AN293" s="140"/>
      <c r="AO293" s="140"/>
      <c r="AP293" s="140"/>
      <c r="AQ293" s="140"/>
      <c r="AR293" s="140"/>
      <c r="AS293" s="140"/>
      <c r="AT293" s="140"/>
      <c r="AU293" s="140"/>
      <c r="AV293" s="140"/>
      <c r="AW293" s="140"/>
      <c r="AX293" s="140"/>
      <c r="AY293" s="140"/>
      <c r="AZ293" s="140"/>
      <c r="BA293" s="140"/>
      <c r="BB293" s="140"/>
      <c r="BC293" s="140"/>
      <c r="BD293" s="140"/>
      <c r="BE293" s="350"/>
      <c r="BF293" s="350"/>
      <c r="BG293" s="350"/>
      <c r="BH293" s="350"/>
      <c r="BI293" s="350"/>
      <c r="BJ293" s="350"/>
      <c r="BK293" s="350"/>
      <c r="BL293" s="350"/>
      <c r="BM293" s="350"/>
      <c r="BN293" s="350"/>
      <c r="BO293" s="350"/>
      <c r="BP293" s="350"/>
      <c r="BQ293" s="350"/>
      <c r="BR293" s="350"/>
      <c r="BS293" s="350"/>
      <c r="BT293" s="350"/>
      <c r="BU293" s="350"/>
      <c r="BV293" s="350"/>
      <c r="BW293" s="350"/>
      <c r="BX293" s="350"/>
      <c r="BY293" s="350"/>
    </row>
    <row r="294" spans="1:77" customFormat="1" ht="12.75">
      <c r="A294" s="139"/>
      <c r="B294" s="139"/>
      <c r="C294" s="139"/>
      <c r="D294" s="139"/>
      <c r="E294" s="139"/>
      <c r="F294" s="139"/>
      <c r="G294" s="139"/>
      <c r="H294" s="139"/>
      <c r="I294" s="199"/>
      <c r="J294" s="139"/>
      <c r="K294" s="139"/>
      <c r="L294" s="139"/>
      <c r="M294" s="139"/>
      <c r="N294" s="139"/>
      <c r="O294" s="139"/>
      <c r="P294" s="139"/>
      <c r="Q294" s="139"/>
      <c r="R294" s="139"/>
      <c r="S294" s="140"/>
      <c r="T294" s="352"/>
      <c r="U294" s="351"/>
      <c r="V294" s="350"/>
      <c r="W294" s="366"/>
      <c r="X294" s="366"/>
      <c r="Y294" s="366"/>
      <c r="Z294" s="366"/>
      <c r="AA294" s="366"/>
      <c r="AB294" s="366"/>
      <c r="AC294" s="366"/>
      <c r="AD294" s="366"/>
      <c r="AE294" s="366"/>
      <c r="AF294" s="366"/>
      <c r="AG294" s="366"/>
      <c r="AH294" s="366"/>
      <c r="AI294" s="350"/>
      <c r="AJ294" s="140"/>
      <c r="AK294" s="140"/>
      <c r="AL294" s="140"/>
      <c r="AM294" s="140"/>
      <c r="AN294" s="140"/>
      <c r="AO294" s="140"/>
      <c r="AP294" s="140"/>
      <c r="AQ294" s="140"/>
      <c r="AR294" s="140"/>
      <c r="AS294" s="140"/>
      <c r="AT294" s="140"/>
      <c r="AU294" s="140"/>
      <c r="AV294" s="140"/>
      <c r="AW294" s="140"/>
      <c r="AX294" s="140"/>
      <c r="AY294" s="140"/>
      <c r="AZ294" s="140"/>
      <c r="BA294" s="140"/>
      <c r="BB294" s="140"/>
      <c r="BC294" s="140"/>
      <c r="BD294" s="140"/>
      <c r="BE294" s="350"/>
      <c r="BF294" s="350"/>
      <c r="BG294" s="350"/>
      <c r="BH294" s="350"/>
      <c r="BI294" s="350"/>
      <c r="BJ294" s="350"/>
      <c r="BK294" s="350"/>
      <c r="BL294" s="350"/>
      <c r="BM294" s="350"/>
      <c r="BN294" s="350"/>
      <c r="BO294" s="350"/>
      <c r="BP294" s="350"/>
      <c r="BQ294" s="350"/>
      <c r="BR294" s="350"/>
      <c r="BS294" s="350"/>
      <c r="BT294" s="350"/>
      <c r="BU294" s="350"/>
      <c r="BV294" s="350"/>
      <c r="BW294" s="350"/>
      <c r="BX294" s="350"/>
      <c r="BY294" s="350"/>
    </row>
    <row r="295" spans="1:77" customFormat="1" ht="12.75">
      <c r="A295" s="139"/>
      <c r="B295" s="139"/>
      <c r="C295" s="139"/>
      <c r="D295" s="139"/>
      <c r="E295" s="139"/>
      <c r="F295" s="139"/>
      <c r="G295" s="139"/>
      <c r="H295" s="139"/>
      <c r="I295" s="199"/>
      <c r="J295" s="139"/>
      <c r="K295" s="139"/>
      <c r="L295" s="139"/>
      <c r="M295" s="139"/>
      <c r="N295" s="139"/>
      <c r="O295" s="139"/>
      <c r="P295" s="139"/>
      <c r="Q295" s="139"/>
      <c r="R295" s="139"/>
      <c r="S295" s="140"/>
      <c r="T295" s="352"/>
      <c r="U295" s="351"/>
      <c r="V295" s="350"/>
      <c r="W295" s="366"/>
      <c r="X295" s="366"/>
      <c r="Y295" s="366"/>
      <c r="Z295" s="366"/>
      <c r="AA295" s="366"/>
      <c r="AB295" s="366"/>
      <c r="AC295" s="366"/>
      <c r="AD295" s="366"/>
      <c r="AE295" s="366"/>
      <c r="AF295" s="366"/>
      <c r="AG295" s="366"/>
      <c r="AH295" s="366"/>
      <c r="AI295" s="350"/>
      <c r="AJ295" s="140"/>
      <c r="AK295" s="140"/>
      <c r="AL295" s="140"/>
      <c r="AM295" s="140"/>
      <c r="AN295" s="140"/>
      <c r="AO295" s="140"/>
      <c r="AP295" s="140"/>
      <c r="AQ295" s="140"/>
      <c r="AR295" s="140"/>
      <c r="AS295" s="140"/>
      <c r="AT295" s="140"/>
      <c r="AU295" s="140"/>
      <c r="AV295" s="140"/>
      <c r="AW295" s="140"/>
      <c r="AX295" s="140"/>
      <c r="AY295" s="140"/>
      <c r="AZ295" s="140"/>
      <c r="BA295" s="140"/>
      <c r="BB295" s="140"/>
      <c r="BC295" s="140"/>
      <c r="BD295" s="140"/>
      <c r="BE295" s="350"/>
      <c r="BF295" s="350"/>
      <c r="BG295" s="350"/>
      <c r="BH295" s="350"/>
      <c r="BI295" s="350"/>
      <c r="BJ295" s="350"/>
      <c r="BK295" s="350"/>
      <c r="BL295" s="350"/>
      <c r="BM295" s="350"/>
      <c r="BN295" s="350"/>
      <c r="BO295" s="350"/>
      <c r="BP295" s="350"/>
      <c r="BQ295" s="350"/>
      <c r="BR295" s="350"/>
      <c r="BS295" s="350"/>
      <c r="BT295" s="350"/>
      <c r="BU295" s="350"/>
      <c r="BV295" s="350"/>
      <c r="BW295" s="350"/>
      <c r="BX295" s="350"/>
      <c r="BY295" s="350"/>
    </row>
    <row r="296" spans="1:77" customFormat="1" ht="12.75">
      <c r="A296" s="139"/>
      <c r="B296" s="139"/>
      <c r="C296" s="139"/>
      <c r="D296" s="139"/>
      <c r="E296" s="139"/>
      <c r="F296" s="139"/>
      <c r="G296" s="139"/>
      <c r="H296" s="139"/>
      <c r="I296" s="199"/>
      <c r="J296" s="139"/>
      <c r="K296" s="139"/>
      <c r="L296" s="139"/>
      <c r="M296" s="139"/>
      <c r="N296" s="139"/>
      <c r="O296" s="139"/>
      <c r="P296" s="139"/>
      <c r="Q296" s="139"/>
      <c r="R296" s="139"/>
      <c r="S296" s="140"/>
      <c r="T296" s="352"/>
      <c r="U296" s="351"/>
      <c r="V296" s="350"/>
      <c r="W296" s="366"/>
      <c r="X296" s="366"/>
      <c r="Y296" s="366"/>
      <c r="Z296" s="366"/>
      <c r="AA296" s="366"/>
      <c r="AB296" s="366"/>
      <c r="AC296" s="366"/>
      <c r="AD296" s="366"/>
      <c r="AE296" s="366"/>
      <c r="AF296" s="366"/>
      <c r="AG296" s="366"/>
      <c r="AH296" s="366"/>
      <c r="AI296" s="350"/>
      <c r="AJ296" s="140"/>
      <c r="AK296" s="140"/>
      <c r="AL296" s="140"/>
      <c r="AM296" s="140"/>
      <c r="AN296" s="140"/>
      <c r="AO296" s="140"/>
      <c r="AP296" s="140"/>
      <c r="AQ296" s="140"/>
      <c r="AR296" s="140"/>
      <c r="AS296" s="140"/>
      <c r="AT296" s="140"/>
      <c r="AU296" s="140"/>
      <c r="AV296" s="140"/>
      <c r="AW296" s="140"/>
      <c r="AX296" s="140"/>
      <c r="AY296" s="140"/>
      <c r="AZ296" s="140"/>
      <c r="BA296" s="140"/>
      <c r="BB296" s="140"/>
      <c r="BC296" s="140"/>
      <c r="BD296" s="140"/>
      <c r="BE296" s="350"/>
      <c r="BF296" s="350"/>
      <c r="BG296" s="350"/>
      <c r="BH296" s="350"/>
      <c r="BI296" s="350"/>
      <c r="BJ296" s="350"/>
      <c r="BK296" s="350"/>
      <c r="BL296" s="350"/>
      <c r="BM296" s="350"/>
      <c r="BN296" s="350"/>
      <c r="BO296" s="350"/>
      <c r="BP296" s="350"/>
      <c r="BQ296" s="350"/>
      <c r="BR296" s="350"/>
      <c r="BS296" s="350"/>
      <c r="BT296" s="350"/>
      <c r="BU296" s="350"/>
      <c r="BV296" s="350"/>
      <c r="BW296" s="350"/>
      <c r="BX296" s="350"/>
      <c r="BY296" s="350"/>
    </row>
    <row r="297" spans="1:77" customFormat="1" ht="12.75">
      <c r="A297" s="139"/>
      <c r="B297" s="139"/>
      <c r="C297" s="139"/>
      <c r="D297" s="139"/>
      <c r="E297" s="139"/>
      <c r="F297" s="139"/>
      <c r="G297" s="139"/>
      <c r="H297" s="139"/>
      <c r="I297" s="199"/>
      <c r="J297" s="139"/>
      <c r="K297" s="139"/>
      <c r="L297" s="139"/>
      <c r="M297" s="139"/>
      <c r="N297" s="139"/>
      <c r="O297" s="139"/>
      <c r="P297" s="139"/>
      <c r="Q297" s="139"/>
      <c r="R297" s="139"/>
      <c r="S297" s="140"/>
      <c r="T297" s="352"/>
      <c r="U297" s="351"/>
      <c r="V297" s="350"/>
      <c r="W297" s="366"/>
      <c r="X297" s="366"/>
      <c r="Y297" s="366"/>
      <c r="Z297" s="366"/>
      <c r="AA297" s="366"/>
      <c r="AB297" s="366"/>
      <c r="AC297" s="366"/>
      <c r="AD297" s="366"/>
      <c r="AE297" s="366"/>
      <c r="AF297" s="366"/>
      <c r="AG297" s="366"/>
      <c r="AH297" s="366"/>
      <c r="AI297" s="350"/>
      <c r="AJ297" s="140"/>
      <c r="AK297" s="140"/>
      <c r="AL297" s="140"/>
      <c r="AM297" s="140"/>
      <c r="AN297" s="140"/>
      <c r="AO297" s="140"/>
      <c r="AP297" s="140"/>
      <c r="AQ297" s="140"/>
      <c r="AR297" s="140"/>
      <c r="AS297" s="140"/>
      <c r="AT297" s="140"/>
      <c r="AU297" s="140"/>
      <c r="AV297" s="140"/>
      <c r="AW297" s="140"/>
      <c r="AX297" s="140"/>
      <c r="AY297" s="140"/>
      <c r="AZ297" s="140"/>
      <c r="BA297" s="140"/>
      <c r="BB297" s="140"/>
      <c r="BC297" s="140"/>
      <c r="BD297" s="140"/>
      <c r="BE297" s="350"/>
      <c r="BF297" s="350"/>
      <c r="BG297" s="350"/>
      <c r="BH297" s="350"/>
      <c r="BI297" s="350"/>
      <c r="BJ297" s="350"/>
      <c r="BK297" s="350"/>
      <c r="BL297" s="350"/>
      <c r="BM297" s="350"/>
      <c r="BN297" s="350"/>
      <c r="BO297" s="350"/>
      <c r="BP297" s="350"/>
      <c r="BQ297" s="350"/>
      <c r="BR297" s="350"/>
      <c r="BS297" s="350"/>
      <c r="BT297" s="350"/>
      <c r="BU297" s="350"/>
      <c r="BV297" s="350"/>
      <c r="BW297" s="350"/>
      <c r="BX297" s="350"/>
      <c r="BY297" s="350"/>
    </row>
    <row r="298" spans="1:77" customFormat="1" ht="12.75">
      <c r="A298" s="139"/>
      <c r="B298" s="139"/>
      <c r="C298" s="139"/>
      <c r="D298" s="139"/>
      <c r="E298" s="139"/>
      <c r="F298" s="139"/>
      <c r="G298" s="139"/>
      <c r="H298" s="139"/>
      <c r="I298" s="199"/>
      <c r="J298" s="139"/>
      <c r="K298" s="139"/>
      <c r="L298" s="139"/>
      <c r="M298" s="139"/>
      <c r="N298" s="139"/>
      <c r="O298" s="139"/>
      <c r="P298" s="139"/>
      <c r="Q298" s="139"/>
      <c r="R298" s="139"/>
      <c r="S298" s="140"/>
      <c r="T298" s="352"/>
      <c r="U298" s="351"/>
      <c r="V298" s="350"/>
      <c r="W298" s="366"/>
      <c r="X298" s="366"/>
      <c r="Y298" s="366"/>
      <c r="Z298" s="366"/>
      <c r="AA298" s="366"/>
      <c r="AB298" s="366"/>
      <c r="AC298" s="366"/>
      <c r="AD298" s="366"/>
      <c r="AE298" s="366"/>
      <c r="AF298" s="366"/>
      <c r="AG298" s="366"/>
      <c r="AH298" s="366"/>
      <c r="AI298" s="350"/>
      <c r="AJ298" s="140"/>
      <c r="AK298" s="140"/>
      <c r="AL298" s="140"/>
      <c r="AM298" s="140"/>
      <c r="AN298" s="140"/>
      <c r="AO298" s="140"/>
      <c r="AP298" s="140"/>
      <c r="AQ298" s="140"/>
      <c r="AR298" s="140"/>
      <c r="AS298" s="140"/>
      <c r="AT298" s="140"/>
      <c r="AU298" s="140"/>
      <c r="AV298" s="140"/>
      <c r="AW298" s="140"/>
      <c r="AX298" s="140"/>
      <c r="AY298" s="140"/>
      <c r="AZ298" s="140"/>
      <c r="BA298" s="140"/>
      <c r="BB298" s="140"/>
      <c r="BC298" s="140"/>
      <c r="BD298" s="140"/>
      <c r="BE298" s="350"/>
      <c r="BF298" s="350"/>
      <c r="BG298" s="350"/>
      <c r="BH298" s="350"/>
      <c r="BI298" s="350"/>
      <c r="BJ298" s="350"/>
      <c r="BK298" s="350"/>
      <c r="BL298" s="350"/>
      <c r="BM298" s="350"/>
      <c r="BN298" s="350"/>
      <c r="BO298" s="350"/>
      <c r="BP298" s="350"/>
      <c r="BQ298" s="350"/>
      <c r="BR298" s="350"/>
      <c r="BS298" s="350"/>
      <c r="BT298" s="350"/>
      <c r="BU298" s="350"/>
      <c r="BV298" s="350"/>
      <c r="BW298" s="350"/>
      <c r="BX298" s="350"/>
      <c r="BY298" s="350"/>
    </row>
    <row r="299" spans="1:77" customFormat="1" ht="12.75">
      <c r="A299" s="139"/>
      <c r="B299" s="139"/>
      <c r="C299" s="139"/>
      <c r="D299" s="139"/>
      <c r="E299" s="139"/>
      <c r="F299" s="139"/>
      <c r="G299" s="139"/>
      <c r="H299" s="139"/>
      <c r="I299" s="199"/>
      <c r="J299" s="139"/>
      <c r="K299" s="139"/>
      <c r="L299" s="139"/>
      <c r="M299" s="139"/>
      <c r="N299" s="139"/>
      <c r="O299" s="139"/>
      <c r="P299" s="139"/>
      <c r="Q299" s="139"/>
      <c r="R299" s="139"/>
      <c r="S299" s="140"/>
      <c r="T299" s="352"/>
      <c r="U299" s="351"/>
      <c r="V299" s="350"/>
      <c r="W299" s="366"/>
      <c r="X299" s="366"/>
      <c r="Y299" s="366"/>
      <c r="Z299" s="366"/>
      <c r="AA299" s="366"/>
      <c r="AB299" s="366"/>
      <c r="AC299" s="366"/>
      <c r="AD299" s="366"/>
      <c r="AE299" s="366"/>
      <c r="AF299" s="366"/>
      <c r="AG299" s="366"/>
      <c r="AH299" s="366"/>
      <c r="AI299" s="350"/>
      <c r="AJ299" s="140"/>
      <c r="AK299" s="140"/>
      <c r="AL299" s="140"/>
      <c r="AM299" s="140"/>
      <c r="AN299" s="140"/>
      <c r="AO299" s="140"/>
      <c r="AP299" s="140"/>
      <c r="AQ299" s="140"/>
      <c r="AR299" s="140"/>
      <c r="AS299" s="140"/>
      <c r="AT299" s="140"/>
      <c r="AU299" s="140"/>
      <c r="AV299" s="140"/>
      <c r="AW299" s="140"/>
      <c r="AX299" s="140"/>
      <c r="AY299" s="140"/>
      <c r="AZ299" s="140"/>
      <c r="BA299" s="140"/>
      <c r="BB299" s="140"/>
      <c r="BC299" s="140"/>
      <c r="BD299" s="140"/>
      <c r="BE299" s="350"/>
      <c r="BF299" s="350"/>
      <c r="BG299" s="350"/>
      <c r="BH299" s="350"/>
      <c r="BI299" s="350"/>
      <c r="BJ299" s="350"/>
      <c r="BK299" s="350"/>
      <c r="BL299" s="350"/>
      <c r="BM299" s="350"/>
      <c r="BN299" s="350"/>
      <c r="BO299" s="350"/>
      <c r="BP299" s="350"/>
      <c r="BQ299" s="350"/>
      <c r="BR299" s="350"/>
      <c r="BS299" s="350"/>
      <c r="BT299" s="350"/>
      <c r="BU299" s="350"/>
      <c r="BV299" s="350"/>
      <c r="BW299" s="350"/>
      <c r="BX299" s="350"/>
      <c r="BY299" s="350"/>
    </row>
    <row r="300" spans="1:77" customFormat="1" ht="12.75">
      <c r="A300" s="139"/>
      <c r="B300" s="139"/>
      <c r="C300" s="139"/>
      <c r="D300" s="139"/>
      <c r="E300" s="139"/>
      <c r="F300" s="139"/>
      <c r="G300" s="139"/>
      <c r="H300" s="139"/>
      <c r="I300" s="199"/>
      <c r="J300" s="139"/>
      <c r="K300" s="139"/>
      <c r="L300" s="139"/>
      <c r="M300" s="139"/>
      <c r="N300" s="139"/>
      <c r="O300" s="139"/>
      <c r="P300" s="139"/>
      <c r="Q300" s="139"/>
      <c r="R300" s="139"/>
      <c r="S300" s="140"/>
      <c r="T300" s="352"/>
      <c r="U300" s="351"/>
      <c r="V300" s="350"/>
      <c r="W300" s="366"/>
      <c r="X300" s="366"/>
      <c r="Y300" s="366"/>
      <c r="Z300" s="366"/>
      <c r="AA300" s="366"/>
      <c r="AB300" s="366"/>
      <c r="AC300" s="366"/>
      <c r="AD300" s="366"/>
      <c r="AE300" s="366"/>
      <c r="AF300" s="366"/>
      <c r="AG300" s="366"/>
      <c r="AH300" s="366"/>
      <c r="AI300" s="350"/>
      <c r="AJ300" s="140"/>
      <c r="AK300" s="140"/>
      <c r="AL300" s="140"/>
      <c r="AM300" s="140"/>
      <c r="AN300" s="140"/>
      <c r="AO300" s="140"/>
      <c r="AP300" s="140"/>
      <c r="AQ300" s="140"/>
      <c r="AR300" s="140"/>
      <c r="AS300" s="140"/>
      <c r="AT300" s="140"/>
      <c r="AU300" s="140"/>
      <c r="AV300" s="140"/>
      <c r="AW300" s="140"/>
      <c r="AX300" s="140"/>
      <c r="AY300" s="140"/>
      <c r="AZ300" s="140"/>
      <c r="BA300" s="140"/>
      <c r="BB300" s="140"/>
      <c r="BC300" s="140"/>
      <c r="BD300" s="140"/>
      <c r="BE300" s="350"/>
      <c r="BF300" s="350"/>
      <c r="BG300" s="350"/>
      <c r="BH300" s="350"/>
      <c r="BI300" s="350"/>
      <c r="BJ300" s="350"/>
      <c r="BK300" s="350"/>
      <c r="BL300" s="350"/>
      <c r="BM300" s="350"/>
      <c r="BN300" s="350"/>
      <c r="BO300" s="350"/>
      <c r="BP300" s="350"/>
      <c r="BQ300" s="350"/>
      <c r="BR300" s="350"/>
      <c r="BS300" s="350"/>
      <c r="BT300" s="350"/>
      <c r="BU300" s="350"/>
      <c r="BV300" s="350"/>
      <c r="BW300" s="350"/>
      <c r="BX300" s="350"/>
      <c r="BY300" s="350"/>
    </row>
    <row r="301" spans="1:77" customFormat="1" ht="12.75">
      <c r="A301" s="139"/>
      <c r="B301" s="139"/>
      <c r="C301" s="139"/>
      <c r="D301" s="139"/>
      <c r="E301" s="139"/>
      <c r="F301" s="139"/>
      <c r="G301" s="139"/>
      <c r="H301" s="139"/>
      <c r="I301" s="199"/>
      <c r="J301" s="139"/>
      <c r="K301" s="139"/>
      <c r="L301" s="139"/>
      <c r="M301" s="139"/>
      <c r="N301" s="139"/>
      <c r="O301" s="139"/>
      <c r="P301" s="139"/>
      <c r="Q301" s="139"/>
      <c r="R301" s="139"/>
      <c r="S301" s="140"/>
      <c r="T301" s="352"/>
      <c r="U301" s="351"/>
      <c r="V301" s="350"/>
      <c r="W301" s="366"/>
      <c r="X301" s="366"/>
      <c r="Y301" s="366"/>
      <c r="Z301" s="366"/>
      <c r="AA301" s="366"/>
      <c r="AB301" s="366"/>
      <c r="AC301" s="366"/>
      <c r="AD301" s="366"/>
      <c r="AE301" s="366"/>
      <c r="AF301" s="366"/>
      <c r="AG301" s="366"/>
      <c r="AH301" s="366"/>
      <c r="AI301" s="350"/>
      <c r="AJ301" s="140"/>
      <c r="AK301" s="140"/>
      <c r="AL301" s="140"/>
      <c r="AM301" s="140"/>
      <c r="AN301" s="140"/>
      <c r="AO301" s="140"/>
      <c r="AP301" s="140"/>
      <c r="AQ301" s="140"/>
      <c r="AR301" s="140"/>
      <c r="AS301" s="140"/>
      <c r="AT301" s="140"/>
      <c r="AU301" s="140"/>
      <c r="AV301" s="140"/>
      <c r="AW301" s="140"/>
      <c r="AX301" s="140"/>
      <c r="AY301" s="140"/>
      <c r="AZ301" s="140"/>
      <c r="BA301" s="140"/>
      <c r="BB301" s="140"/>
      <c r="BC301" s="140"/>
      <c r="BD301" s="140"/>
      <c r="BE301" s="350"/>
      <c r="BF301" s="350"/>
      <c r="BG301" s="350"/>
      <c r="BH301" s="350"/>
      <c r="BI301" s="350"/>
      <c r="BJ301" s="350"/>
      <c r="BK301" s="350"/>
      <c r="BL301" s="350"/>
      <c r="BM301" s="350"/>
      <c r="BN301" s="350"/>
      <c r="BO301" s="350"/>
      <c r="BP301" s="350"/>
      <c r="BQ301" s="350"/>
      <c r="BR301" s="350"/>
      <c r="BS301" s="350"/>
      <c r="BT301" s="350"/>
      <c r="BU301" s="350"/>
      <c r="BV301" s="350"/>
      <c r="BW301" s="350"/>
      <c r="BX301" s="350"/>
      <c r="BY301" s="350"/>
    </row>
    <row r="302" spans="1:77" customFormat="1" ht="12.75">
      <c r="A302" s="139"/>
      <c r="B302" s="139"/>
      <c r="C302" s="139"/>
      <c r="D302" s="139"/>
      <c r="E302" s="139"/>
      <c r="F302" s="139"/>
      <c r="G302" s="139"/>
      <c r="H302" s="139"/>
      <c r="I302" s="199"/>
      <c r="J302" s="139"/>
      <c r="K302" s="139"/>
      <c r="L302" s="139"/>
      <c r="M302" s="139"/>
      <c r="N302" s="139"/>
      <c r="O302" s="139"/>
      <c r="P302" s="139"/>
      <c r="Q302" s="139"/>
      <c r="R302" s="139"/>
      <c r="S302" s="140"/>
      <c r="T302" s="352"/>
      <c r="U302" s="351"/>
      <c r="V302" s="350"/>
      <c r="W302" s="366"/>
      <c r="X302" s="366"/>
      <c r="Y302" s="366"/>
      <c r="Z302" s="366"/>
      <c r="AA302" s="366"/>
      <c r="AB302" s="366"/>
      <c r="AC302" s="366"/>
      <c r="AD302" s="366"/>
      <c r="AE302" s="366"/>
      <c r="AF302" s="366"/>
      <c r="AG302" s="366"/>
      <c r="AH302" s="366"/>
      <c r="AI302" s="350"/>
      <c r="AJ302" s="140"/>
      <c r="AK302" s="140"/>
      <c r="AL302" s="140"/>
      <c r="AM302" s="140"/>
      <c r="AN302" s="140"/>
      <c r="AO302" s="140"/>
      <c r="AP302" s="140"/>
      <c r="AQ302" s="140"/>
      <c r="AR302" s="140"/>
      <c r="AS302" s="140"/>
      <c r="AT302" s="140"/>
      <c r="AU302" s="140"/>
      <c r="AV302" s="140"/>
      <c r="AW302" s="140"/>
      <c r="AX302" s="140"/>
      <c r="AY302" s="140"/>
      <c r="AZ302" s="140"/>
      <c r="BA302" s="140"/>
      <c r="BB302" s="140"/>
      <c r="BC302" s="140"/>
      <c r="BD302" s="140"/>
      <c r="BE302" s="350"/>
      <c r="BF302" s="350"/>
      <c r="BG302" s="350"/>
      <c r="BH302" s="350"/>
      <c r="BI302" s="350"/>
      <c r="BJ302" s="350"/>
      <c r="BK302" s="350"/>
      <c r="BL302" s="350"/>
      <c r="BM302" s="350"/>
      <c r="BN302" s="350"/>
      <c r="BO302" s="350"/>
      <c r="BP302" s="350"/>
      <c r="BQ302" s="350"/>
      <c r="BR302" s="350"/>
      <c r="BS302" s="350"/>
      <c r="BT302" s="350"/>
      <c r="BU302" s="350"/>
      <c r="BV302" s="350"/>
      <c r="BW302" s="350"/>
      <c r="BX302" s="350"/>
      <c r="BY302" s="350"/>
    </row>
    <row r="303" spans="1:77" customFormat="1" ht="12.75">
      <c r="A303" s="139"/>
      <c r="B303" s="139"/>
      <c r="C303" s="139"/>
      <c r="D303" s="139"/>
      <c r="E303" s="139"/>
      <c r="F303" s="139"/>
      <c r="G303" s="139"/>
      <c r="H303" s="139"/>
      <c r="I303" s="199"/>
      <c r="J303" s="139"/>
      <c r="K303" s="139"/>
      <c r="L303" s="139"/>
      <c r="M303" s="139"/>
      <c r="N303" s="139"/>
      <c r="O303" s="139"/>
      <c r="P303" s="139"/>
      <c r="Q303" s="139"/>
      <c r="R303" s="139"/>
      <c r="S303" s="140"/>
      <c r="T303" s="352"/>
      <c r="U303" s="351"/>
      <c r="V303" s="350"/>
      <c r="W303" s="366"/>
      <c r="X303" s="366"/>
      <c r="Y303" s="366"/>
      <c r="Z303" s="366"/>
      <c r="AA303" s="366"/>
      <c r="AB303" s="366"/>
      <c r="AC303" s="366"/>
      <c r="AD303" s="366"/>
      <c r="AE303" s="366"/>
      <c r="AF303" s="366"/>
      <c r="AG303" s="366"/>
      <c r="AH303" s="366"/>
      <c r="AI303" s="350"/>
      <c r="AJ303" s="140"/>
      <c r="AK303" s="140"/>
      <c r="AL303" s="140"/>
      <c r="AM303" s="140"/>
      <c r="AN303" s="140"/>
      <c r="AO303" s="140"/>
      <c r="AP303" s="140"/>
      <c r="AQ303" s="140"/>
      <c r="AR303" s="140"/>
      <c r="AS303" s="140"/>
      <c r="AT303" s="140"/>
      <c r="AU303" s="140"/>
      <c r="AV303" s="140"/>
      <c r="AW303" s="140"/>
      <c r="AX303" s="140"/>
      <c r="AY303" s="140"/>
      <c r="AZ303" s="140"/>
      <c r="BA303" s="140"/>
      <c r="BB303" s="140"/>
      <c r="BC303" s="140"/>
      <c r="BD303" s="140"/>
      <c r="BE303" s="350"/>
      <c r="BF303" s="350"/>
      <c r="BG303" s="350"/>
      <c r="BH303" s="350"/>
      <c r="BI303" s="350"/>
      <c r="BJ303" s="350"/>
      <c r="BK303" s="350"/>
      <c r="BL303" s="350"/>
      <c r="BM303" s="350"/>
      <c r="BN303" s="350"/>
      <c r="BO303" s="350"/>
      <c r="BP303" s="350"/>
      <c r="BQ303" s="350"/>
      <c r="BR303" s="350"/>
      <c r="BS303" s="350"/>
      <c r="BT303" s="350"/>
      <c r="BU303" s="350"/>
      <c r="BV303" s="350"/>
      <c r="BW303" s="350"/>
      <c r="BX303" s="350"/>
      <c r="BY303" s="350"/>
    </row>
    <row r="304" spans="1:77" customFormat="1" ht="12.75">
      <c r="A304" s="139"/>
      <c r="B304" s="139"/>
      <c r="C304" s="139"/>
      <c r="D304" s="139"/>
      <c r="E304" s="139"/>
      <c r="F304" s="139"/>
      <c r="G304" s="139"/>
      <c r="H304" s="139"/>
      <c r="I304" s="199"/>
      <c r="J304" s="139"/>
      <c r="K304" s="139"/>
      <c r="L304" s="139"/>
      <c r="M304" s="139"/>
      <c r="N304" s="139"/>
      <c r="O304" s="139"/>
      <c r="P304" s="139"/>
      <c r="Q304" s="139"/>
      <c r="R304" s="139"/>
      <c r="S304" s="140"/>
      <c r="T304" s="352"/>
      <c r="U304" s="351"/>
      <c r="V304" s="350"/>
      <c r="W304" s="366"/>
      <c r="X304" s="366"/>
      <c r="Y304" s="366"/>
      <c r="Z304" s="366"/>
      <c r="AA304" s="366"/>
      <c r="AB304" s="366"/>
      <c r="AC304" s="366"/>
      <c r="AD304" s="366"/>
      <c r="AE304" s="366"/>
      <c r="AF304" s="366"/>
      <c r="AG304" s="366"/>
      <c r="AH304" s="366"/>
      <c r="AI304" s="350"/>
      <c r="AJ304" s="140"/>
      <c r="AK304" s="140"/>
      <c r="AL304" s="140"/>
      <c r="AM304" s="140"/>
      <c r="AN304" s="140"/>
      <c r="AO304" s="140"/>
      <c r="AP304" s="140"/>
      <c r="AQ304" s="140"/>
      <c r="AR304" s="140"/>
      <c r="AS304" s="140"/>
      <c r="AT304" s="140"/>
      <c r="AU304" s="140"/>
      <c r="AV304" s="140"/>
      <c r="AW304" s="140"/>
      <c r="AX304" s="140"/>
      <c r="AY304" s="140"/>
      <c r="AZ304" s="140"/>
      <c r="BA304" s="140"/>
      <c r="BB304" s="140"/>
      <c r="BC304" s="140"/>
      <c r="BD304" s="140"/>
      <c r="BE304" s="350"/>
      <c r="BF304" s="350"/>
      <c r="BG304" s="350"/>
      <c r="BH304" s="350"/>
      <c r="BI304" s="350"/>
      <c r="BJ304" s="350"/>
      <c r="BK304" s="350"/>
      <c r="BL304" s="350"/>
      <c r="BM304" s="350"/>
      <c r="BN304" s="350"/>
      <c r="BO304" s="350"/>
      <c r="BP304" s="350"/>
      <c r="BQ304" s="350"/>
      <c r="BR304" s="350"/>
      <c r="BS304" s="350"/>
      <c r="BT304" s="350"/>
      <c r="BU304" s="350"/>
      <c r="BV304" s="350"/>
      <c r="BW304" s="350"/>
      <c r="BX304" s="350"/>
      <c r="BY304" s="350"/>
    </row>
    <row r="305" spans="1:77" customFormat="1" ht="12.75">
      <c r="A305" s="139"/>
      <c r="B305" s="139"/>
      <c r="C305" s="139"/>
      <c r="D305" s="139"/>
      <c r="E305" s="139"/>
      <c r="F305" s="139"/>
      <c r="G305" s="139"/>
      <c r="H305" s="139"/>
      <c r="I305" s="199"/>
      <c r="J305" s="139"/>
      <c r="K305" s="139"/>
      <c r="L305" s="139"/>
      <c r="M305" s="139"/>
      <c r="N305" s="139"/>
      <c r="O305" s="139"/>
      <c r="P305" s="139"/>
      <c r="Q305" s="139"/>
      <c r="R305" s="139"/>
      <c r="S305" s="140"/>
      <c r="T305" s="352"/>
      <c r="U305" s="351"/>
      <c r="V305" s="350"/>
      <c r="W305" s="366"/>
      <c r="X305" s="366"/>
      <c r="Y305" s="366"/>
      <c r="Z305" s="366"/>
      <c r="AA305" s="366"/>
      <c r="AB305" s="366"/>
      <c r="AC305" s="366"/>
      <c r="AD305" s="366"/>
      <c r="AE305" s="366"/>
      <c r="AF305" s="366"/>
      <c r="AG305" s="366"/>
      <c r="AH305" s="366"/>
      <c r="AI305" s="350"/>
      <c r="AJ305" s="140"/>
      <c r="AK305" s="140"/>
      <c r="AL305" s="140"/>
      <c r="AM305" s="140"/>
      <c r="AN305" s="140"/>
      <c r="AO305" s="140"/>
      <c r="AP305" s="140"/>
      <c r="AQ305" s="140"/>
      <c r="AR305" s="140"/>
      <c r="AS305" s="140"/>
      <c r="AT305" s="140"/>
      <c r="AU305" s="140"/>
      <c r="AV305" s="140"/>
      <c r="AW305" s="140"/>
      <c r="AX305" s="140"/>
      <c r="AY305" s="140"/>
      <c r="AZ305" s="140"/>
      <c r="BA305" s="140"/>
      <c r="BB305" s="140"/>
      <c r="BC305" s="140"/>
      <c r="BD305" s="140"/>
      <c r="BE305" s="350"/>
      <c r="BF305" s="350"/>
      <c r="BG305" s="350"/>
      <c r="BH305" s="350"/>
      <c r="BI305" s="350"/>
      <c r="BJ305" s="350"/>
      <c r="BK305" s="350"/>
      <c r="BL305" s="350"/>
      <c r="BM305" s="350"/>
      <c r="BN305" s="350"/>
      <c r="BO305" s="350"/>
      <c r="BP305" s="350"/>
      <c r="BQ305" s="350"/>
      <c r="BR305" s="350"/>
      <c r="BS305" s="350"/>
      <c r="BT305" s="350"/>
      <c r="BU305" s="350"/>
      <c r="BV305" s="350"/>
      <c r="BW305" s="350"/>
      <c r="BX305" s="350"/>
      <c r="BY305" s="350"/>
    </row>
    <row r="306" spans="1:77" customFormat="1" ht="12.75">
      <c r="A306" s="139"/>
      <c r="B306" s="139"/>
      <c r="C306" s="139"/>
      <c r="D306" s="139"/>
      <c r="E306" s="139"/>
      <c r="F306" s="139"/>
      <c r="G306" s="139"/>
      <c r="H306" s="139"/>
      <c r="I306" s="199"/>
      <c r="J306" s="139"/>
      <c r="K306" s="139"/>
      <c r="L306" s="139"/>
      <c r="M306" s="139"/>
      <c r="N306" s="139"/>
      <c r="O306" s="139"/>
      <c r="P306" s="139"/>
      <c r="Q306" s="139"/>
      <c r="R306" s="139"/>
      <c r="S306" s="140"/>
      <c r="T306" s="352"/>
      <c r="U306" s="351"/>
      <c r="V306" s="350"/>
      <c r="W306" s="366"/>
      <c r="X306" s="366"/>
      <c r="Y306" s="366"/>
      <c r="Z306" s="366"/>
      <c r="AA306" s="366"/>
      <c r="AB306" s="366"/>
      <c r="AC306" s="366"/>
      <c r="AD306" s="366"/>
      <c r="AE306" s="366"/>
      <c r="AF306" s="366"/>
      <c r="AG306" s="366"/>
      <c r="AH306" s="366"/>
      <c r="AI306" s="350"/>
      <c r="AJ306" s="140"/>
      <c r="AK306" s="140"/>
      <c r="AL306" s="140"/>
      <c r="AM306" s="140"/>
      <c r="AN306" s="140"/>
      <c r="AO306" s="140"/>
      <c r="AP306" s="140"/>
      <c r="AQ306" s="140"/>
      <c r="AR306" s="140"/>
      <c r="AS306" s="140"/>
      <c r="AT306" s="140"/>
      <c r="AU306" s="140"/>
      <c r="AV306" s="140"/>
      <c r="AW306" s="140"/>
      <c r="AX306" s="140"/>
      <c r="AY306" s="140"/>
      <c r="AZ306" s="140"/>
      <c r="BA306" s="140"/>
      <c r="BB306" s="140"/>
      <c r="BC306" s="140"/>
      <c r="BD306" s="140"/>
      <c r="BE306" s="350"/>
      <c r="BF306" s="350"/>
      <c r="BG306" s="350"/>
      <c r="BH306" s="350"/>
      <c r="BI306" s="350"/>
      <c r="BJ306" s="350"/>
      <c r="BK306" s="350"/>
      <c r="BL306" s="350"/>
      <c r="BM306" s="350"/>
      <c r="BN306" s="350"/>
      <c r="BO306" s="350"/>
      <c r="BP306" s="350"/>
      <c r="BQ306" s="350"/>
      <c r="BR306" s="350"/>
      <c r="BS306" s="350"/>
      <c r="BT306" s="350"/>
      <c r="BU306" s="350"/>
      <c r="BV306" s="350"/>
      <c r="BW306" s="350"/>
      <c r="BX306" s="350"/>
      <c r="BY306" s="350"/>
    </row>
    <row r="307" spans="1:77" customFormat="1" ht="12.75">
      <c r="A307" s="139"/>
      <c r="B307" s="139"/>
      <c r="C307" s="139"/>
      <c r="D307" s="139"/>
      <c r="E307" s="139"/>
      <c r="F307" s="139"/>
      <c r="G307" s="139"/>
      <c r="H307" s="139"/>
      <c r="I307" s="199"/>
      <c r="J307" s="139"/>
      <c r="K307" s="139"/>
      <c r="L307" s="139"/>
      <c r="M307" s="139"/>
      <c r="N307" s="139"/>
      <c r="O307" s="139"/>
      <c r="P307" s="139"/>
      <c r="Q307" s="139"/>
      <c r="R307" s="139"/>
      <c r="S307" s="140"/>
      <c r="T307" s="352"/>
      <c r="U307" s="351"/>
      <c r="V307" s="350"/>
      <c r="W307" s="366"/>
      <c r="X307" s="366"/>
      <c r="Y307" s="366"/>
      <c r="Z307" s="366"/>
      <c r="AA307" s="366"/>
      <c r="AB307" s="366"/>
      <c r="AC307" s="366"/>
      <c r="AD307" s="366"/>
      <c r="AE307" s="366"/>
      <c r="AF307" s="366"/>
      <c r="AG307" s="366"/>
      <c r="AH307" s="366"/>
      <c r="AI307" s="350"/>
      <c r="AJ307" s="140"/>
      <c r="AK307" s="140"/>
      <c r="AL307" s="140"/>
      <c r="AM307" s="140"/>
      <c r="AN307" s="140"/>
      <c r="AO307" s="140"/>
      <c r="AP307" s="140"/>
      <c r="AQ307" s="140"/>
      <c r="AR307" s="140"/>
      <c r="AS307" s="140"/>
      <c r="AT307" s="140"/>
      <c r="AU307" s="140"/>
      <c r="AV307" s="140"/>
      <c r="AW307" s="140"/>
      <c r="AX307" s="140"/>
      <c r="AY307" s="140"/>
      <c r="AZ307" s="140"/>
      <c r="BA307" s="140"/>
      <c r="BB307" s="140"/>
      <c r="BC307" s="140"/>
      <c r="BD307" s="140"/>
      <c r="BE307" s="350"/>
      <c r="BF307" s="350"/>
      <c r="BG307" s="350"/>
      <c r="BH307" s="350"/>
      <c r="BI307" s="350"/>
      <c r="BJ307" s="350"/>
      <c r="BK307" s="350"/>
      <c r="BL307" s="350"/>
      <c r="BM307" s="350"/>
      <c r="BN307" s="350"/>
      <c r="BO307" s="350"/>
      <c r="BP307" s="350"/>
      <c r="BQ307" s="350"/>
      <c r="BR307" s="350"/>
      <c r="BS307" s="350"/>
      <c r="BT307" s="350"/>
      <c r="BU307" s="350"/>
      <c r="BV307" s="350"/>
      <c r="BW307" s="350"/>
      <c r="BX307" s="350"/>
      <c r="BY307" s="350"/>
    </row>
    <row r="308" spans="1:77" customFormat="1" ht="12.75">
      <c r="A308" s="139"/>
      <c r="B308" s="139"/>
      <c r="C308" s="139"/>
      <c r="D308" s="139"/>
      <c r="E308" s="139"/>
      <c r="F308" s="139"/>
      <c r="G308" s="139"/>
      <c r="H308" s="139"/>
      <c r="I308" s="199"/>
      <c r="J308" s="139"/>
      <c r="K308" s="139"/>
      <c r="L308" s="139"/>
      <c r="M308" s="139"/>
      <c r="N308" s="139"/>
      <c r="O308" s="139"/>
      <c r="P308" s="139"/>
      <c r="Q308" s="139"/>
      <c r="R308" s="139"/>
      <c r="S308" s="140"/>
      <c r="T308" s="352"/>
      <c r="U308" s="351"/>
      <c r="V308" s="350"/>
      <c r="W308" s="366"/>
      <c r="X308" s="366"/>
      <c r="Y308" s="366"/>
      <c r="Z308" s="366"/>
      <c r="AA308" s="366"/>
      <c r="AB308" s="366"/>
      <c r="AC308" s="366"/>
      <c r="AD308" s="366"/>
      <c r="AE308" s="366"/>
      <c r="AF308" s="366"/>
      <c r="AG308" s="366"/>
      <c r="AH308" s="366"/>
      <c r="AI308" s="350"/>
      <c r="AJ308" s="140"/>
      <c r="AK308" s="140"/>
      <c r="AL308" s="140"/>
      <c r="AM308" s="140"/>
      <c r="AN308" s="140"/>
      <c r="AO308" s="140"/>
      <c r="AP308" s="140"/>
      <c r="AQ308" s="140"/>
      <c r="AR308" s="140"/>
      <c r="AS308" s="140"/>
      <c r="AT308" s="140"/>
      <c r="AU308" s="140"/>
      <c r="AV308" s="140"/>
      <c r="AW308" s="140"/>
      <c r="AX308" s="140"/>
      <c r="AY308" s="140"/>
      <c r="AZ308" s="140"/>
      <c r="BA308" s="140"/>
      <c r="BB308" s="140"/>
      <c r="BC308" s="140"/>
      <c r="BD308" s="140"/>
      <c r="BE308" s="350"/>
      <c r="BF308" s="350"/>
      <c r="BG308" s="350"/>
      <c r="BH308" s="350"/>
      <c r="BI308" s="350"/>
      <c r="BJ308" s="350"/>
      <c r="BK308" s="350"/>
      <c r="BL308" s="350"/>
      <c r="BM308" s="350"/>
      <c r="BN308" s="350"/>
      <c r="BO308" s="350"/>
      <c r="BP308" s="350"/>
      <c r="BQ308" s="350"/>
      <c r="BR308" s="350"/>
      <c r="BS308" s="350"/>
      <c r="BT308" s="350"/>
      <c r="BU308" s="350"/>
      <c r="BV308" s="350"/>
      <c r="BW308" s="350"/>
      <c r="BX308" s="350"/>
      <c r="BY308" s="350"/>
    </row>
    <row r="309" spans="1:77" customFormat="1" ht="12.75">
      <c r="A309" s="139"/>
      <c r="B309" s="139"/>
      <c r="C309" s="139"/>
      <c r="D309" s="139"/>
      <c r="E309" s="139"/>
      <c r="F309" s="139"/>
      <c r="G309" s="139"/>
      <c r="H309" s="139"/>
      <c r="I309" s="199"/>
      <c r="J309" s="139"/>
      <c r="K309" s="139"/>
      <c r="L309" s="139"/>
      <c r="M309" s="139"/>
      <c r="N309" s="139"/>
      <c r="O309" s="139"/>
      <c r="P309" s="139"/>
      <c r="Q309" s="139"/>
      <c r="R309" s="139"/>
      <c r="S309" s="140"/>
      <c r="T309" s="352"/>
      <c r="U309" s="351"/>
      <c r="V309" s="350"/>
      <c r="W309" s="366"/>
      <c r="X309" s="366"/>
      <c r="Y309" s="366"/>
      <c r="Z309" s="366"/>
      <c r="AA309" s="366"/>
      <c r="AB309" s="366"/>
      <c r="AC309" s="366"/>
      <c r="AD309" s="366"/>
      <c r="AE309" s="366"/>
      <c r="AF309" s="366"/>
      <c r="AG309" s="366"/>
      <c r="AH309" s="366"/>
      <c r="AI309" s="350"/>
      <c r="AJ309" s="140"/>
      <c r="AK309" s="140"/>
      <c r="AL309" s="140"/>
      <c r="AM309" s="140"/>
      <c r="AN309" s="140"/>
      <c r="AO309" s="140"/>
      <c r="AP309" s="140"/>
      <c r="AQ309" s="140"/>
      <c r="AR309" s="140"/>
      <c r="AS309" s="140"/>
      <c r="AT309" s="140"/>
      <c r="AU309" s="140"/>
      <c r="AV309" s="140"/>
      <c r="AW309" s="140"/>
      <c r="AX309" s="140"/>
      <c r="AY309" s="140"/>
      <c r="AZ309" s="140"/>
      <c r="BA309" s="140"/>
      <c r="BB309" s="140"/>
      <c r="BC309" s="140"/>
      <c r="BD309" s="140"/>
      <c r="BE309" s="350"/>
      <c r="BF309" s="350"/>
      <c r="BG309" s="350"/>
      <c r="BH309" s="350"/>
      <c r="BI309" s="350"/>
      <c r="BJ309" s="350"/>
      <c r="BK309" s="350"/>
      <c r="BL309" s="350"/>
      <c r="BM309" s="350"/>
      <c r="BN309" s="350"/>
      <c r="BO309" s="350"/>
      <c r="BP309" s="350"/>
      <c r="BQ309" s="350"/>
      <c r="BR309" s="350"/>
      <c r="BS309" s="350"/>
      <c r="BT309" s="350"/>
      <c r="BU309" s="350"/>
      <c r="BV309" s="350"/>
      <c r="BW309" s="350"/>
      <c r="BX309" s="350"/>
      <c r="BY309" s="350"/>
    </row>
    <row r="310" spans="1:77" customFormat="1" ht="12.75">
      <c r="A310" s="139"/>
      <c r="B310" s="139"/>
      <c r="C310" s="139"/>
      <c r="D310" s="139"/>
      <c r="E310" s="139"/>
      <c r="F310" s="139"/>
      <c r="G310" s="139"/>
      <c r="H310" s="139"/>
      <c r="I310" s="199"/>
      <c r="J310" s="139"/>
      <c r="K310" s="139"/>
      <c r="L310" s="139"/>
      <c r="M310" s="139"/>
      <c r="N310" s="139"/>
      <c r="O310" s="139"/>
      <c r="P310" s="139"/>
      <c r="Q310" s="139"/>
      <c r="R310" s="139"/>
      <c r="S310" s="140"/>
      <c r="T310" s="352"/>
      <c r="U310" s="351"/>
      <c r="V310" s="350"/>
      <c r="W310" s="366"/>
      <c r="X310" s="366"/>
      <c r="Y310" s="366"/>
      <c r="Z310" s="366"/>
      <c r="AA310" s="366"/>
      <c r="AB310" s="366"/>
      <c r="AC310" s="366"/>
      <c r="AD310" s="366"/>
      <c r="AE310" s="366"/>
      <c r="AF310" s="366"/>
      <c r="AG310" s="366"/>
      <c r="AH310" s="366"/>
      <c r="AI310" s="350"/>
      <c r="AJ310" s="140"/>
      <c r="AK310" s="140"/>
      <c r="AL310" s="140"/>
      <c r="AM310" s="140"/>
      <c r="AN310" s="140"/>
      <c r="AO310" s="140"/>
      <c r="AP310" s="140"/>
      <c r="AQ310" s="140"/>
      <c r="AR310" s="140"/>
      <c r="AS310" s="140"/>
      <c r="AT310" s="140"/>
      <c r="AU310" s="140"/>
      <c r="AV310" s="140"/>
      <c r="AW310" s="140"/>
      <c r="AX310" s="140"/>
      <c r="AY310" s="140"/>
      <c r="AZ310" s="140"/>
      <c r="BA310" s="140"/>
      <c r="BB310" s="140"/>
      <c r="BC310" s="140"/>
      <c r="BD310" s="140"/>
      <c r="BE310" s="350"/>
      <c r="BF310" s="350"/>
      <c r="BG310" s="350"/>
      <c r="BH310" s="350"/>
      <c r="BI310" s="350"/>
      <c r="BJ310" s="350"/>
      <c r="BK310" s="350"/>
      <c r="BL310" s="350"/>
      <c r="BM310" s="350"/>
      <c r="BN310" s="350"/>
      <c r="BO310" s="350"/>
      <c r="BP310" s="350"/>
      <c r="BQ310" s="350"/>
      <c r="BR310" s="350"/>
      <c r="BS310" s="350"/>
      <c r="BT310" s="350"/>
      <c r="BU310" s="350"/>
      <c r="BV310" s="350"/>
      <c r="BW310" s="350"/>
      <c r="BX310" s="350"/>
      <c r="BY310" s="350"/>
    </row>
    <row r="311" spans="1:77" customFormat="1" ht="12.75">
      <c r="A311" s="139"/>
      <c r="B311" s="139"/>
      <c r="C311" s="139"/>
      <c r="D311" s="139"/>
      <c r="E311" s="139"/>
      <c r="F311" s="139"/>
      <c r="G311" s="139"/>
      <c r="H311" s="139"/>
      <c r="I311" s="199"/>
      <c r="J311" s="139"/>
      <c r="K311" s="139"/>
      <c r="L311" s="139"/>
      <c r="M311" s="139"/>
      <c r="N311" s="139"/>
      <c r="O311" s="139"/>
      <c r="P311" s="139"/>
      <c r="Q311" s="139"/>
      <c r="R311" s="139"/>
      <c r="S311" s="140"/>
      <c r="T311" s="352"/>
      <c r="U311" s="351"/>
      <c r="V311" s="350"/>
      <c r="W311" s="366"/>
      <c r="X311" s="366"/>
      <c r="Y311" s="366"/>
      <c r="Z311" s="366"/>
      <c r="AA311" s="366"/>
      <c r="AB311" s="366"/>
      <c r="AC311" s="366"/>
      <c r="AD311" s="366"/>
      <c r="AE311" s="366"/>
      <c r="AF311" s="366"/>
      <c r="AG311" s="366"/>
      <c r="AH311" s="366"/>
      <c r="AI311" s="350"/>
      <c r="AJ311" s="140"/>
      <c r="AK311" s="140"/>
      <c r="AL311" s="140"/>
      <c r="AM311" s="140"/>
      <c r="AN311" s="140"/>
      <c r="AO311" s="140"/>
      <c r="AP311" s="140"/>
      <c r="AQ311" s="140"/>
      <c r="AR311" s="140"/>
      <c r="AS311" s="140"/>
      <c r="AT311" s="140"/>
      <c r="AU311" s="140"/>
      <c r="AV311" s="140"/>
      <c r="AW311" s="140"/>
      <c r="AX311" s="140"/>
      <c r="AY311" s="140"/>
      <c r="AZ311" s="140"/>
      <c r="BA311" s="140"/>
      <c r="BB311" s="140"/>
      <c r="BC311" s="140"/>
      <c r="BD311" s="140"/>
      <c r="BE311" s="350"/>
      <c r="BF311" s="350"/>
      <c r="BG311" s="350"/>
      <c r="BH311" s="350"/>
      <c r="BI311" s="350"/>
      <c r="BJ311" s="350"/>
      <c r="BK311" s="350"/>
      <c r="BL311" s="350"/>
      <c r="BM311" s="350"/>
      <c r="BN311" s="350"/>
      <c r="BO311" s="350"/>
      <c r="BP311" s="350"/>
      <c r="BQ311" s="350"/>
      <c r="BR311" s="350"/>
      <c r="BS311" s="350"/>
      <c r="BT311" s="350"/>
      <c r="BU311" s="350"/>
      <c r="BV311" s="350"/>
      <c r="BW311" s="350"/>
      <c r="BX311" s="350"/>
      <c r="BY311" s="350"/>
    </row>
    <row r="312" spans="1:77" customFormat="1" ht="12.75">
      <c r="A312" s="139"/>
      <c r="B312" s="139"/>
      <c r="C312" s="139"/>
      <c r="D312" s="139"/>
      <c r="E312" s="139"/>
      <c r="F312" s="139"/>
      <c r="G312" s="139"/>
      <c r="H312" s="139"/>
      <c r="I312" s="199"/>
      <c r="J312" s="139"/>
      <c r="K312" s="139"/>
      <c r="L312" s="139"/>
      <c r="M312" s="139"/>
      <c r="N312" s="139"/>
      <c r="O312" s="139"/>
      <c r="P312" s="139"/>
      <c r="Q312" s="139"/>
      <c r="R312" s="139"/>
      <c r="S312" s="140"/>
      <c r="T312" s="352"/>
      <c r="U312" s="351"/>
      <c r="V312" s="350"/>
      <c r="W312" s="366"/>
      <c r="X312" s="366"/>
      <c r="Y312" s="366"/>
      <c r="Z312" s="366"/>
      <c r="AA312" s="366"/>
      <c r="AB312" s="366"/>
      <c r="AC312" s="366"/>
      <c r="AD312" s="366"/>
      <c r="AE312" s="366"/>
      <c r="AF312" s="366"/>
      <c r="AG312" s="366"/>
      <c r="AH312" s="366"/>
      <c r="AI312" s="350"/>
      <c r="AJ312" s="140"/>
      <c r="AK312" s="140"/>
      <c r="AL312" s="140"/>
      <c r="AM312" s="140"/>
      <c r="AN312" s="140"/>
      <c r="AO312" s="140"/>
      <c r="AP312" s="140"/>
      <c r="AQ312" s="140"/>
      <c r="AR312" s="140"/>
      <c r="AS312" s="140"/>
      <c r="AT312" s="140"/>
      <c r="AU312" s="140"/>
      <c r="AV312" s="140"/>
      <c r="AW312" s="140"/>
      <c r="AX312" s="140"/>
      <c r="AY312" s="140"/>
      <c r="AZ312" s="140"/>
      <c r="BA312" s="140"/>
      <c r="BB312" s="140"/>
      <c r="BC312" s="140"/>
      <c r="BD312" s="140"/>
      <c r="BE312" s="350"/>
      <c r="BF312" s="350"/>
      <c r="BG312" s="350"/>
      <c r="BH312" s="350"/>
      <c r="BI312" s="350"/>
      <c r="BJ312" s="350"/>
      <c r="BK312" s="350"/>
      <c r="BL312" s="350"/>
      <c r="BM312" s="350"/>
      <c r="BN312" s="350"/>
      <c r="BO312" s="350"/>
      <c r="BP312" s="350"/>
      <c r="BQ312" s="350"/>
      <c r="BR312" s="350"/>
      <c r="BS312" s="350"/>
      <c r="BT312" s="350"/>
      <c r="BU312" s="350"/>
      <c r="BV312" s="350"/>
      <c r="BW312" s="350"/>
      <c r="BX312" s="350"/>
      <c r="BY312" s="350"/>
    </row>
    <row r="313" spans="1:77" customFormat="1" ht="12.75">
      <c r="A313" s="139"/>
      <c r="B313" s="139"/>
      <c r="C313" s="139"/>
      <c r="D313" s="139"/>
      <c r="E313" s="139"/>
      <c r="F313" s="139"/>
      <c r="G313" s="139"/>
      <c r="H313" s="139"/>
      <c r="I313" s="199"/>
      <c r="J313" s="139"/>
      <c r="K313" s="139"/>
      <c r="L313" s="139"/>
      <c r="M313" s="139"/>
      <c r="N313" s="139"/>
      <c r="O313" s="139"/>
      <c r="P313" s="139"/>
      <c r="Q313" s="139"/>
      <c r="R313" s="139"/>
      <c r="S313" s="140"/>
      <c r="T313" s="352"/>
      <c r="U313" s="351"/>
      <c r="V313" s="350"/>
      <c r="W313" s="366"/>
      <c r="X313" s="366"/>
      <c r="Y313" s="366"/>
      <c r="Z313" s="366"/>
      <c r="AA313" s="366"/>
      <c r="AB313" s="366"/>
      <c r="AC313" s="366"/>
      <c r="AD313" s="366"/>
      <c r="AE313" s="366"/>
      <c r="AF313" s="366"/>
      <c r="AG313" s="366"/>
      <c r="AH313" s="366"/>
      <c r="AI313" s="350"/>
      <c r="AJ313" s="140"/>
      <c r="AK313" s="140"/>
      <c r="AL313" s="140"/>
      <c r="AM313" s="140"/>
      <c r="AN313" s="140"/>
      <c r="AO313" s="140"/>
      <c r="AP313" s="140"/>
      <c r="AQ313" s="140"/>
      <c r="AR313" s="140"/>
      <c r="AS313" s="140"/>
      <c r="AT313" s="140"/>
      <c r="AU313" s="140"/>
      <c r="AV313" s="140"/>
      <c r="AW313" s="140"/>
      <c r="AX313" s="140"/>
      <c r="AY313" s="140"/>
      <c r="AZ313" s="140"/>
      <c r="BA313" s="140"/>
      <c r="BB313" s="140"/>
      <c r="BC313" s="140"/>
      <c r="BD313" s="140"/>
      <c r="BE313" s="350"/>
      <c r="BF313" s="350"/>
      <c r="BG313" s="350"/>
      <c r="BH313" s="350"/>
      <c r="BI313" s="350"/>
      <c r="BJ313" s="350"/>
      <c r="BK313" s="350"/>
      <c r="BL313" s="350"/>
      <c r="BM313" s="350"/>
      <c r="BN313" s="350"/>
      <c r="BO313" s="350"/>
      <c r="BP313" s="350"/>
      <c r="BQ313" s="350"/>
      <c r="BR313" s="350"/>
      <c r="BS313" s="350"/>
      <c r="BT313" s="350"/>
      <c r="BU313" s="350"/>
      <c r="BV313" s="350"/>
      <c r="BW313" s="350"/>
      <c r="BX313" s="350"/>
      <c r="BY313" s="350"/>
    </row>
    <row r="314" spans="1:77" customFormat="1" ht="12.75">
      <c r="A314" s="139"/>
      <c r="B314" s="139"/>
      <c r="C314" s="139"/>
      <c r="D314" s="139"/>
      <c r="E314" s="139"/>
      <c r="F314" s="139"/>
      <c r="G314" s="139"/>
      <c r="H314" s="139"/>
      <c r="I314" s="199"/>
      <c r="J314" s="139"/>
      <c r="K314" s="139"/>
      <c r="L314" s="139"/>
      <c r="M314" s="139"/>
      <c r="N314" s="139"/>
      <c r="O314" s="139"/>
      <c r="P314" s="139"/>
      <c r="Q314" s="139"/>
      <c r="R314" s="139"/>
      <c r="S314" s="140"/>
      <c r="T314" s="352"/>
      <c r="U314" s="351"/>
      <c r="V314" s="350"/>
      <c r="W314" s="366"/>
      <c r="X314" s="366"/>
      <c r="Y314" s="366"/>
      <c r="Z314" s="366"/>
      <c r="AA314" s="366"/>
      <c r="AB314" s="366"/>
      <c r="AC314" s="366"/>
      <c r="AD314" s="366"/>
      <c r="AE314" s="366"/>
      <c r="AF314" s="366"/>
      <c r="AG314" s="366"/>
      <c r="AH314" s="366"/>
      <c r="AI314" s="350"/>
      <c r="AJ314" s="140"/>
      <c r="AK314" s="140"/>
      <c r="AL314" s="140"/>
      <c r="AM314" s="140"/>
      <c r="AN314" s="140"/>
      <c r="AO314" s="140"/>
      <c r="AP314" s="140"/>
      <c r="AQ314" s="140"/>
      <c r="AR314" s="140"/>
      <c r="AS314" s="140"/>
      <c r="AT314" s="140"/>
      <c r="AU314" s="140"/>
      <c r="AV314" s="140"/>
      <c r="AW314" s="140"/>
      <c r="AX314" s="140"/>
      <c r="AY314" s="140"/>
      <c r="AZ314" s="140"/>
      <c r="BA314" s="140"/>
      <c r="BB314" s="140"/>
      <c r="BC314" s="140"/>
      <c r="BD314" s="140"/>
      <c r="BE314" s="350"/>
      <c r="BF314" s="350"/>
      <c r="BG314" s="350"/>
      <c r="BH314" s="350"/>
      <c r="BI314" s="350"/>
      <c r="BJ314" s="350"/>
      <c r="BK314" s="350"/>
      <c r="BL314" s="350"/>
      <c r="BM314" s="350"/>
      <c r="BN314" s="350"/>
      <c r="BO314" s="350"/>
      <c r="BP314" s="350"/>
      <c r="BQ314" s="350"/>
      <c r="BR314" s="350"/>
      <c r="BS314" s="350"/>
      <c r="BT314" s="350"/>
      <c r="BU314" s="350"/>
      <c r="BV314" s="350"/>
      <c r="BW314" s="350"/>
      <c r="BX314" s="350"/>
      <c r="BY314" s="350"/>
    </row>
    <row r="315" spans="1:77" customFormat="1" ht="12.75">
      <c r="A315" s="139"/>
      <c r="B315" s="139"/>
      <c r="C315" s="139"/>
      <c r="D315" s="139"/>
      <c r="E315" s="139"/>
      <c r="F315" s="139"/>
      <c r="G315" s="139"/>
      <c r="H315" s="139"/>
      <c r="I315" s="199"/>
      <c r="J315" s="139"/>
      <c r="K315" s="139"/>
      <c r="L315" s="139"/>
      <c r="M315" s="139"/>
      <c r="N315" s="139"/>
      <c r="O315" s="139"/>
      <c r="P315" s="139"/>
      <c r="Q315" s="139"/>
      <c r="R315" s="139"/>
      <c r="S315" s="140"/>
      <c r="T315" s="352"/>
      <c r="U315" s="351"/>
      <c r="V315" s="350"/>
      <c r="W315" s="366"/>
      <c r="X315" s="366"/>
      <c r="Y315" s="366"/>
      <c r="Z315" s="366"/>
      <c r="AA315" s="366"/>
      <c r="AB315" s="366"/>
      <c r="AC315" s="366"/>
      <c r="AD315" s="366"/>
      <c r="AE315" s="366"/>
      <c r="AF315" s="366"/>
      <c r="AG315" s="366"/>
      <c r="AH315" s="366"/>
      <c r="AI315" s="350"/>
      <c r="AJ315" s="140"/>
      <c r="AK315" s="140"/>
      <c r="AL315" s="140"/>
      <c r="AM315" s="140"/>
      <c r="AN315" s="140"/>
      <c r="AO315" s="140"/>
      <c r="AP315" s="140"/>
      <c r="AQ315" s="140"/>
      <c r="AR315" s="140"/>
      <c r="AS315" s="140"/>
      <c r="AT315" s="140"/>
      <c r="AU315" s="140"/>
      <c r="AV315" s="140"/>
      <c r="AW315" s="140"/>
      <c r="AX315" s="140"/>
      <c r="AY315" s="140"/>
      <c r="AZ315" s="140"/>
      <c r="BA315" s="140"/>
      <c r="BB315" s="140"/>
      <c r="BC315" s="140"/>
      <c r="BD315" s="140"/>
      <c r="BE315" s="350"/>
      <c r="BF315" s="350"/>
      <c r="BG315" s="350"/>
      <c r="BH315" s="350"/>
      <c r="BI315" s="350"/>
      <c r="BJ315" s="350"/>
      <c r="BK315" s="350"/>
      <c r="BL315" s="350"/>
      <c r="BM315" s="350"/>
      <c r="BN315" s="350"/>
      <c r="BO315" s="350"/>
      <c r="BP315" s="350"/>
      <c r="BQ315" s="350"/>
      <c r="BR315" s="350"/>
      <c r="BS315" s="350"/>
      <c r="BT315" s="350"/>
      <c r="BU315" s="350"/>
      <c r="BV315" s="350"/>
      <c r="BW315" s="350"/>
      <c r="BX315" s="350"/>
      <c r="BY315" s="350"/>
    </row>
    <row r="316" spans="1:77" customFormat="1" ht="12.75">
      <c r="A316" s="139"/>
      <c r="B316" s="139"/>
      <c r="C316" s="139"/>
      <c r="D316" s="139"/>
      <c r="E316" s="139"/>
      <c r="F316" s="139"/>
      <c r="G316" s="139"/>
      <c r="H316" s="139"/>
      <c r="I316" s="199"/>
      <c r="J316" s="139"/>
      <c r="K316" s="139"/>
      <c r="L316" s="139"/>
      <c r="M316" s="139"/>
      <c r="N316" s="139"/>
      <c r="O316" s="139"/>
      <c r="P316" s="139"/>
      <c r="Q316" s="139"/>
      <c r="R316" s="139"/>
      <c r="S316" s="140"/>
      <c r="T316" s="352"/>
      <c r="U316" s="351"/>
      <c r="V316" s="350"/>
      <c r="W316" s="366"/>
      <c r="X316" s="366"/>
      <c r="Y316" s="366"/>
      <c r="Z316" s="366"/>
      <c r="AA316" s="366"/>
      <c r="AB316" s="366"/>
      <c r="AC316" s="366"/>
      <c r="AD316" s="366"/>
      <c r="AE316" s="366"/>
      <c r="AF316" s="366"/>
      <c r="AG316" s="366"/>
      <c r="AH316" s="366"/>
      <c r="AI316" s="350"/>
      <c r="AJ316" s="140"/>
      <c r="AK316" s="140"/>
      <c r="AL316" s="140"/>
      <c r="AM316" s="140"/>
      <c r="AN316" s="140"/>
      <c r="AO316" s="140"/>
      <c r="AP316" s="140"/>
      <c r="AQ316" s="140"/>
      <c r="AR316" s="140"/>
      <c r="AS316" s="140"/>
      <c r="AT316" s="140"/>
      <c r="AU316" s="140"/>
      <c r="AV316" s="140"/>
      <c r="AW316" s="140"/>
      <c r="AX316" s="140"/>
      <c r="AY316" s="140"/>
      <c r="AZ316" s="140"/>
      <c r="BA316" s="140"/>
      <c r="BB316" s="140"/>
      <c r="BC316" s="140"/>
      <c r="BD316" s="140"/>
      <c r="BE316" s="350"/>
      <c r="BF316" s="350"/>
      <c r="BG316" s="350"/>
      <c r="BH316" s="350"/>
      <c r="BI316" s="350"/>
      <c r="BJ316" s="350"/>
      <c r="BK316" s="350"/>
      <c r="BL316" s="350"/>
      <c r="BM316" s="350"/>
      <c r="BN316" s="350"/>
      <c r="BO316" s="350"/>
      <c r="BP316" s="350"/>
      <c r="BQ316" s="350"/>
      <c r="BR316" s="350"/>
      <c r="BS316" s="350"/>
      <c r="BT316" s="350"/>
      <c r="BU316" s="350"/>
      <c r="BV316" s="350"/>
      <c r="BW316" s="350"/>
      <c r="BX316" s="350"/>
      <c r="BY316" s="350"/>
    </row>
    <row r="317" spans="1:77" customFormat="1" ht="12.75">
      <c r="A317" s="139"/>
      <c r="B317" s="139"/>
      <c r="C317" s="139"/>
      <c r="D317" s="139"/>
      <c r="E317" s="139"/>
      <c r="F317" s="139"/>
      <c r="G317" s="139"/>
      <c r="H317" s="139"/>
      <c r="I317" s="199"/>
      <c r="J317" s="139"/>
      <c r="K317" s="139"/>
      <c r="L317" s="139"/>
      <c r="M317" s="139"/>
      <c r="N317" s="139"/>
      <c r="O317" s="139"/>
      <c r="P317" s="139"/>
      <c r="Q317" s="139"/>
      <c r="R317" s="139"/>
      <c r="S317" s="140"/>
      <c r="T317" s="352"/>
      <c r="U317" s="351"/>
      <c r="V317" s="350"/>
      <c r="W317" s="366"/>
      <c r="X317" s="366"/>
      <c r="Y317" s="366"/>
      <c r="Z317" s="366"/>
      <c r="AA317" s="366"/>
      <c r="AB317" s="366"/>
      <c r="AC317" s="366"/>
      <c r="AD317" s="366"/>
      <c r="AE317" s="366"/>
      <c r="AF317" s="366"/>
      <c r="AG317" s="366"/>
      <c r="AH317" s="366"/>
      <c r="AI317" s="350"/>
      <c r="AJ317" s="140"/>
      <c r="AK317" s="140"/>
      <c r="AL317" s="140"/>
      <c r="AM317" s="140"/>
      <c r="AN317" s="140"/>
      <c r="AO317" s="140"/>
      <c r="AP317" s="140"/>
      <c r="AQ317" s="140"/>
      <c r="AR317" s="140"/>
      <c r="AS317" s="140"/>
      <c r="AT317" s="140"/>
      <c r="AU317" s="140"/>
      <c r="AV317" s="140"/>
      <c r="AW317" s="140"/>
      <c r="AX317" s="140"/>
      <c r="AY317" s="140"/>
      <c r="AZ317" s="140"/>
      <c r="BA317" s="140"/>
      <c r="BB317" s="140"/>
      <c r="BC317" s="140"/>
      <c r="BD317" s="140"/>
      <c r="BE317" s="350"/>
      <c r="BF317" s="350"/>
      <c r="BG317" s="350"/>
      <c r="BH317" s="350"/>
      <c r="BI317" s="350"/>
      <c r="BJ317" s="350"/>
      <c r="BK317" s="350"/>
      <c r="BL317" s="350"/>
      <c r="BM317" s="350"/>
      <c r="BN317" s="350"/>
      <c r="BO317" s="350"/>
      <c r="BP317" s="350"/>
      <c r="BQ317" s="350"/>
      <c r="BR317" s="350"/>
      <c r="BS317" s="350"/>
      <c r="BT317" s="350"/>
      <c r="BU317" s="350"/>
      <c r="BV317" s="350"/>
      <c r="BW317" s="350"/>
      <c r="BX317" s="350"/>
      <c r="BY317" s="350"/>
    </row>
    <row r="318" spans="1:77" customFormat="1" ht="12.75">
      <c r="A318" s="139"/>
      <c r="B318" s="139"/>
      <c r="C318" s="139"/>
      <c r="D318" s="139"/>
      <c r="E318" s="139"/>
      <c r="F318" s="139"/>
      <c r="G318" s="139"/>
      <c r="H318" s="139"/>
      <c r="I318" s="199"/>
      <c r="J318" s="139"/>
      <c r="K318" s="139"/>
      <c r="L318" s="139"/>
      <c r="M318" s="139"/>
      <c r="N318" s="139"/>
      <c r="O318" s="139"/>
      <c r="P318" s="139"/>
      <c r="Q318" s="139"/>
      <c r="R318" s="139"/>
      <c r="S318" s="140"/>
      <c r="T318" s="352"/>
      <c r="U318" s="351"/>
      <c r="V318" s="350"/>
      <c r="W318" s="366"/>
      <c r="X318" s="366"/>
      <c r="Y318" s="366"/>
      <c r="Z318" s="366"/>
      <c r="AA318" s="366"/>
      <c r="AB318" s="328"/>
      <c r="AC318" s="366"/>
      <c r="AD318" s="366"/>
      <c r="AE318" s="366"/>
      <c r="AF318" s="366"/>
      <c r="AG318" s="366"/>
      <c r="AH318" s="366"/>
      <c r="AI318" s="350"/>
      <c r="AJ318" s="140"/>
      <c r="AK318" s="140"/>
      <c r="AL318" s="140"/>
      <c r="AM318" s="140"/>
      <c r="AN318" s="140"/>
      <c r="AO318" s="140"/>
      <c r="AP318" s="140"/>
      <c r="AQ318" s="140"/>
      <c r="AR318" s="140"/>
      <c r="AS318" s="140"/>
      <c r="AT318" s="140"/>
      <c r="AU318" s="140"/>
      <c r="AV318" s="140"/>
      <c r="AW318" s="140"/>
      <c r="AX318" s="140"/>
      <c r="AY318" s="140"/>
      <c r="AZ318" s="140"/>
      <c r="BA318" s="140"/>
      <c r="BB318" s="140"/>
      <c r="BC318" s="140"/>
      <c r="BD318" s="140"/>
      <c r="BE318" s="350"/>
      <c r="BF318" s="350"/>
      <c r="BG318" s="350"/>
      <c r="BH318" s="350"/>
      <c r="BI318" s="350"/>
      <c r="BJ318" s="350"/>
      <c r="BK318" s="350"/>
      <c r="BL318" s="350"/>
      <c r="BM318" s="350"/>
      <c r="BN318" s="350"/>
      <c r="BO318" s="350"/>
      <c r="BP318" s="350"/>
      <c r="BQ318" s="350"/>
      <c r="BR318" s="350"/>
      <c r="BS318" s="350"/>
      <c r="BT318" s="350"/>
      <c r="BU318" s="350"/>
      <c r="BV318" s="350"/>
      <c r="BW318" s="350"/>
      <c r="BX318" s="350"/>
      <c r="BY318" s="350"/>
    </row>
    <row r="319" spans="1:77" customFormat="1" ht="12.75">
      <c r="A319" s="139"/>
      <c r="B319" s="139"/>
      <c r="C319" s="139"/>
      <c r="D319" s="139"/>
      <c r="E319" s="139"/>
      <c r="F319" s="139"/>
      <c r="G319" s="139"/>
      <c r="H319" s="139"/>
      <c r="I319" s="199"/>
      <c r="J319" s="139"/>
      <c r="K319" s="139"/>
      <c r="L319" s="139"/>
      <c r="M319" s="139"/>
      <c r="N319" s="139"/>
      <c r="O319" s="139"/>
      <c r="P319" s="139"/>
      <c r="Q319" s="139"/>
      <c r="R319" s="139"/>
      <c r="S319" s="140"/>
      <c r="T319" s="352"/>
      <c r="U319" s="351"/>
      <c r="V319" s="350"/>
      <c r="W319" s="345"/>
      <c r="X319" s="345"/>
      <c r="Y319" s="345"/>
      <c r="Z319" s="345"/>
      <c r="AA319" s="345"/>
      <c r="AB319" s="328"/>
      <c r="AC319" s="345"/>
      <c r="AD319" s="345"/>
      <c r="AE319" s="368"/>
      <c r="AF319" s="345"/>
      <c r="AG319" s="345"/>
      <c r="AH319" s="345"/>
      <c r="AI319" s="350"/>
      <c r="AJ319" s="140"/>
      <c r="AK319" s="140"/>
      <c r="AL319" s="140"/>
      <c r="AM319" s="140"/>
      <c r="AN319" s="140"/>
      <c r="AO319" s="140"/>
      <c r="AP319" s="140"/>
      <c r="AQ319" s="140"/>
      <c r="AR319" s="140"/>
      <c r="AS319" s="140"/>
      <c r="AT319" s="140"/>
      <c r="AU319" s="140"/>
      <c r="AV319" s="140"/>
      <c r="AW319" s="140"/>
      <c r="AX319" s="140"/>
      <c r="AY319" s="140"/>
      <c r="AZ319" s="140"/>
      <c r="BA319" s="140"/>
      <c r="BB319" s="140"/>
      <c r="BC319" s="140"/>
      <c r="BD319" s="140"/>
      <c r="BE319" s="350"/>
      <c r="BF319" s="350"/>
      <c r="BG319" s="350"/>
      <c r="BH319" s="350"/>
      <c r="BI319" s="350"/>
      <c r="BJ319" s="350"/>
      <c r="BK319" s="350"/>
      <c r="BL319" s="350"/>
      <c r="BM319" s="350"/>
      <c r="BN319" s="350"/>
      <c r="BO319" s="350"/>
      <c r="BP319" s="350"/>
      <c r="BQ319" s="350"/>
      <c r="BR319" s="350"/>
      <c r="BS319" s="350"/>
      <c r="BT319" s="350"/>
      <c r="BU319" s="350"/>
      <c r="BV319" s="350"/>
      <c r="BW319" s="350"/>
      <c r="BX319" s="350"/>
      <c r="BY319" s="350"/>
    </row>
    <row r="320" spans="1:77" customFormat="1" ht="12.75">
      <c r="A320" s="139"/>
      <c r="B320" s="139"/>
      <c r="C320" s="139"/>
      <c r="D320" s="139"/>
      <c r="E320" s="139"/>
      <c r="F320" s="139"/>
      <c r="G320" s="139"/>
      <c r="H320" s="139"/>
      <c r="I320" s="199"/>
      <c r="J320" s="139"/>
      <c r="K320" s="139"/>
      <c r="L320" s="139"/>
      <c r="M320" s="139"/>
      <c r="N320" s="139"/>
      <c r="O320" s="139"/>
      <c r="P320" s="139"/>
      <c r="Q320" s="139"/>
      <c r="R320" s="139"/>
      <c r="S320" s="140"/>
      <c r="T320" s="352"/>
      <c r="U320" s="351"/>
      <c r="V320" s="350"/>
      <c r="W320" s="345"/>
      <c r="X320" s="345"/>
      <c r="Y320" s="345"/>
      <c r="Z320" s="345"/>
      <c r="AA320" s="345"/>
      <c r="AB320" s="328"/>
      <c r="AC320" s="345"/>
      <c r="AD320" s="345"/>
      <c r="AE320" s="368"/>
      <c r="AF320" s="345"/>
      <c r="AG320" s="345"/>
      <c r="AH320" s="345"/>
      <c r="AI320" s="350"/>
      <c r="AJ320" s="140"/>
      <c r="AK320" s="140"/>
      <c r="AL320" s="140"/>
      <c r="AM320" s="140"/>
      <c r="AN320" s="140"/>
      <c r="AO320" s="140"/>
      <c r="AP320" s="140"/>
      <c r="AQ320" s="140"/>
      <c r="AR320" s="140"/>
      <c r="AS320" s="140"/>
      <c r="AT320" s="140"/>
      <c r="AU320" s="140"/>
      <c r="AV320" s="140"/>
      <c r="AW320" s="140"/>
      <c r="AX320" s="140"/>
      <c r="AY320" s="140"/>
      <c r="AZ320" s="140"/>
      <c r="BA320" s="140"/>
      <c r="BB320" s="140"/>
      <c r="BC320" s="140"/>
      <c r="BD320" s="140"/>
      <c r="BE320" s="350"/>
      <c r="BF320" s="350"/>
      <c r="BG320" s="350"/>
      <c r="BH320" s="350"/>
      <c r="BI320" s="350"/>
      <c r="BJ320" s="350"/>
      <c r="BK320" s="350"/>
      <c r="BL320" s="350"/>
      <c r="BM320" s="350"/>
      <c r="BN320" s="350"/>
      <c r="BO320" s="350"/>
      <c r="BP320" s="350"/>
      <c r="BQ320" s="350"/>
      <c r="BR320" s="350"/>
      <c r="BS320" s="350"/>
      <c r="BT320" s="350"/>
      <c r="BU320" s="350"/>
      <c r="BV320" s="350"/>
      <c r="BW320" s="350"/>
      <c r="BX320" s="350"/>
      <c r="BY320" s="350"/>
    </row>
    <row r="321" spans="1:77" customFormat="1" ht="12.75">
      <c r="A321" s="139"/>
      <c r="B321" s="139"/>
      <c r="C321" s="139"/>
      <c r="D321" s="139"/>
      <c r="E321" s="139"/>
      <c r="F321" s="139"/>
      <c r="G321" s="139"/>
      <c r="H321" s="139"/>
      <c r="I321" s="199"/>
      <c r="J321" s="139"/>
      <c r="K321" s="139"/>
      <c r="L321" s="139"/>
      <c r="M321" s="139"/>
      <c r="N321" s="139"/>
      <c r="O321" s="139"/>
      <c r="P321" s="139"/>
      <c r="Q321" s="139"/>
      <c r="R321" s="139"/>
      <c r="S321" s="140"/>
      <c r="T321" s="352"/>
      <c r="U321" s="351"/>
      <c r="V321" s="350"/>
      <c r="W321" s="345"/>
      <c r="X321" s="345"/>
      <c r="Y321" s="345"/>
      <c r="Z321" s="345"/>
      <c r="AA321" s="345"/>
      <c r="AB321" s="328"/>
      <c r="AC321" s="345"/>
      <c r="AD321" s="345"/>
      <c r="AE321" s="368"/>
      <c r="AF321" s="345"/>
      <c r="AG321" s="345"/>
      <c r="AH321" s="345"/>
      <c r="AI321" s="350"/>
      <c r="AJ321" s="140"/>
      <c r="AK321" s="140"/>
      <c r="AL321" s="140"/>
      <c r="AM321" s="140"/>
      <c r="AN321" s="140"/>
      <c r="AO321" s="140"/>
      <c r="AP321" s="140"/>
      <c r="AQ321" s="140"/>
      <c r="AR321" s="140"/>
      <c r="AS321" s="140"/>
      <c r="AT321" s="140"/>
      <c r="AU321" s="140"/>
      <c r="AV321" s="140"/>
      <c r="AW321" s="140"/>
      <c r="AX321" s="140"/>
      <c r="AY321" s="140"/>
      <c r="AZ321" s="140"/>
      <c r="BA321" s="140"/>
      <c r="BB321" s="140"/>
      <c r="BC321" s="140"/>
      <c r="BD321" s="140"/>
      <c r="BE321" s="350"/>
      <c r="BF321" s="350"/>
      <c r="BG321" s="350"/>
      <c r="BH321" s="350"/>
      <c r="BI321" s="350"/>
      <c r="BJ321" s="350"/>
      <c r="BK321" s="350"/>
      <c r="BL321" s="350"/>
      <c r="BM321" s="350"/>
      <c r="BN321" s="350"/>
      <c r="BO321" s="350"/>
      <c r="BP321" s="350"/>
      <c r="BQ321" s="350"/>
      <c r="BR321" s="350"/>
      <c r="BS321" s="350"/>
      <c r="BT321" s="350"/>
      <c r="BU321" s="350"/>
      <c r="BV321" s="350"/>
      <c r="BW321" s="350"/>
      <c r="BX321" s="350"/>
      <c r="BY321" s="350"/>
    </row>
    <row r="322" spans="1:77" customFormat="1" ht="12.75">
      <c r="A322" s="139"/>
      <c r="B322" s="139"/>
      <c r="C322" s="139"/>
      <c r="D322" s="139"/>
      <c r="E322" s="139"/>
      <c r="F322" s="139"/>
      <c r="G322" s="139"/>
      <c r="H322" s="139"/>
      <c r="I322" s="199"/>
      <c r="J322" s="139"/>
      <c r="K322" s="139"/>
      <c r="L322" s="139"/>
      <c r="M322" s="139"/>
      <c r="N322" s="139"/>
      <c r="O322" s="139"/>
      <c r="P322" s="139"/>
      <c r="Q322" s="139"/>
      <c r="R322" s="139"/>
      <c r="S322" s="140"/>
      <c r="T322" s="352"/>
      <c r="U322" s="351"/>
      <c r="V322" s="350"/>
      <c r="W322" s="345"/>
      <c r="X322" s="345"/>
      <c r="Y322" s="345"/>
      <c r="Z322" s="345"/>
      <c r="AA322" s="345"/>
      <c r="AB322" s="328"/>
      <c r="AC322" s="345"/>
      <c r="AD322" s="345"/>
      <c r="AE322" s="368"/>
      <c r="AF322" s="345"/>
      <c r="AG322" s="345"/>
      <c r="AH322" s="345"/>
      <c r="AI322" s="350"/>
      <c r="AJ322" s="140"/>
      <c r="AK322" s="140"/>
      <c r="AL322" s="140"/>
      <c r="AM322" s="140"/>
      <c r="AN322" s="140"/>
      <c r="AO322" s="140"/>
      <c r="AP322" s="140"/>
      <c r="AQ322" s="140"/>
      <c r="AR322" s="140"/>
      <c r="AS322" s="140"/>
      <c r="AT322" s="140"/>
      <c r="AU322" s="140"/>
      <c r="AV322" s="140"/>
      <c r="AW322" s="140"/>
      <c r="AX322" s="140"/>
      <c r="AY322" s="140"/>
      <c r="AZ322" s="140"/>
      <c r="BA322" s="140"/>
      <c r="BB322" s="140"/>
      <c r="BC322" s="140"/>
      <c r="BD322" s="140"/>
      <c r="BE322" s="350"/>
      <c r="BF322" s="350"/>
      <c r="BG322" s="350"/>
      <c r="BH322" s="350"/>
      <c r="BI322" s="350"/>
      <c r="BJ322" s="350"/>
      <c r="BK322" s="350"/>
      <c r="BL322" s="350"/>
      <c r="BM322" s="350"/>
      <c r="BN322" s="350"/>
      <c r="BO322" s="350"/>
      <c r="BP322" s="350"/>
      <c r="BQ322" s="350"/>
      <c r="BR322" s="350"/>
      <c r="BS322" s="350"/>
      <c r="BT322" s="350"/>
      <c r="BU322" s="350"/>
      <c r="BV322" s="350"/>
      <c r="BW322" s="350"/>
      <c r="BX322" s="350"/>
      <c r="BY322" s="350"/>
    </row>
    <row r="323" spans="1:77" customFormat="1" ht="12.75">
      <c r="A323" s="139"/>
      <c r="B323" s="139"/>
      <c r="C323" s="139"/>
      <c r="D323" s="139"/>
      <c r="E323" s="139"/>
      <c r="F323" s="139"/>
      <c r="G323" s="139"/>
      <c r="H323" s="139"/>
      <c r="I323" s="199"/>
      <c r="J323" s="139"/>
      <c r="K323" s="139"/>
      <c r="L323" s="139"/>
      <c r="M323" s="139"/>
      <c r="N323" s="139"/>
      <c r="O323" s="139"/>
      <c r="P323" s="139"/>
      <c r="Q323" s="139"/>
      <c r="R323" s="139"/>
      <c r="S323" s="140"/>
      <c r="T323" s="352"/>
      <c r="U323" s="351"/>
      <c r="V323" s="350"/>
      <c r="W323" s="345"/>
      <c r="X323" s="345"/>
      <c r="Y323" s="345"/>
      <c r="Z323" s="345"/>
      <c r="AA323" s="345"/>
      <c r="AB323" s="328"/>
      <c r="AC323" s="345"/>
      <c r="AD323" s="345"/>
      <c r="AE323" s="368"/>
      <c r="AF323" s="345"/>
      <c r="AG323" s="345"/>
      <c r="AH323" s="345"/>
      <c r="AI323" s="350"/>
      <c r="AJ323" s="140"/>
      <c r="AK323" s="140"/>
      <c r="AL323" s="140"/>
      <c r="AM323" s="140"/>
      <c r="AN323" s="140"/>
      <c r="AO323" s="140"/>
      <c r="AP323" s="140"/>
      <c r="AQ323" s="140"/>
      <c r="AR323" s="140"/>
      <c r="AS323" s="140"/>
      <c r="AT323" s="140"/>
      <c r="AU323" s="140"/>
      <c r="AV323" s="140"/>
      <c r="AW323" s="140"/>
      <c r="AX323" s="140"/>
      <c r="AY323" s="140"/>
      <c r="AZ323" s="140"/>
      <c r="BA323" s="140"/>
      <c r="BB323" s="140"/>
      <c r="BC323" s="140"/>
      <c r="BD323" s="140"/>
      <c r="BE323" s="350"/>
      <c r="BF323" s="350"/>
      <c r="BG323" s="350"/>
      <c r="BH323" s="350"/>
      <c r="BI323" s="350"/>
      <c r="BJ323" s="350"/>
      <c r="BK323" s="350"/>
      <c r="BL323" s="350"/>
      <c r="BM323" s="350"/>
      <c r="BN323" s="350"/>
      <c r="BO323" s="350"/>
      <c r="BP323" s="350"/>
      <c r="BQ323" s="350"/>
      <c r="BR323" s="350"/>
      <c r="BS323" s="350"/>
      <c r="BT323" s="350"/>
      <c r="BU323" s="350"/>
      <c r="BV323" s="350"/>
      <c r="BW323" s="350"/>
      <c r="BX323" s="350"/>
      <c r="BY323" s="350"/>
    </row>
    <row r="324" spans="1:77" customFormat="1" ht="12.75">
      <c r="A324" s="139"/>
      <c r="B324" s="139"/>
      <c r="C324" s="139"/>
      <c r="D324" s="139"/>
      <c r="E324" s="139"/>
      <c r="F324" s="139"/>
      <c r="G324" s="139"/>
      <c r="H324" s="139"/>
      <c r="I324" s="199"/>
      <c r="J324" s="139"/>
      <c r="K324" s="139"/>
      <c r="L324" s="139"/>
      <c r="M324" s="139"/>
      <c r="N324" s="139"/>
      <c r="O324" s="139"/>
      <c r="P324" s="139"/>
      <c r="Q324" s="139"/>
      <c r="R324" s="139"/>
      <c r="S324" s="140"/>
      <c r="T324" s="352"/>
      <c r="U324" s="351"/>
      <c r="V324" s="350"/>
      <c r="W324" s="345"/>
      <c r="X324" s="345"/>
      <c r="Y324" s="345"/>
      <c r="Z324" s="345"/>
      <c r="AA324" s="345"/>
      <c r="AB324" s="328"/>
      <c r="AC324" s="345"/>
      <c r="AD324" s="345"/>
      <c r="AE324" s="368"/>
      <c r="AF324" s="345"/>
      <c r="AG324" s="345"/>
      <c r="AH324" s="345"/>
      <c r="AI324" s="350"/>
      <c r="AJ324" s="140"/>
      <c r="AK324" s="140"/>
      <c r="AL324" s="140"/>
      <c r="AM324" s="140"/>
      <c r="AN324" s="140"/>
      <c r="AO324" s="140"/>
      <c r="AP324" s="140"/>
      <c r="AQ324" s="140"/>
      <c r="AR324" s="140"/>
      <c r="AS324" s="140"/>
      <c r="AT324" s="140"/>
      <c r="AU324" s="140"/>
      <c r="AV324" s="140"/>
      <c r="AW324" s="140"/>
      <c r="AX324" s="140"/>
      <c r="AY324" s="140"/>
      <c r="AZ324" s="140"/>
      <c r="BA324" s="140"/>
      <c r="BB324" s="140"/>
      <c r="BC324" s="140"/>
      <c r="BD324" s="140"/>
      <c r="BE324" s="350"/>
      <c r="BF324" s="350"/>
      <c r="BG324" s="350"/>
      <c r="BH324" s="350"/>
      <c r="BI324" s="350"/>
      <c r="BJ324" s="350"/>
      <c r="BK324" s="350"/>
      <c r="BL324" s="350"/>
      <c r="BM324" s="350"/>
      <c r="BN324" s="350"/>
      <c r="BO324" s="350"/>
      <c r="BP324" s="350"/>
      <c r="BQ324" s="350"/>
      <c r="BR324" s="350"/>
      <c r="BS324" s="350"/>
      <c r="BT324" s="350"/>
      <c r="BU324" s="350"/>
      <c r="BV324" s="350"/>
      <c r="BW324" s="350"/>
      <c r="BX324" s="350"/>
      <c r="BY324" s="350"/>
    </row>
    <row r="325" spans="1:77" customFormat="1" ht="12.75">
      <c r="A325" s="139"/>
      <c r="B325" s="139"/>
      <c r="C325" s="139"/>
      <c r="D325" s="139"/>
      <c r="E325" s="139"/>
      <c r="F325" s="139"/>
      <c r="G325" s="139"/>
      <c r="H325" s="139"/>
      <c r="I325" s="199"/>
      <c r="J325" s="139"/>
      <c r="K325" s="139"/>
      <c r="L325" s="139"/>
      <c r="M325" s="139"/>
      <c r="N325" s="139"/>
      <c r="O325" s="139"/>
      <c r="P325" s="139"/>
      <c r="Q325" s="139"/>
      <c r="R325" s="139"/>
      <c r="S325" s="140"/>
      <c r="T325" s="352"/>
      <c r="U325" s="351"/>
      <c r="V325" s="350"/>
      <c r="W325" s="345"/>
      <c r="X325" s="345"/>
      <c r="Y325" s="345"/>
      <c r="Z325" s="345"/>
      <c r="AA325" s="345"/>
      <c r="AB325" s="328"/>
      <c r="AC325" s="345"/>
      <c r="AD325" s="345"/>
      <c r="AE325" s="368"/>
      <c r="AF325" s="345"/>
      <c r="AG325" s="345"/>
      <c r="AH325" s="345"/>
      <c r="AI325" s="350"/>
      <c r="AJ325" s="140"/>
      <c r="AK325" s="140"/>
      <c r="AL325" s="140"/>
      <c r="AM325" s="140"/>
      <c r="AN325" s="140"/>
      <c r="AO325" s="140"/>
      <c r="AP325" s="140"/>
      <c r="AQ325" s="140"/>
      <c r="AR325" s="140"/>
      <c r="AS325" s="140"/>
      <c r="AT325" s="140"/>
      <c r="AU325" s="140"/>
      <c r="AV325" s="140"/>
      <c r="AW325" s="140"/>
      <c r="AX325" s="140"/>
      <c r="AY325" s="140"/>
      <c r="AZ325" s="140"/>
      <c r="BA325" s="140"/>
      <c r="BB325" s="140"/>
      <c r="BC325" s="140"/>
      <c r="BD325" s="140"/>
      <c r="BE325" s="350"/>
      <c r="BF325" s="350"/>
      <c r="BG325" s="350"/>
      <c r="BH325" s="350"/>
      <c r="BI325" s="350"/>
      <c r="BJ325" s="350"/>
      <c r="BK325" s="350"/>
      <c r="BL325" s="350"/>
      <c r="BM325" s="350"/>
      <c r="BN325" s="350"/>
      <c r="BO325" s="350"/>
      <c r="BP325" s="350"/>
      <c r="BQ325" s="350"/>
      <c r="BR325" s="350"/>
      <c r="BS325" s="350"/>
      <c r="BT325" s="350"/>
      <c r="BU325" s="350"/>
      <c r="BV325" s="350"/>
      <c r="BW325" s="350"/>
      <c r="BX325" s="350"/>
      <c r="BY325" s="350"/>
    </row>
    <row r="326" spans="1:77" customFormat="1" ht="12.75">
      <c r="A326" s="139"/>
      <c r="B326" s="139"/>
      <c r="C326" s="139"/>
      <c r="D326" s="139"/>
      <c r="E326" s="139"/>
      <c r="F326" s="139"/>
      <c r="G326" s="139"/>
      <c r="H326" s="139"/>
      <c r="I326" s="199"/>
      <c r="J326" s="139"/>
      <c r="K326" s="139"/>
      <c r="L326" s="139"/>
      <c r="M326" s="139"/>
      <c r="N326" s="139"/>
      <c r="O326" s="139"/>
      <c r="P326" s="139"/>
      <c r="Q326" s="139"/>
      <c r="R326" s="139"/>
      <c r="S326" s="140"/>
      <c r="T326" s="352"/>
      <c r="U326" s="351"/>
      <c r="V326" s="350"/>
      <c r="W326" s="345"/>
      <c r="X326" s="345"/>
      <c r="Y326" s="345"/>
      <c r="Z326" s="345"/>
      <c r="AA326" s="345"/>
      <c r="AB326" s="328"/>
      <c r="AC326" s="345"/>
      <c r="AD326" s="345"/>
      <c r="AE326" s="368"/>
      <c r="AF326" s="345"/>
      <c r="AG326" s="345"/>
      <c r="AH326" s="345"/>
      <c r="AI326" s="350"/>
      <c r="AJ326" s="140"/>
      <c r="AK326" s="140"/>
      <c r="AL326" s="140"/>
      <c r="AM326" s="140"/>
      <c r="AN326" s="140"/>
      <c r="AO326" s="140"/>
      <c r="AP326" s="140"/>
      <c r="AQ326" s="140"/>
      <c r="AR326" s="140"/>
      <c r="AS326" s="140"/>
      <c r="AT326" s="140"/>
      <c r="AU326" s="140"/>
      <c r="AV326" s="140"/>
      <c r="AW326" s="140"/>
      <c r="AX326" s="140"/>
      <c r="AY326" s="140"/>
      <c r="AZ326" s="140"/>
      <c r="BA326" s="140"/>
      <c r="BB326" s="140"/>
      <c r="BC326" s="140"/>
      <c r="BD326" s="140"/>
      <c r="BE326" s="350"/>
      <c r="BF326" s="350"/>
      <c r="BG326" s="350"/>
      <c r="BH326" s="350"/>
      <c r="BI326" s="350"/>
      <c r="BJ326" s="350"/>
      <c r="BK326" s="350"/>
      <c r="BL326" s="350"/>
      <c r="BM326" s="350"/>
      <c r="BN326" s="350"/>
      <c r="BO326" s="350"/>
      <c r="BP326" s="350"/>
      <c r="BQ326" s="350"/>
      <c r="BR326" s="350"/>
      <c r="BS326" s="350"/>
      <c r="BT326" s="350"/>
      <c r="BU326" s="350"/>
      <c r="BV326" s="350"/>
      <c r="BW326" s="350"/>
      <c r="BX326" s="350"/>
      <c r="BY326" s="350"/>
    </row>
    <row r="327" spans="1:77" customFormat="1" ht="12.75">
      <c r="A327" s="139"/>
      <c r="B327" s="139"/>
      <c r="C327" s="139"/>
      <c r="D327" s="139"/>
      <c r="E327" s="139"/>
      <c r="F327" s="139"/>
      <c r="G327" s="139"/>
      <c r="H327" s="139"/>
      <c r="I327" s="199"/>
      <c r="J327" s="139"/>
      <c r="K327" s="139"/>
      <c r="L327" s="139"/>
      <c r="M327" s="139"/>
      <c r="N327" s="139"/>
      <c r="O327" s="139"/>
      <c r="P327" s="139"/>
      <c r="Q327" s="139"/>
      <c r="R327" s="139"/>
      <c r="S327" s="140"/>
      <c r="T327" s="352"/>
      <c r="U327" s="351"/>
      <c r="V327" s="350"/>
      <c r="W327" s="345"/>
      <c r="X327" s="345"/>
      <c r="Y327" s="345"/>
      <c r="Z327" s="345"/>
      <c r="AA327" s="345"/>
      <c r="AB327" s="328"/>
      <c r="AC327" s="345"/>
      <c r="AD327" s="345"/>
      <c r="AE327" s="345"/>
      <c r="AF327" s="345"/>
      <c r="AG327" s="345"/>
      <c r="AH327" s="345"/>
      <c r="AI327" s="350"/>
      <c r="AJ327" s="140"/>
      <c r="AK327" s="140"/>
      <c r="AL327" s="140"/>
      <c r="AM327" s="140"/>
      <c r="AN327" s="140"/>
      <c r="AO327" s="140"/>
      <c r="AP327" s="140"/>
      <c r="AQ327" s="140"/>
      <c r="AR327" s="140"/>
      <c r="AS327" s="140"/>
      <c r="AT327" s="140"/>
      <c r="AU327" s="140"/>
      <c r="AV327" s="140"/>
      <c r="AW327" s="140"/>
      <c r="AX327" s="140"/>
      <c r="AY327" s="140"/>
      <c r="AZ327" s="140"/>
      <c r="BA327" s="140"/>
      <c r="BB327" s="140"/>
      <c r="BC327" s="140"/>
      <c r="BD327" s="140"/>
      <c r="BE327" s="350"/>
      <c r="BF327" s="350"/>
      <c r="BG327" s="350"/>
      <c r="BH327" s="350"/>
      <c r="BI327" s="350"/>
      <c r="BJ327" s="350"/>
      <c r="BK327" s="350"/>
      <c r="BL327" s="350"/>
      <c r="BM327" s="350"/>
      <c r="BN327" s="350"/>
      <c r="BO327" s="350"/>
      <c r="BP327" s="350"/>
      <c r="BQ327" s="350"/>
      <c r="BR327" s="350"/>
      <c r="BS327" s="350"/>
      <c r="BT327" s="350"/>
      <c r="BU327" s="350"/>
      <c r="BV327" s="350"/>
      <c r="BW327" s="350"/>
      <c r="BX327" s="350"/>
      <c r="BY327" s="350"/>
    </row>
    <row r="328" spans="1:77" customFormat="1" ht="12.75">
      <c r="A328" s="139"/>
      <c r="B328" s="139"/>
      <c r="C328" s="139"/>
      <c r="D328" s="139"/>
      <c r="E328" s="139"/>
      <c r="F328" s="139"/>
      <c r="G328" s="139"/>
      <c r="H328" s="139"/>
      <c r="I328" s="199"/>
      <c r="J328" s="139"/>
      <c r="K328" s="139"/>
      <c r="L328" s="139"/>
      <c r="M328" s="139"/>
      <c r="N328" s="139"/>
      <c r="O328" s="139"/>
      <c r="P328" s="139"/>
      <c r="Q328" s="139"/>
      <c r="R328" s="139"/>
      <c r="S328" s="140"/>
      <c r="T328" s="352"/>
      <c r="U328" s="351"/>
      <c r="V328" s="350"/>
      <c r="W328" s="345"/>
      <c r="X328" s="345"/>
      <c r="Y328" s="345"/>
      <c r="Z328" s="345"/>
      <c r="AA328" s="345"/>
      <c r="AB328" s="328"/>
      <c r="AC328" s="345"/>
      <c r="AD328" s="345"/>
      <c r="AE328" s="345"/>
      <c r="AF328" s="345"/>
      <c r="AG328" s="345"/>
      <c r="AH328" s="345"/>
      <c r="AI328" s="350"/>
      <c r="AJ328" s="140"/>
      <c r="AK328" s="140"/>
      <c r="AL328" s="140"/>
      <c r="AM328" s="140"/>
      <c r="AN328" s="140"/>
      <c r="AO328" s="140"/>
      <c r="AP328" s="140"/>
      <c r="AQ328" s="140"/>
      <c r="AR328" s="140"/>
      <c r="AS328" s="140"/>
      <c r="AT328" s="140"/>
      <c r="AU328" s="140"/>
      <c r="AV328" s="140"/>
      <c r="AW328" s="140"/>
      <c r="AX328" s="140"/>
      <c r="AY328" s="140"/>
      <c r="AZ328" s="140"/>
      <c r="BA328" s="140"/>
      <c r="BB328" s="140"/>
      <c r="BC328" s="140"/>
      <c r="BD328" s="140"/>
      <c r="BE328" s="350"/>
      <c r="BF328" s="350"/>
      <c r="BG328" s="350"/>
      <c r="BH328" s="350"/>
      <c r="BI328" s="350"/>
      <c r="BJ328" s="350"/>
      <c r="BK328" s="350"/>
      <c r="BL328" s="350"/>
      <c r="BM328" s="350"/>
      <c r="BN328" s="350"/>
      <c r="BO328" s="350"/>
      <c r="BP328" s="350"/>
      <c r="BQ328" s="350"/>
      <c r="BR328" s="350"/>
      <c r="BS328" s="350"/>
      <c r="BT328" s="350"/>
      <c r="BU328" s="350"/>
      <c r="BV328" s="350"/>
      <c r="BW328" s="350"/>
      <c r="BX328" s="350"/>
      <c r="BY328" s="350"/>
    </row>
    <row r="329" spans="1:77" customFormat="1" ht="12.75">
      <c r="A329" s="139"/>
      <c r="B329" s="139"/>
      <c r="C329" s="139"/>
      <c r="D329" s="139"/>
      <c r="E329" s="139"/>
      <c r="F329" s="139"/>
      <c r="G329" s="139"/>
      <c r="H329" s="139"/>
      <c r="I329" s="199"/>
      <c r="J329" s="139"/>
      <c r="K329" s="139"/>
      <c r="L329" s="139"/>
      <c r="M329" s="139"/>
      <c r="N329" s="139"/>
      <c r="O329" s="139"/>
      <c r="P329" s="139"/>
      <c r="Q329" s="139"/>
      <c r="R329" s="139"/>
      <c r="S329" s="140"/>
      <c r="T329" s="352"/>
      <c r="U329" s="351"/>
      <c r="V329" s="350"/>
      <c r="W329" s="345"/>
      <c r="X329" s="345"/>
      <c r="Y329" s="345"/>
      <c r="Z329" s="345"/>
      <c r="AA329" s="345"/>
      <c r="AB329" s="328"/>
      <c r="AC329" s="345"/>
      <c r="AD329" s="345"/>
      <c r="AE329" s="345"/>
      <c r="AF329" s="345"/>
      <c r="AG329" s="345"/>
      <c r="AH329" s="345"/>
      <c r="AI329" s="350"/>
      <c r="AJ329" s="140"/>
      <c r="AK329" s="140"/>
      <c r="AL329" s="140"/>
      <c r="AM329" s="140"/>
      <c r="AN329" s="140"/>
      <c r="AO329" s="140"/>
      <c r="AP329" s="140"/>
      <c r="AQ329" s="140"/>
      <c r="AR329" s="140"/>
      <c r="AS329" s="140"/>
      <c r="AT329" s="140"/>
      <c r="AU329" s="140"/>
      <c r="AV329" s="140"/>
      <c r="AW329" s="140"/>
      <c r="AX329" s="140"/>
      <c r="AY329" s="140"/>
      <c r="AZ329" s="140"/>
      <c r="BA329" s="140"/>
      <c r="BB329" s="140"/>
      <c r="BC329" s="140"/>
      <c r="BD329" s="140"/>
      <c r="BE329" s="350"/>
      <c r="BF329" s="350"/>
      <c r="BG329" s="350"/>
      <c r="BH329" s="350"/>
      <c r="BI329" s="350"/>
      <c r="BJ329" s="350"/>
      <c r="BK329" s="350"/>
      <c r="BL329" s="350"/>
      <c r="BM329" s="350"/>
      <c r="BN329" s="350"/>
      <c r="BO329" s="350"/>
      <c r="BP329" s="350"/>
      <c r="BQ329" s="350"/>
      <c r="BR329" s="350"/>
      <c r="BS329" s="350"/>
      <c r="BT329" s="350"/>
      <c r="BU329" s="350"/>
      <c r="BV329" s="350"/>
      <c r="BW329" s="350"/>
      <c r="BX329" s="350"/>
      <c r="BY329" s="350"/>
    </row>
    <row r="330" spans="1:77" customFormat="1" ht="12.75">
      <c r="A330" s="139"/>
      <c r="B330" s="139"/>
      <c r="C330" s="139"/>
      <c r="D330" s="139"/>
      <c r="E330" s="139"/>
      <c r="F330" s="139"/>
      <c r="G330" s="139"/>
      <c r="H330" s="139"/>
      <c r="I330" s="199"/>
      <c r="J330" s="139"/>
      <c r="K330" s="139"/>
      <c r="L330" s="139"/>
      <c r="M330" s="139"/>
      <c r="N330" s="139"/>
      <c r="O330" s="139"/>
      <c r="P330" s="139"/>
      <c r="Q330" s="139"/>
      <c r="R330" s="139"/>
      <c r="S330" s="140"/>
      <c r="T330" s="352"/>
      <c r="U330" s="351"/>
      <c r="V330" s="350"/>
      <c r="W330" s="345"/>
      <c r="X330" s="345"/>
      <c r="Y330" s="345"/>
      <c r="Z330" s="345"/>
      <c r="AA330" s="345"/>
      <c r="AB330" s="328"/>
      <c r="AC330" s="345"/>
      <c r="AD330" s="345"/>
      <c r="AE330" s="345"/>
      <c r="AF330" s="345"/>
      <c r="AG330" s="345"/>
      <c r="AH330" s="345"/>
      <c r="AI330" s="350"/>
      <c r="AJ330" s="140"/>
      <c r="AK330" s="140"/>
      <c r="AL330" s="140"/>
      <c r="AM330" s="140"/>
      <c r="AN330" s="140"/>
      <c r="AO330" s="140"/>
      <c r="AP330" s="140"/>
      <c r="AQ330" s="140"/>
      <c r="AR330" s="140"/>
      <c r="AS330" s="140"/>
      <c r="AT330" s="140"/>
      <c r="AU330" s="140"/>
      <c r="AV330" s="140"/>
      <c r="AW330" s="140"/>
      <c r="AX330" s="140"/>
      <c r="AY330" s="140"/>
      <c r="AZ330" s="140"/>
      <c r="BA330" s="140"/>
      <c r="BB330" s="140"/>
      <c r="BC330" s="140"/>
      <c r="BD330" s="140"/>
      <c r="BE330" s="350"/>
      <c r="BF330" s="350"/>
      <c r="BG330" s="350"/>
      <c r="BH330" s="350"/>
      <c r="BI330" s="350"/>
      <c r="BJ330" s="350"/>
      <c r="BK330" s="350"/>
      <c r="BL330" s="350"/>
      <c r="BM330" s="350"/>
      <c r="BN330" s="350"/>
      <c r="BO330" s="350"/>
      <c r="BP330" s="350"/>
      <c r="BQ330" s="350"/>
      <c r="BR330" s="350"/>
      <c r="BS330" s="350"/>
      <c r="BT330" s="350"/>
      <c r="BU330" s="350"/>
      <c r="BV330" s="350"/>
      <c r="BW330" s="350"/>
      <c r="BX330" s="350"/>
      <c r="BY330" s="350"/>
    </row>
    <row r="331" spans="1:77" customFormat="1" ht="12.75">
      <c r="A331" s="139"/>
      <c r="B331" s="139"/>
      <c r="C331" s="139"/>
      <c r="D331" s="139"/>
      <c r="E331" s="139"/>
      <c r="F331" s="139"/>
      <c r="G331" s="139"/>
      <c r="H331" s="139"/>
      <c r="I331" s="199"/>
      <c r="J331" s="139"/>
      <c r="K331" s="139"/>
      <c r="L331" s="139"/>
      <c r="M331" s="139"/>
      <c r="N331" s="139"/>
      <c r="O331" s="139"/>
      <c r="P331" s="139"/>
      <c r="Q331" s="139"/>
      <c r="R331" s="139"/>
      <c r="S331" s="140"/>
      <c r="T331" s="352"/>
      <c r="U331" s="351"/>
      <c r="V331" s="350"/>
      <c r="W331" s="345"/>
      <c r="X331" s="345"/>
      <c r="Y331" s="345"/>
      <c r="Z331" s="345"/>
      <c r="AA331" s="345"/>
      <c r="AB331" s="328"/>
      <c r="AC331" s="345"/>
      <c r="AD331" s="345"/>
      <c r="AE331" s="345"/>
      <c r="AF331" s="345"/>
      <c r="AG331" s="345"/>
      <c r="AH331" s="345"/>
      <c r="AI331" s="350"/>
      <c r="AJ331" s="140"/>
      <c r="AK331" s="140"/>
      <c r="AL331" s="140"/>
      <c r="AM331" s="140"/>
      <c r="AN331" s="140"/>
      <c r="AO331" s="140"/>
      <c r="AP331" s="140"/>
      <c r="AQ331" s="140"/>
      <c r="AR331" s="140"/>
      <c r="AS331" s="140"/>
      <c r="AT331" s="140"/>
      <c r="AU331" s="140"/>
      <c r="AV331" s="140"/>
      <c r="AW331" s="140"/>
      <c r="AX331" s="140"/>
      <c r="AY331" s="140"/>
      <c r="AZ331" s="140"/>
      <c r="BA331" s="140"/>
      <c r="BB331" s="140"/>
      <c r="BC331" s="140"/>
      <c r="BD331" s="140"/>
      <c r="BE331" s="350"/>
      <c r="BF331" s="350"/>
      <c r="BG331" s="350"/>
      <c r="BH331" s="350"/>
      <c r="BI331" s="350"/>
      <c r="BJ331" s="350"/>
      <c r="BK331" s="350"/>
      <c r="BL331" s="350"/>
      <c r="BM331" s="350"/>
      <c r="BN331" s="350"/>
      <c r="BO331" s="350"/>
      <c r="BP331" s="350"/>
      <c r="BQ331" s="350"/>
      <c r="BR331" s="350"/>
      <c r="BS331" s="350"/>
      <c r="BT331" s="350"/>
      <c r="BU331" s="350"/>
      <c r="BV331" s="350"/>
      <c r="BW331" s="350"/>
      <c r="BX331" s="350"/>
      <c r="BY331" s="350"/>
    </row>
    <row r="332" spans="1:77" customFormat="1" ht="12.75">
      <c r="A332" s="139"/>
      <c r="B332" s="139"/>
      <c r="C332" s="139"/>
      <c r="D332" s="139"/>
      <c r="E332" s="139"/>
      <c r="F332" s="139"/>
      <c r="G332" s="139"/>
      <c r="H332" s="139"/>
      <c r="I332" s="199"/>
      <c r="J332" s="139"/>
      <c r="K332" s="139"/>
      <c r="L332" s="139"/>
      <c r="M332" s="139"/>
      <c r="N332" s="139"/>
      <c r="O332" s="139"/>
      <c r="P332" s="139"/>
      <c r="Q332" s="139"/>
      <c r="R332" s="139"/>
      <c r="S332" s="140"/>
      <c r="T332" s="352"/>
      <c r="U332" s="351"/>
      <c r="V332" s="350"/>
      <c r="W332" s="345"/>
      <c r="X332" s="345"/>
      <c r="Y332" s="345"/>
      <c r="Z332" s="345"/>
      <c r="AA332" s="345"/>
      <c r="AB332" s="328"/>
      <c r="AC332" s="345"/>
      <c r="AD332" s="345"/>
      <c r="AE332" s="345"/>
      <c r="AF332" s="345"/>
      <c r="AG332" s="345"/>
      <c r="AH332" s="345"/>
      <c r="AI332" s="350"/>
      <c r="AJ332" s="140"/>
      <c r="AK332" s="140"/>
      <c r="AL332" s="140"/>
      <c r="AM332" s="140"/>
      <c r="AN332" s="140"/>
      <c r="AO332" s="140"/>
      <c r="AP332" s="140"/>
      <c r="AQ332" s="140"/>
      <c r="AR332" s="140"/>
      <c r="AS332" s="140"/>
      <c r="AT332" s="140"/>
      <c r="AU332" s="140"/>
      <c r="AV332" s="140"/>
      <c r="AW332" s="140"/>
      <c r="AX332" s="140"/>
      <c r="AY332" s="140"/>
      <c r="AZ332" s="140"/>
      <c r="BA332" s="140"/>
      <c r="BB332" s="140"/>
      <c r="BC332" s="140"/>
      <c r="BD332" s="140"/>
      <c r="BE332" s="350"/>
      <c r="BF332" s="350"/>
      <c r="BG332" s="350"/>
      <c r="BH332" s="350"/>
      <c r="BI332" s="350"/>
      <c r="BJ332" s="350"/>
      <c r="BK332" s="350"/>
      <c r="BL332" s="350"/>
      <c r="BM332" s="350"/>
      <c r="BN332" s="350"/>
      <c r="BO332" s="350"/>
      <c r="BP332" s="350"/>
      <c r="BQ332" s="350"/>
      <c r="BR332" s="350"/>
      <c r="BS332" s="350"/>
      <c r="BT332" s="350"/>
      <c r="BU332" s="350"/>
      <c r="BV332" s="350"/>
      <c r="BW332" s="350"/>
      <c r="BX332" s="350"/>
      <c r="BY332" s="350"/>
    </row>
    <row r="333" spans="1:77" customFormat="1" ht="12.75">
      <c r="A333" s="139"/>
      <c r="B333" s="139"/>
      <c r="C333" s="139"/>
      <c r="D333" s="139"/>
      <c r="E333" s="139"/>
      <c r="F333" s="139"/>
      <c r="G333" s="139"/>
      <c r="H333" s="139"/>
      <c r="I333" s="199"/>
      <c r="J333" s="139"/>
      <c r="K333" s="139"/>
      <c r="L333" s="139"/>
      <c r="M333" s="139"/>
      <c r="N333" s="139"/>
      <c r="O333" s="139"/>
      <c r="P333" s="139"/>
      <c r="Q333" s="139"/>
      <c r="R333" s="139"/>
      <c r="S333" s="140"/>
      <c r="T333" s="352"/>
      <c r="U333" s="351"/>
      <c r="V333" s="350"/>
      <c r="W333" s="345"/>
      <c r="X333" s="345"/>
      <c r="Y333" s="345"/>
      <c r="Z333" s="345"/>
      <c r="AA333" s="345"/>
      <c r="AB333" s="328"/>
      <c r="AC333" s="345"/>
      <c r="AD333" s="345"/>
      <c r="AE333" s="345"/>
      <c r="AF333" s="345"/>
      <c r="AG333" s="345"/>
      <c r="AH333" s="345"/>
      <c r="AI333" s="350"/>
      <c r="AJ333" s="140"/>
      <c r="AK333" s="140"/>
      <c r="AL333" s="140"/>
      <c r="AM333" s="140"/>
      <c r="AN333" s="140"/>
      <c r="AO333" s="140"/>
      <c r="AP333" s="140"/>
      <c r="AQ333" s="140"/>
      <c r="AR333" s="140"/>
      <c r="AS333" s="140"/>
      <c r="AT333" s="140"/>
      <c r="AU333" s="140"/>
      <c r="AV333" s="140"/>
      <c r="AW333" s="140"/>
      <c r="AX333" s="140"/>
      <c r="AY333" s="140"/>
      <c r="AZ333" s="140"/>
      <c r="BA333" s="140"/>
      <c r="BB333" s="140"/>
      <c r="BC333" s="140"/>
      <c r="BD333" s="140"/>
      <c r="BE333" s="350"/>
      <c r="BF333" s="350"/>
      <c r="BG333" s="350"/>
      <c r="BH333" s="350"/>
      <c r="BI333" s="350"/>
      <c r="BJ333" s="350"/>
      <c r="BK333" s="350"/>
      <c r="BL333" s="350"/>
      <c r="BM333" s="350"/>
      <c r="BN333" s="350"/>
      <c r="BO333" s="350"/>
      <c r="BP333" s="350"/>
      <c r="BQ333" s="350"/>
      <c r="BR333" s="350"/>
      <c r="BS333" s="350"/>
      <c r="BT333" s="350"/>
      <c r="BU333" s="350"/>
      <c r="BV333" s="350"/>
      <c r="BW333" s="350"/>
      <c r="BX333" s="350"/>
      <c r="BY333" s="350"/>
    </row>
    <row r="334" spans="1:77" customFormat="1" ht="12.75">
      <c r="A334" s="139"/>
      <c r="B334" s="139"/>
      <c r="C334" s="139"/>
      <c r="D334" s="139"/>
      <c r="E334" s="139"/>
      <c r="F334" s="139"/>
      <c r="G334" s="139"/>
      <c r="H334" s="139"/>
      <c r="I334" s="199"/>
      <c r="J334" s="139"/>
      <c r="K334" s="139"/>
      <c r="L334" s="139"/>
      <c r="M334" s="139"/>
      <c r="N334" s="139"/>
      <c r="O334" s="139"/>
      <c r="P334" s="139"/>
      <c r="Q334" s="139"/>
      <c r="R334" s="139"/>
      <c r="S334" s="140"/>
      <c r="T334" s="352"/>
      <c r="U334" s="351"/>
      <c r="V334" s="350"/>
      <c r="W334" s="345"/>
      <c r="X334" s="345"/>
      <c r="Y334" s="345"/>
      <c r="Z334" s="345"/>
      <c r="AA334" s="345"/>
      <c r="AB334" s="328"/>
      <c r="AC334" s="345"/>
      <c r="AD334" s="345"/>
      <c r="AE334" s="345"/>
      <c r="AF334" s="345"/>
      <c r="AG334" s="345"/>
      <c r="AH334" s="345"/>
      <c r="AI334" s="350"/>
      <c r="AJ334" s="140"/>
      <c r="AK334" s="140"/>
      <c r="AL334" s="140"/>
      <c r="AM334" s="140"/>
      <c r="AN334" s="140"/>
      <c r="AO334" s="140"/>
      <c r="AP334" s="140"/>
      <c r="AQ334" s="140"/>
      <c r="AR334" s="140"/>
      <c r="AS334" s="140"/>
      <c r="AT334" s="140"/>
      <c r="AU334" s="140"/>
      <c r="AV334" s="140"/>
      <c r="AW334" s="140"/>
      <c r="AX334" s="140"/>
      <c r="AY334" s="140"/>
      <c r="AZ334" s="140"/>
      <c r="BA334" s="140"/>
      <c r="BB334" s="140"/>
      <c r="BC334" s="140"/>
      <c r="BD334" s="140"/>
      <c r="BE334" s="350"/>
      <c r="BF334" s="350"/>
      <c r="BG334" s="350"/>
      <c r="BH334" s="350"/>
      <c r="BI334" s="350"/>
      <c r="BJ334" s="350"/>
      <c r="BK334" s="350"/>
      <c r="BL334" s="350"/>
      <c r="BM334" s="350"/>
      <c r="BN334" s="350"/>
      <c r="BO334" s="350"/>
      <c r="BP334" s="350"/>
      <c r="BQ334" s="350"/>
      <c r="BR334" s="350"/>
      <c r="BS334" s="350"/>
      <c r="BT334" s="350"/>
      <c r="BU334" s="350"/>
      <c r="BV334" s="350"/>
      <c r="BW334" s="350"/>
      <c r="BX334" s="350"/>
      <c r="BY334" s="350"/>
    </row>
    <row r="335" spans="1:77" customFormat="1" ht="12.75">
      <c r="A335" s="139"/>
      <c r="B335" s="139"/>
      <c r="C335" s="139"/>
      <c r="D335" s="139"/>
      <c r="E335" s="139"/>
      <c r="F335" s="139"/>
      <c r="G335" s="139"/>
      <c r="H335" s="139"/>
      <c r="I335" s="199"/>
      <c r="J335" s="139"/>
      <c r="K335" s="139"/>
      <c r="L335" s="139"/>
      <c r="M335" s="139"/>
      <c r="N335" s="139"/>
      <c r="O335" s="139"/>
      <c r="P335" s="139"/>
      <c r="Q335" s="139"/>
      <c r="R335" s="139"/>
      <c r="S335" s="140"/>
      <c r="T335" s="352"/>
      <c r="U335" s="351"/>
      <c r="V335" s="350"/>
      <c r="W335" s="345"/>
      <c r="X335" s="345"/>
      <c r="Y335" s="345"/>
      <c r="Z335" s="345"/>
      <c r="AA335" s="345"/>
      <c r="AB335" s="328"/>
      <c r="AC335" s="345"/>
      <c r="AD335" s="345"/>
      <c r="AE335" s="345"/>
      <c r="AF335" s="345"/>
      <c r="AG335" s="345"/>
      <c r="AH335" s="345"/>
      <c r="AI335" s="350"/>
      <c r="AJ335" s="140"/>
      <c r="AK335" s="140"/>
      <c r="AL335" s="140"/>
      <c r="AM335" s="140"/>
      <c r="AN335" s="140"/>
      <c r="AO335" s="140"/>
      <c r="AP335" s="140"/>
      <c r="AQ335" s="140"/>
      <c r="AR335" s="140"/>
      <c r="AS335" s="140"/>
      <c r="AT335" s="140"/>
      <c r="AU335" s="140"/>
      <c r="AV335" s="140"/>
      <c r="AW335" s="140"/>
      <c r="AX335" s="140"/>
      <c r="AY335" s="140"/>
      <c r="AZ335" s="140"/>
      <c r="BA335" s="140"/>
      <c r="BB335" s="140"/>
      <c r="BC335" s="140"/>
      <c r="BD335" s="140"/>
      <c r="BE335" s="350"/>
      <c r="BF335" s="350"/>
      <c r="BG335" s="350"/>
      <c r="BH335" s="350"/>
      <c r="BI335" s="350"/>
      <c r="BJ335" s="350"/>
      <c r="BK335" s="350"/>
      <c r="BL335" s="350"/>
      <c r="BM335" s="350"/>
      <c r="BN335" s="350"/>
      <c r="BO335" s="350"/>
      <c r="BP335" s="350"/>
      <c r="BQ335" s="350"/>
      <c r="BR335" s="350"/>
      <c r="BS335" s="350"/>
      <c r="BT335" s="350"/>
      <c r="BU335" s="350"/>
      <c r="BV335" s="350"/>
      <c r="BW335" s="350"/>
      <c r="BX335" s="350"/>
      <c r="BY335" s="350"/>
    </row>
    <row r="336" spans="1:77" customFormat="1" ht="12.75">
      <c r="A336" s="139"/>
      <c r="B336" s="139"/>
      <c r="C336" s="139"/>
      <c r="D336" s="139"/>
      <c r="E336" s="139"/>
      <c r="F336" s="139"/>
      <c r="G336" s="139"/>
      <c r="H336" s="139"/>
      <c r="I336" s="199"/>
      <c r="J336" s="139"/>
      <c r="K336" s="139"/>
      <c r="L336" s="139"/>
      <c r="M336" s="139"/>
      <c r="N336" s="139"/>
      <c r="O336" s="139"/>
      <c r="P336" s="139"/>
      <c r="Q336" s="139"/>
      <c r="R336" s="139"/>
      <c r="S336" s="140"/>
      <c r="T336" s="352"/>
      <c r="U336" s="351"/>
      <c r="V336" s="350"/>
      <c r="W336" s="345"/>
      <c r="X336" s="345"/>
      <c r="Y336" s="345"/>
      <c r="Z336" s="345"/>
      <c r="AA336" s="345"/>
      <c r="AB336" s="328"/>
      <c r="AC336" s="345"/>
      <c r="AD336" s="345"/>
      <c r="AE336" s="345"/>
      <c r="AF336" s="345"/>
      <c r="AG336" s="345"/>
      <c r="AH336" s="345"/>
      <c r="AI336" s="350"/>
      <c r="AJ336" s="140"/>
      <c r="AK336" s="140"/>
      <c r="AL336" s="140"/>
      <c r="AM336" s="140"/>
      <c r="AN336" s="140"/>
      <c r="AO336" s="140"/>
      <c r="AP336" s="140"/>
      <c r="AQ336" s="140"/>
      <c r="AR336" s="140"/>
      <c r="AS336" s="140"/>
      <c r="AT336" s="140"/>
      <c r="AU336" s="140"/>
      <c r="AV336" s="140"/>
      <c r="AW336" s="140"/>
      <c r="AX336" s="140"/>
      <c r="AY336" s="140"/>
      <c r="AZ336" s="140"/>
      <c r="BA336" s="140"/>
      <c r="BB336" s="140"/>
      <c r="BC336" s="140"/>
      <c r="BD336" s="140"/>
      <c r="BE336" s="350"/>
      <c r="BF336" s="350"/>
      <c r="BG336" s="350"/>
      <c r="BH336" s="350"/>
      <c r="BI336" s="350"/>
      <c r="BJ336" s="350"/>
      <c r="BK336" s="350"/>
      <c r="BL336" s="350"/>
      <c r="BM336" s="350"/>
      <c r="BN336" s="350"/>
      <c r="BO336" s="350"/>
      <c r="BP336" s="350"/>
      <c r="BQ336" s="350"/>
      <c r="BR336" s="350"/>
      <c r="BS336" s="350"/>
      <c r="BT336" s="350"/>
      <c r="BU336" s="350"/>
      <c r="BV336" s="350"/>
      <c r="BW336" s="350"/>
      <c r="BX336" s="350"/>
      <c r="BY336" s="350"/>
    </row>
    <row r="337" spans="1:77" customFormat="1" ht="12.75">
      <c r="A337" s="139"/>
      <c r="B337" s="139"/>
      <c r="C337" s="139"/>
      <c r="D337" s="139"/>
      <c r="E337" s="139"/>
      <c r="F337" s="139"/>
      <c r="G337" s="139"/>
      <c r="H337" s="139"/>
      <c r="I337" s="199"/>
      <c r="J337" s="139"/>
      <c r="K337" s="139"/>
      <c r="L337" s="139"/>
      <c r="M337" s="139"/>
      <c r="N337" s="139"/>
      <c r="O337" s="139"/>
      <c r="P337" s="139"/>
      <c r="Q337" s="139"/>
      <c r="R337" s="139"/>
      <c r="S337" s="140"/>
      <c r="T337" s="352"/>
      <c r="U337" s="351"/>
      <c r="V337" s="350"/>
      <c r="W337" s="345"/>
      <c r="X337" s="345"/>
      <c r="Y337" s="345"/>
      <c r="Z337" s="345"/>
      <c r="AA337" s="345"/>
      <c r="AB337" s="328"/>
      <c r="AC337" s="345"/>
      <c r="AD337" s="345"/>
      <c r="AE337" s="345"/>
      <c r="AF337" s="345"/>
      <c r="AG337" s="345"/>
      <c r="AH337" s="345"/>
      <c r="AI337" s="350"/>
      <c r="AJ337" s="140"/>
      <c r="AK337" s="140"/>
      <c r="AL337" s="140"/>
      <c r="AM337" s="140"/>
      <c r="AN337" s="140"/>
      <c r="AO337" s="140"/>
      <c r="AP337" s="140"/>
      <c r="AQ337" s="140"/>
      <c r="AR337" s="140"/>
      <c r="AS337" s="140"/>
      <c r="AT337" s="140"/>
      <c r="AU337" s="140"/>
      <c r="AV337" s="140"/>
      <c r="AW337" s="140"/>
      <c r="AX337" s="140"/>
      <c r="AY337" s="140"/>
      <c r="AZ337" s="140"/>
      <c r="BA337" s="140"/>
      <c r="BB337" s="140"/>
      <c r="BC337" s="140"/>
      <c r="BD337" s="140"/>
      <c r="BE337" s="350"/>
      <c r="BF337" s="350"/>
      <c r="BG337" s="350"/>
      <c r="BH337" s="350"/>
      <c r="BI337" s="350"/>
      <c r="BJ337" s="350"/>
      <c r="BK337" s="350"/>
      <c r="BL337" s="350"/>
      <c r="BM337" s="350"/>
      <c r="BN337" s="350"/>
      <c r="BO337" s="350"/>
      <c r="BP337" s="350"/>
      <c r="BQ337" s="350"/>
      <c r="BR337" s="350"/>
      <c r="BS337" s="350"/>
      <c r="BT337" s="350"/>
      <c r="BU337" s="350"/>
      <c r="BV337" s="350"/>
      <c r="BW337" s="350"/>
      <c r="BX337" s="350"/>
      <c r="BY337" s="350"/>
    </row>
    <row r="338" spans="1:77" customFormat="1" ht="12.75">
      <c r="A338" s="139"/>
      <c r="B338" s="139"/>
      <c r="C338" s="139"/>
      <c r="D338" s="139"/>
      <c r="E338" s="139"/>
      <c r="F338" s="139"/>
      <c r="G338" s="139"/>
      <c r="H338" s="139"/>
      <c r="I338" s="199"/>
      <c r="J338" s="139"/>
      <c r="K338" s="139"/>
      <c r="L338" s="139"/>
      <c r="M338" s="139"/>
      <c r="N338" s="139"/>
      <c r="O338" s="139"/>
      <c r="P338" s="139"/>
      <c r="Q338" s="139"/>
      <c r="R338" s="139"/>
      <c r="S338" s="140"/>
      <c r="T338" s="352"/>
      <c r="U338" s="351"/>
      <c r="V338" s="350"/>
      <c r="W338" s="345"/>
      <c r="X338" s="345"/>
      <c r="Y338" s="345"/>
      <c r="Z338" s="345"/>
      <c r="AA338" s="345"/>
      <c r="AB338" s="328"/>
      <c r="AC338" s="345"/>
      <c r="AD338" s="345"/>
      <c r="AE338" s="345"/>
      <c r="AF338" s="345"/>
      <c r="AG338" s="345"/>
      <c r="AH338" s="345"/>
      <c r="AI338" s="350"/>
      <c r="AJ338" s="140"/>
      <c r="AK338" s="140"/>
      <c r="AL338" s="140"/>
      <c r="AM338" s="140"/>
      <c r="AN338" s="140"/>
      <c r="AO338" s="140"/>
      <c r="AP338" s="140"/>
      <c r="AQ338" s="140"/>
      <c r="AR338" s="140"/>
      <c r="AS338" s="140"/>
      <c r="AT338" s="140"/>
      <c r="AU338" s="140"/>
      <c r="AV338" s="140"/>
      <c r="AW338" s="140"/>
      <c r="AX338" s="140"/>
      <c r="AY338" s="140"/>
      <c r="AZ338" s="140"/>
      <c r="BA338" s="140"/>
      <c r="BB338" s="140"/>
      <c r="BC338" s="140"/>
      <c r="BD338" s="140"/>
      <c r="BE338" s="350"/>
      <c r="BF338" s="350"/>
      <c r="BG338" s="350"/>
      <c r="BH338" s="350"/>
      <c r="BI338" s="350"/>
      <c r="BJ338" s="350"/>
      <c r="BK338" s="350"/>
      <c r="BL338" s="350"/>
      <c r="BM338" s="350"/>
      <c r="BN338" s="350"/>
      <c r="BO338" s="350"/>
      <c r="BP338" s="350"/>
      <c r="BQ338" s="350"/>
      <c r="BR338" s="350"/>
      <c r="BS338" s="350"/>
      <c r="BT338" s="350"/>
      <c r="BU338" s="350"/>
      <c r="BV338" s="350"/>
      <c r="BW338" s="350"/>
      <c r="BX338" s="350"/>
      <c r="BY338" s="350"/>
    </row>
    <row r="339" spans="1:77" customFormat="1" ht="12.75">
      <c r="A339" s="139"/>
      <c r="B339" s="139"/>
      <c r="C339" s="139"/>
      <c r="D339" s="139"/>
      <c r="E339" s="139"/>
      <c r="F339" s="139"/>
      <c r="G339" s="139"/>
      <c r="H339" s="139"/>
      <c r="I339" s="199"/>
      <c r="J339" s="139"/>
      <c r="K339" s="139"/>
      <c r="L339" s="139"/>
      <c r="M339" s="139"/>
      <c r="N339" s="139"/>
      <c r="O339" s="139"/>
      <c r="P339" s="139"/>
      <c r="Q339" s="139"/>
      <c r="R339" s="139"/>
      <c r="S339" s="140"/>
      <c r="T339" s="352"/>
      <c r="U339" s="351"/>
      <c r="V339" s="350"/>
      <c r="W339" s="345"/>
      <c r="X339" s="345"/>
      <c r="Y339" s="345"/>
      <c r="Z339" s="345"/>
      <c r="AA339" s="345"/>
      <c r="AB339" s="328"/>
      <c r="AC339" s="345"/>
      <c r="AD339" s="345"/>
      <c r="AE339" s="345"/>
      <c r="AF339" s="345"/>
      <c r="AG339" s="345"/>
      <c r="AH339" s="345"/>
      <c r="AI339" s="350"/>
      <c r="AJ339" s="140"/>
      <c r="AK339" s="140"/>
      <c r="AL339" s="140"/>
      <c r="AM339" s="140"/>
      <c r="AN339" s="140"/>
      <c r="AO339" s="140"/>
      <c r="AP339" s="140"/>
      <c r="AQ339" s="140"/>
      <c r="AR339" s="140"/>
      <c r="AS339" s="140"/>
      <c r="AT339" s="140"/>
      <c r="AU339" s="140"/>
      <c r="AV339" s="140"/>
      <c r="AW339" s="140"/>
      <c r="AX339" s="140"/>
      <c r="AY339" s="140"/>
      <c r="AZ339" s="140"/>
      <c r="BA339" s="140"/>
      <c r="BB339" s="140"/>
      <c r="BC339" s="140"/>
      <c r="BD339" s="140"/>
      <c r="BE339" s="350"/>
      <c r="BF339" s="350"/>
      <c r="BG339" s="350"/>
      <c r="BH339" s="350"/>
      <c r="BI339" s="350"/>
      <c r="BJ339" s="350"/>
      <c r="BK339" s="350"/>
      <c r="BL339" s="350"/>
      <c r="BM339" s="350"/>
      <c r="BN339" s="350"/>
      <c r="BO339" s="350"/>
      <c r="BP339" s="350"/>
      <c r="BQ339" s="350"/>
      <c r="BR339" s="350"/>
      <c r="BS339" s="350"/>
      <c r="BT339" s="350"/>
      <c r="BU339" s="350"/>
      <c r="BV339" s="350"/>
      <c r="BW339" s="350"/>
      <c r="BX339" s="350"/>
      <c r="BY339" s="350"/>
    </row>
    <row r="340" spans="1:77" customFormat="1" ht="12.75">
      <c r="A340" s="139"/>
      <c r="B340" s="139"/>
      <c r="C340" s="139"/>
      <c r="D340" s="139"/>
      <c r="E340" s="139"/>
      <c r="F340" s="139"/>
      <c r="G340" s="139"/>
      <c r="H340" s="139"/>
      <c r="I340" s="199"/>
      <c r="J340" s="139"/>
      <c r="K340" s="139"/>
      <c r="L340" s="139"/>
      <c r="M340" s="139"/>
      <c r="N340" s="139"/>
      <c r="O340" s="139"/>
      <c r="P340" s="139"/>
      <c r="Q340" s="139"/>
      <c r="R340" s="139"/>
      <c r="S340" s="140"/>
      <c r="T340" s="352"/>
      <c r="U340" s="351"/>
      <c r="V340" s="350"/>
      <c r="W340" s="345"/>
      <c r="X340" s="345"/>
      <c r="Y340" s="345"/>
      <c r="Z340" s="345"/>
      <c r="AA340" s="345"/>
      <c r="AB340" s="328"/>
      <c r="AC340" s="345"/>
      <c r="AD340" s="345"/>
      <c r="AE340" s="345"/>
      <c r="AF340" s="345"/>
      <c r="AG340" s="345"/>
      <c r="AH340" s="345"/>
      <c r="AI340" s="350"/>
      <c r="AJ340" s="140"/>
      <c r="AK340" s="140"/>
      <c r="AL340" s="140"/>
      <c r="AM340" s="140"/>
      <c r="AN340" s="140"/>
      <c r="AO340" s="140"/>
      <c r="AP340" s="140"/>
      <c r="AQ340" s="140"/>
      <c r="AR340" s="140"/>
      <c r="AS340" s="140"/>
      <c r="AT340" s="140"/>
      <c r="AU340" s="140"/>
      <c r="AV340" s="140"/>
      <c r="AW340" s="140"/>
      <c r="AX340" s="140"/>
      <c r="AY340" s="140"/>
      <c r="AZ340" s="140"/>
      <c r="BA340" s="140"/>
      <c r="BB340" s="140"/>
      <c r="BC340" s="140"/>
      <c r="BD340" s="140"/>
      <c r="BE340" s="350"/>
      <c r="BF340" s="350"/>
      <c r="BG340" s="350"/>
      <c r="BH340" s="350"/>
      <c r="BI340" s="350"/>
      <c r="BJ340" s="350"/>
      <c r="BK340" s="350"/>
      <c r="BL340" s="350"/>
      <c r="BM340" s="350"/>
      <c r="BN340" s="350"/>
      <c r="BO340" s="350"/>
      <c r="BP340" s="350"/>
      <c r="BQ340" s="350"/>
      <c r="BR340" s="350"/>
      <c r="BS340" s="350"/>
      <c r="BT340" s="350"/>
      <c r="BU340" s="350"/>
      <c r="BV340" s="350"/>
      <c r="BW340" s="350"/>
      <c r="BX340" s="350"/>
      <c r="BY340" s="350"/>
    </row>
    <row r="341" spans="1:77" customFormat="1" ht="12.75">
      <c r="A341" s="139"/>
      <c r="B341" s="139"/>
      <c r="C341" s="139"/>
      <c r="D341" s="139"/>
      <c r="E341" s="139"/>
      <c r="F341" s="139"/>
      <c r="G341" s="139"/>
      <c r="H341" s="139"/>
      <c r="I341" s="199"/>
      <c r="J341" s="139"/>
      <c r="K341" s="139"/>
      <c r="L341" s="139"/>
      <c r="M341" s="139"/>
      <c r="N341" s="139"/>
      <c r="O341" s="139"/>
      <c r="P341" s="139"/>
      <c r="Q341" s="139"/>
      <c r="R341" s="139"/>
      <c r="S341" s="140"/>
      <c r="T341" s="352"/>
      <c r="U341" s="351"/>
      <c r="V341" s="350"/>
      <c r="W341" s="345"/>
      <c r="X341" s="345"/>
      <c r="Y341" s="345"/>
      <c r="Z341" s="345"/>
      <c r="AA341" s="345"/>
      <c r="AB341" s="328"/>
      <c r="AC341" s="345"/>
      <c r="AD341" s="345"/>
      <c r="AE341" s="345"/>
      <c r="AF341" s="345"/>
      <c r="AG341" s="345"/>
      <c r="AH341" s="345"/>
      <c r="AI341" s="350"/>
      <c r="AJ341" s="140"/>
      <c r="AK341" s="140"/>
      <c r="AL341" s="140"/>
      <c r="AM341" s="140"/>
      <c r="AN341" s="140"/>
      <c r="AO341" s="140"/>
      <c r="AP341" s="140"/>
      <c r="AQ341" s="140"/>
      <c r="AR341" s="140"/>
      <c r="AS341" s="140"/>
      <c r="AT341" s="140"/>
      <c r="AU341" s="140"/>
      <c r="AV341" s="140"/>
      <c r="AW341" s="140"/>
      <c r="AX341" s="140"/>
      <c r="AY341" s="140"/>
      <c r="AZ341" s="140"/>
      <c r="BA341" s="140"/>
      <c r="BB341" s="140"/>
      <c r="BC341" s="140"/>
      <c r="BD341" s="140"/>
      <c r="BE341" s="350"/>
      <c r="BF341" s="350"/>
      <c r="BG341" s="350"/>
      <c r="BH341" s="350"/>
      <c r="BI341" s="350"/>
      <c r="BJ341" s="350"/>
      <c r="BK341" s="350"/>
      <c r="BL341" s="350"/>
      <c r="BM341" s="350"/>
      <c r="BN341" s="350"/>
      <c r="BO341" s="350"/>
      <c r="BP341" s="350"/>
      <c r="BQ341" s="350"/>
      <c r="BR341" s="350"/>
      <c r="BS341" s="350"/>
      <c r="BT341" s="350"/>
      <c r="BU341" s="350"/>
      <c r="BV341" s="350"/>
      <c r="BW341" s="350"/>
      <c r="BX341" s="350"/>
      <c r="BY341" s="350"/>
    </row>
    <row r="342" spans="1:77" customFormat="1" ht="12.75">
      <c r="A342" s="139"/>
      <c r="B342" s="139"/>
      <c r="C342" s="139"/>
      <c r="D342" s="139"/>
      <c r="E342" s="139"/>
      <c r="F342" s="139"/>
      <c r="G342" s="139"/>
      <c r="H342" s="139"/>
      <c r="I342" s="199"/>
      <c r="J342" s="139"/>
      <c r="K342" s="139"/>
      <c r="L342" s="139"/>
      <c r="M342" s="139"/>
      <c r="N342" s="139"/>
      <c r="O342" s="139"/>
      <c r="P342" s="139"/>
      <c r="Q342" s="139"/>
      <c r="R342" s="139"/>
      <c r="S342" s="140"/>
      <c r="T342" s="352"/>
      <c r="U342" s="351"/>
      <c r="V342" s="350"/>
      <c r="W342" s="345"/>
      <c r="X342" s="345"/>
      <c r="Y342" s="345"/>
      <c r="Z342" s="345"/>
      <c r="AA342" s="345"/>
      <c r="AB342" s="328"/>
      <c r="AC342" s="345"/>
      <c r="AD342" s="345"/>
      <c r="AE342" s="345"/>
      <c r="AF342" s="345"/>
      <c r="AG342" s="345"/>
      <c r="AH342" s="345"/>
      <c r="AI342" s="350"/>
      <c r="AJ342" s="140"/>
      <c r="AK342" s="140"/>
      <c r="AL342" s="140"/>
      <c r="AM342" s="140"/>
      <c r="AN342" s="140"/>
      <c r="AO342" s="140"/>
      <c r="AP342" s="140"/>
      <c r="AQ342" s="140"/>
      <c r="AR342" s="140"/>
      <c r="AS342" s="140"/>
      <c r="AT342" s="140"/>
      <c r="AU342" s="140"/>
      <c r="AV342" s="140"/>
      <c r="AW342" s="140"/>
      <c r="AX342" s="140"/>
      <c r="AY342" s="140"/>
      <c r="AZ342" s="140"/>
      <c r="BA342" s="140"/>
      <c r="BB342" s="140"/>
      <c r="BC342" s="140"/>
      <c r="BD342" s="140"/>
      <c r="BE342" s="350"/>
      <c r="BF342" s="350"/>
      <c r="BG342" s="350"/>
      <c r="BH342" s="350"/>
      <c r="BI342" s="350"/>
      <c r="BJ342" s="350"/>
      <c r="BK342" s="350"/>
      <c r="BL342" s="350"/>
      <c r="BM342" s="350"/>
      <c r="BN342" s="350"/>
      <c r="BO342" s="350"/>
      <c r="BP342" s="350"/>
      <c r="BQ342" s="350"/>
      <c r="BR342" s="350"/>
      <c r="BS342" s="350"/>
      <c r="BT342" s="350"/>
      <c r="BU342" s="350"/>
      <c r="BV342" s="350"/>
      <c r="BW342" s="350"/>
      <c r="BX342" s="350"/>
      <c r="BY342" s="350"/>
    </row>
    <row r="343" spans="1:77" customFormat="1" ht="12.75">
      <c r="A343" s="139"/>
      <c r="B343" s="139"/>
      <c r="C343" s="139"/>
      <c r="D343" s="139"/>
      <c r="E343" s="139"/>
      <c r="F343" s="139"/>
      <c r="G343" s="139"/>
      <c r="H343" s="139"/>
      <c r="I343" s="199"/>
      <c r="J343" s="139"/>
      <c r="K343" s="139"/>
      <c r="L343" s="139"/>
      <c r="M343" s="139"/>
      <c r="N343" s="139"/>
      <c r="O343" s="139"/>
      <c r="P343" s="139"/>
      <c r="Q343" s="139"/>
      <c r="R343" s="139"/>
      <c r="S343" s="140"/>
      <c r="T343" s="352"/>
      <c r="U343" s="351"/>
      <c r="V343" s="350"/>
      <c r="W343" s="345"/>
      <c r="X343" s="345"/>
      <c r="Y343" s="345"/>
      <c r="Z343" s="345"/>
      <c r="AA343" s="345"/>
      <c r="AB343" s="328"/>
      <c r="AC343" s="345"/>
      <c r="AD343" s="345"/>
      <c r="AE343" s="345"/>
      <c r="AF343" s="345"/>
      <c r="AG343" s="345"/>
      <c r="AH343" s="345"/>
      <c r="AI343" s="350"/>
      <c r="AJ343" s="140"/>
      <c r="AK343" s="140"/>
      <c r="AL343" s="140"/>
      <c r="AM343" s="140"/>
      <c r="AN343" s="140"/>
      <c r="AO343" s="140"/>
      <c r="AP343" s="140"/>
      <c r="AQ343" s="140"/>
      <c r="AR343" s="140"/>
      <c r="AS343" s="140"/>
      <c r="AT343" s="140"/>
      <c r="AU343" s="140"/>
      <c r="AV343" s="140"/>
      <c r="AW343" s="140"/>
      <c r="AX343" s="140"/>
      <c r="AY343" s="140"/>
      <c r="AZ343" s="140"/>
      <c r="BA343" s="140"/>
      <c r="BB343" s="140"/>
      <c r="BC343" s="140"/>
      <c r="BD343" s="140"/>
      <c r="BE343" s="350"/>
      <c r="BF343" s="350"/>
      <c r="BG343" s="350"/>
      <c r="BH343" s="350"/>
      <c r="BI343" s="350"/>
      <c r="BJ343" s="350"/>
      <c r="BK343" s="350"/>
      <c r="BL343" s="350"/>
      <c r="BM343" s="350"/>
      <c r="BN343" s="350"/>
      <c r="BO343" s="350"/>
      <c r="BP343" s="350"/>
      <c r="BQ343" s="350"/>
      <c r="BR343" s="350"/>
      <c r="BS343" s="350"/>
      <c r="BT343" s="350"/>
      <c r="BU343" s="350"/>
      <c r="BV343" s="350"/>
      <c r="BW343" s="350"/>
      <c r="BX343" s="350"/>
      <c r="BY343" s="350"/>
    </row>
    <row r="344" spans="1:77" customFormat="1" ht="12.75">
      <c r="A344" s="139"/>
      <c r="B344" s="139"/>
      <c r="C344" s="139"/>
      <c r="D344" s="139"/>
      <c r="E344" s="139"/>
      <c r="F344" s="139"/>
      <c r="G344" s="139"/>
      <c r="H344" s="139"/>
      <c r="I344" s="199"/>
      <c r="J344" s="139"/>
      <c r="K344" s="139"/>
      <c r="L344" s="139"/>
      <c r="M344" s="139"/>
      <c r="N344" s="139"/>
      <c r="O344" s="139"/>
      <c r="P344" s="139"/>
      <c r="Q344" s="139"/>
      <c r="R344" s="139"/>
      <c r="S344" s="140"/>
      <c r="T344" s="351"/>
      <c r="U344" s="351"/>
      <c r="V344" s="350"/>
      <c r="W344" s="345"/>
      <c r="X344" s="345"/>
      <c r="Y344" s="345"/>
      <c r="Z344" s="345"/>
      <c r="AA344" s="345"/>
      <c r="AB344" s="328"/>
      <c r="AC344" s="345"/>
      <c r="AD344" s="345"/>
      <c r="AE344" s="345"/>
      <c r="AF344" s="345"/>
      <c r="AG344" s="345"/>
      <c r="AH344" s="345"/>
      <c r="AI344" s="350"/>
      <c r="AJ344" s="140"/>
      <c r="AK344" s="140"/>
      <c r="AL344" s="140"/>
      <c r="AM344" s="140"/>
      <c r="AN344" s="140"/>
      <c r="AO344" s="140"/>
      <c r="AP344" s="140"/>
      <c r="AQ344" s="140"/>
      <c r="AR344" s="140"/>
      <c r="AS344" s="140"/>
      <c r="AT344" s="140"/>
      <c r="AU344" s="140"/>
      <c r="AV344" s="140"/>
      <c r="AW344" s="140"/>
      <c r="AX344" s="140"/>
      <c r="AY344" s="140"/>
      <c r="AZ344" s="140"/>
      <c r="BA344" s="140"/>
      <c r="BB344" s="140"/>
      <c r="BC344" s="140"/>
      <c r="BD344" s="140"/>
      <c r="BE344" s="350"/>
      <c r="BF344" s="350"/>
      <c r="BG344" s="350"/>
      <c r="BH344" s="350"/>
      <c r="BI344" s="350"/>
      <c r="BJ344" s="350"/>
      <c r="BK344" s="350"/>
      <c r="BL344" s="350"/>
      <c r="BM344" s="350"/>
      <c r="BN344" s="350"/>
      <c r="BO344" s="350"/>
      <c r="BP344" s="350"/>
      <c r="BQ344" s="350"/>
      <c r="BR344" s="350"/>
      <c r="BS344" s="350"/>
      <c r="BT344" s="350"/>
      <c r="BU344" s="350"/>
      <c r="BV344" s="350"/>
      <c r="BW344" s="350"/>
      <c r="BX344" s="350"/>
      <c r="BY344" s="350"/>
    </row>
    <row r="345" spans="1:77" customFormat="1" ht="12.75">
      <c r="A345" s="139"/>
      <c r="B345" s="139"/>
      <c r="C345" s="139"/>
      <c r="D345" s="139"/>
      <c r="E345" s="139"/>
      <c r="F345" s="139"/>
      <c r="G345" s="139"/>
      <c r="H345" s="139"/>
      <c r="I345" s="199"/>
      <c r="J345" s="139"/>
      <c r="K345" s="139"/>
      <c r="L345" s="139"/>
      <c r="M345" s="139"/>
      <c r="N345" s="139"/>
      <c r="O345" s="139"/>
      <c r="P345" s="139"/>
      <c r="Q345" s="139"/>
      <c r="R345" s="139"/>
      <c r="S345" s="140"/>
      <c r="T345" s="351"/>
      <c r="U345" s="351"/>
      <c r="V345" s="350"/>
      <c r="W345" s="345"/>
      <c r="X345" s="345"/>
      <c r="Y345" s="345"/>
      <c r="Z345" s="345"/>
      <c r="AA345" s="345"/>
      <c r="AB345" s="328"/>
      <c r="AC345" s="345"/>
      <c r="AD345" s="345"/>
      <c r="AE345" s="345"/>
      <c r="AF345" s="345"/>
      <c r="AG345" s="345"/>
      <c r="AH345" s="345"/>
      <c r="AI345" s="350"/>
      <c r="AJ345" s="140"/>
      <c r="AK345" s="140"/>
      <c r="AL345" s="140"/>
      <c r="AM345" s="140"/>
      <c r="AN345" s="140"/>
      <c r="AO345" s="140"/>
      <c r="AP345" s="140"/>
      <c r="AQ345" s="140"/>
      <c r="AR345" s="140"/>
      <c r="AS345" s="140"/>
      <c r="AT345" s="140"/>
      <c r="AU345" s="140"/>
      <c r="AV345" s="140"/>
      <c r="AW345" s="140"/>
      <c r="AX345" s="140"/>
      <c r="AY345" s="140"/>
      <c r="AZ345" s="140"/>
      <c r="BA345" s="140"/>
      <c r="BB345" s="140"/>
      <c r="BC345" s="140"/>
      <c r="BD345" s="140"/>
      <c r="BE345" s="350"/>
      <c r="BF345" s="350"/>
      <c r="BG345" s="350"/>
      <c r="BH345" s="350"/>
      <c r="BI345" s="350"/>
      <c r="BJ345" s="350"/>
      <c r="BK345" s="350"/>
      <c r="BL345" s="350"/>
      <c r="BM345" s="350"/>
      <c r="BN345" s="350"/>
      <c r="BO345" s="350"/>
      <c r="BP345" s="350"/>
      <c r="BQ345" s="350"/>
      <c r="BR345" s="350"/>
      <c r="BS345" s="350"/>
      <c r="BT345" s="350"/>
      <c r="BU345" s="350"/>
      <c r="BV345" s="350"/>
      <c r="BW345" s="350"/>
      <c r="BX345" s="350"/>
      <c r="BY345" s="350"/>
    </row>
    <row r="346" spans="1:77" customFormat="1" ht="12.75">
      <c r="A346" s="139"/>
      <c r="B346" s="139"/>
      <c r="C346" s="139"/>
      <c r="D346" s="139"/>
      <c r="E346" s="139"/>
      <c r="F346" s="139"/>
      <c r="G346" s="139"/>
      <c r="H346" s="139"/>
      <c r="I346" s="199"/>
      <c r="J346" s="139"/>
      <c r="K346" s="139"/>
      <c r="L346" s="139"/>
      <c r="M346" s="139"/>
      <c r="N346" s="139"/>
      <c r="O346" s="139"/>
      <c r="P346" s="139"/>
      <c r="Q346" s="139"/>
      <c r="R346" s="139"/>
      <c r="S346" s="140"/>
      <c r="T346" s="352"/>
      <c r="U346" s="351"/>
      <c r="V346" s="350"/>
      <c r="W346" s="345"/>
      <c r="X346" s="345"/>
      <c r="Y346" s="345"/>
      <c r="Z346" s="345"/>
      <c r="AA346" s="345"/>
      <c r="AB346" s="328"/>
      <c r="AC346" s="345"/>
      <c r="AD346" s="345"/>
      <c r="AE346" s="345"/>
      <c r="AF346" s="345"/>
      <c r="AG346" s="345"/>
      <c r="AH346" s="345"/>
      <c r="AI346" s="350"/>
      <c r="AJ346" s="140"/>
      <c r="AK346" s="140"/>
      <c r="AL346" s="140"/>
      <c r="AM346" s="140"/>
      <c r="AN346" s="140"/>
      <c r="AO346" s="140"/>
      <c r="AP346" s="140"/>
      <c r="AQ346" s="140"/>
      <c r="AR346" s="140"/>
      <c r="AS346" s="140"/>
      <c r="AT346" s="140"/>
      <c r="AU346" s="140"/>
      <c r="AV346" s="140"/>
      <c r="AW346" s="140"/>
      <c r="AX346" s="140"/>
      <c r="AY346" s="140"/>
      <c r="AZ346" s="140"/>
      <c r="BA346" s="140"/>
      <c r="BB346" s="140"/>
      <c r="BC346" s="140"/>
      <c r="BD346" s="140"/>
      <c r="BE346" s="350"/>
      <c r="BF346" s="350"/>
      <c r="BG346" s="350"/>
      <c r="BH346" s="350"/>
      <c r="BI346" s="350"/>
      <c r="BJ346" s="350"/>
      <c r="BK346" s="350"/>
      <c r="BL346" s="350"/>
      <c r="BM346" s="350"/>
      <c r="BN346" s="350"/>
      <c r="BO346" s="350"/>
      <c r="BP346" s="350"/>
      <c r="BQ346" s="350"/>
      <c r="BR346" s="350"/>
      <c r="BS346" s="350"/>
      <c r="BT346" s="350"/>
      <c r="BU346" s="350"/>
      <c r="BV346" s="350"/>
      <c r="BW346" s="350"/>
      <c r="BX346" s="350"/>
      <c r="BY346" s="350"/>
    </row>
    <row r="347" spans="1:77" customFormat="1" ht="12.75">
      <c r="A347" s="139"/>
      <c r="B347" s="139"/>
      <c r="C347" s="139"/>
      <c r="D347" s="139"/>
      <c r="E347" s="139"/>
      <c r="F347" s="139"/>
      <c r="G347" s="139"/>
      <c r="H347" s="139"/>
      <c r="I347" s="199"/>
      <c r="J347" s="139"/>
      <c r="K347" s="139"/>
      <c r="L347" s="139"/>
      <c r="M347" s="139"/>
      <c r="N347" s="139"/>
      <c r="O347" s="139"/>
      <c r="P347" s="139"/>
      <c r="Q347" s="139"/>
      <c r="R347" s="139"/>
      <c r="S347" s="140"/>
      <c r="T347" s="352"/>
      <c r="U347" s="351"/>
      <c r="V347" s="350"/>
      <c r="W347" s="345"/>
      <c r="X347" s="345"/>
      <c r="Y347" s="345"/>
      <c r="Z347" s="345"/>
      <c r="AA347" s="345"/>
      <c r="AB347" s="328"/>
      <c r="AC347" s="345"/>
      <c r="AD347" s="345"/>
      <c r="AE347" s="345"/>
      <c r="AF347" s="345"/>
      <c r="AG347" s="345"/>
      <c r="AH347" s="345"/>
      <c r="AI347" s="350"/>
      <c r="AJ347" s="140"/>
      <c r="AK347" s="140"/>
      <c r="AL347" s="140"/>
      <c r="AM347" s="140"/>
      <c r="AN347" s="140"/>
      <c r="AO347" s="140"/>
      <c r="AP347" s="140"/>
      <c r="AQ347" s="140"/>
      <c r="AR347" s="140"/>
      <c r="AS347" s="140"/>
      <c r="AT347" s="140"/>
      <c r="AU347" s="140"/>
      <c r="AV347" s="140"/>
      <c r="AW347" s="140"/>
      <c r="AX347" s="140"/>
      <c r="AY347" s="140"/>
      <c r="AZ347" s="140"/>
      <c r="BA347" s="140"/>
      <c r="BB347" s="140"/>
      <c r="BC347" s="140"/>
      <c r="BD347" s="140"/>
      <c r="BE347" s="350"/>
      <c r="BF347" s="350"/>
      <c r="BG347" s="350"/>
      <c r="BH347" s="350"/>
      <c r="BI347" s="350"/>
      <c r="BJ347" s="350"/>
      <c r="BK347" s="350"/>
      <c r="BL347" s="350"/>
      <c r="BM347" s="350"/>
      <c r="BN347" s="350"/>
      <c r="BO347" s="350"/>
      <c r="BP347" s="350"/>
      <c r="BQ347" s="350"/>
      <c r="BR347" s="350"/>
      <c r="BS347" s="350"/>
      <c r="BT347" s="350"/>
      <c r="BU347" s="350"/>
      <c r="BV347" s="350"/>
      <c r="BW347" s="350"/>
      <c r="BX347" s="350"/>
      <c r="BY347" s="350"/>
    </row>
    <row r="348" spans="1:77" customFormat="1" ht="12.75">
      <c r="A348" s="139"/>
      <c r="B348" s="139"/>
      <c r="C348" s="139"/>
      <c r="D348" s="139"/>
      <c r="E348" s="139"/>
      <c r="F348" s="139"/>
      <c r="G348" s="139"/>
      <c r="H348" s="139"/>
      <c r="I348" s="199"/>
      <c r="J348" s="139"/>
      <c r="K348" s="139"/>
      <c r="L348" s="139"/>
      <c r="M348" s="139"/>
      <c r="N348" s="139"/>
      <c r="O348" s="139"/>
      <c r="P348" s="139"/>
      <c r="Q348" s="139"/>
      <c r="R348" s="139"/>
      <c r="S348" s="140"/>
      <c r="T348" s="352"/>
      <c r="U348" s="351"/>
      <c r="V348" s="350"/>
      <c r="W348" s="345"/>
      <c r="X348" s="345"/>
      <c r="Y348" s="345"/>
      <c r="Z348" s="345"/>
      <c r="AA348" s="345"/>
      <c r="AB348" s="328"/>
      <c r="AC348" s="345"/>
      <c r="AD348" s="345"/>
      <c r="AE348" s="345"/>
      <c r="AF348" s="345"/>
      <c r="AG348" s="345"/>
      <c r="AH348" s="345"/>
      <c r="AI348" s="350"/>
      <c r="AJ348" s="140"/>
      <c r="AK348" s="140"/>
      <c r="AL348" s="140"/>
      <c r="AM348" s="140"/>
      <c r="AN348" s="140"/>
      <c r="AO348" s="140"/>
      <c r="AP348" s="140"/>
      <c r="AQ348" s="140"/>
      <c r="AR348" s="140"/>
      <c r="AS348" s="140"/>
      <c r="AT348" s="140"/>
      <c r="AU348" s="140"/>
      <c r="AV348" s="140"/>
      <c r="AW348" s="140"/>
      <c r="AX348" s="140"/>
      <c r="AY348" s="140"/>
      <c r="AZ348" s="140"/>
      <c r="BA348" s="140"/>
      <c r="BB348" s="140"/>
      <c r="BC348" s="140"/>
      <c r="BD348" s="140"/>
      <c r="BE348" s="350"/>
      <c r="BF348" s="350"/>
      <c r="BG348" s="350"/>
      <c r="BH348" s="350"/>
      <c r="BI348" s="350"/>
      <c r="BJ348" s="350"/>
      <c r="BK348" s="350"/>
      <c r="BL348" s="350"/>
      <c r="BM348" s="350"/>
      <c r="BN348" s="350"/>
      <c r="BO348" s="350"/>
      <c r="BP348" s="350"/>
      <c r="BQ348" s="350"/>
      <c r="BR348" s="350"/>
      <c r="BS348" s="350"/>
      <c r="BT348" s="350"/>
      <c r="BU348" s="350"/>
      <c r="BV348" s="350"/>
      <c r="BW348" s="350"/>
      <c r="BX348" s="350"/>
      <c r="BY348" s="350"/>
    </row>
    <row r="349" spans="1:77" customFormat="1" ht="12.75">
      <c r="A349" s="139"/>
      <c r="B349" s="139"/>
      <c r="C349" s="139"/>
      <c r="D349" s="139"/>
      <c r="E349" s="139"/>
      <c r="F349" s="139"/>
      <c r="G349" s="139"/>
      <c r="H349" s="139"/>
      <c r="I349" s="199"/>
      <c r="J349" s="139"/>
      <c r="K349" s="139"/>
      <c r="L349" s="139"/>
      <c r="M349" s="139"/>
      <c r="N349" s="139"/>
      <c r="O349" s="139"/>
      <c r="P349" s="139"/>
      <c r="Q349" s="139"/>
      <c r="R349" s="139"/>
      <c r="S349" s="140"/>
      <c r="T349" s="352"/>
      <c r="U349" s="351"/>
      <c r="V349" s="350"/>
      <c r="W349" s="345"/>
      <c r="X349" s="345"/>
      <c r="Y349" s="345"/>
      <c r="Z349" s="345"/>
      <c r="AA349" s="345"/>
      <c r="AB349" s="328"/>
      <c r="AC349" s="345"/>
      <c r="AD349" s="345"/>
      <c r="AE349" s="345"/>
      <c r="AF349" s="345"/>
      <c r="AG349" s="345"/>
      <c r="AH349" s="345"/>
      <c r="AI349" s="350"/>
      <c r="AJ349" s="140"/>
      <c r="AK349" s="140"/>
      <c r="AL349" s="140"/>
      <c r="AM349" s="140"/>
      <c r="AN349" s="140"/>
      <c r="AO349" s="140"/>
      <c r="AP349" s="140"/>
      <c r="AQ349" s="140"/>
      <c r="AR349" s="140"/>
      <c r="AS349" s="140"/>
      <c r="AT349" s="140"/>
      <c r="AU349" s="140"/>
      <c r="AV349" s="140"/>
      <c r="AW349" s="140"/>
      <c r="AX349" s="140"/>
      <c r="AY349" s="140"/>
      <c r="AZ349" s="140"/>
      <c r="BA349" s="140"/>
      <c r="BB349" s="140"/>
      <c r="BC349" s="140"/>
      <c r="BD349" s="140"/>
      <c r="BE349" s="350"/>
      <c r="BF349" s="350"/>
      <c r="BG349" s="350"/>
      <c r="BH349" s="350"/>
      <c r="BI349" s="350"/>
      <c r="BJ349" s="350"/>
      <c r="BK349" s="350"/>
      <c r="BL349" s="350"/>
      <c r="BM349" s="350"/>
      <c r="BN349" s="350"/>
      <c r="BO349" s="350"/>
      <c r="BP349" s="350"/>
      <c r="BQ349" s="350"/>
      <c r="BR349" s="350"/>
      <c r="BS349" s="350"/>
      <c r="BT349" s="350"/>
      <c r="BU349" s="350"/>
      <c r="BV349" s="350"/>
      <c r="BW349" s="350"/>
      <c r="BX349" s="350"/>
      <c r="BY349" s="350"/>
    </row>
    <row r="350" spans="1:77" customFormat="1" ht="12.75">
      <c r="A350" s="139"/>
      <c r="B350" s="139"/>
      <c r="C350" s="139"/>
      <c r="D350" s="139"/>
      <c r="E350" s="139"/>
      <c r="F350" s="139"/>
      <c r="G350" s="139"/>
      <c r="H350" s="139"/>
      <c r="I350" s="199"/>
      <c r="J350" s="139"/>
      <c r="K350" s="139"/>
      <c r="L350" s="139"/>
      <c r="M350" s="139"/>
      <c r="N350" s="139"/>
      <c r="O350" s="139"/>
      <c r="P350" s="139"/>
      <c r="Q350" s="139"/>
      <c r="R350" s="139"/>
      <c r="S350" s="140"/>
      <c r="T350" s="352"/>
      <c r="U350" s="351"/>
      <c r="V350" s="350"/>
      <c r="W350" s="345"/>
      <c r="X350" s="345"/>
      <c r="Y350" s="345"/>
      <c r="Z350" s="345"/>
      <c r="AA350" s="345"/>
      <c r="AB350" s="328"/>
      <c r="AC350" s="345"/>
      <c r="AD350" s="345"/>
      <c r="AE350" s="345"/>
      <c r="AF350" s="345"/>
      <c r="AG350" s="345"/>
      <c r="AH350" s="345"/>
      <c r="AI350" s="350"/>
      <c r="AJ350" s="140"/>
      <c r="AK350" s="140"/>
      <c r="AL350" s="140"/>
      <c r="AM350" s="140"/>
      <c r="AN350" s="140"/>
      <c r="AO350" s="140"/>
      <c r="AP350" s="140"/>
      <c r="AQ350" s="140"/>
      <c r="AR350" s="140"/>
      <c r="AS350" s="140"/>
      <c r="AT350" s="140"/>
      <c r="AU350" s="140"/>
      <c r="AV350" s="140"/>
      <c r="AW350" s="140"/>
      <c r="AX350" s="140"/>
      <c r="AY350" s="140"/>
      <c r="AZ350" s="140"/>
      <c r="BA350" s="140"/>
      <c r="BB350" s="140"/>
      <c r="BC350" s="140"/>
      <c r="BD350" s="140"/>
      <c r="BE350" s="350"/>
      <c r="BF350" s="350"/>
      <c r="BG350" s="350"/>
      <c r="BH350" s="350"/>
      <c r="BI350" s="350"/>
      <c r="BJ350" s="350"/>
      <c r="BK350" s="350"/>
      <c r="BL350" s="350"/>
      <c r="BM350" s="350"/>
      <c r="BN350" s="350"/>
      <c r="BO350" s="350"/>
      <c r="BP350" s="350"/>
      <c r="BQ350" s="350"/>
      <c r="BR350" s="350"/>
      <c r="BS350" s="350"/>
      <c r="BT350" s="350"/>
      <c r="BU350" s="350"/>
      <c r="BV350" s="350"/>
      <c r="BW350" s="350"/>
      <c r="BX350" s="350"/>
      <c r="BY350" s="350"/>
    </row>
    <row r="351" spans="1:77" customFormat="1" ht="12.75">
      <c r="A351" s="139"/>
      <c r="B351" s="139"/>
      <c r="C351" s="139"/>
      <c r="D351" s="139"/>
      <c r="E351" s="139"/>
      <c r="F351" s="139"/>
      <c r="G351" s="139"/>
      <c r="H351" s="139"/>
      <c r="I351" s="199"/>
      <c r="J351" s="139"/>
      <c r="K351" s="139"/>
      <c r="L351" s="139"/>
      <c r="M351" s="139"/>
      <c r="N351" s="139"/>
      <c r="O351" s="139"/>
      <c r="P351" s="139"/>
      <c r="Q351" s="139"/>
      <c r="R351" s="139"/>
      <c r="S351" s="140"/>
      <c r="T351" s="352"/>
      <c r="U351" s="351"/>
      <c r="V351" s="350"/>
      <c r="W351" s="345"/>
      <c r="X351" s="345"/>
      <c r="Y351" s="345"/>
      <c r="Z351" s="345"/>
      <c r="AA351" s="345"/>
      <c r="AB351" s="328"/>
      <c r="AC351" s="345"/>
      <c r="AD351" s="345"/>
      <c r="AE351" s="345"/>
      <c r="AF351" s="345"/>
      <c r="AG351" s="345"/>
      <c r="AH351" s="345"/>
      <c r="AI351" s="350"/>
      <c r="AJ351" s="140"/>
      <c r="AK351" s="140"/>
      <c r="AL351" s="140"/>
      <c r="AM351" s="140"/>
      <c r="AN351" s="140"/>
      <c r="AO351" s="140"/>
      <c r="AP351" s="140"/>
      <c r="AQ351" s="140"/>
      <c r="AR351" s="140"/>
      <c r="AS351" s="140"/>
      <c r="AT351" s="140"/>
      <c r="AU351" s="140"/>
      <c r="AV351" s="140"/>
      <c r="AW351" s="140"/>
      <c r="AX351" s="140"/>
      <c r="AY351" s="140"/>
      <c r="AZ351" s="140"/>
      <c r="BA351" s="140"/>
      <c r="BB351" s="140"/>
      <c r="BC351" s="140"/>
      <c r="BD351" s="140"/>
      <c r="BE351" s="350"/>
      <c r="BF351" s="350"/>
      <c r="BG351" s="350"/>
      <c r="BH351" s="350"/>
      <c r="BI351" s="350"/>
      <c r="BJ351" s="350"/>
      <c r="BK351" s="350"/>
      <c r="BL351" s="350"/>
      <c r="BM351" s="350"/>
      <c r="BN351" s="350"/>
      <c r="BO351" s="350"/>
      <c r="BP351" s="350"/>
      <c r="BQ351" s="350"/>
      <c r="BR351" s="350"/>
      <c r="BS351" s="350"/>
      <c r="BT351" s="350"/>
      <c r="BU351" s="350"/>
      <c r="BV351" s="350"/>
      <c r="BW351" s="350"/>
      <c r="BX351" s="350"/>
      <c r="BY351" s="350"/>
    </row>
    <row r="352" spans="1:77" customFormat="1" ht="12.75">
      <c r="A352" s="139"/>
      <c r="B352" s="139"/>
      <c r="C352" s="139"/>
      <c r="D352" s="139"/>
      <c r="E352" s="139"/>
      <c r="F352" s="139"/>
      <c r="G352" s="139"/>
      <c r="H352" s="139"/>
      <c r="I352" s="199"/>
      <c r="J352" s="139"/>
      <c r="K352" s="139"/>
      <c r="L352" s="139"/>
      <c r="M352" s="139"/>
      <c r="N352" s="139"/>
      <c r="O352" s="139"/>
      <c r="P352" s="139"/>
      <c r="Q352" s="139"/>
      <c r="R352" s="139"/>
      <c r="S352" s="140"/>
      <c r="T352" s="352"/>
      <c r="U352" s="351"/>
      <c r="V352" s="350"/>
      <c r="W352" s="345"/>
      <c r="X352" s="345"/>
      <c r="Y352" s="345"/>
      <c r="Z352" s="345"/>
      <c r="AA352" s="345"/>
      <c r="AB352" s="328"/>
      <c r="AC352" s="345"/>
      <c r="AD352" s="345"/>
      <c r="AE352" s="345"/>
      <c r="AF352" s="345"/>
      <c r="AG352" s="345"/>
      <c r="AH352" s="345"/>
      <c r="AI352" s="350"/>
      <c r="AJ352" s="140"/>
      <c r="AK352" s="140"/>
      <c r="AL352" s="140"/>
      <c r="AM352" s="140"/>
      <c r="AN352" s="140"/>
      <c r="AO352" s="140"/>
      <c r="AP352" s="140"/>
      <c r="AQ352" s="140"/>
      <c r="AR352" s="140"/>
      <c r="AS352" s="140"/>
      <c r="AT352" s="140"/>
      <c r="AU352" s="140"/>
      <c r="AV352" s="140"/>
      <c r="AW352" s="140"/>
      <c r="AX352" s="140"/>
      <c r="AY352" s="140"/>
      <c r="AZ352" s="140"/>
      <c r="BA352" s="140"/>
      <c r="BB352" s="140"/>
      <c r="BC352" s="140"/>
      <c r="BD352" s="140"/>
      <c r="BE352" s="350"/>
      <c r="BF352" s="350"/>
      <c r="BG352" s="350"/>
      <c r="BH352" s="350"/>
      <c r="BI352" s="350"/>
      <c r="BJ352" s="350"/>
      <c r="BK352" s="350"/>
      <c r="BL352" s="350"/>
      <c r="BM352" s="350"/>
      <c r="BN352" s="350"/>
      <c r="BO352" s="350"/>
      <c r="BP352" s="350"/>
      <c r="BQ352" s="350"/>
      <c r="BR352" s="350"/>
      <c r="BS352" s="350"/>
      <c r="BT352" s="350"/>
      <c r="BU352" s="350"/>
      <c r="BV352" s="350"/>
      <c r="BW352" s="350"/>
      <c r="BX352" s="350"/>
      <c r="BY352" s="350"/>
    </row>
    <row r="353" spans="1:77" customFormat="1" ht="12.75">
      <c r="A353" s="139"/>
      <c r="B353" s="139"/>
      <c r="C353" s="139"/>
      <c r="D353" s="139"/>
      <c r="E353" s="139"/>
      <c r="F353" s="139"/>
      <c r="G353" s="139"/>
      <c r="H353" s="139"/>
      <c r="I353" s="199"/>
      <c r="J353" s="139"/>
      <c r="K353" s="139"/>
      <c r="L353" s="139"/>
      <c r="M353" s="139"/>
      <c r="N353" s="139"/>
      <c r="O353" s="139"/>
      <c r="P353" s="139"/>
      <c r="Q353" s="139"/>
      <c r="R353" s="139"/>
      <c r="S353" s="140"/>
      <c r="T353" s="352"/>
      <c r="U353" s="351"/>
      <c r="V353" s="350"/>
      <c r="W353" s="345"/>
      <c r="X353" s="345"/>
      <c r="Y353" s="345"/>
      <c r="Z353" s="345"/>
      <c r="AA353" s="345"/>
      <c r="AB353" s="328"/>
      <c r="AC353" s="345"/>
      <c r="AD353" s="345"/>
      <c r="AE353" s="345"/>
      <c r="AF353" s="345"/>
      <c r="AG353" s="345"/>
      <c r="AH353" s="345"/>
      <c r="AI353" s="350"/>
      <c r="AJ353" s="140"/>
      <c r="AK353" s="140"/>
      <c r="AL353" s="140"/>
      <c r="AM353" s="140"/>
      <c r="AN353" s="140"/>
      <c r="AO353" s="140"/>
      <c r="AP353" s="140"/>
      <c r="AQ353" s="140"/>
      <c r="AR353" s="140"/>
      <c r="AS353" s="140"/>
      <c r="AT353" s="140"/>
      <c r="AU353" s="140"/>
      <c r="AV353" s="140"/>
      <c r="AW353" s="140"/>
      <c r="AX353" s="140"/>
      <c r="AY353" s="140"/>
      <c r="AZ353" s="140"/>
      <c r="BA353" s="140"/>
      <c r="BB353" s="140"/>
      <c r="BC353" s="140"/>
      <c r="BD353" s="140"/>
      <c r="BE353" s="350"/>
      <c r="BF353" s="350"/>
      <c r="BG353" s="350"/>
      <c r="BH353" s="350"/>
      <c r="BI353" s="350"/>
      <c r="BJ353" s="350"/>
      <c r="BK353" s="350"/>
      <c r="BL353" s="350"/>
      <c r="BM353" s="350"/>
      <c r="BN353" s="350"/>
      <c r="BO353" s="350"/>
      <c r="BP353" s="350"/>
      <c r="BQ353" s="350"/>
      <c r="BR353" s="350"/>
      <c r="BS353" s="350"/>
      <c r="BT353" s="350"/>
      <c r="BU353" s="350"/>
      <c r="BV353" s="350"/>
      <c r="BW353" s="350"/>
      <c r="BX353" s="350"/>
      <c r="BY353" s="350"/>
    </row>
    <row r="354" spans="1:77" customFormat="1" ht="12.75">
      <c r="A354" s="139"/>
      <c r="B354" s="139"/>
      <c r="C354" s="139"/>
      <c r="D354" s="139"/>
      <c r="E354" s="139"/>
      <c r="F354" s="139"/>
      <c r="G354" s="139"/>
      <c r="H354" s="139"/>
      <c r="I354" s="199"/>
      <c r="J354" s="139"/>
      <c r="K354" s="139"/>
      <c r="L354" s="139"/>
      <c r="M354" s="139"/>
      <c r="N354" s="139"/>
      <c r="O354" s="139"/>
      <c r="P354" s="139"/>
      <c r="Q354" s="139"/>
      <c r="R354" s="139"/>
      <c r="S354" s="140"/>
      <c r="T354" s="352"/>
      <c r="U354" s="351"/>
      <c r="V354" s="350"/>
      <c r="W354" s="345"/>
      <c r="X354" s="345"/>
      <c r="Y354" s="345"/>
      <c r="Z354" s="345"/>
      <c r="AA354" s="345"/>
      <c r="AB354" s="328"/>
      <c r="AC354" s="345"/>
      <c r="AD354" s="345"/>
      <c r="AE354" s="345"/>
      <c r="AF354" s="345"/>
      <c r="AG354" s="345"/>
      <c r="AH354" s="345"/>
      <c r="AI354" s="350"/>
      <c r="AJ354" s="140"/>
      <c r="AK354" s="140"/>
      <c r="AL354" s="140"/>
      <c r="AM354" s="140"/>
      <c r="AN354" s="140"/>
      <c r="AO354" s="140"/>
      <c r="AP354" s="140"/>
      <c r="AQ354" s="140"/>
      <c r="AR354" s="140"/>
      <c r="AS354" s="140"/>
      <c r="AT354" s="140"/>
      <c r="AU354" s="140"/>
      <c r="AV354" s="140"/>
      <c r="AW354" s="140"/>
      <c r="AX354" s="140"/>
      <c r="AY354" s="140"/>
      <c r="AZ354" s="140"/>
      <c r="BA354" s="140"/>
      <c r="BB354" s="140"/>
      <c r="BC354" s="140"/>
      <c r="BD354" s="140"/>
      <c r="BE354" s="350"/>
      <c r="BF354" s="350"/>
      <c r="BG354" s="350"/>
      <c r="BH354" s="350"/>
      <c r="BI354" s="350"/>
      <c r="BJ354" s="350"/>
      <c r="BK354" s="350"/>
      <c r="BL354" s="350"/>
      <c r="BM354" s="350"/>
      <c r="BN354" s="350"/>
      <c r="BO354" s="350"/>
      <c r="BP354" s="350"/>
      <c r="BQ354" s="350"/>
      <c r="BR354" s="350"/>
      <c r="BS354" s="350"/>
      <c r="BT354" s="350"/>
      <c r="BU354" s="350"/>
      <c r="BV354" s="350"/>
      <c r="BW354" s="350"/>
      <c r="BX354" s="350"/>
      <c r="BY354" s="350"/>
    </row>
    <row r="355" spans="1:77" customFormat="1" ht="12.75">
      <c r="A355" s="139"/>
      <c r="B355" s="139"/>
      <c r="C355" s="139"/>
      <c r="D355" s="139"/>
      <c r="E355" s="139"/>
      <c r="F355" s="139"/>
      <c r="G355" s="139"/>
      <c r="H355" s="139"/>
      <c r="I355" s="199"/>
      <c r="J355" s="139"/>
      <c r="K355" s="139"/>
      <c r="L355" s="139"/>
      <c r="M355" s="139"/>
      <c r="N355" s="139"/>
      <c r="O355" s="139"/>
      <c r="P355" s="139"/>
      <c r="Q355" s="139"/>
      <c r="R355" s="139"/>
      <c r="S355" s="140"/>
      <c r="T355" s="352"/>
      <c r="U355" s="351"/>
      <c r="V355" s="350"/>
      <c r="W355" s="345"/>
      <c r="X355" s="345"/>
      <c r="Y355" s="345"/>
      <c r="Z355" s="345"/>
      <c r="AA355" s="345"/>
      <c r="AB355" s="328"/>
      <c r="AC355" s="345"/>
      <c r="AD355" s="345"/>
      <c r="AE355" s="345"/>
      <c r="AF355" s="345"/>
      <c r="AG355" s="345"/>
      <c r="AH355" s="345"/>
      <c r="AI355" s="350"/>
      <c r="AJ355" s="140"/>
      <c r="AK355" s="140"/>
      <c r="AL355" s="140"/>
      <c r="AM355" s="140"/>
      <c r="AN355" s="140"/>
      <c r="AO355" s="140"/>
      <c r="AP355" s="140"/>
      <c r="AQ355" s="140"/>
      <c r="AR355" s="140"/>
      <c r="AS355" s="140"/>
      <c r="AT355" s="140"/>
      <c r="AU355" s="140"/>
      <c r="AV355" s="140"/>
      <c r="AW355" s="140"/>
      <c r="AX355" s="140"/>
      <c r="AY355" s="140"/>
      <c r="AZ355" s="140"/>
      <c r="BA355" s="140"/>
      <c r="BB355" s="140"/>
      <c r="BC355" s="140"/>
      <c r="BD355" s="140"/>
      <c r="BE355" s="350"/>
      <c r="BF355" s="350"/>
      <c r="BG355" s="350"/>
      <c r="BH355" s="350"/>
      <c r="BI355" s="350"/>
      <c r="BJ355" s="350"/>
      <c r="BK355" s="350"/>
      <c r="BL355" s="350"/>
      <c r="BM355" s="350"/>
      <c r="BN355" s="350"/>
      <c r="BO355" s="350"/>
      <c r="BP355" s="350"/>
      <c r="BQ355" s="350"/>
      <c r="BR355" s="350"/>
      <c r="BS355" s="350"/>
      <c r="BT355" s="350"/>
      <c r="BU355" s="350"/>
      <c r="BV355" s="350"/>
      <c r="BW355" s="350"/>
      <c r="BX355" s="350"/>
      <c r="BY355" s="350"/>
    </row>
    <row r="356" spans="1:77" customFormat="1" ht="12.75">
      <c r="A356" s="139"/>
      <c r="B356" s="139"/>
      <c r="C356" s="139"/>
      <c r="D356" s="139"/>
      <c r="E356" s="139"/>
      <c r="F356" s="139"/>
      <c r="G356" s="139"/>
      <c r="H356" s="139"/>
      <c r="I356" s="199"/>
      <c r="J356" s="139"/>
      <c r="K356" s="139"/>
      <c r="L356" s="139"/>
      <c r="M356" s="139"/>
      <c r="N356" s="139"/>
      <c r="O356" s="139"/>
      <c r="P356" s="139"/>
      <c r="Q356" s="139"/>
      <c r="R356" s="139"/>
      <c r="S356" s="140"/>
      <c r="T356" s="352"/>
      <c r="U356" s="351"/>
      <c r="V356" s="350"/>
      <c r="W356" s="345"/>
      <c r="X356" s="345"/>
      <c r="Y356" s="345"/>
      <c r="Z356" s="345"/>
      <c r="AA356" s="345"/>
      <c r="AB356" s="328"/>
      <c r="AC356" s="345"/>
      <c r="AD356" s="345"/>
      <c r="AE356" s="345"/>
      <c r="AF356" s="345"/>
      <c r="AG356" s="345"/>
      <c r="AH356" s="345"/>
      <c r="AI356" s="350"/>
      <c r="AJ356" s="140"/>
      <c r="AK356" s="140"/>
      <c r="AL356" s="140"/>
      <c r="AM356" s="140"/>
      <c r="AN356" s="140"/>
      <c r="AO356" s="140"/>
      <c r="AP356" s="140"/>
      <c r="AQ356" s="140"/>
      <c r="AR356" s="140"/>
      <c r="AS356" s="140"/>
      <c r="AT356" s="140"/>
      <c r="AU356" s="140"/>
      <c r="AV356" s="140"/>
      <c r="AW356" s="140"/>
      <c r="AX356" s="140"/>
      <c r="AY356" s="140"/>
      <c r="AZ356" s="140"/>
      <c r="BA356" s="140"/>
      <c r="BB356" s="140"/>
      <c r="BC356" s="140"/>
      <c r="BD356" s="140"/>
      <c r="BE356" s="350"/>
      <c r="BF356" s="350"/>
      <c r="BG356" s="350"/>
      <c r="BH356" s="350"/>
      <c r="BI356" s="350"/>
      <c r="BJ356" s="350"/>
      <c r="BK356" s="350"/>
      <c r="BL356" s="350"/>
      <c r="BM356" s="350"/>
      <c r="BN356" s="350"/>
      <c r="BO356" s="350"/>
      <c r="BP356" s="350"/>
      <c r="BQ356" s="350"/>
      <c r="BR356" s="350"/>
      <c r="BS356" s="350"/>
      <c r="BT356" s="350"/>
      <c r="BU356" s="350"/>
      <c r="BV356" s="350"/>
      <c r="BW356" s="350"/>
      <c r="BX356" s="350"/>
      <c r="BY356" s="350"/>
    </row>
    <row r="357" spans="1:77" customFormat="1" ht="12.75">
      <c r="A357" s="139"/>
      <c r="B357" s="139"/>
      <c r="C357" s="139"/>
      <c r="D357" s="139"/>
      <c r="E357" s="139"/>
      <c r="F357" s="139"/>
      <c r="G357" s="139"/>
      <c r="H357" s="139"/>
      <c r="I357" s="199"/>
      <c r="J357" s="139"/>
      <c r="K357" s="139"/>
      <c r="L357" s="139"/>
      <c r="M357" s="139"/>
      <c r="N357" s="139"/>
      <c r="O357" s="139"/>
      <c r="P357" s="139"/>
      <c r="Q357" s="139"/>
      <c r="R357" s="139"/>
      <c r="S357" s="140"/>
      <c r="T357" s="352"/>
      <c r="U357" s="351"/>
      <c r="V357" s="350"/>
      <c r="W357" s="345"/>
      <c r="X357" s="345"/>
      <c r="Y357" s="345"/>
      <c r="Z357" s="345"/>
      <c r="AA357" s="345"/>
      <c r="AB357" s="328"/>
      <c r="AC357" s="345"/>
      <c r="AD357" s="345"/>
      <c r="AE357" s="345"/>
      <c r="AF357" s="345"/>
      <c r="AG357" s="345"/>
      <c r="AH357" s="345"/>
      <c r="AI357" s="350"/>
      <c r="AJ357" s="140"/>
      <c r="AK357" s="140"/>
      <c r="AL357" s="140"/>
      <c r="AM357" s="140"/>
      <c r="AN357" s="140"/>
      <c r="AO357" s="140"/>
      <c r="AP357" s="140"/>
      <c r="AQ357" s="140"/>
      <c r="AR357" s="140"/>
      <c r="AS357" s="140"/>
      <c r="AT357" s="140"/>
      <c r="AU357" s="140"/>
      <c r="AV357" s="140"/>
      <c r="AW357" s="140"/>
      <c r="AX357" s="140"/>
      <c r="AY357" s="140"/>
      <c r="AZ357" s="140"/>
      <c r="BA357" s="140"/>
      <c r="BB357" s="140"/>
      <c r="BC357" s="140"/>
      <c r="BD357" s="140"/>
      <c r="BE357" s="350"/>
      <c r="BF357" s="350"/>
      <c r="BG357" s="350"/>
      <c r="BH357" s="350"/>
      <c r="BI357" s="350"/>
      <c r="BJ357" s="350"/>
      <c r="BK357" s="350"/>
      <c r="BL357" s="350"/>
      <c r="BM357" s="350"/>
      <c r="BN357" s="350"/>
      <c r="BO357" s="350"/>
      <c r="BP357" s="350"/>
      <c r="BQ357" s="350"/>
      <c r="BR357" s="350"/>
      <c r="BS357" s="350"/>
      <c r="BT357" s="350"/>
      <c r="BU357" s="350"/>
      <c r="BV357" s="350"/>
      <c r="BW357" s="350"/>
      <c r="BX357" s="350"/>
      <c r="BY357" s="350"/>
    </row>
    <row r="358" spans="1:77" customFormat="1" ht="12.75">
      <c r="A358" s="139"/>
      <c r="B358" s="139"/>
      <c r="C358" s="139"/>
      <c r="D358" s="139"/>
      <c r="E358" s="139"/>
      <c r="F358" s="139"/>
      <c r="G358" s="139"/>
      <c r="H358" s="139"/>
      <c r="I358" s="199"/>
      <c r="J358" s="139"/>
      <c r="K358" s="139"/>
      <c r="L358" s="139"/>
      <c r="M358" s="139"/>
      <c r="N358" s="139"/>
      <c r="O358" s="139"/>
      <c r="P358" s="139"/>
      <c r="Q358" s="139"/>
      <c r="R358" s="139"/>
      <c r="S358" s="140"/>
      <c r="T358" s="352"/>
      <c r="U358" s="351"/>
      <c r="V358" s="350"/>
      <c r="W358" s="345"/>
      <c r="X358" s="345"/>
      <c r="Y358" s="345"/>
      <c r="Z358" s="345"/>
      <c r="AA358" s="345"/>
      <c r="AB358" s="328"/>
      <c r="AC358" s="345"/>
      <c r="AD358" s="345"/>
      <c r="AE358" s="345"/>
      <c r="AF358" s="345"/>
      <c r="AG358" s="345"/>
      <c r="AH358" s="345"/>
      <c r="AI358" s="350"/>
      <c r="AJ358" s="140"/>
      <c r="AK358" s="140"/>
      <c r="AL358" s="140"/>
      <c r="AM358" s="140"/>
      <c r="AN358" s="140"/>
      <c r="AO358" s="140"/>
      <c r="AP358" s="140"/>
      <c r="AQ358" s="140"/>
      <c r="AR358" s="140"/>
      <c r="AS358" s="140"/>
      <c r="AT358" s="140"/>
      <c r="AU358" s="140"/>
      <c r="AV358" s="140"/>
      <c r="AW358" s="140"/>
      <c r="AX358" s="140"/>
      <c r="AY358" s="140"/>
      <c r="AZ358" s="140"/>
      <c r="BA358" s="140"/>
      <c r="BB358" s="140"/>
      <c r="BC358" s="140"/>
      <c r="BD358" s="140"/>
      <c r="BE358" s="350"/>
      <c r="BF358" s="350"/>
      <c r="BG358" s="350"/>
      <c r="BH358" s="350"/>
      <c r="BI358" s="350"/>
      <c r="BJ358" s="350"/>
      <c r="BK358" s="350"/>
      <c r="BL358" s="350"/>
      <c r="BM358" s="350"/>
      <c r="BN358" s="350"/>
      <c r="BO358" s="350"/>
      <c r="BP358" s="350"/>
      <c r="BQ358" s="350"/>
      <c r="BR358" s="350"/>
      <c r="BS358" s="350"/>
      <c r="BT358" s="350"/>
      <c r="BU358" s="350"/>
      <c r="BV358" s="350"/>
      <c r="BW358" s="350"/>
      <c r="BX358" s="350"/>
      <c r="BY358" s="350"/>
    </row>
    <row r="359" spans="1:77" customFormat="1" ht="12.75">
      <c r="A359" s="139"/>
      <c r="B359" s="139"/>
      <c r="C359" s="139"/>
      <c r="D359" s="139"/>
      <c r="E359" s="139"/>
      <c r="F359" s="139"/>
      <c r="G359" s="139"/>
      <c r="H359" s="139"/>
      <c r="I359" s="199"/>
      <c r="J359" s="139"/>
      <c r="K359" s="139"/>
      <c r="L359" s="139"/>
      <c r="M359" s="139"/>
      <c r="N359" s="139"/>
      <c r="O359" s="139"/>
      <c r="P359" s="139"/>
      <c r="Q359" s="139"/>
      <c r="R359" s="139"/>
      <c r="S359" s="140"/>
      <c r="T359" s="352"/>
      <c r="U359" s="351"/>
      <c r="V359" s="350"/>
      <c r="W359" s="345"/>
      <c r="X359" s="345"/>
      <c r="Y359" s="345"/>
      <c r="Z359" s="345"/>
      <c r="AA359" s="345"/>
      <c r="AB359" s="328"/>
      <c r="AC359" s="345"/>
      <c r="AD359" s="345"/>
      <c r="AE359" s="345"/>
      <c r="AF359" s="345"/>
      <c r="AG359" s="345"/>
      <c r="AH359" s="345"/>
      <c r="AI359" s="350"/>
      <c r="AJ359" s="140"/>
      <c r="AK359" s="140"/>
      <c r="AL359" s="140"/>
      <c r="AM359" s="140"/>
      <c r="AN359" s="140"/>
      <c r="AO359" s="140"/>
      <c r="AP359" s="140"/>
      <c r="AQ359" s="140"/>
      <c r="AR359" s="140"/>
      <c r="AS359" s="140"/>
      <c r="AT359" s="140"/>
      <c r="AU359" s="140"/>
      <c r="AV359" s="140"/>
      <c r="AW359" s="140"/>
      <c r="AX359" s="140"/>
      <c r="AY359" s="140"/>
      <c r="AZ359" s="140"/>
      <c r="BA359" s="140"/>
      <c r="BB359" s="140"/>
      <c r="BC359" s="140"/>
      <c r="BD359" s="140"/>
      <c r="BE359" s="350"/>
      <c r="BF359" s="350"/>
      <c r="BG359" s="350"/>
      <c r="BH359" s="350"/>
      <c r="BI359" s="350"/>
      <c r="BJ359" s="350"/>
      <c r="BK359" s="350"/>
      <c r="BL359" s="350"/>
      <c r="BM359" s="350"/>
      <c r="BN359" s="350"/>
      <c r="BO359" s="350"/>
      <c r="BP359" s="350"/>
      <c r="BQ359" s="350"/>
      <c r="BR359" s="350"/>
      <c r="BS359" s="350"/>
      <c r="BT359" s="350"/>
      <c r="BU359" s="350"/>
      <c r="BV359" s="350"/>
      <c r="BW359" s="350"/>
      <c r="BX359" s="350"/>
      <c r="BY359" s="350"/>
    </row>
    <row r="360" spans="1:77" customFormat="1" ht="12.75">
      <c r="A360" s="139"/>
      <c r="B360" s="139"/>
      <c r="C360" s="139"/>
      <c r="D360" s="139"/>
      <c r="E360" s="139"/>
      <c r="F360" s="139"/>
      <c r="G360" s="139"/>
      <c r="H360" s="139"/>
      <c r="I360" s="199"/>
      <c r="J360" s="139"/>
      <c r="K360" s="139"/>
      <c r="L360" s="139"/>
      <c r="M360" s="139"/>
      <c r="N360" s="139"/>
      <c r="O360" s="139"/>
      <c r="P360" s="139"/>
      <c r="Q360" s="139"/>
      <c r="R360" s="139"/>
      <c r="S360" s="140"/>
      <c r="T360" s="352"/>
      <c r="U360" s="351"/>
      <c r="V360" s="350"/>
      <c r="W360" s="345"/>
      <c r="X360" s="345"/>
      <c r="Y360" s="345"/>
      <c r="Z360" s="345"/>
      <c r="AA360" s="345"/>
      <c r="AB360" s="328"/>
      <c r="AC360" s="345"/>
      <c r="AD360" s="345"/>
      <c r="AE360" s="345"/>
      <c r="AF360" s="345"/>
      <c r="AG360" s="345"/>
      <c r="AH360" s="345"/>
      <c r="AI360" s="350"/>
      <c r="AJ360" s="140"/>
      <c r="AK360" s="140"/>
      <c r="AL360" s="140"/>
      <c r="AM360" s="140"/>
      <c r="AN360" s="140"/>
      <c r="AO360" s="140"/>
      <c r="AP360" s="140"/>
      <c r="AQ360" s="140"/>
      <c r="AR360" s="140"/>
      <c r="AS360" s="140"/>
      <c r="AT360" s="140"/>
      <c r="AU360" s="140"/>
      <c r="AV360" s="140"/>
      <c r="AW360" s="140"/>
      <c r="AX360" s="140"/>
      <c r="AY360" s="140"/>
      <c r="AZ360" s="140"/>
      <c r="BA360" s="140"/>
      <c r="BB360" s="140"/>
      <c r="BC360" s="140"/>
      <c r="BD360" s="140"/>
      <c r="BE360" s="350"/>
      <c r="BF360" s="350"/>
      <c r="BG360" s="350"/>
      <c r="BH360" s="350"/>
      <c r="BI360" s="350"/>
      <c r="BJ360" s="350"/>
      <c r="BK360" s="350"/>
      <c r="BL360" s="350"/>
      <c r="BM360" s="350"/>
      <c r="BN360" s="350"/>
      <c r="BO360" s="350"/>
      <c r="BP360" s="350"/>
      <c r="BQ360" s="350"/>
      <c r="BR360" s="350"/>
      <c r="BS360" s="350"/>
      <c r="BT360" s="350"/>
      <c r="BU360" s="350"/>
      <c r="BV360" s="350"/>
      <c r="BW360" s="350"/>
      <c r="BX360" s="350"/>
      <c r="BY360" s="350"/>
    </row>
    <row r="361" spans="1:77" customFormat="1" ht="12.75">
      <c r="A361" s="139"/>
      <c r="B361" s="139"/>
      <c r="C361" s="139"/>
      <c r="D361" s="139"/>
      <c r="E361" s="139"/>
      <c r="F361" s="139"/>
      <c r="G361" s="139"/>
      <c r="H361" s="139"/>
      <c r="I361" s="199"/>
      <c r="J361" s="139"/>
      <c r="K361" s="139"/>
      <c r="L361" s="139"/>
      <c r="M361" s="139"/>
      <c r="N361" s="139"/>
      <c r="O361" s="139"/>
      <c r="P361" s="139"/>
      <c r="Q361" s="139"/>
      <c r="R361" s="139"/>
      <c r="S361" s="140"/>
      <c r="T361" s="352"/>
      <c r="U361" s="351"/>
      <c r="V361" s="350"/>
      <c r="W361" s="345"/>
      <c r="X361" s="345"/>
      <c r="Y361" s="345"/>
      <c r="Z361" s="345"/>
      <c r="AA361" s="345"/>
      <c r="AB361" s="328"/>
      <c r="AC361" s="345"/>
      <c r="AD361" s="345"/>
      <c r="AE361" s="345"/>
      <c r="AF361" s="345"/>
      <c r="AG361" s="345"/>
      <c r="AH361" s="345"/>
      <c r="AI361" s="350"/>
      <c r="AJ361" s="140"/>
      <c r="AK361" s="140"/>
      <c r="AL361" s="140"/>
      <c r="AM361" s="140"/>
      <c r="AN361" s="140"/>
      <c r="AO361" s="140"/>
      <c r="AP361" s="140"/>
      <c r="AQ361" s="140"/>
      <c r="AR361" s="140"/>
      <c r="AS361" s="140"/>
      <c r="AT361" s="140"/>
      <c r="AU361" s="140"/>
      <c r="AV361" s="140"/>
      <c r="AW361" s="140"/>
      <c r="AX361" s="140"/>
      <c r="AY361" s="140"/>
      <c r="AZ361" s="140"/>
      <c r="BA361" s="140"/>
      <c r="BB361" s="140"/>
      <c r="BC361" s="140"/>
      <c r="BD361" s="140"/>
      <c r="BE361" s="350"/>
      <c r="BF361" s="350"/>
      <c r="BG361" s="350"/>
      <c r="BH361" s="350"/>
      <c r="BI361" s="350"/>
      <c r="BJ361" s="350"/>
      <c r="BK361" s="350"/>
      <c r="BL361" s="350"/>
      <c r="BM361" s="350"/>
      <c r="BN361" s="350"/>
      <c r="BO361" s="350"/>
      <c r="BP361" s="350"/>
      <c r="BQ361" s="350"/>
      <c r="BR361" s="350"/>
      <c r="BS361" s="350"/>
      <c r="BT361" s="350"/>
      <c r="BU361" s="350"/>
      <c r="BV361" s="350"/>
      <c r="BW361" s="350"/>
      <c r="BX361" s="350"/>
      <c r="BY361" s="350"/>
    </row>
    <row r="362" spans="1:77" customFormat="1" ht="12.75">
      <c r="A362" s="139"/>
      <c r="B362" s="139"/>
      <c r="C362" s="139"/>
      <c r="D362" s="139"/>
      <c r="E362" s="139"/>
      <c r="F362" s="139"/>
      <c r="G362" s="139"/>
      <c r="H362" s="139"/>
      <c r="I362" s="199"/>
      <c r="J362" s="139"/>
      <c r="K362" s="139"/>
      <c r="L362" s="139"/>
      <c r="M362" s="139"/>
      <c r="N362" s="139"/>
      <c r="O362" s="139"/>
      <c r="P362" s="139"/>
      <c r="Q362" s="139"/>
      <c r="R362" s="139"/>
      <c r="S362" s="140"/>
      <c r="T362" s="352"/>
      <c r="U362" s="351"/>
      <c r="V362" s="350"/>
      <c r="W362" s="345"/>
      <c r="X362" s="345"/>
      <c r="Y362" s="345"/>
      <c r="Z362" s="345"/>
      <c r="AA362" s="345"/>
      <c r="AB362" s="328"/>
      <c r="AC362" s="345"/>
      <c r="AD362" s="345"/>
      <c r="AE362" s="345"/>
      <c r="AF362" s="345"/>
      <c r="AG362" s="345"/>
      <c r="AH362" s="345"/>
      <c r="AI362" s="350"/>
      <c r="AJ362" s="140"/>
      <c r="AK362" s="140"/>
      <c r="AL362" s="140"/>
      <c r="AM362" s="140"/>
      <c r="AN362" s="140"/>
      <c r="AO362" s="140"/>
      <c r="AP362" s="140"/>
      <c r="AQ362" s="140"/>
      <c r="AR362" s="140"/>
      <c r="AS362" s="140"/>
      <c r="AT362" s="140"/>
      <c r="AU362" s="140"/>
      <c r="AV362" s="140"/>
      <c r="AW362" s="140"/>
      <c r="AX362" s="140"/>
      <c r="AY362" s="140"/>
      <c r="AZ362" s="140"/>
      <c r="BA362" s="140"/>
      <c r="BB362" s="140"/>
      <c r="BC362" s="140"/>
      <c r="BD362" s="140"/>
      <c r="BE362" s="350"/>
      <c r="BF362" s="350"/>
      <c r="BG362" s="350"/>
      <c r="BH362" s="350"/>
      <c r="BI362" s="350"/>
      <c r="BJ362" s="350"/>
      <c r="BK362" s="350"/>
      <c r="BL362" s="350"/>
      <c r="BM362" s="350"/>
      <c r="BN362" s="350"/>
      <c r="BO362" s="350"/>
      <c r="BP362" s="350"/>
      <c r="BQ362" s="350"/>
      <c r="BR362" s="350"/>
      <c r="BS362" s="350"/>
      <c r="BT362" s="350"/>
      <c r="BU362" s="350"/>
      <c r="BV362" s="350"/>
      <c r="BW362" s="350"/>
      <c r="BX362" s="350"/>
      <c r="BY362" s="350"/>
    </row>
    <row r="363" spans="1:77" customFormat="1" ht="12.75">
      <c r="A363" s="139"/>
      <c r="B363" s="139"/>
      <c r="C363" s="139"/>
      <c r="D363" s="139"/>
      <c r="E363" s="139"/>
      <c r="F363" s="139"/>
      <c r="G363" s="139"/>
      <c r="H363" s="139"/>
      <c r="I363" s="199"/>
      <c r="J363" s="139"/>
      <c r="K363" s="139"/>
      <c r="L363" s="139"/>
      <c r="M363" s="139"/>
      <c r="N363" s="139"/>
      <c r="O363" s="139"/>
      <c r="P363" s="139"/>
      <c r="Q363" s="139"/>
      <c r="R363" s="139"/>
      <c r="S363" s="140"/>
      <c r="T363" s="352"/>
      <c r="U363" s="351"/>
      <c r="V363" s="350"/>
      <c r="W363" s="345"/>
      <c r="X363" s="345"/>
      <c r="Y363" s="345"/>
      <c r="Z363" s="345"/>
      <c r="AA363" s="345"/>
      <c r="AB363" s="328"/>
      <c r="AC363" s="345"/>
      <c r="AD363" s="345"/>
      <c r="AE363" s="345"/>
      <c r="AF363" s="345"/>
      <c r="AG363" s="345"/>
      <c r="AH363" s="345"/>
      <c r="AI363" s="350"/>
      <c r="AJ363" s="140"/>
      <c r="AK363" s="140"/>
      <c r="AL363" s="140"/>
      <c r="AM363" s="140"/>
      <c r="AN363" s="140"/>
      <c r="AO363" s="140"/>
      <c r="AP363" s="140"/>
      <c r="AQ363" s="140"/>
      <c r="AR363" s="140"/>
      <c r="AS363" s="140"/>
      <c r="AT363" s="140"/>
      <c r="AU363" s="140"/>
      <c r="AV363" s="140"/>
      <c r="AW363" s="140"/>
      <c r="AX363" s="140"/>
      <c r="AY363" s="140"/>
      <c r="AZ363" s="140"/>
      <c r="BA363" s="140"/>
      <c r="BB363" s="140"/>
      <c r="BC363" s="140"/>
      <c r="BD363" s="140"/>
      <c r="BE363" s="350"/>
      <c r="BF363" s="350"/>
      <c r="BG363" s="350"/>
      <c r="BH363" s="350"/>
      <c r="BI363" s="350"/>
      <c r="BJ363" s="350"/>
      <c r="BK363" s="350"/>
      <c r="BL363" s="350"/>
      <c r="BM363" s="350"/>
      <c r="BN363" s="350"/>
      <c r="BO363" s="350"/>
      <c r="BP363" s="350"/>
      <c r="BQ363" s="350"/>
      <c r="BR363" s="350"/>
      <c r="BS363" s="350"/>
      <c r="BT363" s="350"/>
      <c r="BU363" s="350"/>
      <c r="BV363" s="350"/>
      <c r="BW363" s="350"/>
      <c r="BX363" s="350"/>
      <c r="BY363" s="350"/>
    </row>
    <row r="364" spans="1:77" customFormat="1" ht="12.75">
      <c r="A364" s="139"/>
      <c r="B364" s="139"/>
      <c r="C364" s="139"/>
      <c r="D364" s="139"/>
      <c r="E364" s="139"/>
      <c r="F364" s="139"/>
      <c r="G364" s="139"/>
      <c r="H364" s="139"/>
      <c r="I364" s="199"/>
      <c r="J364" s="139"/>
      <c r="K364" s="139"/>
      <c r="L364" s="139"/>
      <c r="M364" s="139"/>
      <c r="N364" s="139"/>
      <c r="O364" s="139"/>
      <c r="P364" s="139"/>
      <c r="Q364" s="139"/>
      <c r="R364" s="139"/>
      <c r="S364" s="140"/>
      <c r="T364" s="352"/>
      <c r="U364" s="351"/>
      <c r="V364" s="350"/>
      <c r="W364" s="345"/>
      <c r="X364" s="345"/>
      <c r="Y364" s="345"/>
      <c r="Z364" s="345"/>
      <c r="AA364" s="345"/>
      <c r="AB364" s="328"/>
      <c r="AC364" s="345"/>
      <c r="AD364" s="345"/>
      <c r="AE364" s="345"/>
      <c r="AF364" s="345"/>
      <c r="AG364" s="345"/>
      <c r="AH364" s="345"/>
      <c r="AI364" s="350"/>
      <c r="AJ364" s="140"/>
      <c r="AK364" s="140"/>
      <c r="AL364" s="140"/>
      <c r="AM364" s="140"/>
      <c r="AN364" s="140"/>
      <c r="AO364" s="140"/>
      <c r="AP364" s="140"/>
      <c r="AQ364" s="140"/>
      <c r="AR364" s="140"/>
      <c r="AS364" s="140"/>
      <c r="AT364" s="140"/>
      <c r="AU364" s="140"/>
      <c r="AV364" s="140"/>
      <c r="AW364" s="140"/>
      <c r="AX364" s="140"/>
      <c r="AY364" s="140"/>
      <c r="AZ364" s="140"/>
      <c r="BA364" s="140"/>
      <c r="BB364" s="140"/>
      <c r="BC364" s="140"/>
      <c r="BD364" s="140"/>
      <c r="BE364" s="350"/>
      <c r="BF364" s="350"/>
      <c r="BG364" s="350"/>
      <c r="BH364" s="350"/>
      <c r="BI364" s="350"/>
      <c r="BJ364" s="350"/>
      <c r="BK364" s="350"/>
      <c r="BL364" s="350"/>
      <c r="BM364" s="350"/>
      <c r="BN364" s="350"/>
      <c r="BO364" s="350"/>
      <c r="BP364" s="350"/>
      <c r="BQ364" s="350"/>
      <c r="BR364" s="350"/>
      <c r="BS364" s="350"/>
      <c r="BT364" s="350"/>
      <c r="BU364" s="350"/>
      <c r="BV364" s="350"/>
      <c r="BW364" s="350"/>
      <c r="BX364" s="350"/>
      <c r="BY364" s="350"/>
    </row>
    <row r="365" spans="1:77" customFormat="1" ht="12.75">
      <c r="A365" s="139"/>
      <c r="B365" s="139"/>
      <c r="C365" s="139"/>
      <c r="D365" s="139"/>
      <c r="E365" s="139"/>
      <c r="F365" s="139"/>
      <c r="G365" s="139"/>
      <c r="H365" s="139"/>
      <c r="I365" s="199"/>
      <c r="J365" s="139"/>
      <c r="K365" s="139"/>
      <c r="L365" s="139"/>
      <c r="M365" s="139"/>
      <c r="N365" s="139"/>
      <c r="O365" s="139"/>
      <c r="P365" s="139"/>
      <c r="Q365" s="139"/>
      <c r="R365" s="139"/>
      <c r="S365" s="140"/>
      <c r="T365" s="352"/>
      <c r="U365" s="351"/>
      <c r="V365" s="350"/>
      <c r="W365" s="345"/>
      <c r="X365" s="345"/>
      <c r="Y365" s="345"/>
      <c r="Z365" s="345"/>
      <c r="AA365" s="345"/>
      <c r="AB365" s="328"/>
      <c r="AC365" s="345"/>
      <c r="AD365" s="345"/>
      <c r="AE365" s="345"/>
      <c r="AF365" s="345"/>
      <c r="AG365" s="345"/>
      <c r="AH365" s="345"/>
      <c r="AI365" s="350"/>
      <c r="AJ365" s="140"/>
      <c r="AK365" s="140"/>
      <c r="AL365" s="140"/>
      <c r="AM365" s="140"/>
      <c r="AN365" s="140"/>
      <c r="AO365" s="140"/>
      <c r="AP365" s="140"/>
      <c r="AQ365" s="140"/>
      <c r="AR365" s="140"/>
      <c r="AS365" s="140"/>
      <c r="AT365" s="140"/>
      <c r="AU365" s="140"/>
      <c r="AV365" s="140"/>
      <c r="AW365" s="140"/>
      <c r="AX365" s="140"/>
      <c r="AY365" s="140"/>
      <c r="AZ365" s="140"/>
      <c r="BA365" s="140"/>
      <c r="BB365" s="140"/>
      <c r="BC365" s="140"/>
      <c r="BD365" s="140"/>
      <c r="BE365" s="350"/>
      <c r="BF365" s="350"/>
      <c r="BG365" s="350"/>
      <c r="BH365" s="350"/>
      <c r="BI365" s="350"/>
      <c r="BJ365" s="350"/>
      <c r="BK365" s="350"/>
      <c r="BL365" s="350"/>
      <c r="BM365" s="350"/>
      <c r="BN365" s="350"/>
      <c r="BO365" s="350"/>
      <c r="BP365" s="350"/>
      <c r="BQ365" s="350"/>
      <c r="BR365" s="350"/>
      <c r="BS365" s="350"/>
      <c r="BT365" s="350"/>
      <c r="BU365" s="350"/>
      <c r="BV365" s="350"/>
      <c r="BW365" s="350"/>
      <c r="BX365" s="350"/>
      <c r="BY365" s="350"/>
    </row>
    <row r="366" spans="1:77" customFormat="1" ht="12.75">
      <c r="A366" s="139"/>
      <c r="B366" s="139"/>
      <c r="C366" s="139"/>
      <c r="D366" s="139"/>
      <c r="E366" s="139"/>
      <c r="F366" s="139"/>
      <c r="G366" s="139"/>
      <c r="H366" s="139"/>
      <c r="I366" s="199"/>
      <c r="J366" s="139"/>
      <c r="K366" s="139"/>
      <c r="L366" s="139"/>
      <c r="M366" s="139"/>
      <c r="N366" s="139"/>
      <c r="O366" s="139"/>
      <c r="P366" s="139"/>
      <c r="Q366" s="139"/>
      <c r="R366" s="139"/>
      <c r="S366" s="140"/>
      <c r="T366" s="352"/>
      <c r="U366" s="351"/>
      <c r="V366" s="350"/>
      <c r="W366" s="345"/>
      <c r="X366" s="345"/>
      <c r="Y366" s="345"/>
      <c r="Z366" s="345"/>
      <c r="AA366" s="345"/>
      <c r="AB366" s="328"/>
      <c r="AC366" s="345"/>
      <c r="AD366" s="345"/>
      <c r="AE366" s="345"/>
      <c r="AF366" s="345"/>
      <c r="AG366" s="345"/>
      <c r="AH366" s="345"/>
      <c r="AI366" s="350"/>
      <c r="AJ366" s="140"/>
      <c r="AK366" s="140"/>
      <c r="AL366" s="140"/>
      <c r="AM366" s="140"/>
      <c r="AN366" s="140"/>
      <c r="AO366" s="140"/>
      <c r="AP366" s="140"/>
      <c r="AQ366" s="140"/>
      <c r="AR366" s="140"/>
      <c r="AS366" s="140"/>
      <c r="AT366" s="140"/>
      <c r="AU366" s="140"/>
      <c r="AV366" s="140"/>
      <c r="AW366" s="140"/>
      <c r="AX366" s="140"/>
      <c r="AY366" s="140"/>
      <c r="AZ366" s="140"/>
      <c r="BA366" s="140"/>
      <c r="BB366" s="140"/>
      <c r="BC366" s="140"/>
      <c r="BD366" s="140"/>
      <c r="BE366" s="350"/>
      <c r="BF366" s="350"/>
      <c r="BG366" s="350"/>
      <c r="BH366" s="350"/>
      <c r="BI366" s="350"/>
      <c r="BJ366" s="350"/>
      <c r="BK366" s="350"/>
      <c r="BL366" s="350"/>
      <c r="BM366" s="350"/>
      <c r="BN366" s="350"/>
      <c r="BO366" s="350"/>
      <c r="BP366" s="350"/>
      <c r="BQ366" s="350"/>
      <c r="BR366" s="350"/>
      <c r="BS366" s="350"/>
      <c r="BT366" s="350"/>
      <c r="BU366" s="350"/>
      <c r="BV366" s="350"/>
      <c r="BW366" s="350"/>
      <c r="BX366" s="350"/>
      <c r="BY366" s="350"/>
    </row>
    <row r="367" spans="1:77" customFormat="1" ht="12.75">
      <c r="A367" s="139"/>
      <c r="B367" s="139"/>
      <c r="C367" s="139"/>
      <c r="D367" s="139"/>
      <c r="E367" s="139"/>
      <c r="F367" s="139"/>
      <c r="G367" s="139"/>
      <c r="H367" s="139"/>
      <c r="I367" s="199"/>
      <c r="J367" s="139"/>
      <c r="K367" s="139"/>
      <c r="L367" s="139"/>
      <c r="M367" s="139"/>
      <c r="N367" s="139"/>
      <c r="O367" s="139"/>
      <c r="P367" s="139"/>
      <c r="Q367" s="139"/>
      <c r="R367" s="139"/>
      <c r="S367" s="140"/>
      <c r="T367" s="352"/>
      <c r="U367" s="351"/>
      <c r="V367" s="350"/>
      <c r="W367" s="345"/>
      <c r="X367" s="345"/>
      <c r="Y367" s="345"/>
      <c r="Z367" s="345"/>
      <c r="AA367" s="345"/>
      <c r="AB367" s="328"/>
      <c r="AC367" s="345"/>
      <c r="AD367" s="345"/>
      <c r="AE367" s="345"/>
      <c r="AF367" s="345"/>
      <c r="AG367" s="345"/>
      <c r="AH367" s="345"/>
      <c r="AI367" s="350"/>
      <c r="AJ367" s="140"/>
      <c r="AK367" s="140"/>
      <c r="AL367" s="140"/>
      <c r="AM367" s="140"/>
      <c r="AN367" s="140"/>
      <c r="AO367" s="140"/>
      <c r="AP367" s="140"/>
      <c r="AQ367" s="140"/>
      <c r="AR367" s="140"/>
      <c r="AS367" s="140"/>
      <c r="AT367" s="140"/>
      <c r="AU367" s="140"/>
      <c r="AV367" s="140"/>
      <c r="AW367" s="140"/>
      <c r="AX367" s="140"/>
      <c r="AY367" s="140"/>
      <c r="AZ367" s="140"/>
      <c r="BA367" s="140"/>
      <c r="BB367" s="140"/>
      <c r="BC367" s="140"/>
      <c r="BD367" s="140"/>
      <c r="BE367" s="350"/>
      <c r="BF367" s="350"/>
      <c r="BG367" s="350"/>
      <c r="BH367" s="350"/>
      <c r="BI367" s="350"/>
      <c r="BJ367" s="350"/>
      <c r="BK367" s="350"/>
      <c r="BL367" s="350"/>
      <c r="BM367" s="350"/>
      <c r="BN367" s="350"/>
      <c r="BO367" s="350"/>
      <c r="BP367" s="350"/>
      <c r="BQ367" s="350"/>
      <c r="BR367" s="350"/>
      <c r="BS367" s="350"/>
      <c r="BT367" s="350"/>
      <c r="BU367" s="350"/>
      <c r="BV367" s="350"/>
      <c r="BW367" s="350"/>
      <c r="BX367" s="350"/>
      <c r="BY367" s="350"/>
    </row>
    <row r="368" spans="1:77" customFormat="1" ht="12.75">
      <c r="A368" s="139"/>
      <c r="B368" s="139"/>
      <c r="C368" s="139"/>
      <c r="D368" s="139"/>
      <c r="E368" s="139"/>
      <c r="F368" s="139"/>
      <c r="G368" s="139"/>
      <c r="H368" s="139"/>
      <c r="I368" s="199"/>
      <c r="J368" s="139"/>
      <c r="K368" s="139"/>
      <c r="L368" s="139"/>
      <c r="M368" s="139"/>
      <c r="N368" s="139"/>
      <c r="O368" s="139"/>
      <c r="P368" s="139"/>
      <c r="Q368" s="139"/>
      <c r="R368" s="139"/>
      <c r="S368" s="140"/>
      <c r="T368" s="352"/>
      <c r="U368" s="351"/>
      <c r="V368" s="350"/>
      <c r="W368" s="345"/>
      <c r="X368" s="345"/>
      <c r="Y368" s="345"/>
      <c r="Z368" s="345"/>
      <c r="AA368" s="345"/>
      <c r="AB368" s="328"/>
      <c r="AC368" s="345"/>
      <c r="AD368" s="345"/>
      <c r="AE368" s="345"/>
      <c r="AF368" s="345"/>
      <c r="AG368" s="345"/>
      <c r="AH368" s="345"/>
      <c r="AI368" s="350"/>
      <c r="AJ368" s="140"/>
      <c r="AK368" s="140"/>
      <c r="AL368" s="140"/>
      <c r="AM368" s="140"/>
      <c r="AN368" s="140"/>
      <c r="AO368" s="140"/>
      <c r="AP368" s="140"/>
      <c r="AQ368" s="140"/>
      <c r="AR368" s="140"/>
      <c r="AS368" s="140"/>
      <c r="AT368" s="140"/>
      <c r="AU368" s="140"/>
      <c r="AV368" s="140"/>
      <c r="AW368" s="140"/>
      <c r="AX368" s="140"/>
      <c r="AY368" s="140"/>
      <c r="AZ368" s="140"/>
      <c r="BA368" s="140"/>
      <c r="BB368" s="140"/>
      <c r="BC368" s="140"/>
      <c r="BD368" s="140"/>
      <c r="BE368" s="350"/>
      <c r="BF368" s="350"/>
      <c r="BG368" s="350"/>
      <c r="BH368" s="350"/>
      <c r="BI368" s="350"/>
      <c r="BJ368" s="350"/>
      <c r="BK368" s="350"/>
      <c r="BL368" s="350"/>
      <c r="BM368" s="350"/>
      <c r="BN368" s="350"/>
      <c r="BO368" s="350"/>
      <c r="BP368" s="350"/>
      <c r="BQ368" s="350"/>
      <c r="BR368" s="350"/>
      <c r="BS368" s="350"/>
      <c r="BT368" s="350"/>
      <c r="BU368" s="350"/>
      <c r="BV368" s="350"/>
      <c r="BW368" s="350"/>
      <c r="BX368" s="350"/>
      <c r="BY368" s="350"/>
    </row>
    <row r="369" spans="1:77" customFormat="1" ht="12.75">
      <c r="A369" s="139"/>
      <c r="B369" s="139"/>
      <c r="C369" s="139"/>
      <c r="D369" s="139"/>
      <c r="E369" s="139"/>
      <c r="F369" s="139"/>
      <c r="G369" s="139"/>
      <c r="H369" s="139"/>
      <c r="I369" s="199"/>
      <c r="J369" s="139"/>
      <c r="K369" s="139"/>
      <c r="L369" s="139"/>
      <c r="M369" s="139"/>
      <c r="N369" s="139"/>
      <c r="O369" s="139"/>
      <c r="P369" s="139"/>
      <c r="Q369" s="139"/>
      <c r="R369" s="139"/>
      <c r="S369" s="140"/>
      <c r="T369" s="352"/>
      <c r="U369" s="351"/>
      <c r="V369" s="350"/>
      <c r="W369" s="345"/>
      <c r="X369" s="345"/>
      <c r="Y369" s="345"/>
      <c r="Z369" s="345"/>
      <c r="AA369" s="345"/>
      <c r="AB369" s="328"/>
      <c r="AC369" s="345"/>
      <c r="AD369" s="345"/>
      <c r="AE369" s="345"/>
      <c r="AF369" s="345"/>
      <c r="AG369" s="345"/>
      <c r="AH369" s="345"/>
      <c r="AI369" s="350"/>
      <c r="AJ369" s="140"/>
      <c r="AK369" s="140"/>
      <c r="AL369" s="140"/>
      <c r="AM369" s="140"/>
      <c r="AN369" s="140"/>
      <c r="AO369" s="140"/>
      <c r="AP369" s="140"/>
      <c r="AQ369" s="140"/>
      <c r="AR369" s="140"/>
      <c r="AS369" s="140"/>
      <c r="AT369" s="140"/>
      <c r="AU369" s="140"/>
      <c r="AV369" s="140"/>
      <c r="AW369" s="140"/>
      <c r="AX369" s="140"/>
      <c r="AY369" s="140"/>
      <c r="AZ369" s="140"/>
      <c r="BA369" s="140"/>
      <c r="BB369" s="140"/>
      <c r="BC369" s="140"/>
      <c r="BD369" s="140"/>
      <c r="BE369" s="350"/>
      <c r="BF369" s="350"/>
      <c r="BG369" s="350"/>
      <c r="BH369" s="350"/>
      <c r="BI369" s="350"/>
      <c r="BJ369" s="350"/>
      <c r="BK369" s="350"/>
      <c r="BL369" s="350"/>
      <c r="BM369" s="350"/>
      <c r="BN369" s="350"/>
      <c r="BO369" s="350"/>
      <c r="BP369" s="350"/>
      <c r="BQ369" s="350"/>
      <c r="BR369" s="350"/>
      <c r="BS369" s="350"/>
      <c r="BT369" s="350"/>
      <c r="BU369" s="350"/>
      <c r="BV369" s="350"/>
      <c r="BW369" s="350"/>
      <c r="BX369" s="350"/>
      <c r="BY369" s="350"/>
    </row>
    <row r="370" spans="1:77" customFormat="1" ht="12.75">
      <c r="A370" s="139"/>
      <c r="B370" s="139"/>
      <c r="C370" s="139"/>
      <c r="D370" s="139"/>
      <c r="E370" s="139"/>
      <c r="F370" s="139"/>
      <c r="G370" s="139"/>
      <c r="H370" s="139"/>
      <c r="I370" s="199"/>
      <c r="J370" s="139"/>
      <c r="K370" s="139"/>
      <c r="L370" s="139"/>
      <c r="M370" s="139"/>
      <c r="N370" s="139"/>
      <c r="O370" s="139"/>
      <c r="P370" s="139"/>
      <c r="Q370" s="139"/>
      <c r="R370" s="139"/>
      <c r="S370" s="140"/>
      <c r="T370" s="352"/>
      <c r="U370" s="351"/>
      <c r="V370" s="350"/>
      <c r="W370" s="345"/>
      <c r="X370" s="345"/>
      <c r="Y370" s="345"/>
      <c r="Z370" s="345"/>
      <c r="AA370" s="345"/>
      <c r="AB370" s="328"/>
      <c r="AC370" s="345"/>
      <c r="AD370" s="345"/>
      <c r="AE370" s="345"/>
      <c r="AF370" s="345"/>
      <c r="AG370" s="345"/>
      <c r="AH370" s="345"/>
      <c r="AI370" s="350"/>
      <c r="AJ370" s="140"/>
      <c r="AK370" s="140"/>
      <c r="AL370" s="140"/>
      <c r="AM370" s="140"/>
      <c r="AN370" s="140"/>
      <c r="AO370" s="140"/>
      <c r="AP370" s="140"/>
      <c r="AQ370" s="140"/>
      <c r="AR370" s="140"/>
      <c r="AS370" s="140"/>
      <c r="AT370" s="140"/>
      <c r="AU370" s="140"/>
      <c r="AV370" s="140"/>
      <c r="AW370" s="140"/>
      <c r="AX370" s="140"/>
      <c r="AY370" s="140"/>
      <c r="AZ370" s="140"/>
      <c r="BA370" s="140"/>
      <c r="BB370" s="140"/>
      <c r="BC370" s="140"/>
      <c r="BD370" s="140"/>
      <c r="BE370" s="350"/>
      <c r="BF370" s="350"/>
      <c r="BG370" s="350"/>
      <c r="BH370" s="350"/>
      <c r="BI370" s="350"/>
      <c r="BJ370" s="350"/>
      <c r="BK370" s="350"/>
      <c r="BL370" s="350"/>
      <c r="BM370" s="350"/>
      <c r="BN370" s="350"/>
      <c r="BO370" s="350"/>
      <c r="BP370" s="350"/>
      <c r="BQ370" s="350"/>
      <c r="BR370" s="350"/>
      <c r="BS370" s="350"/>
      <c r="BT370" s="350"/>
      <c r="BU370" s="350"/>
      <c r="BV370" s="350"/>
      <c r="BW370" s="350"/>
      <c r="BX370" s="350"/>
      <c r="BY370" s="350"/>
    </row>
    <row r="371" spans="1:77" customFormat="1" ht="12.75">
      <c r="A371" s="139"/>
      <c r="B371" s="139"/>
      <c r="C371" s="139"/>
      <c r="D371" s="139"/>
      <c r="E371" s="139"/>
      <c r="F371" s="139"/>
      <c r="G371" s="139"/>
      <c r="H371" s="139"/>
      <c r="I371" s="199"/>
      <c r="J371" s="139"/>
      <c r="K371" s="139"/>
      <c r="L371" s="139"/>
      <c r="M371" s="139"/>
      <c r="N371" s="139"/>
      <c r="O371" s="139"/>
      <c r="P371" s="139"/>
      <c r="Q371" s="139"/>
      <c r="R371" s="139"/>
      <c r="S371" s="140"/>
      <c r="T371" s="352"/>
      <c r="U371" s="351"/>
      <c r="V371" s="350"/>
      <c r="W371" s="345"/>
      <c r="X371" s="345"/>
      <c r="Y371" s="345"/>
      <c r="Z371" s="345"/>
      <c r="AA371" s="345"/>
      <c r="AB371" s="328"/>
      <c r="AC371" s="345"/>
      <c r="AD371" s="345"/>
      <c r="AE371" s="345"/>
      <c r="AF371" s="345"/>
      <c r="AG371" s="345"/>
      <c r="AH371" s="345"/>
      <c r="AI371" s="350"/>
      <c r="AJ371" s="140"/>
      <c r="AK371" s="140"/>
      <c r="AL371" s="140"/>
      <c r="AM371" s="140"/>
      <c r="AN371" s="140"/>
      <c r="AO371" s="140"/>
      <c r="AP371" s="140"/>
      <c r="AQ371" s="140"/>
      <c r="AR371" s="140"/>
      <c r="AS371" s="140"/>
      <c r="AT371" s="140"/>
      <c r="AU371" s="140"/>
      <c r="AV371" s="140"/>
      <c r="AW371" s="140"/>
      <c r="AX371" s="140"/>
      <c r="AY371" s="140"/>
      <c r="AZ371" s="140"/>
      <c r="BA371" s="140"/>
      <c r="BB371" s="140"/>
      <c r="BC371" s="140"/>
      <c r="BD371" s="140"/>
      <c r="BE371" s="350"/>
      <c r="BF371" s="350"/>
      <c r="BG371" s="350"/>
      <c r="BH371" s="350"/>
      <c r="BI371" s="350"/>
      <c r="BJ371" s="350"/>
      <c r="BK371" s="350"/>
      <c r="BL371" s="350"/>
      <c r="BM371" s="350"/>
      <c r="BN371" s="350"/>
      <c r="BO371" s="350"/>
      <c r="BP371" s="350"/>
      <c r="BQ371" s="350"/>
      <c r="BR371" s="350"/>
      <c r="BS371" s="350"/>
      <c r="BT371" s="350"/>
      <c r="BU371" s="350"/>
      <c r="BV371" s="350"/>
      <c r="BW371" s="350"/>
      <c r="BX371" s="350"/>
      <c r="BY371" s="350"/>
    </row>
    <row r="372" spans="1:77" customFormat="1" ht="12.75">
      <c r="A372" s="139"/>
      <c r="B372" s="139"/>
      <c r="C372" s="139"/>
      <c r="D372" s="139"/>
      <c r="E372" s="139"/>
      <c r="F372" s="139"/>
      <c r="G372" s="139"/>
      <c r="H372" s="139"/>
      <c r="I372" s="199"/>
      <c r="J372" s="139"/>
      <c r="K372" s="139"/>
      <c r="L372" s="139"/>
      <c r="M372" s="139"/>
      <c r="N372" s="139"/>
      <c r="O372" s="139"/>
      <c r="P372" s="139"/>
      <c r="Q372" s="139"/>
      <c r="R372" s="139"/>
      <c r="S372" s="140"/>
      <c r="T372" s="352"/>
      <c r="U372" s="351"/>
      <c r="V372" s="350"/>
      <c r="W372" s="345"/>
      <c r="X372" s="345"/>
      <c r="Y372" s="345"/>
      <c r="Z372" s="345"/>
      <c r="AA372" s="345"/>
      <c r="AB372" s="328"/>
      <c r="AC372" s="345"/>
      <c r="AD372" s="345"/>
      <c r="AE372" s="345"/>
      <c r="AF372" s="345"/>
      <c r="AG372" s="345"/>
      <c r="AH372" s="345"/>
      <c r="AI372" s="350"/>
      <c r="AJ372" s="140"/>
      <c r="AK372" s="140"/>
      <c r="AL372" s="140"/>
      <c r="AM372" s="140"/>
      <c r="AN372" s="140"/>
      <c r="AO372" s="140"/>
      <c r="AP372" s="140"/>
      <c r="AQ372" s="140"/>
      <c r="AR372" s="140"/>
      <c r="AS372" s="140"/>
      <c r="AT372" s="140"/>
      <c r="AU372" s="140"/>
      <c r="AV372" s="140"/>
      <c r="AW372" s="140"/>
      <c r="AX372" s="140"/>
      <c r="AY372" s="140"/>
      <c r="AZ372" s="140"/>
      <c r="BA372" s="140"/>
      <c r="BB372" s="140"/>
      <c r="BC372" s="140"/>
      <c r="BD372" s="140"/>
      <c r="BE372" s="350"/>
      <c r="BF372" s="350"/>
      <c r="BG372" s="350"/>
      <c r="BH372" s="350"/>
      <c r="BI372" s="350"/>
      <c r="BJ372" s="350"/>
      <c r="BK372" s="350"/>
      <c r="BL372" s="350"/>
      <c r="BM372" s="350"/>
      <c r="BN372" s="350"/>
      <c r="BO372" s="350"/>
      <c r="BP372" s="350"/>
      <c r="BQ372" s="350"/>
      <c r="BR372" s="350"/>
      <c r="BS372" s="350"/>
      <c r="BT372" s="350"/>
      <c r="BU372" s="350"/>
      <c r="BV372" s="350"/>
      <c r="BW372" s="350"/>
      <c r="BX372" s="350"/>
      <c r="BY372" s="350"/>
    </row>
    <row r="373" spans="1:77" customFormat="1" ht="12.75">
      <c r="A373" s="139"/>
      <c r="B373" s="139"/>
      <c r="C373" s="139"/>
      <c r="D373" s="139"/>
      <c r="E373" s="139"/>
      <c r="F373" s="139"/>
      <c r="G373" s="139"/>
      <c r="H373" s="139"/>
      <c r="I373" s="199"/>
      <c r="J373" s="139"/>
      <c r="K373" s="139"/>
      <c r="L373" s="139"/>
      <c r="M373" s="139"/>
      <c r="N373" s="139"/>
      <c r="O373" s="139"/>
      <c r="P373" s="139"/>
      <c r="Q373" s="139"/>
      <c r="R373" s="139"/>
      <c r="S373" s="140"/>
      <c r="T373" s="352"/>
      <c r="U373" s="351"/>
      <c r="V373" s="350"/>
      <c r="W373" s="345"/>
      <c r="X373" s="345"/>
      <c r="Y373" s="345"/>
      <c r="Z373" s="345"/>
      <c r="AA373" s="345"/>
      <c r="AB373" s="328"/>
      <c r="AC373" s="345"/>
      <c r="AD373" s="345"/>
      <c r="AE373" s="345"/>
      <c r="AF373" s="345"/>
      <c r="AG373" s="345"/>
      <c r="AH373" s="345"/>
      <c r="AI373" s="350"/>
      <c r="AJ373" s="140"/>
      <c r="AK373" s="140"/>
      <c r="AL373" s="140"/>
      <c r="AM373" s="140"/>
      <c r="AN373" s="140"/>
      <c r="AO373" s="140"/>
      <c r="AP373" s="140"/>
      <c r="AQ373" s="140"/>
      <c r="AR373" s="140"/>
      <c r="AS373" s="140"/>
      <c r="AT373" s="140"/>
      <c r="AU373" s="140"/>
      <c r="AV373" s="140"/>
      <c r="AW373" s="140"/>
      <c r="AX373" s="140"/>
      <c r="AY373" s="140"/>
      <c r="AZ373" s="140"/>
      <c r="BA373" s="140"/>
      <c r="BB373" s="140"/>
      <c r="BC373" s="140"/>
      <c r="BD373" s="140"/>
      <c r="BE373" s="350"/>
      <c r="BF373" s="350"/>
      <c r="BG373" s="350"/>
      <c r="BH373" s="350"/>
      <c r="BI373" s="350"/>
      <c r="BJ373" s="350"/>
      <c r="BK373" s="350"/>
      <c r="BL373" s="350"/>
      <c r="BM373" s="350"/>
      <c r="BN373" s="350"/>
      <c r="BO373" s="350"/>
      <c r="BP373" s="350"/>
      <c r="BQ373" s="350"/>
      <c r="BR373" s="350"/>
      <c r="BS373" s="350"/>
      <c r="BT373" s="350"/>
      <c r="BU373" s="350"/>
      <c r="BV373" s="350"/>
      <c r="BW373" s="350"/>
      <c r="BX373" s="350"/>
      <c r="BY373" s="350"/>
    </row>
    <row r="374" spans="1:77" customFormat="1" ht="12.75">
      <c r="A374" s="139"/>
      <c r="B374" s="139"/>
      <c r="C374" s="139"/>
      <c r="D374" s="139"/>
      <c r="E374" s="139"/>
      <c r="F374" s="139"/>
      <c r="G374" s="139"/>
      <c r="H374" s="139"/>
      <c r="I374" s="199"/>
      <c r="J374" s="139"/>
      <c r="K374" s="139"/>
      <c r="L374" s="139"/>
      <c r="M374" s="139"/>
      <c r="N374" s="139"/>
      <c r="O374" s="139"/>
      <c r="P374" s="139"/>
      <c r="Q374" s="139"/>
      <c r="R374" s="139"/>
      <c r="S374" s="140"/>
      <c r="T374" s="352"/>
      <c r="U374" s="351"/>
      <c r="V374" s="350"/>
      <c r="W374" s="345"/>
      <c r="X374" s="345"/>
      <c r="Y374" s="345"/>
      <c r="Z374" s="345"/>
      <c r="AA374" s="345"/>
      <c r="AB374" s="328"/>
      <c r="AC374" s="345"/>
      <c r="AD374" s="345"/>
      <c r="AE374" s="345"/>
      <c r="AF374" s="345"/>
      <c r="AG374" s="345"/>
      <c r="AH374" s="345"/>
      <c r="AI374" s="350"/>
      <c r="AJ374" s="140"/>
      <c r="AK374" s="140"/>
      <c r="AL374" s="140"/>
      <c r="AM374" s="140"/>
      <c r="AN374" s="140"/>
      <c r="AO374" s="140"/>
      <c r="AP374" s="140"/>
      <c r="AQ374" s="140"/>
      <c r="AR374" s="140"/>
      <c r="AS374" s="140"/>
      <c r="AT374" s="140"/>
      <c r="AU374" s="140"/>
      <c r="AV374" s="140"/>
      <c r="AW374" s="140"/>
      <c r="AX374" s="140"/>
      <c r="AY374" s="140"/>
      <c r="AZ374" s="140"/>
      <c r="BA374" s="140"/>
      <c r="BB374" s="140"/>
      <c r="BC374" s="140"/>
      <c r="BD374" s="140"/>
      <c r="BE374" s="350"/>
      <c r="BF374" s="350"/>
      <c r="BG374" s="350"/>
      <c r="BH374" s="350"/>
      <c r="BI374" s="350"/>
      <c r="BJ374" s="350"/>
      <c r="BK374" s="350"/>
      <c r="BL374" s="350"/>
      <c r="BM374" s="350"/>
      <c r="BN374" s="350"/>
      <c r="BO374" s="350"/>
      <c r="BP374" s="350"/>
      <c r="BQ374" s="350"/>
      <c r="BR374" s="350"/>
      <c r="BS374" s="350"/>
      <c r="BT374" s="350"/>
      <c r="BU374" s="350"/>
      <c r="BV374" s="350"/>
      <c r="BW374" s="350"/>
      <c r="BX374" s="350"/>
      <c r="BY374" s="350"/>
    </row>
    <row r="375" spans="1:77" customFormat="1" ht="12.75">
      <c r="A375" s="139"/>
      <c r="B375" s="139"/>
      <c r="C375" s="139"/>
      <c r="D375" s="139"/>
      <c r="E375" s="139"/>
      <c r="F375" s="139"/>
      <c r="G375" s="139"/>
      <c r="H375" s="139"/>
      <c r="I375" s="199"/>
      <c r="J375" s="139"/>
      <c r="K375" s="139"/>
      <c r="L375" s="139"/>
      <c r="M375" s="139"/>
      <c r="N375" s="139"/>
      <c r="O375" s="139"/>
      <c r="P375" s="139"/>
      <c r="Q375" s="139"/>
      <c r="R375" s="139"/>
      <c r="S375" s="140"/>
      <c r="T375" s="352"/>
      <c r="U375" s="351"/>
      <c r="V375" s="350"/>
      <c r="W375" s="345"/>
      <c r="X375" s="345"/>
      <c r="Y375" s="345"/>
      <c r="Z375" s="345"/>
      <c r="AA375" s="345"/>
      <c r="AB375" s="328"/>
      <c r="AC375" s="345"/>
      <c r="AD375" s="345"/>
      <c r="AE375" s="345"/>
      <c r="AF375" s="345"/>
      <c r="AG375" s="345"/>
      <c r="AH375" s="345"/>
      <c r="AI375" s="350"/>
      <c r="AJ375" s="140"/>
      <c r="AK375" s="140"/>
      <c r="AL375" s="140"/>
      <c r="AM375" s="140"/>
      <c r="AN375" s="140"/>
      <c r="AO375" s="140"/>
      <c r="AP375" s="140"/>
      <c r="AQ375" s="140"/>
      <c r="AR375" s="140"/>
      <c r="AS375" s="140"/>
      <c r="AT375" s="140"/>
      <c r="AU375" s="140"/>
      <c r="AV375" s="140"/>
      <c r="AW375" s="140"/>
      <c r="AX375" s="140"/>
      <c r="AY375" s="140"/>
      <c r="AZ375" s="140"/>
      <c r="BA375" s="140"/>
      <c r="BB375" s="140"/>
      <c r="BC375" s="140"/>
      <c r="BD375" s="140"/>
      <c r="BE375" s="350"/>
      <c r="BF375" s="350"/>
      <c r="BG375" s="350"/>
      <c r="BH375" s="350"/>
      <c r="BI375" s="350"/>
      <c r="BJ375" s="350"/>
      <c r="BK375" s="350"/>
      <c r="BL375" s="350"/>
      <c r="BM375" s="350"/>
      <c r="BN375" s="350"/>
      <c r="BO375" s="350"/>
      <c r="BP375" s="350"/>
      <c r="BQ375" s="350"/>
      <c r="BR375" s="350"/>
      <c r="BS375" s="350"/>
      <c r="BT375" s="350"/>
      <c r="BU375" s="350"/>
      <c r="BV375" s="350"/>
      <c r="BW375" s="350"/>
      <c r="BX375" s="350"/>
      <c r="BY375" s="350"/>
    </row>
    <row r="376" spans="1:77" customFormat="1" ht="12.75">
      <c r="A376" s="139"/>
      <c r="B376" s="139"/>
      <c r="C376" s="139"/>
      <c r="D376" s="139"/>
      <c r="E376" s="139"/>
      <c r="F376" s="139"/>
      <c r="G376" s="139"/>
      <c r="H376" s="139"/>
      <c r="I376" s="199"/>
      <c r="J376" s="139"/>
      <c r="K376" s="139"/>
      <c r="L376" s="139"/>
      <c r="M376" s="139"/>
      <c r="N376" s="139"/>
      <c r="O376" s="139"/>
      <c r="P376" s="139"/>
      <c r="Q376" s="139"/>
      <c r="R376" s="139"/>
      <c r="S376" s="140"/>
      <c r="T376" s="352"/>
      <c r="U376" s="351"/>
      <c r="V376" s="350"/>
      <c r="W376" s="345"/>
      <c r="X376" s="345"/>
      <c r="Y376" s="345"/>
      <c r="Z376" s="345"/>
      <c r="AA376" s="345"/>
      <c r="AB376" s="328"/>
      <c r="AC376" s="345"/>
      <c r="AD376" s="345"/>
      <c r="AE376" s="345"/>
      <c r="AF376" s="345"/>
      <c r="AG376" s="345"/>
      <c r="AH376" s="345"/>
      <c r="AI376" s="350"/>
      <c r="AJ376" s="140"/>
      <c r="AK376" s="140"/>
      <c r="AL376" s="140"/>
      <c r="AM376" s="140"/>
      <c r="AN376" s="140"/>
      <c r="AO376" s="140"/>
      <c r="AP376" s="140"/>
      <c r="AQ376" s="140"/>
      <c r="AR376" s="140"/>
      <c r="AS376" s="140"/>
      <c r="AT376" s="140"/>
      <c r="AU376" s="140"/>
      <c r="AV376" s="140"/>
      <c r="AW376" s="140"/>
      <c r="AX376" s="140"/>
      <c r="AY376" s="140"/>
      <c r="AZ376" s="140"/>
      <c r="BA376" s="140"/>
      <c r="BB376" s="140"/>
      <c r="BC376" s="140"/>
      <c r="BD376" s="140"/>
      <c r="BE376" s="350"/>
      <c r="BF376" s="350"/>
      <c r="BG376" s="350"/>
      <c r="BH376" s="350"/>
      <c r="BI376" s="350"/>
      <c r="BJ376" s="350"/>
      <c r="BK376" s="350"/>
      <c r="BL376" s="350"/>
      <c r="BM376" s="350"/>
      <c r="BN376" s="350"/>
      <c r="BO376" s="350"/>
      <c r="BP376" s="350"/>
      <c r="BQ376" s="350"/>
      <c r="BR376" s="350"/>
      <c r="BS376" s="350"/>
      <c r="BT376" s="350"/>
      <c r="BU376" s="350"/>
      <c r="BV376" s="350"/>
      <c r="BW376" s="350"/>
      <c r="BX376" s="350"/>
      <c r="BY376" s="350"/>
    </row>
    <row r="377" spans="1:77" customFormat="1" ht="12.75">
      <c r="A377" s="139"/>
      <c r="B377" s="139"/>
      <c r="C377" s="139"/>
      <c r="D377" s="139"/>
      <c r="E377" s="139"/>
      <c r="F377" s="139"/>
      <c r="G377" s="139"/>
      <c r="H377" s="139"/>
      <c r="I377" s="199"/>
      <c r="J377" s="139"/>
      <c r="K377" s="139"/>
      <c r="L377" s="139"/>
      <c r="M377" s="139"/>
      <c r="N377" s="139"/>
      <c r="O377" s="139"/>
      <c r="P377" s="139"/>
      <c r="Q377" s="139"/>
      <c r="R377" s="139"/>
      <c r="S377" s="140"/>
      <c r="T377" s="352"/>
      <c r="U377" s="351"/>
      <c r="V377" s="350"/>
      <c r="W377" s="345"/>
      <c r="X377" s="345"/>
      <c r="Y377" s="345"/>
      <c r="Z377" s="345"/>
      <c r="AA377" s="345"/>
      <c r="AB377" s="328"/>
      <c r="AC377" s="345"/>
      <c r="AD377" s="345"/>
      <c r="AE377" s="345"/>
      <c r="AF377" s="345"/>
      <c r="AG377" s="345"/>
      <c r="AH377" s="345"/>
      <c r="AI377" s="350"/>
      <c r="AJ377" s="140"/>
      <c r="AK377" s="140"/>
      <c r="AL377" s="140"/>
      <c r="AM377" s="140"/>
      <c r="AN377" s="140"/>
      <c r="AO377" s="140"/>
      <c r="AP377" s="140"/>
      <c r="AQ377" s="140"/>
      <c r="AR377" s="140"/>
      <c r="AS377" s="140"/>
      <c r="AT377" s="140"/>
      <c r="AU377" s="140"/>
      <c r="AV377" s="140"/>
      <c r="AW377" s="140"/>
      <c r="AX377" s="140"/>
      <c r="AY377" s="140"/>
      <c r="AZ377" s="140"/>
      <c r="BA377" s="140"/>
      <c r="BB377" s="140"/>
      <c r="BC377" s="140"/>
      <c r="BD377" s="140"/>
      <c r="BE377" s="350"/>
      <c r="BF377" s="350"/>
      <c r="BG377" s="350"/>
      <c r="BH377" s="350"/>
      <c r="BI377" s="350"/>
      <c r="BJ377" s="350"/>
      <c r="BK377" s="350"/>
      <c r="BL377" s="350"/>
      <c r="BM377" s="350"/>
      <c r="BN377" s="350"/>
      <c r="BO377" s="350"/>
      <c r="BP377" s="350"/>
      <c r="BQ377" s="350"/>
      <c r="BR377" s="350"/>
      <c r="BS377" s="350"/>
      <c r="BT377" s="350"/>
      <c r="BU377" s="350"/>
      <c r="BV377" s="350"/>
      <c r="BW377" s="350"/>
      <c r="BX377" s="350"/>
      <c r="BY377" s="350"/>
    </row>
    <row r="378" spans="1:77" customFormat="1" ht="12.75">
      <c r="A378" s="139"/>
      <c r="B378" s="139"/>
      <c r="C378" s="139"/>
      <c r="D378" s="139"/>
      <c r="E378" s="139"/>
      <c r="F378" s="139"/>
      <c r="G378" s="139"/>
      <c r="H378" s="139"/>
      <c r="I378" s="199"/>
      <c r="J378" s="139"/>
      <c r="K378" s="139"/>
      <c r="L378" s="139"/>
      <c r="M378" s="139"/>
      <c r="N378" s="139"/>
      <c r="O378" s="139"/>
      <c r="P378" s="139"/>
      <c r="Q378" s="139"/>
      <c r="R378" s="139"/>
      <c r="S378" s="140"/>
      <c r="T378" s="352"/>
      <c r="U378" s="351"/>
      <c r="V378" s="350"/>
      <c r="W378" s="345"/>
      <c r="X378" s="345"/>
      <c r="Y378" s="345"/>
      <c r="Z378" s="345"/>
      <c r="AA378" s="345"/>
      <c r="AB378" s="328"/>
      <c r="AC378" s="345"/>
      <c r="AD378" s="345"/>
      <c r="AE378" s="345"/>
      <c r="AF378" s="345"/>
      <c r="AG378" s="345"/>
      <c r="AH378" s="345"/>
      <c r="AI378" s="350"/>
      <c r="AJ378" s="140"/>
      <c r="AK378" s="140"/>
      <c r="AL378" s="140"/>
      <c r="AM378" s="140"/>
      <c r="AN378" s="140"/>
      <c r="AO378" s="140"/>
      <c r="AP378" s="140"/>
      <c r="AQ378" s="140"/>
      <c r="AR378" s="140"/>
      <c r="AS378" s="140"/>
      <c r="AT378" s="140"/>
      <c r="AU378" s="140"/>
      <c r="AV378" s="140"/>
      <c r="AW378" s="140"/>
      <c r="AX378" s="140"/>
      <c r="AY378" s="140"/>
      <c r="AZ378" s="140"/>
      <c r="BA378" s="140"/>
      <c r="BB378" s="140"/>
      <c r="BC378" s="140"/>
      <c r="BD378" s="140"/>
      <c r="BE378" s="350"/>
      <c r="BF378" s="350"/>
      <c r="BG378" s="350"/>
      <c r="BH378" s="350"/>
      <c r="BI378" s="350"/>
      <c r="BJ378" s="350"/>
      <c r="BK378" s="350"/>
      <c r="BL378" s="350"/>
      <c r="BM378" s="350"/>
      <c r="BN378" s="350"/>
      <c r="BO378" s="350"/>
      <c r="BP378" s="350"/>
      <c r="BQ378" s="350"/>
      <c r="BR378" s="350"/>
      <c r="BS378" s="350"/>
      <c r="BT378" s="350"/>
      <c r="BU378" s="350"/>
      <c r="BV378" s="350"/>
      <c r="BW378" s="350"/>
      <c r="BX378" s="350"/>
      <c r="BY378" s="350"/>
    </row>
    <row r="379" spans="1:77" customFormat="1" ht="12.75">
      <c r="A379" s="139"/>
      <c r="B379" s="139"/>
      <c r="C379" s="139"/>
      <c r="D379" s="139"/>
      <c r="E379" s="139"/>
      <c r="F379" s="139"/>
      <c r="G379" s="139"/>
      <c r="H379" s="139"/>
      <c r="I379" s="199"/>
      <c r="J379" s="139"/>
      <c r="K379" s="139"/>
      <c r="L379" s="139"/>
      <c r="M379" s="139"/>
      <c r="N379" s="139"/>
      <c r="O379" s="139"/>
      <c r="P379" s="139"/>
      <c r="Q379" s="139"/>
      <c r="R379" s="139"/>
      <c r="S379" s="140"/>
      <c r="T379" s="352"/>
      <c r="U379" s="351"/>
      <c r="V379" s="350"/>
      <c r="W379" s="345"/>
      <c r="X379" s="345"/>
      <c r="Y379" s="345"/>
      <c r="Z379" s="345"/>
      <c r="AA379" s="345"/>
      <c r="AB379" s="328"/>
      <c r="AC379" s="345"/>
      <c r="AD379" s="345"/>
      <c r="AE379" s="345"/>
      <c r="AF379" s="345"/>
      <c r="AG379" s="345"/>
      <c r="AH379" s="345"/>
      <c r="AI379" s="350"/>
      <c r="AJ379" s="140"/>
      <c r="AK379" s="140"/>
      <c r="AL379" s="140"/>
      <c r="AM379" s="140"/>
      <c r="AN379" s="140"/>
      <c r="AO379" s="140"/>
      <c r="AP379" s="140"/>
      <c r="AQ379" s="140"/>
      <c r="AR379" s="140"/>
      <c r="AS379" s="140"/>
      <c r="AT379" s="140"/>
      <c r="AU379" s="140"/>
      <c r="AV379" s="140"/>
      <c r="AW379" s="140"/>
      <c r="AX379" s="140"/>
      <c r="AY379" s="140"/>
      <c r="AZ379" s="140"/>
      <c r="BA379" s="140"/>
      <c r="BB379" s="140"/>
      <c r="BC379" s="140"/>
      <c r="BD379" s="140"/>
      <c r="BE379" s="350"/>
      <c r="BF379" s="350"/>
      <c r="BG379" s="350"/>
      <c r="BH379" s="350"/>
      <c r="BI379" s="350"/>
      <c r="BJ379" s="350"/>
      <c r="BK379" s="350"/>
      <c r="BL379" s="350"/>
      <c r="BM379" s="350"/>
      <c r="BN379" s="350"/>
      <c r="BO379" s="350"/>
      <c r="BP379" s="350"/>
      <c r="BQ379" s="350"/>
      <c r="BR379" s="350"/>
      <c r="BS379" s="350"/>
      <c r="BT379" s="350"/>
      <c r="BU379" s="350"/>
      <c r="BV379" s="350"/>
      <c r="BW379" s="350"/>
      <c r="BX379" s="350"/>
      <c r="BY379" s="350"/>
    </row>
    <row r="380" spans="1:77" customFormat="1" ht="12.75">
      <c r="A380" s="139"/>
      <c r="B380" s="139"/>
      <c r="C380" s="139"/>
      <c r="D380" s="139"/>
      <c r="E380" s="139"/>
      <c r="F380" s="139"/>
      <c r="G380" s="139"/>
      <c r="H380" s="139"/>
      <c r="I380" s="199"/>
      <c r="J380" s="139"/>
      <c r="K380" s="139"/>
      <c r="L380" s="139"/>
      <c r="M380" s="139"/>
      <c r="N380" s="139"/>
      <c r="O380" s="139"/>
      <c r="P380" s="139"/>
      <c r="Q380" s="139"/>
      <c r="R380" s="139"/>
      <c r="S380" s="140"/>
      <c r="T380" s="352"/>
      <c r="U380" s="351"/>
      <c r="V380" s="350"/>
      <c r="W380" s="330"/>
      <c r="X380" s="330"/>
      <c r="Y380" s="330"/>
      <c r="Z380" s="330"/>
      <c r="AA380" s="330"/>
      <c r="AB380" s="329"/>
      <c r="AC380" s="330"/>
      <c r="AD380" s="330"/>
      <c r="AE380" s="345"/>
      <c r="AF380" s="330"/>
      <c r="AG380" s="330"/>
      <c r="AH380" s="330"/>
      <c r="AI380" s="350"/>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350"/>
      <c r="BF380" s="350"/>
      <c r="BG380" s="350"/>
      <c r="BH380" s="350"/>
      <c r="BI380" s="350"/>
      <c r="BJ380" s="350"/>
      <c r="BK380" s="350"/>
      <c r="BL380" s="350"/>
      <c r="BM380" s="350"/>
      <c r="BN380" s="350"/>
      <c r="BO380" s="350"/>
      <c r="BP380" s="350"/>
      <c r="BQ380" s="350"/>
      <c r="BR380" s="350"/>
      <c r="BS380" s="350"/>
      <c r="BT380" s="350"/>
      <c r="BU380" s="350"/>
      <c r="BV380" s="350"/>
      <c r="BW380" s="350"/>
      <c r="BX380" s="350"/>
      <c r="BY380" s="350"/>
    </row>
    <row r="381" spans="1:77" customFormat="1" ht="12.75">
      <c r="A381" s="139"/>
      <c r="B381" s="139"/>
      <c r="C381" s="139"/>
      <c r="D381" s="139"/>
      <c r="E381" s="139"/>
      <c r="F381" s="139"/>
      <c r="G381" s="139"/>
      <c r="H381" s="139"/>
      <c r="I381" s="199"/>
      <c r="J381" s="139"/>
      <c r="K381" s="139"/>
      <c r="L381" s="139"/>
      <c r="M381" s="139"/>
      <c r="N381" s="139"/>
      <c r="O381" s="139"/>
      <c r="P381" s="139"/>
      <c r="Q381" s="139"/>
      <c r="R381" s="139"/>
      <c r="S381" s="140"/>
      <c r="T381" s="352"/>
      <c r="U381" s="351"/>
      <c r="V381" s="350"/>
      <c r="W381" s="330"/>
      <c r="X381" s="330"/>
      <c r="Y381" s="330"/>
      <c r="Z381" s="330"/>
      <c r="AA381" s="330"/>
      <c r="AB381" s="329"/>
      <c r="AC381" s="330"/>
      <c r="AD381" s="330"/>
      <c r="AE381" s="345"/>
      <c r="AF381" s="330"/>
      <c r="AG381" s="330"/>
      <c r="AH381" s="330"/>
      <c r="AI381" s="350"/>
      <c r="AJ381" s="140"/>
      <c r="AK381" s="140"/>
      <c r="AL381" s="140"/>
      <c r="AM381" s="140"/>
      <c r="AN381" s="140"/>
      <c r="AO381" s="140"/>
      <c r="AP381" s="140"/>
      <c r="AQ381" s="140"/>
      <c r="AR381" s="140"/>
      <c r="AS381" s="140"/>
      <c r="AT381" s="140"/>
      <c r="AU381" s="140"/>
      <c r="AV381" s="140"/>
      <c r="AW381" s="140"/>
      <c r="AX381" s="140"/>
      <c r="AY381" s="140"/>
      <c r="AZ381" s="140"/>
      <c r="BA381" s="140"/>
      <c r="BB381" s="140"/>
      <c r="BC381" s="140"/>
      <c r="BD381" s="140"/>
      <c r="BE381" s="350"/>
      <c r="BF381" s="350"/>
      <c r="BG381" s="350"/>
      <c r="BH381" s="350"/>
      <c r="BI381" s="350"/>
      <c r="BJ381" s="350"/>
      <c r="BK381" s="350"/>
      <c r="BL381" s="350"/>
      <c r="BM381" s="350"/>
      <c r="BN381" s="350"/>
      <c r="BO381" s="350"/>
      <c r="BP381" s="350"/>
      <c r="BQ381" s="350"/>
      <c r="BR381" s="350"/>
      <c r="BS381" s="350"/>
      <c r="BT381" s="350"/>
      <c r="BU381" s="350"/>
      <c r="BV381" s="350"/>
      <c r="BW381" s="350"/>
      <c r="BX381" s="350"/>
      <c r="BY381" s="350"/>
    </row>
    <row r="382" spans="1:77" customFormat="1" ht="12.75">
      <c r="A382" s="139"/>
      <c r="B382" s="139"/>
      <c r="C382" s="139"/>
      <c r="D382" s="139"/>
      <c r="E382" s="139"/>
      <c r="F382" s="139"/>
      <c r="G382" s="139"/>
      <c r="H382" s="139"/>
      <c r="I382" s="199"/>
      <c r="J382" s="139"/>
      <c r="K382" s="139"/>
      <c r="L382" s="139"/>
      <c r="M382" s="139"/>
      <c r="N382" s="139"/>
      <c r="O382" s="139"/>
      <c r="P382" s="139"/>
      <c r="Q382" s="139"/>
      <c r="R382" s="139"/>
      <c r="S382" s="140"/>
      <c r="T382" s="352"/>
      <c r="U382" s="351"/>
      <c r="V382" s="350"/>
      <c r="W382" s="330"/>
      <c r="X382" s="330"/>
      <c r="Y382" s="330"/>
      <c r="Z382" s="330"/>
      <c r="AA382" s="330"/>
      <c r="AB382" s="329"/>
      <c r="AC382" s="330"/>
      <c r="AD382" s="330"/>
      <c r="AE382" s="345"/>
      <c r="AF382" s="330"/>
      <c r="AG382" s="330"/>
      <c r="AH382" s="330"/>
      <c r="AI382" s="350"/>
      <c r="AJ382" s="140"/>
      <c r="AK382" s="140"/>
      <c r="AL382" s="140"/>
      <c r="AM382" s="140"/>
      <c r="AN382" s="140"/>
      <c r="AO382" s="140"/>
      <c r="AP382" s="140"/>
      <c r="AQ382" s="140"/>
      <c r="AR382" s="140"/>
      <c r="AS382" s="140"/>
      <c r="AT382" s="140"/>
      <c r="AU382" s="140"/>
      <c r="AV382" s="140"/>
      <c r="AW382" s="140"/>
      <c r="AX382" s="140"/>
      <c r="AY382" s="140"/>
      <c r="AZ382" s="140"/>
      <c r="BA382" s="140"/>
      <c r="BB382" s="140"/>
      <c r="BC382" s="140"/>
      <c r="BD382" s="140"/>
      <c r="BE382" s="350"/>
      <c r="BF382" s="350"/>
      <c r="BG382" s="350"/>
      <c r="BH382" s="350"/>
      <c r="BI382" s="350"/>
      <c r="BJ382" s="350"/>
      <c r="BK382" s="350"/>
      <c r="BL382" s="350"/>
      <c r="BM382" s="350"/>
      <c r="BN382" s="350"/>
      <c r="BO382" s="350"/>
      <c r="BP382" s="350"/>
      <c r="BQ382" s="350"/>
      <c r="BR382" s="350"/>
      <c r="BS382" s="350"/>
      <c r="BT382" s="350"/>
      <c r="BU382" s="350"/>
      <c r="BV382" s="350"/>
      <c r="BW382" s="350"/>
      <c r="BX382" s="350"/>
      <c r="BY382" s="350"/>
    </row>
    <row r="383" spans="1:77" customFormat="1" ht="12.75">
      <c r="A383" s="139"/>
      <c r="B383" s="139"/>
      <c r="C383" s="139"/>
      <c r="D383" s="139"/>
      <c r="E383" s="139"/>
      <c r="F383" s="139"/>
      <c r="G383" s="139"/>
      <c r="H383" s="139"/>
      <c r="I383" s="199"/>
      <c r="J383" s="139"/>
      <c r="K383" s="139"/>
      <c r="L383" s="139"/>
      <c r="M383" s="139"/>
      <c r="N383" s="139"/>
      <c r="O383" s="139"/>
      <c r="P383" s="139"/>
      <c r="Q383" s="139"/>
      <c r="R383" s="139"/>
      <c r="S383" s="140"/>
      <c r="T383" s="352"/>
      <c r="U383" s="351"/>
      <c r="V383" s="350"/>
      <c r="W383" s="330"/>
      <c r="X383" s="330"/>
      <c r="Y383" s="330"/>
      <c r="Z383" s="330"/>
      <c r="AA383" s="330"/>
      <c r="AB383" s="329"/>
      <c r="AC383" s="330"/>
      <c r="AD383" s="330"/>
      <c r="AE383" s="345"/>
      <c r="AF383" s="330"/>
      <c r="AG383" s="330"/>
      <c r="AH383" s="330"/>
      <c r="AI383" s="350"/>
      <c r="AJ383" s="140"/>
      <c r="AK383" s="140"/>
      <c r="AL383" s="140"/>
      <c r="AM383" s="140"/>
      <c r="AN383" s="140"/>
      <c r="AO383" s="140"/>
      <c r="AP383" s="140"/>
      <c r="AQ383" s="140"/>
      <c r="AR383" s="140"/>
      <c r="AS383" s="140"/>
      <c r="AT383" s="140"/>
      <c r="AU383" s="140"/>
      <c r="AV383" s="140"/>
      <c r="AW383" s="140"/>
      <c r="AX383" s="140"/>
      <c r="AY383" s="140"/>
      <c r="AZ383" s="140"/>
      <c r="BA383" s="140"/>
      <c r="BB383" s="140"/>
      <c r="BC383" s="140"/>
      <c r="BD383" s="140"/>
      <c r="BE383" s="350"/>
      <c r="BF383" s="350"/>
      <c r="BG383" s="350"/>
      <c r="BH383" s="350"/>
      <c r="BI383" s="350"/>
      <c r="BJ383" s="350"/>
      <c r="BK383" s="350"/>
      <c r="BL383" s="350"/>
      <c r="BM383" s="350"/>
      <c r="BN383" s="350"/>
      <c r="BO383" s="350"/>
      <c r="BP383" s="350"/>
      <c r="BQ383" s="350"/>
      <c r="BR383" s="350"/>
      <c r="BS383" s="350"/>
      <c r="BT383" s="350"/>
      <c r="BU383" s="350"/>
      <c r="BV383" s="350"/>
      <c r="BW383" s="350"/>
      <c r="BX383" s="350"/>
      <c r="BY383" s="350"/>
    </row>
    <row r="384" spans="1:77" customFormat="1" ht="12.75">
      <c r="A384" s="139"/>
      <c r="B384" s="139"/>
      <c r="C384" s="139"/>
      <c r="D384" s="139"/>
      <c r="E384" s="139"/>
      <c r="F384" s="139"/>
      <c r="G384" s="139"/>
      <c r="H384" s="139"/>
      <c r="I384" s="199"/>
      <c r="J384" s="139"/>
      <c r="K384" s="139"/>
      <c r="L384" s="139"/>
      <c r="M384" s="139"/>
      <c r="N384" s="139"/>
      <c r="O384" s="139"/>
      <c r="P384" s="139"/>
      <c r="Q384" s="139"/>
      <c r="R384" s="139"/>
      <c r="S384" s="140"/>
      <c r="T384" s="352"/>
      <c r="U384" s="351"/>
      <c r="V384" s="350"/>
      <c r="W384" s="330"/>
      <c r="X384" s="330"/>
      <c r="Y384" s="330"/>
      <c r="Z384" s="330"/>
      <c r="AA384" s="330"/>
      <c r="AB384" s="330"/>
      <c r="AC384" s="330"/>
      <c r="AD384" s="330"/>
      <c r="AE384" s="330"/>
      <c r="AF384" s="330"/>
      <c r="AG384" s="330"/>
      <c r="AH384" s="330"/>
      <c r="AI384" s="350"/>
      <c r="AJ384" s="140"/>
      <c r="AK384" s="140"/>
      <c r="AL384" s="140"/>
      <c r="AM384" s="140"/>
      <c r="AN384" s="140"/>
      <c r="AO384" s="140"/>
      <c r="AP384" s="140"/>
      <c r="AQ384" s="140"/>
      <c r="AR384" s="140"/>
      <c r="AS384" s="140"/>
      <c r="AT384" s="140"/>
      <c r="AU384" s="140"/>
      <c r="AV384" s="140"/>
      <c r="AW384" s="140"/>
      <c r="AX384" s="140"/>
      <c r="AY384" s="140"/>
      <c r="AZ384" s="140"/>
      <c r="BA384" s="140"/>
      <c r="BB384" s="140"/>
      <c r="BC384" s="140"/>
      <c r="BD384" s="140"/>
      <c r="BE384" s="350"/>
      <c r="BF384" s="350"/>
      <c r="BG384" s="350"/>
      <c r="BH384" s="350"/>
      <c r="BI384" s="350"/>
      <c r="BJ384" s="350"/>
      <c r="BK384" s="350"/>
      <c r="BL384" s="350"/>
      <c r="BM384" s="350"/>
      <c r="BN384" s="350"/>
      <c r="BO384" s="350"/>
      <c r="BP384" s="350"/>
      <c r="BQ384" s="350"/>
      <c r="BR384" s="350"/>
      <c r="BS384" s="350"/>
      <c r="BT384" s="350"/>
      <c r="BU384" s="350"/>
      <c r="BV384" s="350"/>
      <c r="BW384" s="350"/>
      <c r="BX384" s="350"/>
      <c r="BY384" s="350"/>
    </row>
    <row r="385" spans="1:77" customFormat="1" ht="12.75">
      <c r="A385" s="139"/>
      <c r="B385" s="139"/>
      <c r="C385" s="139"/>
      <c r="D385" s="139"/>
      <c r="E385" s="139"/>
      <c r="F385" s="139"/>
      <c r="G385" s="139"/>
      <c r="H385" s="139"/>
      <c r="I385" s="199"/>
      <c r="J385" s="139"/>
      <c r="K385" s="139"/>
      <c r="L385" s="139"/>
      <c r="M385" s="139"/>
      <c r="N385" s="139"/>
      <c r="O385" s="139"/>
      <c r="P385" s="139"/>
      <c r="Q385" s="139"/>
      <c r="R385" s="139"/>
      <c r="S385" s="140"/>
      <c r="T385" s="352"/>
      <c r="U385" s="351"/>
      <c r="V385" s="350"/>
      <c r="W385" s="330"/>
      <c r="X385" s="330"/>
      <c r="Y385" s="330"/>
      <c r="Z385" s="330"/>
      <c r="AA385" s="330"/>
      <c r="AB385" s="330"/>
      <c r="AC385" s="330"/>
      <c r="AD385" s="330"/>
      <c r="AE385" s="330"/>
      <c r="AF385" s="330"/>
      <c r="AG385" s="330"/>
      <c r="AH385" s="330"/>
      <c r="AI385" s="350"/>
      <c r="AJ385" s="140"/>
      <c r="AK385" s="140"/>
      <c r="AL385" s="140"/>
      <c r="AM385" s="140"/>
      <c r="AN385" s="140"/>
      <c r="AO385" s="140"/>
      <c r="AP385" s="140"/>
      <c r="AQ385" s="140"/>
      <c r="AR385" s="140"/>
      <c r="AS385" s="140"/>
      <c r="AT385" s="140"/>
      <c r="AU385" s="140"/>
      <c r="AV385" s="140"/>
      <c r="AW385" s="140"/>
      <c r="AX385" s="140"/>
      <c r="AY385" s="140"/>
      <c r="AZ385" s="140"/>
      <c r="BA385" s="140"/>
      <c r="BB385" s="140"/>
      <c r="BC385" s="140"/>
      <c r="BD385" s="140"/>
      <c r="BE385" s="350"/>
      <c r="BF385" s="350"/>
      <c r="BG385" s="350"/>
      <c r="BH385" s="350"/>
      <c r="BI385" s="350"/>
      <c r="BJ385" s="350"/>
      <c r="BK385" s="350"/>
      <c r="BL385" s="350"/>
      <c r="BM385" s="350"/>
      <c r="BN385" s="350"/>
      <c r="BO385" s="350"/>
      <c r="BP385" s="350"/>
      <c r="BQ385" s="350"/>
      <c r="BR385" s="350"/>
      <c r="BS385" s="350"/>
      <c r="BT385" s="350"/>
      <c r="BU385" s="350"/>
      <c r="BV385" s="350"/>
      <c r="BW385" s="350"/>
      <c r="BX385" s="350"/>
      <c r="BY385" s="350"/>
    </row>
    <row r="386" spans="1:77" customFormat="1" ht="12.75">
      <c r="A386" s="139"/>
      <c r="B386" s="139"/>
      <c r="C386" s="139"/>
      <c r="D386" s="139"/>
      <c r="E386" s="139"/>
      <c r="F386" s="139"/>
      <c r="G386" s="139"/>
      <c r="H386" s="139"/>
      <c r="I386" s="199"/>
      <c r="J386" s="139"/>
      <c r="K386" s="139"/>
      <c r="L386" s="139"/>
      <c r="M386" s="139"/>
      <c r="N386" s="139"/>
      <c r="O386" s="139"/>
      <c r="P386" s="139"/>
      <c r="Q386" s="139"/>
      <c r="R386" s="139"/>
      <c r="S386" s="140"/>
      <c r="T386" s="352"/>
      <c r="U386" s="351"/>
      <c r="V386" s="350"/>
      <c r="W386" s="330"/>
      <c r="X386" s="330"/>
      <c r="Y386" s="330"/>
      <c r="Z386" s="330"/>
      <c r="AA386" s="330"/>
      <c r="AB386" s="330"/>
      <c r="AC386" s="330"/>
      <c r="AD386" s="330"/>
      <c r="AE386" s="330"/>
      <c r="AF386" s="330"/>
      <c r="AG386" s="330"/>
      <c r="AH386" s="330"/>
      <c r="AI386" s="350"/>
      <c r="AJ386" s="140"/>
      <c r="AK386" s="140"/>
      <c r="AL386" s="140"/>
      <c r="AM386" s="140"/>
      <c r="AN386" s="140"/>
      <c r="AO386" s="140"/>
      <c r="AP386" s="140"/>
      <c r="AQ386" s="140"/>
      <c r="AR386" s="140"/>
      <c r="AS386" s="140"/>
      <c r="AT386" s="140"/>
      <c r="AU386" s="140"/>
      <c r="AV386" s="140"/>
      <c r="AW386" s="140"/>
      <c r="AX386" s="140"/>
      <c r="AY386" s="140"/>
      <c r="AZ386" s="140"/>
      <c r="BA386" s="140"/>
      <c r="BB386" s="140"/>
      <c r="BC386" s="140"/>
      <c r="BD386" s="140"/>
      <c r="BE386" s="350"/>
      <c r="BF386" s="350"/>
      <c r="BG386" s="350"/>
      <c r="BH386" s="350"/>
      <c r="BI386" s="350"/>
      <c r="BJ386" s="350"/>
      <c r="BK386" s="350"/>
      <c r="BL386" s="350"/>
      <c r="BM386" s="350"/>
      <c r="BN386" s="350"/>
      <c r="BO386" s="350"/>
      <c r="BP386" s="350"/>
      <c r="BQ386" s="350"/>
      <c r="BR386" s="350"/>
      <c r="BS386" s="350"/>
      <c r="BT386" s="350"/>
      <c r="BU386" s="350"/>
      <c r="BV386" s="350"/>
      <c r="BW386" s="350"/>
      <c r="BX386" s="350"/>
      <c r="BY386" s="350"/>
    </row>
    <row r="387" spans="1:77" customFormat="1" ht="12.75">
      <c r="A387" s="139"/>
      <c r="B387" s="139"/>
      <c r="C387" s="139"/>
      <c r="D387" s="139"/>
      <c r="E387" s="139"/>
      <c r="F387" s="139"/>
      <c r="G387" s="139"/>
      <c r="H387" s="139"/>
      <c r="I387" s="199"/>
      <c r="J387" s="139"/>
      <c r="K387" s="139"/>
      <c r="L387" s="139"/>
      <c r="M387" s="139"/>
      <c r="N387" s="139"/>
      <c r="O387" s="139"/>
      <c r="P387" s="139"/>
      <c r="Q387" s="139"/>
      <c r="R387" s="139"/>
      <c r="S387" s="140"/>
      <c r="T387" s="352"/>
      <c r="U387" s="351"/>
      <c r="V387" s="350"/>
      <c r="W387" s="330"/>
      <c r="X387" s="330"/>
      <c r="Y387" s="330"/>
      <c r="Z387" s="330"/>
      <c r="AA387" s="330"/>
      <c r="AB387" s="330"/>
      <c r="AC387" s="330"/>
      <c r="AD387" s="330"/>
      <c r="AE387" s="330"/>
      <c r="AF387" s="330"/>
      <c r="AG387" s="330"/>
      <c r="AH387" s="330"/>
      <c r="AI387" s="350"/>
      <c r="AJ387" s="140"/>
      <c r="AK387" s="140"/>
      <c r="AL387" s="140"/>
      <c r="AM387" s="140"/>
      <c r="AN387" s="140"/>
      <c r="AO387" s="140"/>
      <c r="AP387" s="140"/>
      <c r="AQ387" s="140"/>
      <c r="AR387" s="140"/>
      <c r="AS387" s="140"/>
      <c r="AT387" s="140"/>
      <c r="AU387" s="140"/>
      <c r="AV387" s="140"/>
      <c r="AW387" s="140"/>
      <c r="AX387" s="140"/>
      <c r="AY387" s="140"/>
      <c r="AZ387" s="140"/>
      <c r="BA387" s="140"/>
      <c r="BB387" s="140"/>
      <c r="BC387" s="140"/>
      <c r="BD387" s="140"/>
      <c r="BE387" s="350"/>
      <c r="BF387" s="350"/>
      <c r="BG387" s="350"/>
      <c r="BH387" s="350"/>
      <c r="BI387" s="350"/>
      <c r="BJ387" s="350"/>
      <c r="BK387" s="350"/>
      <c r="BL387" s="350"/>
      <c r="BM387" s="350"/>
      <c r="BN387" s="350"/>
      <c r="BO387" s="350"/>
      <c r="BP387" s="350"/>
      <c r="BQ387" s="350"/>
      <c r="BR387" s="350"/>
      <c r="BS387" s="350"/>
      <c r="BT387" s="350"/>
      <c r="BU387" s="350"/>
      <c r="BV387" s="350"/>
      <c r="BW387" s="350"/>
      <c r="BX387" s="350"/>
      <c r="BY387" s="350"/>
    </row>
    <row r="388" spans="1:77" customFormat="1" ht="12.75">
      <c r="A388" s="139"/>
      <c r="B388" s="139"/>
      <c r="C388" s="139"/>
      <c r="D388" s="139"/>
      <c r="E388" s="139"/>
      <c r="F388" s="139"/>
      <c r="G388" s="139"/>
      <c r="H388" s="139"/>
      <c r="I388" s="199"/>
      <c r="J388" s="139"/>
      <c r="K388" s="139"/>
      <c r="L388" s="139"/>
      <c r="M388" s="139"/>
      <c r="N388" s="139"/>
      <c r="O388" s="139"/>
      <c r="P388" s="139"/>
      <c r="Q388" s="139"/>
      <c r="R388" s="139"/>
      <c r="S388" s="140"/>
      <c r="T388" s="352"/>
      <c r="U388" s="351"/>
      <c r="V388" s="350"/>
      <c r="W388" s="330"/>
      <c r="X388" s="330"/>
      <c r="Y388" s="330"/>
      <c r="Z388" s="330"/>
      <c r="AA388" s="330"/>
      <c r="AB388" s="330"/>
      <c r="AC388" s="330"/>
      <c r="AD388" s="330"/>
      <c r="AE388" s="330"/>
      <c r="AF388" s="330"/>
      <c r="AG388" s="330"/>
      <c r="AH388" s="330"/>
      <c r="AI388" s="350"/>
      <c r="AJ388" s="140"/>
      <c r="AK388" s="140"/>
      <c r="AL388" s="140"/>
      <c r="AM388" s="140"/>
      <c r="AN388" s="140"/>
      <c r="AO388" s="140"/>
      <c r="AP388" s="140"/>
      <c r="AQ388" s="140"/>
      <c r="AR388" s="140"/>
      <c r="AS388" s="140"/>
      <c r="AT388" s="140"/>
      <c r="AU388" s="140"/>
      <c r="AV388" s="140"/>
      <c r="AW388" s="140"/>
      <c r="AX388" s="140"/>
      <c r="AY388" s="140"/>
      <c r="AZ388" s="140"/>
      <c r="BA388" s="140"/>
      <c r="BB388" s="140"/>
      <c r="BC388" s="140"/>
      <c r="BD388" s="140"/>
      <c r="BE388" s="350"/>
      <c r="BF388" s="350"/>
      <c r="BG388" s="350"/>
      <c r="BH388" s="350"/>
      <c r="BI388" s="350"/>
      <c r="BJ388" s="350"/>
      <c r="BK388" s="350"/>
      <c r="BL388" s="350"/>
      <c r="BM388" s="350"/>
      <c r="BN388" s="350"/>
      <c r="BO388" s="350"/>
      <c r="BP388" s="350"/>
      <c r="BQ388" s="350"/>
      <c r="BR388" s="350"/>
      <c r="BS388" s="350"/>
      <c r="BT388" s="350"/>
      <c r="BU388" s="350"/>
      <c r="BV388" s="350"/>
      <c r="BW388" s="350"/>
      <c r="BX388" s="350"/>
      <c r="BY388" s="350"/>
    </row>
    <row r="389" spans="1:77" customFormat="1" ht="12.75">
      <c r="A389" s="139"/>
      <c r="B389" s="139"/>
      <c r="C389" s="139"/>
      <c r="D389" s="139"/>
      <c r="E389" s="139"/>
      <c r="F389" s="139"/>
      <c r="G389" s="139"/>
      <c r="H389" s="139"/>
      <c r="I389" s="199"/>
      <c r="J389" s="139"/>
      <c r="K389" s="139"/>
      <c r="L389" s="139"/>
      <c r="M389" s="139"/>
      <c r="N389" s="139"/>
      <c r="O389" s="139"/>
      <c r="P389" s="139"/>
      <c r="Q389" s="139"/>
      <c r="R389" s="139"/>
      <c r="S389" s="140"/>
      <c r="T389" s="352"/>
      <c r="U389" s="351"/>
      <c r="V389" s="350"/>
      <c r="W389" s="330"/>
      <c r="X389" s="330"/>
      <c r="Y389" s="330"/>
      <c r="Z389" s="330"/>
      <c r="AA389" s="330"/>
      <c r="AB389" s="330"/>
      <c r="AC389" s="330"/>
      <c r="AD389" s="330"/>
      <c r="AE389" s="330"/>
      <c r="AF389" s="330"/>
      <c r="AG389" s="330"/>
      <c r="AH389" s="330"/>
      <c r="AI389" s="350"/>
      <c r="AJ389" s="140"/>
      <c r="AK389" s="140"/>
      <c r="AL389" s="140"/>
      <c r="AM389" s="140"/>
      <c r="AN389" s="140"/>
      <c r="AO389" s="140"/>
      <c r="AP389" s="140"/>
      <c r="AQ389" s="140"/>
      <c r="AR389" s="140"/>
      <c r="AS389" s="140"/>
      <c r="AT389" s="140"/>
      <c r="AU389" s="140"/>
      <c r="AV389" s="140"/>
      <c r="AW389" s="140"/>
      <c r="AX389" s="140"/>
      <c r="AY389" s="140"/>
      <c r="AZ389" s="140"/>
      <c r="BA389" s="140"/>
      <c r="BB389" s="140"/>
      <c r="BC389" s="140"/>
      <c r="BD389" s="140"/>
      <c r="BE389" s="350"/>
      <c r="BF389" s="350"/>
      <c r="BG389" s="350"/>
      <c r="BH389" s="350"/>
      <c r="BI389" s="350"/>
      <c r="BJ389" s="350"/>
      <c r="BK389" s="350"/>
      <c r="BL389" s="350"/>
      <c r="BM389" s="350"/>
      <c r="BN389" s="350"/>
      <c r="BO389" s="350"/>
      <c r="BP389" s="350"/>
      <c r="BQ389" s="350"/>
      <c r="BR389" s="350"/>
      <c r="BS389" s="350"/>
      <c r="BT389" s="350"/>
      <c r="BU389" s="350"/>
      <c r="BV389" s="350"/>
      <c r="BW389" s="350"/>
      <c r="BX389" s="350"/>
      <c r="BY389" s="350"/>
    </row>
    <row r="390" spans="1:77" customFormat="1" ht="12.75">
      <c r="A390" s="139"/>
      <c r="B390" s="139"/>
      <c r="C390" s="139"/>
      <c r="D390" s="139"/>
      <c r="E390" s="139"/>
      <c r="F390" s="139"/>
      <c r="G390" s="139"/>
      <c r="H390" s="139"/>
      <c r="I390" s="199"/>
      <c r="J390" s="139"/>
      <c r="K390" s="139"/>
      <c r="L390" s="139"/>
      <c r="M390" s="139"/>
      <c r="N390" s="139"/>
      <c r="O390" s="139"/>
      <c r="P390" s="139"/>
      <c r="Q390" s="139"/>
      <c r="R390" s="139"/>
      <c r="S390" s="140"/>
      <c r="T390" s="352"/>
      <c r="U390" s="351"/>
      <c r="V390" s="350"/>
      <c r="W390" s="330"/>
      <c r="X390" s="330"/>
      <c r="Y390" s="330"/>
      <c r="Z390" s="330"/>
      <c r="AA390" s="330"/>
      <c r="AB390" s="330"/>
      <c r="AC390" s="330"/>
      <c r="AD390" s="330"/>
      <c r="AE390" s="330"/>
      <c r="AF390" s="330"/>
      <c r="AG390" s="330"/>
      <c r="AH390" s="330"/>
      <c r="AI390" s="350"/>
      <c r="AJ390" s="140"/>
      <c r="AK390" s="140"/>
      <c r="AL390" s="140"/>
      <c r="AM390" s="140"/>
      <c r="AN390" s="140"/>
      <c r="AO390" s="140"/>
      <c r="AP390" s="140"/>
      <c r="AQ390" s="140"/>
      <c r="AR390" s="140"/>
      <c r="AS390" s="140"/>
      <c r="AT390" s="140"/>
      <c r="AU390" s="140"/>
      <c r="AV390" s="140"/>
      <c r="AW390" s="140"/>
      <c r="AX390" s="140"/>
      <c r="AY390" s="140"/>
      <c r="AZ390" s="140"/>
      <c r="BA390" s="140"/>
      <c r="BB390" s="140"/>
      <c r="BC390" s="140"/>
      <c r="BD390" s="140"/>
      <c r="BE390" s="350"/>
      <c r="BF390" s="350"/>
      <c r="BG390" s="350"/>
      <c r="BH390" s="350"/>
      <c r="BI390" s="350"/>
      <c r="BJ390" s="350"/>
      <c r="BK390" s="350"/>
      <c r="BL390" s="350"/>
      <c r="BM390" s="350"/>
      <c r="BN390" s="350"/>
      <c r="BO390" s="350"/>
      <c r="BP390" s="350"/>
      <c r="BQ390" s="350"/>
      <c r="BR390" s="350"/>
      <c r="BS390" s="350"/>
      <c r="BT390" s="350"/>
      <c r="BU390" s="350"/>
      <c r="BV390" s="350"/>
      <c r="BW390" s="350"/>
      <c r="BX390" s="350"/>
      <c r="BY390" s="350"/>
    </row>
    <row r="391" spans="1:77" customFormat="1" ht="12.75">
      <c r="A391" s="139"/>
      <c r="B391" s="139"/>
      <c r="C391" s="139"/>
      <c r="D391" s="139"/>
      <c r="E391" s="139"/>
      <c r="F391" s="139"/>
      <c r="G391" s="139"/>
      <c r="H391" s="139"/>
      <c r="I391" s="199"/>
      <c r="J391" s="139"/>
      <c r="K391" s="139"/>
      <c r="L391" s="139"/>
      <c r="M391" s="139"/>
      <c r="N391" s="139"/>
      <c r="O391" s="139"/>
      <c r="P391" s="139"/>
      <c r="Q391" s="139"/>
      <c r="R391" s="139"/>
      <c r="S391" s="140"/>
      <c r="T391" s="352"/>
      <c r="U391" s="351"/>
      <c r="V391" s="350"/>
      <c r="W391" s="330"/>
      <c r="X391" s="330"/>
      <c r="Y391" s="330"/>
      <c r="Z391" s="330"/>
      <c r="AA391" s="330"/>
      <c r="AB391" s="330"/>
      <c r="AC391" s="330"/>
      <c r="AD391" s="330"/>
      <c r="AE391" s="330"/>
      <c r="AF391" s="330"/>
      <c r="AG391" s="330"/>
      <c r="AH391" s="330"/>
      <c r="AI391" s="350"/>
      <c r="AJ391" s="140"/>
      <c r="AK391" s="140"/>
      <c r="AL391" s="140"/>
      <c r="AM391" s="140"/>
      <c r="AN391" s="140"/>
      <c r="AO391" s="140"/>
      <c r="AP391" s="140"/>
      <c r="AQ391" s="140"/>
      <c r="AR391" s="140"/>
      <c r="AS391" s="140"/>
      <c r="AT391" s="140"/>
      <c r="AU391" s="140"/>
      <c r="AV391" s="140"/>
      <c r="AW391" s="140"/>
      <c r="AX391" s="140"/>
      <c r="AY391" s="140"/>
      <c r="AZ391" s="140"/>
      <c r="BA391" s="140"/>
      <c r="BB391" s="140"/>
      <c r="BC391" s="140"/>
      <c r="BD391" s="140"/>
      <c r="BE391" s="350"/>
      <c r="BF391" s="350"/>
      <c r="BG391" s="350"/>
      <c r="BH391" s="350"/>
      <c r="BI391" s="350"/>
      <c r="BJ391" s="350"/>
      <c r="BK391" s="350"/>
      <c r="BL391" s="350"/>
      <c r="BM391" s="350"/>
      <c r="BN391" s="350"/>
      <c r="BO391" s="350"/>
      <c r="BP391" s="350"/>
      <c r="BQ391" s="350"/>
      <c r="BR391" s="350"/>
      <c r="BS391" s="350"/>
      <c r="BT391" s="350"/>
      <c r="BU391" s="350"/>
      <c r="BV391" s="350"/>
      <c r="BW391" s="350"/>
      <c r="BX391" s="350"/>
      <c r="BY391" s="350"/>
    </row>
    <row r="392" spans="1:77" customFormat="1" ht="12.75">
      <c r="A392" s="139"/>
      <c r="B392" s="139"/>
      <c r="C392" s="139"/>
      <c r="D392" s="139"/>
      <c r="E392" s="139"/>
      <c r="F392" s="139"/>
      <c r="G392" s="139"/>
      <c r="H392" s="139"/>
      <c r="I392" s="199"/>
      <c r="J392" s="139"/>
      <c r="K392" s="139"/>
      <c r="L392" s="139"/>
      <c r="M392" s="139"/>
      <c r="N392" s="139"/>
      <c r="O392" s="139"/>
      <c r="P392" s="139"/>
      <c r="Q392" s="139"/>
      <c r="R392" s="139"/>
      <c r="S392" s="140"/>
      <c r="T392" s="352"/>
      <c r="U392" s="351"/>
      <c r="V392" s="350"/>
      <c r="W392" s="330"/>
      <c r="X392" s="330"/>
      <c r="Y392" s="330"/>
      <c r="Z392" s="330"/>
      <c r="AA392" s="330"/>
      <c r="AB392" s="330"/>
      <c r="AC392" s="330"/>
      <c r="AD392" s="330"/>
      <c r="AE392" s="330"/>
      <c r="AF392" s="330"/>
      <c r="AG392" s="330"/>
      <c r="AH392" s="330"/>
      <c r="AI392" s="350"/>
      <c r="AJ392" s="140"/>
      <c r="AK392" s="140"/>
      <c r="AL392" s="140"/>
      <c r="AM392" s="140"/>
      <c r="AN392" s="140"/>
      <c r="AO392" s="140"/>
      <c r="AP392" s="140"/>
      <c r="AQ392" s="140"/>
      <c r="AR392" s="140"/>
      <c r="AS392" s="140"/>
      <c r="AT392" s="140"/>
      <c r="AU392" s="140"/>
      <c r="AV392" s="140"/>
      <c r="AW392" s="140"/>
      <c r="AX392" s="140"/>
      <c r="AY392" s="140"/>
      <c r="AZ392" s="140"/>
      <c r="BA392" s="140"/>
      <c r="BB392" s="140"/>
      <c r="BC392" s="140"/>
      <c r="BD392" s="140"/>
      <c r="BE392" s="350"/>
      <c r="BF392" s="350"/>
      <c r="BG392" s="350"/>
      <c r="BH392" s="350"/>
      <c r="BI392" s="350"/>
      <c r="BJ392" s="350"/>
      <c r="BK392" s="350"/>
      <c r="BL392" s="350"/>
      <c r="BM392" s="350"/>
      <c r="BN392" s="350"/>
      <c r="BO392" s="350"/>
      <c r="BP392" s="350"/>
      <c r="BQ392" s="350"/>
      <c r="BR392" s="350"/>
      <c r="BS392" s="350"/>
      <c r="BT392" s="350"/>
      <c r="BU392" s="350"/>
      <c r="BV392" s="350"/>
      <c r="BW392" s="350"/>
      <c r="BX392" s="350"/>
      <c r="BY392" s="350"/>
    </row>
    <row r="393" spans="1:77" customFormat="1" ht="12.75">
      <c r="A393" s="139"/>
      <c r="B393" s="139"/>
      <c r="C393" s="139"/>
      <c r="D393" s="139"/>
      <c r="E393" s="139"/>
      <c r="F393" s="139"/>
      <c r="G393" s="139"/>
      <c r="H393" s="139"/>
      <c r="I393" s="199"/>
      <c r="J393" s="139"/>
      <c r="K393" s="139"/>
      <c r="L393" s="139"/>
      <c r="M393" s="139"/>
      <c r="N393" s="139"/>
      <c r="O393" s="139"/>
      <c r="P393" s="139"/>
      <c r="Q393" s="139"/>
      <c r="R393" s="139"/>
      <c r="S393" s="140"/>
      <c r="T393" s="352"/>
      <c r="U393" s="351"/>
      <c r="V393" s="350"/>
      <c r="W393" s="345"/>
      <c r="X393" s="345"/>
      <c r="Y393" s="345"/>
      <c r="Z393" s="345"/>
      <c r="AA393" s="345"/>
      <c r="AB393" s="328"/>
      <c r="AC393" s="345"/>
      <c r="AD393" s="345"/>
      <c r="AE393" s="345"/>
      <c r="AF393" s="345"/>
      <c r="AG393" s="345"/>
      <c r="AH393" s="345"/>
      <c r="AI393" s="350"/>
      <c r="AJ393" s="140"/>
      <c r="AK393" s="140"/>
      <c r="AL393" s="140"/>
      <c r="AM393" s="140"/>
      <c r="AN393" s="140"/>
      <c r="AO393" s="140"/>
      <c r="AP393" s="140"/>
      <c r="AQ393" s="140"/>
      <c r="AR393" s="140"/>
      <c r="AS393" s="140"/>
      <c r="AT393" s="140"/>
      <c r="AU393" s="140"/>
      <c r="AV393" s="140"/>
      <c r="AW393" s="140"/>
      <c r="AX393" s="140"/>
      <c r="AY393" s="140"/>
      <c r="AZ393" s="140"/>
      <c r="BA393" s="140"/>
      <c r="BB393" s="140"/>
      <c r="BC393" s="140"/>
      <c r="BD393" s="140"/>
      <c r="BE393" s="350"/>
      <c r="BF393" s="350"/>
      <c r="BG393" s="350"/>
      <c r="BH393" s="350"/>
      <c r="BI393" s="350"/>
      <c r="BJ393" s="350"/>
      <c r="BK393" s="350"/>
      <c r="BL393" s="350"/>
      <c r="BM393" s="350"/>
      <c r="BN393" s="350"/>
      <c r="BO393" s="350"/>
      <c r="BP393" s="350"/>
      <c r="BQ393" s="350"/>
      <c r="BR393" s="350"/>
      <c r="BS393" s="350"/>
      <c r="BT393" s="350"/>
      <c r="BU393" s="350"/>
      <c r="BV393" s="350"/>
      <c r="BW393" s="350"/>
      <c r="BX393" s="350"/>
      <c r="BY393" s="350"/>
    </row>
    <row r="394" spans="1:77" customFormat="1" ht="12.75">
      <c r="A394" s="139"/>
      <c r="B394" s="139"/>
      <c r="C394" s="139"/>
      <c r="D394" s="139"/>
      <c r="E394" s="139"/>
      <c r="F394" s="139"/>
      <c r="G394" s="139"/>
      <c r="H394" s="139"/>
      <c r="I394" s="199"/>
      <c r="J394" s="139"/>
      <c r="K394" s="139"/>
      <c r="L394" s="139"/>
      <c r="M394" s="139"/>
      <c r="N394" s="139"/>
      <c r="O394" s="139"/>
      <c r="P394" s="139"/>
      <c r="Q394" s="139"/>
      <c r="R394" s="139"/>
      <c r="S394" s="140"/>
      <c r="T394" s="352"/>
      <c r="U394" s="351"/>
      <c r="V394" s="350"/>
      <c r="W394" s="345"/>
      <c r="X394" s="345"/>
      <c r="Y394" s="345"/>
      <c r="Z394" s="345"/>
      <c r="AA394" s="345"/>
      <c r="AB394" s="328"/>
      <c r="AC394" s="345"/>
      <c r="AD394" s="345"/>
      <c r="AE394" s="345"/>
      <c r="AF394" s="345"/>
      <c r="AG394" s="345"/>
      <c r="AH394" s="345"/>
      <c r="AI394" s="350"/>
      <c r="AJ394" s="140"/>
      <c r="AK394" s="140"/>
      <c r="AL394" s="140"/>
      <c r="AM394" s="140"/>
      <c r="AN394" s="140"/>
      <c r="AO394" s="140"/>
      <c r="AP394" s="140"/>
      <c r="AQ394" s="140"/>
      <c r="AR394" s="140"/>
      <c r="AS394" s="140"/>
      <c r="AT394" s="140"/>
      <c r="AU394" s="140"/>
      <c r="AV394" s="140"/>
      <c r="AW394" s="140"/>
      <c r="AX394" s="140"/>
      <c r="AY394" s="140"/>
      <c r="AZ394" s="140"/>
      <c r="BA394" s="140"/>
      <c r="BB394" s="140"/>
      <c r="BC394" s="140"/>
      <c r="BD394" s="140"/>
      <c r="BE394" s="350"/>
      <c r="BF394" s="350"/>
      <c r="BG394" s="350"/>
      <c r="BH394" s="350"/>
      <c r="BI394" s="350"/>
      <c r="BJ394" s="350"/>
      <c r="BK394" s="350"/>
      <c r="BL394" s="350"/>
      <c r="BM394" s="350"/>
      <c r="BN394" s="350"/>
      <c r="BO394" s="350"/>
      <c r="BP394" s="350"/>
      <c r="BQ394" s="350"/>
      <c r="BR394" s="350"/>
      <c r="BS394" s="350"/>
      <c r="BT394" s="350"/>
      <c r="BU394" s="350"/>
      <c r="BV394" s="350"/>
      <c r="BW394" s="350"/>
      <c r="BX394" s="350"/>
      <c r="BY394" s="350"/>
    </row>
    <row r="395" spans="1:77" customFormat="1" ht="12.75">
      <c r="A395" s="139"/>
      <c r="B395" s="139"/>
      <c r="C395" s="139"/>
      <c r="D395" s="139"/>
      <c r="E395" s="139"/>
      <c r="F395" s="139"/>
      <c r="G395" s="139"/>
      <c r="H395" s="139"/>
      <c r="I395" s="199"/>
      <c r="J395" s="139"/>
      <c r="K395" s="139"/>
      <c r="L395" s="139"/>
      <c r="M395" s="139"/>
      <c r="N395" s="139"/>
      <c r="O395" s="139"/>
      <c r="P395" s="139"/>
      <c r="Q395" s="139"/>
      <c r="R395" s="139"/>
      <c r="S395" s="140"/>
      <c r="T395" s="352"/>
      <c r="U395" s="351"/>
      <c r="V395" s="350"/>
      <c r="W395" s="345"/>
      <c r="X395" s="345"/>
      <c r="Y395" s="345"/>
      <c r="Z395" s="345"/>
      <c r="AA395" s="345"/>
      <c r="AB395" s="328"/>
      <c r="AC395" s="345"/>
      <c r="AD395" s="345"/>
      <c r="AE395" s="345"/>
      <c r="AF395" s="345"/>
      <c r="AG395" s="345"/>
      <c r="AH395" s="345"/>
      <c r="AI395" s="350"/>
      <c r="AJ395" s="140"/>
      <c r="AK395" s="140"/>
      <c r="AL395" s="140"/>
      <c r="AM395" s="140"/>
      <c r="AN395" s="140"/>
      <c r="AO395" s="140"/>
      <c r="AP395" s="140"/>
      <c r="AQ395" s="140"/>
      <c r="AR395" s="140"/>
      <c r="AS395" s="140"/>
      <c r="AT395" s="140"/>
      <c r="AU395" s="140"/>
      <c r="AV395" s="140"/>
      <c r="AW395" s="140"/>
      <c r="AX395" s="140"/>
      <c r="AY395" s="140"/>
      <c r="AZ395" s="140"/>
      <c r="BA395" s="140"/>
      <c r="BB395" s="140"/>
      <c r="BC395" s="140"/>
      <c r="BD395" s="140"/>
      <c r="BE395" s="350"/>
      <c r="BF395" s="350"/>
      <c r="BG395" s="350"/>
      <c r="BH395" s="350"/>
      <c r="BI395" s="350"/>
      <c r="BJ395" s="350"/>
      <c r="BK395" s="350"/>
      <c r="BL395" s="350"/>
      <c r="BM395" s="350"/>
      <c r="BN395" s="350"/>
      <c r="BO395" s="350"/>
      <c r="BP395" s="350"/>
      <c r="BQ395" s="350"/>
      <c r="BR395" s="350"/>
      <c r="BS395" s="350"/>
      <c r="BT395" s="350"/>
      <c r="BU395" s="350"/>
      <c r="BV395" s="350"/>
      <c r="BW395" s="350"/>
      <c r="BX395" s="350"/>
      <c r="BY395" s="350"/>
    </row>
    <row r="396" spans="1:77" customFormat="1" ht="12.75">
      <c r="A396" s="139"/>
      <c r="B396" s="139"/>
      <c r="C396" s="139"/>
      <c r="D396" s="139"/>
      <c r="E396" s="139"/>
      <c r="F396" s="139"/>
      <c r="G396" s="139"/>
      <c r="H396" s="139"/>
      <c r="I396" s="199"/>
      <c r="J396" s="139"/>
      <c r="K396" s="139"/>
      <c r="L396" s="139"/>
      <c r="M396" s="139"/>
      <c r="N396" s="139"/>
      <c r="O396" s="139"/>
      <c r="P396" s="139"/>
      <c r="Q396" s="139"/>
      <c r="R396" s="139"/>
      <c r="S396" s="140"/>
      <c r="T396" s="357"/>
      <c r="U396" s="351"/>
      <c r="V396" s="350"/>
      <c r="W396" s="345"/>
      <c r="X396" s="345"/>
      <c r="Y396" s="345"/>
      <c r="Z396" s="345"/>
      <c r="AA396" s="345"/>
      <c r="AB396" s="328"/>
      <c r="AC396" s="345"/>
      <c r="AD396" s="345"/>
      <c r="AE396" s="345"/>
      <c r="AF396" s="345"/>
      <c r="AG396" s="345"/>
      <c r="AH396" s="345"/>
      <c r="AI396" s="350"/>
      <c r="AJ396" s="140"/>
      <c r="AK396" s="140"/>
      <c r="AL396" s="140"/>
      <c r="AM396" s="140"/>
      <c r="AN396" s="140"/>
      <c r="AO396" s="140"/>
      <c r="AP396" s="140"/>
      <c r="AQ396" s="140"/>
      <c r="AR396" s="140"/>
      <c r="AS396" s="140"/>
      <c r="AT396" s="140"/>
      <c r="AU396" s="140"/>
      <c r="AV396" s="140"/>
      <c r="AW396" s="140"/>
      <c r="AX396" s="140"/>
      <c r="AY396" s="140"/>
      <c r="AZ396" s="140"/>
      <c r="BA396" s="140"/>
      <c r="BB396" s="140"/>
      <c r="BC396" s="140"/>
      <c r="BD396" s="140"/>
      <c r="BE396" s="350"/>
      <c r="BF396" s="350"/>
      <c r="BG396" s="350"/>
      <c r="BH396" s="350"/>
      <c r="BI396" s="350"/>
      <c r="BJ396" s="350"/>
      <c r="BK396" s="350"/>
      <c r="BL396" s="350"/>
      <c r="BM396" s="350"/>
      <c r="BN396" s="350"/>
      <c r="BO396" s="350"/>
      <c r="BP396" s="350"/>
      <c r="BQ396" s="350"/>
      <c r="BR396" s="350"/>
      <c r="BS396" s="350"/>
      <c r="BT396" s="350"/>
      <c r="BU396" s="350"/>
      <c r="BV396" s="350"/>
      <c r="BW396" s="350"/>
      <c r="BX396" s="350"/>
      <c r="BY396" s="350"/>
    </row>
  </sheetData>
  <customSheetViews>
    <customSheetView guid="{7398011F-6792-457D-9968-3CBE3236EAF9}" scale="85" showPageBreaks="1" printArea="1" view="pageBreakPreview">
      <selection activeCell="O50" sqref="O50"/>
      <rowBreaks count="2" manualBreakCount="2">
        <brk id="51" max="7" man="1"/>
        <brk id="84" max="7"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2">
    <mergeCell ref="A6:H6"/>
    <mergeCell ref="A4:H4"/>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14&amp;R&amp;"Calibri Light,Regular"&amp;10Dirección Ejecutiva
Sub Dirección de Gestión de Información</oddFooter>
  </headerFooter>
  <rowBreaks count="2" manualBreakCount="2">
    <brk id="51" max="7" man="1"/>
    <brk id="84" max="7" man="1"/>
  </rowBreak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4"/>
  </sheetPr>
  <dimension ref="A1:AF266"/>
  <sheetViews>
    <sheetView view="pageBreakPreview" zoomScaleNormal="100" zoomScaleSheetLayoutView="100" workbookViewId="0">
      <selection activeCell="L28" sqref="L28"/>
    </sheetView>
  </sheetViews>
  <sheetFormatPr defaultRowHeight="11.25"/>
  <cols>
    <col min="1" max="1" width="36" style="139" customWidth="1"/>
    <col min="2" max="2" width="33.5" style="139" bestFit="1" customWidth="1"/>
    <col min="3" max="3" width="29.83203125" style="139" bestFit="1" customWidth="1"/>
    <col min="4" max="4" width="16.5" style="139" customWidth="1"/>
    <col min="5" max="5" width="16.33203125" style="139" customWidth="1"/>
    <col min="6" max="6" width="14" style="139" customWidth="1"/>
    <col min="7" max="7" width="11.83203125" style="139" customWidth="1"/>
    <col min="8" max="8" width="13.33203125" style="139" customWidth="1"/>
    <col min="9" max="9" width="6.1640625" style="139" customWidth="1"/>
    <col min="10" max="10" width="12.83203125" style="199" customWidth="1"/>
    <col min="11" max="11" width="1.5" style="139" customWidth="1"/>
    <col min="12" max="12" width="9.33203125" style="139"/>
    <col min="13" max="14" width="9.33203125" style="428"/>
    <col min="15" max="15" width="6.5" style="426" bestFit="1" customWidth="1"/>
    <col min="16" max="16" width="5.83203125" style="426" bestFit="1" customWidth="1"/>
    <col min="17" max="17" width="21.6640625" style="426" bestFit="1" customWidth="1"/>
    <col min="18" max="18" width="20.5" style="426" bestFit="1" customWidth="1"/>
    <col min="19" max="19" width="29.5" style="426" bestFit="1" customWidth="1"/>
    <col min="20" max="20" width="35.83203125" style="426" bestFit="1" customWidth="1"/>
    <col min="21" max="21" width="28" style="426" bestFit="1" customWidth="1"/>
    <col min="22" max="23" width="9.33203125" style="426"/>
    <col min="24" max="25" width="21" style="426" customWidth="1"/>
    <col min="26" max="26" width="30" style="426" customWidth="1"/>
    <col min="27" max="29" width="7.33203125" style="426" customWidth="1"/>
    <col min="30" max="30" width="10.5" style="426" customWidth="1"/>
    <col min="31" max="32" width="9.33203125" style="426"/>
    <col min="33" max="16384" width="9.33203125" style="139"/>
  </cols>
  <sheetData>
    <row r="1" spans="1:30" ht="14.1" customHeight="1">
      <c r="A1" s="192"/>
      <c r="B1" s="193"/>
      <c r="C1" s="193"/>
      <c r="D1" s="193"/>
      <c r="E1" s="193"/>
      <c r="F1" s="193"/>
      <c r="G1" s="194"/>
      <c r="H1" s="194"/>
      <c r="I1" s="195"/>
      <c r="J1" s="195"/>
      <c r="K1" s="138"/>
    </row>
    <row r="2" spans="1:30" ht="14.1" customHeight="1">
      <c r="A2" s="196"/>
      <c r="B2" s="197"/>
      <c r="C2" s="197"/>
      <c r="D2" s="197"/>
      <c r="E2" s="197"/>
      <c r="F2" s="197"/>
      <c r="G2" s="198"/>
      <c r="H2" s="198"/>
      <c r="I2" s="198"/>
      <c r="J2" s="198"/>
      <c r="K2" s="141"/>
    </row>
    <row r="3" spans="1:30" ht="14.25">
      <c r="A3" s="196"/>
      <c r="B3" s="197"/>
      <c r="C3" s="197"/>
      <c r="D3" s="197"/>
      <c r="E3" s="197"/>
      <c r="F3" s="197"/>
      <c r="G3" s="198"/>
      <c r="H3" s="198"/>
      <c r="I3" s="198"/>
      <c r="J3" s="198"/>
      <c r="K3" s="141"/>
      <c r="X3" s="808" t="s">
        <v>113</v>
      </c>
      <c r="Y3" s="809">
        <v>3</v>
      </c>
    </row>
    <row r="4" spans="1:30" ht="20.25">
      <c r="A4" s="1205" t="s">
        <v>202</v>
      </c>
      <c r="B4" s="1205"/>
      <c r="C4" s="1205"/>
      <c r="D4" s="1205"/>
      <c r="E4" s="1205"/>
      <c r="F4" s="1205"/>
      <c r="G4" s="1205"/>
      <c r="H4" s="1205"/>
      <c r="I4" s="381"/>
      <c r="J4" s="472"/>
      <c r="K4" s="142"/>
      <c r="X4" s="808" t="s">
        <v>180</v>
      </c>
      <c r="Y4" s="810" t="s">
        <v>198</v>
      </c>
    </row>
    <row r="5" spans="1:30" ht="15.95" customHeight="1">
      <c r="A5" s="199"/>
      <c r="B5" s="200"/>
      <c r="C5" s="202"/>
      <c r="D5" s="203"/>
      <c r="E5" s="203"/>
      <c r="F5" s="201"/>
      <c r="G5" s="204"/>
      <c r="H5" s="204"/>
      <c r="I5" s="205"/>
      <c r="J5" s="201"/>
      <c r="K5" s="142"/>
      <c r="O5" s="811" t="s">
        <v>179</v>
      </c>
      <c r="P5" s="811" t="s">
        <v>113</v>
      </c>
      <c r="Q5" s="811" t="s">
        <v>180</v>
      </c>
      <c r="R5" s="811" t="s">
        <v>181</v>
      </c>
      <c r="S5" s="811" t="s">
        <v>182</v>
      </c>
      <c r="T5" s="811" t="s">
        <v>183</v>
      </c>
      <c r="U5" s="811" t="s">
        <v>184</v>
      </c>
    </row>
    <row r="6" spans="1:30" ht="24">
      <c r="A6" s="382" t="s">
        <v>181</v>
      </c>
      <c r="B6" s="379" t="s">
        <v>182</v>
      </c>
      <c r="C6" s="379" t="s">
        <v>183</v>
      </c>
      <c r="D6" s="645" t="str">
        <f>+UPPER('3. Resumen_Relevante'!U2)&amp;" 2017"</f>
        <v>MARZO 2017</v>
      </c>
      <c r="E6" s="379" t="str">
        <f>+UPPER('3. Resumen_Relevante'!U2)&amp;" 2016"</f>
        <v>MARZO 2016</v>
      </c>
      <c r="F6" s="379" t="str">
        <f>+UPPER('3. Resumen_Relevante'!U2)&amp;" 2015"</f>
        <v>MARZO 2015</v>
      </c>
      <c r="G6" s="380" t="s">
        <v>458</v>
      </c>
      <c r="H6" s="380" t="s">
        <v>457</v>
      </c>
      <c r="I6" s="205"/>
      <c r="J6" s="201"/>
      <c r="K6" s="143"/>
      <c r="O6" s="812">
        <v>2015</v>
      </c>
      <c r="P6" s="812">
        <v>1</v>
      </c>
      <c r="Q6" s="813" t="s">
        <v>185</v>
      </c>
      <c r="R6" s="813" t="s">
        <v>186</v>
      </c>
      <c r="S6" s="813" t="s">
        <v>187</v>
      </c>
      <c r="T6" s="813" t="s">
        <v>188</v>
      </c>
      <c r="U6" s="813">
        <v>2.4700000000000002</v>
      </c>
      <c r="X6" s="808" t="s">
        <v>199</v>
      </c>
      <c r="Y6" s="810"/>
      <c r="Z6" s="810"/>
      <c r="AA6" s="808" t="s">
        <v>179</v>
      </c>
      <c r="AB6" s="810"/>
      <c r="AC6" s="810"/>
      <c r="AD6" s="810"/>
    </row>
    <row r="7" spans="1:30" ht="14.25" customHeight="1">
      <c r="A7" s="383" t="s">
        <v>186</v>
      </c>
      <c r="B7" s="383" t="s">
        <v>187</v>
      </c>
      <c r="C7" s="383" t="s">
        <v>201</v>
      </c>
      <c r="D7" s="384">
        <f>+AA8</f>
        <v>483.77569999999997</v>
      </c>
      <c r="E7" s="384">
        <f t="shared" ref="E7:E10" si="0">+AB8</f>
        <v>36.31666666666667</v>
      </c>
      <c r="F7" s="384">
        <f t="shared" ref="F7:F10" si="1">+AC8</f>
        <v>42.366666666666674</v>
      </c>
      <c r="G7" s="390">
        <f>+IF(F7=0,"",E7/F7-1)</f>
        <v>-0.14280094413847377</v>
      </c>
      <c r="H7" s="390">
        <f>+IF(E7=0,"",D7/E7-1)</f>
        <v>12.321038090867368</v>
      </c>
      <c r="I7" s="205"/>
      <c r="J7" s="201"/>
      <c r="K7" s="144"/>
      <c r="O7" s="812">
        <v>2015</v>
      </c>
      <c r="P7" s="812">
        <f>+P6+1</f>
        <v>2</v>
      </c>
      <c r="Q7" s="813" t="s">
        <v>185</v>
      </c>
      <c r="R7" s="813" t="s">
        <v>186</v>
      </c>
      <c r="S7" s="813" t="s">
        <v>187</v>
      </c>
      <c r="T7" s="813" t="s">
        <v>188</v>
      </c>
      <c r="U7" s="813">
        <v>11.96666667</v>
      </c>
      <c r="X7" s="808" t="s">
        <v>181</v>
      </c>
      <c r="Y7" s="808" t="s">
        <v>182</v>
      </c>
      <c r="Z7" s="808" t="s">
        <v>183</v>
      </c>
      <c r="AA7" s="814">
        <v>2017</v>
      </c>
      <c r="AB7" s="814">
        <v>2016</v>
      </c>
      <c r="AC7" s="814">
        <v>2015</v>
      </c>
      <c r="AD7" s="814" t="s">
        <v>79</v>
      </c>
    </row>
    <row r="8" spans="1:30" ht="14.25" customHeight="1">
      <c r="A8" s="1287" t="s">
        <v>189</v>
      </c>
      <c r="B8" s="538" t="s">
        <v>196</v>
      </c>
      <c r="C8" s="538" t="s">
        <v>197</v>
      </c>
      <c r="D8" s="539">
        <f t="shared" ref="D8:D10" si="2">+AA9</f>
        <v>0</v>
      </c>
      <c r="E8" s="539">
        <f t="shared" si="0"/>
        <v>0</v>
      </c>
      <c r="F8" s="539">
        <f t="shared" si="1"/>
        <v>0</v>
      </c>
      <c r="G8" s="540" t="str">
        <f t="shared" ref="G8:G10" si="3">+IF(F8=0,"",E8/F8-1)</f>
        <v/>
      </c>
      <c r="H8" s="540" t="str">
        <f t="shared" ref="H8:H10" si="4">+IF(E8=0,"",D8/E8-1)</f>
        <v/>
      </c>
      <c r="I8" s="205"/>
      <c r="J8" s="201"/>
      <c r="K8" s="145"/>
      <c r="O8" s="812">
        <v>2015</v>
      </c>
      <c r="P8" s="812">
        <f t="shared" ref="P8:P17" si="5">+P7+1</f>
        <v>3</v>
      </c>
      <c r="Q8" s="813" t="s">
        <v>185</v>
      </c>
      <c r="R8" s="813" t="s">
        <v>186</v>
      </c>
      <c r="S8" s="813" t="s">
        <v>187</v>
      </c>
      <c r="T8" s="813" t="s">
        <v>188</v>
      </c>
      <c r="U8" s="813">
        <v>42.366666666666674</v>
      </c>
      <c r="X8" s="810" t="s">
        <v>186</v>
      </c>
      <c r="Y8" s="810" t="s">
        <v>187</v>
      </c>
      <c r="Z8" s="810" t="s">
        <v>188</v>
      </c>
      <c r="AA8" s="815">
        <v>483.77569999999997</v>
      </c>
      <c r="AB8" s="815">
        <v>36.31666666666667</v>
      </c>
      <c r="AC8" s="815">
        <v>42.366666666666674</v>
      </c>
      <c r="AD8" s="815">
        <v>562.45903333333331</v>
      </c>
    </row>
    <row r="9" spans="1:30" ht="14.25" customHeight="1">
      <c r="A9" s="1288"/>
      <c r="B9" s="538" t="s">
        <v>190</v>
      </c>
      <c r="C9" s="541" t="s">
        <v>203</v>
      </c>
      <c r="D9" s="539">
        <f t="shared" si="2"/>
        <v>0</v>
      </c>
      <c r="E9" s="539">
        <f t="shared" si="0"/>
        <v>0</v>
      </c>
      <c r="F9" s="539">
        <f t="shared" si="1"/>
        <v>20.5</v>
      </c>
      <c r="G9" s="540">
        <f t="shared" si="3"/>
        <v>-1</v>
      </c>
      <c r="H9" s="540" t="str">
        <f t="shared" si="4"/>
        <v/>
      </c>
      <c r="I9" s="205"/>
      <c r="J9" s="201"/>
      <c r="K9" s="145"/>
      <c r="O9" s="812">
        <v>2015</v>
      </c>
      <c r="P9" s="812">
        <f t="shared" si="5"/>
        <v>4</v>
      </c>
      <c r="Q9" s="813" t="s">
        <v>185</v>
      </c>
      <c r="R9" s="813" t="s">
        <v>186</v>
      </c>
      <c r="S9" s="813" t="s">
        <v>187</v>
      </c>
      <c r="T9" s="813" t="s">
        <v>188</v>
      </c>
      <c r="U9" s="813">
        <v>12.2</v>
      </c>
      <c r="X9" s="810" t="s">
        <v>189</v>
      </c>
      <c r="Y9" s="810" t="s">
        <v>196</v>
      </c>
      <c r="Z9" s="810" t="s">
        <v>197</v>
      </c>
      <c r="AA9" s="815"/>
      <c r="AB9" s="815">
        <v>0</v>
      </c>
      <c r="AC9" s="815">
        <v>0</v>
      </c>
      <c r="AD9" s="815">
        <v>0</v>
      </c>
    </row>
    <row r="10" spans="1:30" ht="14.25" customHeight="1">
      <c r="A10" s="1288"/>
      <c r="B10" s="538" t="s">
        <v>192</v>
      </c>
      <c r="C10" s="538" t="s">
        <v>193</v>
      </c>
      <c r="D10" s="539">
        <f t="shared" si="2"/>
        <v>74.77431</v>
      </c>
      <c r="E10" s="539">
        <f t="shared" si="0"/>
        <v>4.466666666666665</v>
      </c>
      <c r="F10" s="539">
        <f t="shared" si="1"/>
        <v>25.37</v>
      </c>
      <c r="G10" s="540">
        <f t="shared" si="3"/>
        <v>-0.82393903560635928</v>
      </c>
      <c r="H10" s="540">
        <f t="shared" si="4"/>
        <v>15.74051716417911</v>
      </c>
      <c r="I10" s="205"/>
      <c r="J10" s="201"/>
      <c r="K10" s="146"/>
      <c r="O10" s="812">
        <v>2015</v>
      </c>
      <c r="P10" s="812">
        <f t="shared" si="5"/>
        <v>5</v>
      </c>
      <c r="Q10" s="813" t="s">
        <v>185</v>
      </c>
      <c r="R10" s="813" t="s">
        <v>186</v>
      </c>
      <c r="S10" s="813" t="s">
        <v>187</v>
      </c>
      <c r="T10" s="813" t="s">
        <v>188</v>
      </c>
      <c r="U10" s="813">
        <v>39.619999999999997</v>
      </c>
      <c r="X10" s="810"/>
      <c r="Y10" s="810" t="s">
        <v>190</v>
      </c>
      <c r="Z10" s="810" t="s">
        <v>191</v>
      </c>
      <c r="AA10" s="815"/>
      <c r="AB10" s="815">
        <v>0</v>
      </c>
      <c r="AC10" s="815">
        <v>20.5</v>
      </c>
      <c r="AD10" s="815">
        <v>20.5</v>
      </c>
    </row>
    <row r="11" spans="1:30" ht="14.25" customHeight="1">
      <c r="A11" s="1288"/>
      <c r="B11" s="538" t="s">
        <v>194</v>
      </c>
      <c r="C11" s="538" t="s">
        <v>195</v>
      </c>
      <c r="D11" s="539">
        <v>0</v>
      </c>
      <c r="E11" s="539">
        <v>0</v>
      </c>
      <c r="F11" s="539">
        <v>0</v>
      </c>
      <c r="G11" s="540" t="str">
        <f t="shared" ref="G11:G14" si="6">+IF(F11=0,"",E11/F11-1)</f>
        <v/>
      </c>
      <c r="H11" s="540" t="str">
        <f t="shared" ref="H11:H14" si="7">+IF(E11=0,"",D11/E11-1)</f>
        <v/>
      </c>
      <c r="I11" s="205"/>
      <c r="J11" s="201"/>
      <c r="K11" s="149"/>
      <c r="N11" s="792"/>
      <c r="O11" s="812">
        <v>2015</v>
      </c>
      <c r="P11" s="812">
        <f t="shared" si="5"/>
        <v>6</v>
      </c>
      <c r="Q11" s="813" t="s">
        <v>185</v>
      </c>
      <c r="R11" s="813" t="s">
        <v>186</v>
      </c>
      <c r="S11" s="813" t="s">
        <v>187</v>
      </c>
      <c r="T11" s="813" t="s">
        <v>188</v>
      </c>
      <c r="U11" s="813">
        <v>23.55</v>
      </c>
      <c r="X11" s="810"/>
      <c r="Y11" s="810" t="s">
        <v>192</v>
      </c>
      <c r="Z11" s="810" t="s">
        <v>193</v>
      </c>
      <c r="AA11" s="815">
        <v>74.77431</v>
      </c>
      <c r="AB11" s="815">
        <v>4.466666666666665</v>
      </c>
      <c r="AC11" s="815">
        <v>25.37</v>
      </c>
      <c r="AD11" s="815">
        <v>104.61097666666667</v>
      </c>
    </row>
    <row r="12" spans="1:30" ht="14.25" customHeight="1">
      <c r="A12" s="1288"/>
      <c r="B12" s="538" t="s">
        <v>819</v>
      </c>
      <c r="C12" s="538" t="s">
        <v>816</v>
      </c>
      <c r="D12" s="539">
        <v>0.28194444400000002</v>
      </c>
      <c r="E12" s="539">
        <v>0</v>
      </c>
      <c r="F12" s="539">
        <v>0.68333333299999999</v>
      </c>
      <c r="G12" s="540">
        <f t="shared" si="6"/>
        <v>-1</v>
      </c>
      <c r="H12" s="540" t="str">
        <f t="shared" si="7"/>
        <v/>
      </c>
      <c r="I12" s="205"/>
      <c r="J12" s="201"/>
      <c r="K12" s="149"/>
      <c r="N12" s="792"/>
      <c r="O12" s="812">
        <v>2015</v>
      </c>
      <c r="P12" s="812">
        <f t="shared" si="5"/>
        <v>7</v>
      </c>
      <c r="Q12" s="813" t="s">
        <v>185</v>
      </c>
      <c r="R12" s="813" t="s">
        <v>186</v>
      </c>
      <c r="S12" s="813" t="s">
        <v>187</v>
      </c>
      <c r="T12" s="813" t="s">
        <v>188</v>
      </c>
      <c r="U12" s="813">
        <v>22.83</v>
      </c>
      <c r="X12" s="810"/>
      <c r="Y12" s="810" t="s">
        <v>194</v>
      </c>
      <c r="Z12" s="810" t="s">
        <v>195</v>
      </c>
      <c r="AA12" s="815"/>
      <c r="AB12" s="815">
        <v>0</v>
      </c>
      <c r="AC12" s="815">
        <v>0</v>
      </c>
      <c r="AD12" s="815">
        <v>0</v>
      </c>
    </row>
    <row r="13" spans="1:30" ht="14.25">
      <c r="A13" s="1288"/>
      <c r="B13" s="538" t="s">
        <v>821</v>
      </c>
      <c r="C13" s="538" t="s">
        <v>817</v>
      </c>
      <c r="D13" s="539">
        <v>23.764579999999999</v>
      </c>
      <c r="E13" s="539">
        <v>8.5</v>
      </c>
      <c r="F13" s="539">
        <v>0</v>
      </c>
      <c r="G13" s="540" t="str">
        <f t="shared" si="6"/>
        <v/>
      </c>
      <c r="H13" s="540">
        <f t="shared" si="7"/>
        <v>1.7958329411764704</v>
      </c>
      <c r="I13" s="205"/>
      <c r="J13" s="201"/>
      <c r="K13" s="149"/>
      <c r="N13" s="792"/>
      <c r="O13" s="812">
        <v>2015</v>
      </c>
      <c r="P13" s="812">
        <f t="shared" si="5"/>
        <v>8</v>
      </c>
      <c r="Q13" s="813" t="s">
        <v>185</v>
      </c>
      <c r="R13" s="813" t="s">
        <v>186</v>
      </c>
      <c r="S13" s="813" t="s">
        <v>187</v>
      </c>
      <c r="T13" s="813" t="s">
        <v>188</v>
      </c>
      <c r="U13" s="813">
        <v>19.649999999999999</v>
      </c>
      <c r="X13" s="810"/>
      <c r="Y13" s="810" t="s">
        <v>819</v>
      </c>
      <c r="Z13" s="810" t="s">
        <v>816</v>
      </c>
      <c r="AA13" s="815">
        <v>0.28194444400000002</v>
      </c>
      <c r="AB13" s="815"/>
      <c r="AC13" s="815">
        <v>0.68333333299999999</v>
      </c>
      <c r="AD13" s="815">
        <v>0.96527777700000006</v>
      </c>
    </row>
    <row r="14" spans="1:30" ht="12.75">
      <c r="A14" s="1289"/>
      <c r="B14" s="538" t="s">
        <v>820</v>
      </c>
      <c r="C14" s="538" t="s">
        <v>818</v>
      </c>
      <c r="D14" s="539">
        <v>1.009028</v>
      </c>
      <c r="E14" s="539">
        <v>0</v>
      </c>
      <c r="F14" s="539">
        <v>0</v>
      </c>
      <c r="G14" s="540" t="str">
        <f t="shared" si="6"/>
        <v/>
      </c>
      <c r="H14" s="540" t="str">
        <f t="shared" si="7"/>
        <v/>
      </c>
      <c r="N14" s="792"/>
      <c r="O14" s="812">
        <v>2015</v>
      </c>
      <c r="P14" s="812">
        <f t="shared" si="5"/>
        <v>9</v>
      </c>
      <c r="Q14" s="813" t="s">
        <v>185</v>
      </c>
      <c r="R14" s="813" t="s">
        <v>186</v>
      </c>
      <c r="S14" s="813" t="s">
        <v>187</v>
      </c>
      <c r="T14" s="813" t="s">
        <v>188</v>
      </c>
      <c r="U14" s="813">
        <v>71.183000000000007</v>
      </c>
      <c r="X14" s="810"/>
      <c r="Y14" s="810" t="s">
        <v>821</v>
      </c>
      <c r="Z14" s="810" t="s">
        <v>817</v>
      </c>
      <c r="AA14" s="815">
        <v>23.764579999999999</v>
      </c>
      <c r="AB14" s="815">
        <v>8.5</v>
      </c>
      <c r="AC14" s="815"/>
      <c r="AD14" s="815">
        <v>32.264579999999995</v>
      </c>
    </row>
    <row r="15" spans="1:30" ht="14.25">
      <c r="A15" s="385" t="s">
        <v>200</v>
      </c>
      <c r="B15" s="386"/>
      <c r="C15" s="387"/>
      <c r="D15" s="388">
        <f>SUM(D7:D14)</f>
        <v>583.60556244399993</v>
      </c>
      <c r="E15" s="388">
        <f t="shared" ref="E15:F15" si="8">SUM(E7:E14)</f>
        <v>49.283333333333331</v>
      </c>
      <c r="F15" s="388">
        <f t="shared" si="8"/>
        <v>88.919999999666672</v>
      </c>
      <c r="G15" s="389">
        <f>+E15/F15-1</f>
        <v>-0.44575648522809186</v>
      </c>
      <c r="H15" s="389">
        <f>+D15/E15-1</f>
        <v>10.841844351247886</v>
      </c>
      <c r="I15" s="205"/>
      <c r="J15" s="201"/>
      <c r="K15" s="149"/>
      <c r="N15" s="792"/>
      <c r="O15" s="812">
        <v>2015</v>
      </c>
      <c r="P15" s="812">
        <f t="shared" si="5"/>
        <v>10</v>
      </c>
      <c r="Q15" s="813" t="s">
        <v>185</v>
      </c>
      <c r="R15" s="813" t="s">
        <v>186</v>
      </c>
      <c r="S15" s="813" t="s">
        <v>187</v>
      </c>
      <c r="T15" s="813" t="s">
        <v>188</v>
      </c>
      <c r="U15" s="813">
        <v>278.5</v>
      </c>
      <c r="X15" s="810"/>
      <c r="Y15" s="810" t="s">
        <v>820</v>
      </c>
      <c r="Z15" s="810" t="s">
        <v>818</v>
      </c>
      <c r="AA15" s="815">
        <v>1.009028</v>
      </c>
      <c r="AB15" s="815"/>
      <c r="AC15" s="815"/>
      <c r="AD15" s="815">
        <v>1.009028</v>
      </c>
    </row>
    <row r="16" spans="1:30" ht="15">
      <c r="A16" s="199"/>
      <c r="B16" s="200"/>
      <c r="C16" s="202"/>
      <c r="D16" s="203"/>
      <c r="E16" s="203"/>
      <c r="F16" s="201"/>
      <c r="G16" s="204"/>
      <c r="H16" s="220"/>
      <c r="I16" s="205"/>
      <c r="J16" s="201"/>
      <c r="K16" s="149"/>
      <c r="O16" s="812">
        <v>2015</v>
      </c>
      <c r="P16" s="812">
        <f t="shared" si="5"/>
        <v>11</v>
      </c>
      <c r="Q16" s="813" t="s">
        <v>185</v>
      </c>
      <c r="R16" s="813" t="s">
        <v>186</v>
      </c>
      <c r="S16" s="813" t="s">
        <v>187</v>
      </c>
      <c r="T16" s="813" t="s">
        <v>188</v>
      </c>
      <c r="U16" s="813">
        <v>177.3</v>
      </c>
      <c r="X16" s="810" t="s">
        <v>79</v>
      </c>
      <c r="Y16" s="810"/>
      <c r="Z16" s="810"/>
      <c r="AA16" s="815">
        <v>583.60556244399993</v>
      </c>
      <c r="AB16" s="815">
        <v>49.283333333333331</v>
      </c>
      <c r="AC16" s="815">
        <v>88.919999999666672</v>
      </c>
      <c r="AD16" s="815">
        <v>721.80889577699998</v>
      </c>
    </row>
    <row r="17" spans="1:32" ht="14.25" customHeight="1">
      <c r="A17" s="199"/>
      <c r="B17" s="200"/>
      <c r="C17" s="202"/>
      <c r="D17" s="203"/>
      <c r="E17" s="203"/>
      <c r="F17" s="201"/>
      <c r="G17" s="204"/>
      <c r="H17" s="204"/>
      <c r="I17" s="205"/>
      <c r="J17" s="201"/>
      <c r="K17" s="149"/>
      <c r="O17" s="812">
        <v>2015</v>
      </c>
      <c r="P17" s="812">
        <f t="shared" si="5"/>
        <v>12</v>
      </c>
      <c r="Q17" s="813" t="s">
        <v>185</v>
      </c>
      <c r="R17" s="813" t="s">
        <v>186</v>
      </c>
      <c r="S17" s="813" t="s">
        <v>187</v>
      </c>
      <c r="T17" s="813" t="s">
        <v>188</v>
      </c>
      <c r="U17" s="813">
        <v>367.9</v>
      </c>
      <c r="X17" s="810"/>
      <c r="Y17" s="810"/>
      <c r="Z17" s="810"/>
      <c r="AA17" s="810"/>
      <c r="AB17" s="810"/>
      <c r="AC17" s="810"/>
      <c r="AD17" s="810"/>
    </row>
    <row r="18" spans="1:32" ht="14.25" customHeight="1">
      <c r="A18" s="199"/>
      <c r="B18" s="200"/>
      <c r="C18" s="202"/>
      <c r="D18" s="203"/>
      <c r="E18" s="203"/>
      <c r="F18" s="201"/>
      <c r="G18" s="204"/>
      <c r="H18" s="204"/>
      <c r="I18" s="205"/>
      <c r="J18" s="201"/>
      <c r="K18" s="159"/>
      <c r="O18" s="812">
        <v>2016</v>
      </c>
      <c r="P18" s="812">
        <v>1</v>
      </c>
      <c r="Q18" s="813" t="s">
        <v>185</v>
      </c>
      <c r="R18" s="813" t="s">
        <v>186</v>
      </c>
      <c r="S18" s="813" t="s">
        <v>187</v>
      </c>
      <c r="T18" s="813" t="s">
        <v>188</v>
      </c>
      <c r="U18" s="813">
        <v>150.55000000000001</v>
      </c>
      <c r="X18" s="810"/>
      <c r="Y18" s="810"/>
      <c r="Z18" s="810"/>
      <c r="AA18" s="810"/>
      <c r="AB18" s="810"/>
      <c r="AC18" s="810"/>
      <c r="AD18" s="810"/>
    </row>
    <row r="19" spans="1:32" ht="14.25" customHeight="1">
      <c r="A19" s="199"/>
      <c r="B19" s="200"/>
      <c r="C19" s="202"/>
      <c r="D19" s="203"/>
      <c r="E19" s="203"/>
      <c r="F19" s="201"/>
      <c r="G19" s="204"/>
      <c r="H19" s="204"/>
      <c r="I19" s="205"/>
      <c r="J19" s="201"/>
      <c r="K19" s="159"/>
      <c r="O19" s="812">
        <v>2016</v>
      </c>
      <c r="P19" s="812">
        <f>+P18+1</f>
        <v>2</v>
      </c>
      <c r="Q19" s="813" t="s">
        <v>185</v>
      </c>
      <c r="R19" s="813" t="s">
        <v>186</v>
      </c>
      <c r="S19" s="813" t="s">
        <v>187</v>
      </c>
      <c r="T19" s="813" t="s">
        <v>188</v>
      </c>
      <c r="U19" s="813">
        <v>175.6</v>
      </c>
      <c r="X19" s="810"/>
      <c r="Y19" s="810"/>
      <c r="Z19" s="810"/>
      <c r="AA19" s="810"/>
      <c r="AB19" s="810"/>
      <c r="AC19" s="810"/>
      <c r="AD19" s="810"/>
    </row>
    <row r="20" spans="1:32" ht="14.25" customHeight="1">
      <c r="A20" s="199"/>
      <c r="B20" s="200"/>
      <c r="C20" s="202"/>
      <c r="D20" s="203"/>
      <c r="E20" s="203"/>
      <c r="F20" s="201"/>
      <c r="G20" s="204"/>
      <c r="H20" s="204"/>
      <c r="I20" s="205"/>
      <c r="J20" s="201"/>
      <c r="K20" s="163"/>
      <c r="O20" s="812">
        <v>2016</v>
      </c>
      <c r="P20" s="812">
        <f>+P19+1</f>
        <v>3</v>
      </c>
      <c r="Q20" s="813" t="s">
        <v>185</v>
      </c>
      <c r="R20" s="813" t="s">
        <v>186</v>
      </c>
      <c r="S20" s="813" t="s">
        <v>187</v>
      </c>
      <c r="T20" s="813" t="s">
        <v>188</v>
      </c>
      <c r="U20" s="813">
        <v>36.31666666666667</v>
      </c>
      <c r="X20" s="810"/>
      <c r="Y20" s="810"/>
      <c r="Z20" s="810"/>
      <c r="AA20" s="810"/>
      <c r="AB20" s="810"/>
      <c r="AC20" s="810"/>
      <c r="AD20" s="810"/>
    </row>
    <row r="21" spans="1:32" s="164" customFormat="1" ht="14.25" customHeight="1">
      <c r="A21" s="199"/>
      <c r="B21" s="200"/>
      <c r="C21" s="202"/>
      <c r="D21" s="203"/>
      <c r="E21" s="203"/>
      <c r="F21" s="201"/>
      <c r="G21" s="204"/>
      <c r="H21" s="204"/>
      <c r="I21" s="205"/>
      <c r="J21" s="201"/>
      <c r="K21" s="159"/>
      <c r="M21" s="423"/>
      <c r="N21" s="423"/>
      <c r="O21" s="812">
        <v>2016</v>
      </c>
      <c r="P21" s="812">
        <f t="shared" ref="P21:P29" si="9">+P20+1</f>
        <v>4</v>
      </c>
      <c r="Q21" s="813" t="s">
        <v>185</v>
      </c>
      <c r="R21" s="813" t="s">
        <v>186</v>
      </c>
      <c r="S21" s="813" t="s">
        <v>187</v>
      </c>
      <c r="T21" s="813" t="s">
        <v>188</v>
      </c>
      <c r="U21" s="813">
        <v>54.6</v>
      </c>
      <c r="V21" s="689"/>
      <c r="W21" s="689"/>
      <c r="X21" s="810"/>
      <c r="Y21" s="810"/>
      <c r="Z21" s="810"/>
      <c r="AA21" s="810"/>
      <c r="AB21" s="810"/>
      <c r="AC21" s="810"/>
      <c r="AD21" s="810"/>
      <c r="AE21" s="689"/>
      <c r="AF21" s="689"/>
    </row>
    <row r="22" spans="1:32" s="164" customFormat="1" ht="14.25" customHeight="1">
      <c r="A22" s="199"/>
      <c r="B22" s="200"/>
      <c r="C22" s="202"/>
      <c r="D22" s="203"/>
      <c r="E22" s="203"/>
      <c r="F22" s="201"/>
      <c r="G22" s="204"/>
      <c r="H22" s="204"/>
      <c r="I22" s="205"/>
      <c r="J22" s="201"/>
      <c r="K22" s="159"/>
      <c r="M22" s="423"/>
      <c r="N22" s="423"/>
      <c r="O22" s="812">
        <v>2016</v>
      </c>
      <c r="P22" s="812">
        <f t="shared" si="9"/>
        <v>5</v>
      </c>
      <c r="Q22" s="813" t="s">
        <v>185</v>
      </c>
      <c r="R22" s="813" t="s">
        <v>186</v>
      </c>
      <c r="S22" s="813" t="s">
        <v>187</v>
      </c>
      <c r="T22" s="813" t="s">
        <v>188</v>
      </c>
      <c r="U22" s="813">
        <v>309.91666670000001</v>
      </c>
      <c r="V22" s="689"/>
      <c r="W22" s="689"/>
      <c r="X22" s="810"/>
      <c r="Y22" s="810"/>
      <c r="Z22" s="810"/>
      <c r="AA22" s="810"/>
      <c r="AB22" s="810"/>
      <c r="AC22" s="810"/>
      <c r="AD22" s="810"/>
      <c r="AE22" s="689"/>
      <c r="AF22" s="689"/>
    </row>
    <row r="23" spans="1:32" s="164" customFormat="1" ht="14.25" customHeight="1">
      <c r="A23" s="199"/>
      <c r="B23" s="200"/>
      <c r="C23" s="202"/>
      <c r="D23" s="203"/>
      <c r="E23" s="203"/>
      <c r="F23" s="201"/>
      <c r="G23" s="204"/>
      <c r="H23" s="204"/>
      <c r="I23" s="205"/>
      <c r="J23" s="201"/>
      <c r="K23" s="159"/>
      <c r="M23" s="423"/>
      <c r="N23" s="423"/>
      <c r="O23" s="812">
        <v>2016</v>
      </c>
      <c r="P23" s="812">
        <f t="shared" si="9"/>
        <v>6</v>
      </c>
      <c r="Q23" s="813" t="s">
        <v>185</v>
      </c>
      <c r="R23" s="813" t="s">
        <v>186</v>
      </c>
      <c r="S23" s="813" t="s">
        <v>187</v>
      </c>
      <c r="T23" s="813" t="s">
        <v>188</v>
      </c>
      <c r="U23" s="813">
        <v>209.4555556</v>
      </c>
      <c r="V23" s="689"/>
      <c r="W23" s="689"/>
      <c r="X23" s="810"/>
      <c r="Y23" s="810"/>
      <c r="Z23" s="810"/>
      <c r="AA23" s="810"/>
      <c r="AB23" s="810"/>
      <c r="AC23" s="810"/>
      <c r="AD23" s="810"/>
      <c r="AE23" s="689"/>
      <c r="AF23" s="689"/>
    </row>
    <row r="24" spans="1:32" s="164" customFormat="1" ht="14.25" customHeight="1">
      <c r="A24" s="199"/>
      <c r="B24" s="200"/>
      <c r="C24" s="202"/>
      <c r="D24" s="203"/>
      <c r="E24" s="203"/>
      <c r="F24" s="201"/>
      <c r="G24" s="204"/>
      <c r="H24" s="204"/>
      <c r="I24" s="205"/>
      <c r="J24" s="201"/>
      <c r="K24" s="159"/>
      <c r="M24" s="423"/>
      <c r="N24" s="423"/>
      <c r="O24" s="812">
        <v>2016</v>
      </c>
      <c r="P24" s="812">
        <f t="shared" si="9"/>
        <v>7</v>
      </c>
      <c r="Q24" s="813" t="s">
        <v>185</v>
      </c>
      <c r="R24" s="813" t="s">
        <v>186</v>
      </c>
      <c r="S24" s="813" t="s">
        <v>187</v>
      </c>
      <c r="T24" s="813" t="s">
        <v>188</v>
      </c>
      <c r="U24" s="813">
        <v>386</v>
      </c>
      <c r="V24" s="689"/>
      <c r="W24" s="689"/>
      <c r="X24" s="689"/>
      <c r="Y24" s="689"/>
      <c r="Z24" s="689"/>
      <c r="AA24" s="689"/>
      <c r="AB24" s="689"/>
      <c r="AC24" s="689"/>
      <c r="AD24" s="689"/>
      <c r="AE24" s="689"/>
      <c r="AF24" s="689"/>
    </row>
    <row r="25" spans="1:32" s="164" customFormat="1" ht="14.25" customHeight="1">
      <c r="A25" s="199"/>
      <c r="B25" s="200"/>
      <c r="C25" s="202"/>
      <c r="D25" s="203"/>
      <c r="E25" s="203"/>
      <c r="F25" s="201"/>
      <c r="G25" s="204"/>
      <c r="H25" s="204"/>
      <c r="I25" s="205"/>
      <c r="J25" s="201"/>
      <c r="K25" s="159"/>
      <c r="M25" s="423"/>
      <c r="N25" s="423"/>
      <c r="O25" s="812">
        <v>2016</v>
      </c>
      <c r="P25" s="812">
        <f t="shared" si="9"/>
        <v>8</v>
      </c>
      <c r="Q25" s="813" t="s">
        <v>185</v>
      </c>
      <c r="R25" s="813" t="s">
        <v>186</v>
      </c>
      <c r="S25" s="813" t="s">
        <v>187</v>
      </c>
      <c r="T25" s="813" t="s">
        <v>188</v>
      </c>
      <c r="U25" s="813">
        <v>616.3833333</v>
      </c>
      <c r="V25" s="689"/>
      <c r="W25" s="689"/>
      <c r="X25" s="689"/>
      <c r="Y25" s="689"/>
      <c r="Z25" s="689"/>
      <c r="AA25" s="689"/>
      <c r="AB25" s="689"/>
      <c r="AC25" s="689"/>
      <c r="AD25" s="689"/>
      <c r="AE25" s="689"/>
      <c r="AF25" s="689"/>
    </row>
    <row r="26" spans="1:32" s="164" customFormat="1" ht="14.25" customHeight="1">
      <c r="A26" s="199"/>
      <c r="B26" s="200"/>
      <c r="C26" s="202"/>
      <c r="D26" s="203"/>
      <c r="E26" s="203"/>
      <c r="F26" s="201"/>
      <c r="G26" s="204"/>
      <c r="H26" s="204"/>
      <c r="I26" s="205"/>
      <c r="J26" s="243"/>
      <c r="K26" s="159"/>
      <c r="M26" s="423"/>
      <c r="N26" s="423"/>
      <c r="O26" s="812">
        <v>2016</v>
      </c>
      <c r="P26" s="812">
        <f t="shared" si="9"/>
        <v>9</v>
      </c>
      <c r="Q26" s="813" t="s">
        <v>185</v>
      </c>
      <c r="R26" s="813" t="s">
        <v>186</v>
      </c>
      <c r="S26" s="813" t="s">
        <v>187</v>
      </c>
      <c r="T26" s="813" t="s">
        <v>188</v>
      </c>
      <c r="U26" s="813">
        <v>471.91666670000001</v>
      </c>
      <c r="V26" s="689"/>
      <c r="W26" s="689"/>
      <c r="X26" s="689"/>
      <c r="Y26" s="689"/>
      <c r="Z26" s="689"/>
      <c r="AA26" s="689"/>
      <c r="AB26" s="689"/>
      <c r="AC26" s="689"/>
      <c r="AD26" s="689"/>
      <c r="AE26" s="689"/>
      <c r="AF26" s="689"/>
    </row>
    <row r="27" spans="1:32" s="164" customFormat="1" ht="14.25" customHeight="1">
      <c r="A27" s="199"/>
      <c r="B27" s="200"/>
      <c r="C27" s="202"/>
      <c r="D27" s="203"/>
      <c r="E27" s="203"/>
      <c r="F27" s="201"/>
      <c r="G27" s="204"/>
      <c r="H27" s="204"/>
      <c r="I27" s="205"/>
      <c r="J27" s="243"/>
      <c r="K27" s="159"/>
      <c r="M27" s="423"/>
      <c r="N27" s="423"/>
      <c r="O27" s="812">
        <v>2016</v>
      </c>
      <c r="P27" s="812">
        <f t="shared" si="9"/>
        <v>10</v>
      </c>
      <c r="Q27" s="813" t="s">
        <v>185</v>
      </c>
      <c r="R27" s="813" t="s">
        <v>186</v>
      </c>
      <c r="S27" s="813" t="s">
        <v>187</v>
      </c>
      <c r="T27" s="813" t="s">
        <v>188</v>
      </c>
      <c r="U27" s="813"/>
      <c r="V27" s="689"/>
      <c r="W27" s="689"/>
      <c r="X27" s="689"/>
      <c r="Y27" s="689"/>
      <c r="Z27" s="689"/>
      <c r="AA27" s="689"/>
      <c r="AB27" s="689"/>
      <c r="AC27" s="689"/>
      <c r="AD27" s="689"/>
      <c r="AE27" s="689"/>
      <c r="AF27" s="689"/>
    </row>
    <row r="28" spans="1:32" s="164" customFormat="1" ht="14.25" customHeight="1">
      <c r="A28" s="199"/>
      <c r="B28" s="200"/>
      <c r="C28" s="202"/>
      <c r="D28" s="203"/>
      <c r="E28" s="203"/>
      <c r="F28" s="201"/>
      <c r="G28" s="204"/>
      <c r="H28" s="204"/>
      <c r="I28" s="205"/>
      <c r="J28" s="243"/>
      <c r="K28" s="159"/>
      <c r="M28" s="423"/>
      <c r="N28" s="423"/>
      <c r="O28" s="812">
        <v>2016</v>
      </c>
      <c r="P28" s="812">
        <f t="shared" si="9"/>
        <v>11</v>
      </c>
      <c r="Q28" s="813" t="s">
        <v>185</v>
      </c>
      <c r="R28" s="813" t="s">
        <v>186</v>
      </c>
      <c r="S28" s="813" t="s">
        <v>187</v>
      </c>
      <c r="T28" s="813" t="s">
        <v>188</v>
      </c>
      <c r="U28" s="813"/>
      <c r="V28" s="689"/>
      <c r="W28" s="689"/>
      <c r="X28" s="689"/>
      <c r="Y28" s="689"/>
      <c r="Z28" s="689"/>
      <c r="AA28" s="689"/>
      <c r="AB28" s="689"/>
      <c r="AC28" s="689"/>
      <c r="AD28" s="689"/>
      <c r="AE28" s="689"/>
      <c r="AF28" s="689"/>
    </row>
    <row r="29" spans="1:32" s="164" customFormat="1" ht="15">
      <c r="A29" s="199"/>
      <c r="B29" s="200"/>
      <c r="C29" s="202"/>
      <c r="D29" s="203"/>
      <c r="E29" s="203"/>
      <c r="F29" s="201"/>
      <c r="G29" s="204"/>
      <c r="H29" s="204"/>
      <c r="I29" s="220"/>
      <c r="J29" s="243"/>
      <c r="K29" s="159"/>
      <c r="M29" s="423"/>
      <c r="N29" s="423"/>
      <c r="O29" s="812">
        <v>2016</v>
      </c>
      <c r="P29" s="812">
        <f t="shared" si="9"/>
        <v>12</v>
      </c>
      <c r="Q29" s="813" t="s">
        <v>185</v>
      </c>
      <c r="R29" s="813" t="s">
        <v>186</v>
      </c>
      <c r="S29" s="813" t="s">
        <v>187</v>
      </c>
      <c r="T29" s="813" t="s">
        <v>188</v>
      </c>
      <c r="U29" s="813"/>
      <c r="V29" s="689"/>
      <c r="W29" s="689"/>
      <c r="X29" s="689"/>
      <c r="Y29" s="689"/>
      <c r="Z29" s="689"/>
      <c r="AA29" s="689"/>
      <c r="AB29" s="689"/>
      <c r="AC29" s="689"/>
      <c r="AD29" s="689"/>
      <c r="AE29" s="689"/>
      <c r="AF29" s="689"/>
    </row>
    <row r="30" spans="1:32" s="164" customFormat="1" ht="15">
      <c r="A30" s="199"/>
      <c r="B30" s="200"/>
      <c r="C30" s="202"/>
      <c r="D30" s="203"/>
      <c r="E30" s="203"/>
      <c r="F30" s="201"/>
      <c r="G30" s="204"/>
      <c r="H30" s="204"/>
      <c r="I30" s="220"/>
      <c r="J30" s="243"/>
      <c r="K30" s="159"/>
      <c r="M30" s="423"/>
      <c r="N30" s="423"/>
      <c r="O30" s="812">
        <v>2015</v>
      </c>
      <c r="P30" s="812">
        <v>1</v>
      </c>
      <c r="Q30" s="813">
        <v>138</v>
      </c>
      <c r="R30" s="813" t="s">
        <v>189</v>
      </c>
      <c r="S30" s="813" t="s">
        <v>190</v>
      </c>
      <c r="T30" s="813" t="s">
        <v>191</v>
      </c>
      <c r="U30" s="813">
        <v>20.55</v>
      </c>
      <c r="V30" s="689"/>
      <c r="W30" s="689"/>
      <c r="X30" s="689"/>
      <c r="Y30" s="689"/>
      <c r="Z30" s="689"/>
      <c r="AA30" s="689"/>
      <c r="AB30" s="689"/>
      <c r="AC30" s="689"/>
      <c r="AD30" s="689"/>
      <c r="AE30" s="689"/>
      <c r="AF30" s="689"/>
    </row>
    <row r="31" spans="1:32" s="164" customFormat="1" ht="15">
      <c r="A31" s="199"/>
      <c r="B31" s="200"/>
      <c r="C31" s="202"/>
      <c r="D31" s="203"/>
      <c r="E31" s="203"/>
      <c r="F31" s="201"/>
      <c r="G31" s="204"/>
      <c r="H31" s="204"/>
      <c r="I31" s="220"/>
      <c r="J31" s="243"/>
      <c r="K31" s="159"/>
      <c r="M31" s="423"/>
      <c r="N31" s="423"/>
      <c r="O31" s="812">
        <v>2015</v>
      </c>
      <c r="P31" s="812">
        <f>+P30+1</f>
        <v>2</v>
      </c>
      <c r="Q31" s="813">
        <v>138</v>
      </c>
      <c r="R31" s="813" t="s">
        <v>189</v>
      </c>
      <c r="S31" s="813" t="s">
        <v>190</v>
      </c>
      <c r="T31" s="813" t="s">
        <v>191</v>
      </c>
      <c r="U31" s="813">
        <v>15.06666667</v>
      </c>
      <c r="V31" s="689"/>
      <c r="W31" s="689"/>
      <c r="X31" s="689"/>
      <c r="Y31" s="689"/>
      <c r="Z31" s="689"/>
      <c r="AA31" s="689"/>
      <c r="AB31" s="689"/>
      <c r="AC31" s="689"/>
      <c r="AD31" s="689"/>
      <c r="AE31" s="689"/>
      <c r="AF31" s="689"/>
    </row>
    <row r="32" spans="1:32" s="164" customFormat="1" ht="18" customHeight="1">
      <c r="A32" s="199"/>
      <c r="B32" s="200"/>
      <c r="C32" s="202"/>
      <c r="D32" s="203"/>
      <c r="E32" s="203"/>
      <c r="F32" s="201"/>
      <c r="G32" s="204"/>
      <c r="H32" s="204"/>
      <c r="I32" s="220"/>
      <c r="J32" s="243"/>
      <c r="K32" s="159"/>
      <c r="M32" s="423"/>
      <c r="N32" s="423"/>
      <c r="O32" s="812">
        <v>2015</v>
      </c>
      <c r="P32" s="812">
        <f t="shared" ref="P32:P41" si="10">+P31+1</f>
        <v>3</v>
      </c>
      <c r="Q32" s="813">
        <v>138</v>
      </c>
      <c r="R32" s="813" t="s">
        <v>189</v>
      </c>
      <c r="S32" s="813" t="s">
        <v>190</v>
      </c>
      <c r="T32" s="813" t="s">
        <v>191</v>
      </c>
      <c r="U32" s="813">
        <v>20.5</v>
      </c>
      <c r="V32" s="689"/>
      <c r="W32" s="689"/>
      <c r="X32" s="689"/>
      <c r="Y32" s="689"/>
      <c r="Z32" s="689"/>
      <c r="AA32" s="689"/>
      <c r="AB32" s="689"/>
      <c r="AC32" s="689"/>
      <c r="AD32" s="689"/>
      <c r="AE32" s="689"/>
      <c r="AF32" s="689"/>
    </row>
    <row r="33" spans="1:32" s="164" customFormat="1" ht="15">
      <c r="A33" s="199"/>
      <c r="B33" s="200"/>
      <c r="C33" s="202"/>
      <c r="D33" s="203"/>
      <c r="E33" s="203"/>
      <c r="F33" s="201"/>
      <c r="G33" s="204"/>
      <c r="H33" s="204"/>
      <c r="I33" s="220"/>
      <c r="J33" s="243"/>
      <c r="K33" s="159"/>
      <c r="M33" s="423"/>
      <c r="N33" s="423"/>
      <c r="O33" s="812">
        <v>2015</v>
      </c>
      <c r="P33" s="812">
        <f t="shared" si="10"/>
        <v>4</v>
      </c>
      <c r="Q33" s="813">
        <v>138</v>
      </c>
      <c r="R33" s="813" t="s">
        <v>189</v>
      </c>
      <c r="S33" s="813" t="s">
        <v>190</v>
      </c>
      <c r="T33" s="813" t="s">
        <v>191</v>
      </c>
      <c r="U33" s="813">
        <v>36.366666666666674</v>
      </c>
      <c r="V33" s="689"/>
      <c r="W33" s="689"/>
      <c r="X33" s="689"/>
      <c r="Y33" s="689"/>
      <c r="Z33" s="689"/>
      <c r="AA33" s="689"/>
      <c r="AB33" s="689"/>
      <c r="AC33" s="689"/>
      <c r="AD33" s="689"/>
      <c r="AE33" s="689"/>
      <c r="AF33" s="689"/>
    </row>
    <row r="34" spans="1:32" s="164" customFormat="1" ht="15">
      <c r="A34" s="199"/>
      <c r="B34" s="200"/>
      <c r="C34" s="202"/>
      <c r="D34" s="203"/>
      <c r="E34" s="203"/>
      <c r="F34" s="201"/>
      <c r="G34" s="204"/>
      <c r="H34" s="204"/>
      <c r="I34" s="220"/>
      <c r="J34" s="243"/>
      <c r="K34" s="159"/>
      <c r="M34" s="423"/>
      <c r="N34" s="423"/>
      <c r="O34" s="812">
        <v>2015</v>
      </c>
      <c r="P34" s="812">
        <f t="shared" si="10"/>
        <v>5</v>
      </c>
      <c r="Q34" s="813">
        <v>138</v>
      </c>
      <c r="R34" s="813" t="s">
        <v>189</v>
      </c>
      <c r="S34" s="813" t="s">
        <v>190</v>
      </c>
      <c r="T34" s="813" t="s">
        <v>191</v>
      </c>
      <c r="U34" s="813">
        <v>62.5</v>
      </c>
      <c r="V34" s="689"/>
      <c r="W34" s="689"/>
      <c r="X34" s="689"/>
      <c r="Y34" s="689"/>
      <c r="Z34" s="689"/>
      <c r="AA34" s="689"/>
      <c r="AB34" s="689"/>
      <c r="AC34" s="689"/>
      <c r="AD34" s="689"/>
      <c r="AE34" s="689"/>
      <c r="AF34" s="689"/>
    </row>
    <row r="35" spans="1:32" s="164" customFormat="1" ht="15">
      <c r="A35" s="199"/>
      <c r="B35" s="200"/>
      <c r="C35" s="202"/>
      <c r="D35" s="203"/>
      <c r="E35" s="203"/>
      <c r="F35" s="201"/>
      <c r="G35" s="204"/>
      <c r="H35" s="204"/>
      <c r="I35" s="220"/>
      <c r="J35" s="243"/>
      <c r="K35" s="159"/>
      <c r="M35" s="423"/>
      <c r="N35" s="423"/>
      <c r="O35" s="812">
        <v>2015</v>
      </c>
      <c r="P35" s="812">
        <f t="shared" si="10"/>
        <v>6</v>
      </c>
      <c r="Q35" s="813">
        <v>138</v>
      </c>
      <c r="R35" s="813" t="s">
        <v>189</v>
      </c>
      <c r="S35" s="813" t="s">
        <v>190</v>
      </c>
      <c r="T35" s="813" t="s">
        <v>191</v>
      </c>
      <c r="U35" s="813">
        <v>14.95</v>
      </c>
      <c r="V35" s="689"/>
      <c r="W35" s="689"/>
      <c r="X35" s="689"/>
      <c r="Y35" s="689"/>
      <c r="Z35" s="689"/>
      <c r="AA35" s="689"/>
      <c r="AB35" s="689"/>
      <c r="AC35" s="689"/>
      <c r="AD35" s="689"/>
      <c r="AE35" s="689"/>
      <c r="AF35" s="689"/>
    </row>
    <row r="36" spans="1:32" s="164" customFormat="1" ht="15">
      <c r="A36" s="199"/>
      <c r="B36" s="200"/>
      <c r="C36" s="202"/>
      <c r="D36" s="203"/>
      <c r="E36" s="203"/>
      <c r="F36" s="201"/>
      <c r="G36" s="204"/>
      <c r="H36" s="204"/>
      <c r="I36" s="220"/>
      <c r="J36" s="243"/>
      <c r="K36" s="159"/>
      <c r="M36" s="423"/>
      <c r="N36" s="423"/>
      <c r="O36" s="812">
        <v>2015</v>
      </c>
      <c r="P36" s="812">
        <f t="shared" si="10"/>
        <v>7</v>
      </c>
      <c r="Q36" s="813">
        <v>138</v>
      </c>
      <c r="R36" s="813" t="s">
        <v>189</v>
      </c>
      <c r="S36" s="813" t="s">
        <v>190</v>
      </c>
      <c r="T36" s="813" t="s">
        <v>191</v>
      </c>
      <c r="U36" s="813">
        <v>5.23</v>
      </c>
      <c r="V36" s="689"/>
      <c r="W36" s="689"/>
      <c r="X36" s="689"/>
      <c r="Y36" s="689"/>
      <c r="Z36" s="689"/>
      <c r="AA36" s="689"/>
      <c r="AB36" s="689"/>
      <c r="AC36" s="689"/>
      <c r="AD36" s="689"/>
      <c r="AE36" s="689"/>
      <c r="AF36" s="689"/>
    </row>
    <row r="37" spans="1:32" s="164" customFormat="1" ht="15">
      <c r="A37" s="199"/>
      <c r="B37" s="200"/>
      <c r="C37" s="202"/>
      <c r="D37" s="203"/>
      <c r="E37" s="203"/>
      <c r="F37" s="201"/>
      <c r="G37" s="204"/>
      <c r="H37" s="204"/>
      <c r="I37" s="220"/>
      <c r="J37" s="243"/>
      <c r="K37" s="159"/>
      <c r="M37" s="423"/>
      <c r="N37" s="423"/>
      <c r="O37" s="812">
        <v>2015</v>
      </c>
      <c r="P37" s="812">
        <f t="shared" si="10"/>
        <v>8</v>
      </c>
      <c r="Q37" s="813">
        <v>138</v>
      </c>
      <c r="R37" s="813" t="s">
        <v>189</v>
      </c>
      <c r="S37" s="813" t="s">
        <v>190</v>
      </c>
      <c r="T37" s="813" t="s">
        <v>191</v>
      </c>
      <c r="U37" s="813">
        <v>2.85</v>
      </c>
      <c r="V37" s="689"/>
      <c r="W37" s="689"/>
      <c r="X37" s="689"/>
      <c r="Y37" s="689"/>
      <c r="Z37" s="689"/>
      <c r="AA37" s="689"/>
      <c r="AB37" s="689"/>
      <c r="AC37" s="689"/>
      <c r="AD37" s="689"/>
      <c r="AE37" s="689"/>
      <c r="AF37" s="689"/>
    </row>
    <row r="38" spans="1:32" s="164" customFormat="1" ht="15">
      <c r="A38" s="199"/>
      <c r="B38" s="200"/>
      <c r="C38" s="202"/>
      <c r="D38" s="203"/>
      <c r="E38" s="203"/>
      <c r="F38" s="201"/>
      <c r="G38" s="204"/>
      <c r="H38" s="204"/>
      <c r="I38" s="220"/>
      <c r="J38" s="243"/>
      <c r="K38" s="159"/>
      <c r="M38" s="423"/>
      <c r="N38" s="423"/>
      <c r="O38" s="812">
        <v>2015</v>
      </c>
      <c r="P38" s="812">
        <f t="shared" si="10"/>
        <v>9</v>
      </c>
      <c r="Q38" s="813">
        <v>138</v>
      </c>
      <c r="R38" s="813" t="s">
        <v>189</v>
      </c>
      <c r="S38" s="813" t="s">
        <v>190</v>
      </c>
      <c r="T38" s="813" t="s">
        <v>191</v>
      </c>
      <c r="U38" s="813">
        <v>0</v>
      </c>
      <c r="V38" s="689"/>
      <c r="W38" s="689"/>
      <c r="X38" s="689"/>
      <c r="Y38" s="689"/>
      <c r="Z38" s="689"/>
      <c r="AA38" s="689"/>
      <c r="AB38" s="689"/>
      <c r="AC38" s="689"/>
      <c r="AD38" s="689"/>
      <c r="AE38" s="689"/>
      <c r="AF38" s="689"/>
    </row>
    <row r="39" spans="1:32" s="164" customFormat="1" ht="15">
      <c r="A39" s="199"/>
      <c r="B39" s="200"/>
      <c r="C39" s="202"/>
      <c r="D39" s="203"/>
      <c r="E39" s="203"/>
      <c r="F39" s="201"/>
      <c r="G39" s="204"/>
      <c r="H39" s="204"/>
      <c r="I39" s="220"/>
      <c r="J39" s="243"/>
      <c r="K39" s="159"/>
      <c r="M39" s="423"/>
      <c r="N39" s="423"/>
      <c r="O39" s="812">
        <v>2015</v>
      </c>
      <c r="P39" s="812">
        <f t="shared" si="10"/>
        <v>10</v>
      </c>
      <c r="Q39" s="813">
        <v>138</v>
      </c>
      <c r="R39" s="813" t="s">
        <v>189</v>
      </c>
      <c r="S39" s="813" t="s">
        <v>190</v>
      </c>
      <c r="T39" s="813" t="s">
        <v>191</v>
      </c>
      <c r="U39" s="813">
        <v>0</v>
      </c>
      <c r="V39" s="689"/>
      <c r="W39" s="689"/>
      <c r="X39" s="689"/>
      <c r="Y39" s="689"/>
      <c r="Z39" s="689"/>
      <c r="AA39" s="689"/>
      <c r="AB39" s="689"/>
      <c r="AC39" s="689"/>
      <c r="AD39" s="689"/>
      <c r="AE39" s="689"/>
      <c r="AF39" s="689"/>
    </row>
    <row r="40" spans="1:32" s="164" customFormat="1" ht="15">
      <c r="A40" s="199"/>
      <c r="B40" s="200"/>
      <c r="C40" s="202"/>
      <c r="D40" s="203"/>
      <c r="E40" s="203"/>
      <c r="F40" s="201"/>
      <c r="G40" s="204"/>
      <c r="H40" s="204"/>
      <c r="I40" s="220"/>
      <c r="J40" s="243"/>
      <c r="K40" s="159"/>
      <c r="M40" s="423"/>
      <c r="N40" s="423"/>
      <c r="O40" s="812">
        <v>2015</v>
      </c>
      <c r="P40" s="812">
        <f t="shared" si="10"/>
        <v>11</v>
      </c>
      <c r="Q40" s="813">
        <v>138</v>
      </c>
      <c r="R40" s="813" t="s">
        <v>189</v>
      </c>
      <c r="S40" s="813" t="s">
        <v>190</v>
      </c>
      <c r="T40" s="813" t="s">
        <v>191</v>
      </c>
      <c r="U40" s="813">
        <v>0</v>
      </c>
      <c r="V40" s="689"/>
      <c r="W40" s="689"/>
      <c r="X40" s="689"/>
      <c r="Y40" s="689"/>
      <c r="Z40" s="689"/>
      <c r="AA40" s="689"/>
      <c r="AB40" s="689"/>
      <c r="AC40" s="689"/>
      <c r="AD40" s="689"/>
      <c r="AE40" s="689"/>
      <c r="AF40" s="689"/>
    </row>
    <row r="41" spans="1:32" customFormat="1" ht="12.75">
      <c r="A41" s="139"/>
      <c r="B41" s="139"/>
      <c r="C41" s="139"/>
      <c r="D41" s="139"/>
      <c r="E41" s="139"/>
      <c r="F41" s="139"/>
      <c r="G41" s="139"/>
      <c r="H41" s="139"/>
      <c r="I41" s="139"/>
      <c r="J41" s="199"/>
      <c r="K41" s="139"/>
      <c r="L41" s="139"/>
      <c r="M41" s="428"/>
      <c r="N41" s="428"/>
      <c r="O41" s="812">
        <v>2015</v>
      </c>
      <c r="P41" s="812">
        <f t="shared" si="10"/>
        <v>12</v>
      </c>
      <c r="Q41" s="813">
        <v>138</v>
      </c>
      <c r="R41" s="813" t="s">
        <v>189</v>
      </c>
      <c r="S41" s="813" t="s">
        <v>190</v>
      </c>
      <c r="T41" s="813" t="s">
        <v>191</v>
      </c>
      <c r="U41" s="813">
        <v>0</v>
      </c>
      <c r="V41" s="810"/>
      <c r="W41" s="810"/>
      <c r="X41" s="810"/>
      <c r="Y41" s="810"/>
      <c r="Z41" s="810"/>
      <c r="AA41" s="810"/>
      <c r="AB41" s="810"/>
      <c r="AC41" s="810"/>
      <c r="AD41" s="810"/>
      <c r="AE41" s="810"/>
      <c r="AF41" s="810"/>
    </row>
    <row r="42" spans="1:32" customFormat="1" ht="12.75">
      <c r="A42" s="139"/>
      <c r="B42" s="139"/>
      <c r="C42" s="139"/>
      <c r="D42" s="139"/>
      <c r="E42" s="139"/>
      <c r="F42" s="139"/>
      <c r="G42" s="139"/>
      <c r="H42" s="139"/>
      <c r="I42" s="139"/>
      <c r="J42" s="199"/>
      <c r="K42" s="139"/>
      <c r="L42" s="139"/>
      <c r="M42" s="428"/>
      <c r="N42" s="428"/>
      <c r="O42" s="812">
        <v>2016</v>
      </c>
      <c r="P42" s="812">
        <v>1</v>
      </c>
      <c r="Q42" s="813">
        <v>138</v>
      </c>
      <c r="R42" s="813" t="s">
        <v>189</v>
      </c>
      <c r="S42" s="813" t="s">
        <v>190</v>
      </c>
      <c r="T42" s="813" t="s">
        <v>191</v>
      </c>
      <c r="U42" s="813">
        <v>0</v>
      </c>
      <c r="V42" s="810"/>
      <c r="W42" s="810"/>
      <c r="X42" s="810"/>
      <c r="Y42" s="810"/>
      <c r="Z42" s="810"/>
      <c r="AA42" s="810"/>
      <c r="AB42" s="810"/>
      <c r="AC42" s="810"/>
      <c r="AD42" s="810"/>
      <c r="AE42" s="810"/>
      <c r="AF42" s="810"/>
    </row>
    <row r="43" spans="1:32" customFormat="1" ht="12.75">
      <c r="A43" s="139"/>
      <c r="B43" s="139"/>
      <c r="C43" s="139"/>
      <c r="D43" s="139"/>
      <c r="E43" s="139"/>
      <c r="F43" s="139"/>
      <c r="G43" s="139"/>
      <c r="H43" s="139"/>
      <c r="I43" s="139"/>
      <c r="J43" s="199"/>
      <c r="K43" s="139"/>
      <c r="L43" s="139"/>
      <c r="M43" s="428"/>
      <c r="N43" s="428"/>
      <c r="O43" s="812">
        <v>2016</v>
      </c>
      <c r="P43" s="812">
        <f>+P42+1</f>
        <v>2</v>
      </c>
      <c r="Q43" s="813">
        <v>138</v>
      </c>
      <c r="R43" s="813" t="s">
        <v>189</v>
      </c>
      <c r="S43" s="813" t="s">
        <v>190</v>
      </c>
      <c r="T43" s="813" t="s">
        <v>191</v>
      </c>
      <c r="U43" s="813">
        <v>7.5833333329999997</v>
      </c>
      <c r="V43" s="810"/>
      <c r="W43" s="810"/>
      <c r="X43" s="810"/>
      <c r="Y43" s="810"/>
      <c r="Z43" s="810"/>
      <c r="AA43" s="810"/>
      <c r="AB43" s="810"/>
      <c r="AC43" s="810"/>
      <c r="AD43" s="810"/>
      <c r="AE43" s="810"/>
      <c r="AF43" s="810"/>
    </row>
    <row r="44" spans="1:32" customFormat="1" ht="12.75">
      <c r="A44" s="139"/>
      <c r="B44" s="139"/>
      <c r="C44" s="139"/>
      <c r="D44" s="139"/>
      <c r="E44" s="139"/>
      <c r="F44" s="139"/>
      <c r="G44" s="139"/>
      <c r="H44" s="139"/>
      <c r="I44" s="139"/>
      <c r="J44" s="199"/>
      <c r="K44" s="139"/>
      <c r="L44" s="139"/>
      <c r="M44" s="428"/>
      <c r="N44" s="428"/>
      <c r="O44" s="812">
        <v>2016</v>
      </c>
      <c r="P44" s="812">
        <f>+P43+1</f>
        <v>3</v>
      </c>
      <c r="Q44" s="813">
        <v>138</v>
      </c>
      <c r="R44" s="813" t="s">
        <v>189</v>
      </c>
      <c r="S44" s="813" t="s">
        <v>190</v>
      </c>
      <c r="T44" s="813" t="s">
        <v>191</v>
      </c>
      <c r="U44" s="813">
        <v>0</v>
      </c>
      <c r="V44" s="810"/>
      <c r="W44" s="810"/>
      <c r="X44" s="810"/>
      <c r="Y44" s="810"/>
      <c r="Z44" s="810"/>
      <c r="AA44" s="810"/>
      <c r="AB44" s="810"/>
      <c r="AC44" s="810"/>
      <c r="AD44" s="810"/>
      <c r="AE44" s="810"/>
      <c r="AF44" s="810"/>
    </row>
    <row r="45" spans="1:32" customFormat="1" ht="12.75">
      <c r="A45" s="139"/>
      <c r="B45" s="139"/>
      <c r="C45" s="139"/>
      <c r="D45" s="139"/>
      <c r="E45" s="139"/>
      <c r="F45" s="139"/>
      <c r="G45" s="139"/>
      <c r="H45" s="139"/>
      <c r="I45" s="139"/>
      <c r="J45" s="199"/>
      <c r="K45" s="139"/>
      <c r="L45" s="139"/>
      <c r="M45" s="428"/>
      <c r="N45" s="428"/>
      <c r="O45" s="812">
        <v>2016</v>
      </c>
      <c r="P45" s="812">
        <f t="shared" ref="P45:P53" si="11">+P44+1</f>
        <v>4</v>
      </c>
      <c r="Q45" s="813">
        <v>138</v>
      </c>
      <c r="R45" s="813" t="s">
        <v>189</v>
      </c>
      <c r="S45" s="813" t="s">
        <v>190</v>
      </c>
      <c r="T45" s="813" t="s">
        <v>191</v>
      </c>
      <c r="U45" s="813">
        <v>0</v>
      </c>
      <c r="V45" s="810"/>
      <c r="W45" s="810"/>
      <c r="X45" s="810"/>
      <c r="Y45" s="810"/>
      <c r="Z45" s="810"/>
      <c r="AA45" s="810"/>
      <c r="AB45" s="810"/>
      <c r="AC45" s="810"/>
      <c r="AD45" s="810"/>
      <c r="AE45" s="810"/>
      <c r="AF45" s="810"/>
    </row>
    <row r="46" spans="1:32" customFormat="1" ht="12.75">
      <c r="A46" s="139"/>
      <c r="B46" s="139"/>
      <c r="C46" s="139"/>
      <c r="D46" s="139"/>
      <c r="E46" s="139"/>
      <c r="F46" s="139"/>
      <c r="G46" s="139"/>
      <c r="H46" s="139"/>
      <c r="I46" s="139"/>
      <c r="J46" s="199"/>
      <c r="K46" s="139"/>
      <c r="L46" s="139"/>
      <c r="M46" s="428"/>
      <c r="N46" s="428"/>
      <c r="O46" s="812">
        <v>2016</v>
      </c>
      <c r="P46" s="812">
        <f t="shared" si="11"/>
        <v>5</v>
      </c>
      <c r="Q46" s="813">
        <v>138</v>
      </c>
      <c r="R46" s="813" t="s">
        <v>189</v>
      </c>
      <c r="S46" s="813" t="s">
        <v>190</v>
      </c>
      <c r="T46" s="813" t="s">
        <v>191</v>
      </c>
      <c r="U46" s="813">
        <v>0</v>
      </c>
      <c r="V46" s="810"/>
      <c r="W46" s="810"/>
      <c r="X46" s="810"/>
      <c r="Y46" s="810"/>
      <c r="Z46" s="810"/>
      <c r="AA46" s="810"/>
      <c r="AB46" s="810"/>
      <c r="AC46" s="810"/>
      <c r="AD46" s="810"/>
      <c r="AE46" s="810"/>
      <c r="AF46" s="810"/>
    </row>
    <row r="47" spans="1:32" customFormat="1" ht="12.75">
      <c r="A47" s="139"/>
      <c r="B47" s="139"/>
      <c r="C47" s="139"/>
      <c r="D47" s="139"/>
      <c r="E47" s="139"/>
      <c r="F47" s="139"/>
      <c r="G47" s="139"/>
      <c r="H47" s="139"/>
      <c r="I47" s="139"/>
      <c r="J47" s="199"/>
      <c r="K47" s="139"/>
      <c r="L47" s="139"/>
      <c r="M47" s="428"/>
      <c r="N47" s="428"/>
      <c r="O47" s="812">
        <v>2016</v>
      </c>
      <c r="P47" s="812">
        <f t="shared" si="11"/>
        <v>6</v>
      </c>
      <c r="Q47" s="813">
        <v>138</v>
      </c>
      <c r="R47" s="813" t="s">
        <v>189</v>
      </c>
      <c r="S47" s="813" t="s">
        <v>190</v>
      </c>
      <c r="T47" s="813" t="s">
        <v>191</v>
      </c>
      <c r="U47" s="813">
        <v>0</v>
      </c>
      <c r="V47" s="810"/>
      <c r="W47" s="810"/>
      <c r="X47" s="810"/>
      <c r="Y47" s="810"/>
      <c r="Z47" s="810"/>
      <c r="AA47" s="810"/>
      <c r="AB47" s="810"/>
      <c r="AC47" s="810"/>
      <c r="AD47" s="810"/>
      <c r="AE47" s="810"/>
      <c r="AF47" s="810"/>
    </row>
    <row r="48" spans="1:32" customFormat="1" ht="12.75">
      <c r="A48" s="139"/>
      <c r="B48" s="139"/>
      <c r="C48" s="139"/>
      <c r="D48" s="139"/>
      <c r="E48" s="139"/>
      <c r="F48" s="139"/>
      <c r="G48" s="139"/>
      <c r="H48" s="139"/>
      <c r="I48" s="139"/>
      <c r="J48" s="199"/>
      <c r="K48" s="139"/>
      <c r="L48" s="139"/>
      <c r="M48" s="428"/>
      <c r="N48" s="428"/>
      <c r="O48" s="812">
        <v>2016</v>
      </c>
      <c r="P48" s="812">
        <f t="shared" si="11"/>
        <v>7</v>
      </c>
      <c r="Q48" s="813">
        <v>138</v>
      </c>
      <c r="R48" s="813" t="s">
        <v>189</v>
      </c>
      <c r="S48" s="813" t="s">
        <v>190</v>
      </c>
      <c r="T48" s="813" t="s">
        <v>191</v>
      </c>
      <c r="U48" s="813">
        <v>0</v>
      </c>
      <c r="V48" s="810"/>
      <c r="W48" s="810"/>
      <c r="X48" s="810"/>
      <c r="Y48" s="810"/>
      <c r="Z48" s="810"/>
      <c r="AA48" s="810"/>
      <c r="AB48" s="810"/>
      <c r="AC48" s="810"/>
      <c r="AD48" s="810"/>
      <c r="AE48" s="810"/>
      <c r="AF48" s="810"/>
    </row>
    <row r="49" spans="1:32" customFormat="1" ht="12.75">
      <c r="A49" s="139"/>
      <c r="B49" s="139"/>
      <c r="C49" s="139"/>
      <c r="D49" s="139"/>
      <c r="E49" s="139"/>
      <c r="F49" s="139"/>
      <c r="G49" s="139"/>
      <c r="H49" s="139"/>
      <c r="I49" s="139"/>
      <c r="J49" s="199"/>
      <c r="K49" s="139"/>
      <c r="L49" s="139"/>
      <c r="M49" s="428"/>
      <c r="N49" s="428"/>
      <c r="O49" s="812">
        <v>2016</v>
      </c>
      <c r="P49" s="812">
        <f t="shared" si="11"/>
        <v>8</v>
      </c>
      <c r="Q49" s="813">
        <v>138</v>
      </c>
      <c r="R49" s="813" t="s">
        <v>189</v>
      </c>
      <c r="S49" s="813" t="s">
        <v>190</v>
      </c>
      <c r="T49" s="813" t="s">
        <v>191</v>
      </c>
      <c r="U49" s="813">
        <v>0</v>
      </c>
      <c r="V49" s="810"/>
      <c r="W49" s="810"/>
      <c r="X49" s="810"/>
      <c r="Y49" s="810"/>
      <c r="Z49" s="810"/>
      <c r="AA49" s="810"/>
      <c r="AB49" s="810"/>
      <c r="AC49" s="810"/>
      <c r="AD49" s="810"/>
      <c r="AE49" s="810"/>
      <c r="AF49" s="810"/>
    </row>
    <row r="50" spans="1:32" customFormat="1" ht="12.75">
      <c r="A50" s="139"/>
      <c r="B50" s="139"/>
      <c r="C50" s="139"/>
      <c r="D50" s="139"/>
      <c r="E50" s="139"/>
      <c r="F50" s="139"/>
      <c r="G50" s="139"/>
      <c r="H50" s="139"/>
      <c r="I50" s="139"/>
      <c r="J50" s="199"/>
      <c r="K50" s="139"/>
      <c r="L50" s="139"/>
      <c r="M50" s="428"/>
      <c r="N50" s="428"/>
      <c r="O50" s="812">
        <v>2016</v>
      </c>
      <c r="P50" s="812">
        <f t="shared" si="11"/>
        <v>9</v>
      </c>
      <c r="Q50" s="813">
        <v>138</v>
      </c>
      <c r="R50" s="813" t="s">
        <v>189</v>
      </c>
      <c r="S50" s="813" t="s">
        <v>190</v>
      </c>
      <c r="T50" s="813" t="s">
        <v>191</v>
      </c>
      <c r="U50" s="813">
        <v>0</v>
      </c>
      <c r="V50" s="810"/>
      <c r="W50" s="810"/>
      <c r="X50" s="810"/>
      <c r="Y50" s="810"/>
      <c r="Z50" s="810"/>
      <c r="AA50" s="810"/>
      <c r="AB50" s="810"/>
      <c r="AC50" s="810"/>
      <c r="AD50" s="810"/>
      <c r="AE50" s="810"/>
      <c r="AF50" s="810"/>
    </row>
    <row r="51" spans="1:32" customFormat="1" ht="12.75">
      <c r="A51" s="139"/>
      <c r="B51" s="139"/>
      <c r="C51" s="139"/>
      <c r="D51" s="139"/>
      <c r="E51" s="139"/>
      <c r="F51" s="139"/>
      <c r="G51" s="139"/>
      <c r="H51" s="139"/>
      <c r="I51" s="139"/>
      <c r="J51" s="199"/>
      <c r="K51" s="139"/>
      <c r="L51" s="139"/>
      <c r="M51" s="428"/>
      <c r="N51" s="428"/>
      <c r="O51" s="812">
        <v>2016</v>
      </c>
      <c r="P51" s="812">
        <f t="shared" si="11"/>
        <v>10</v>
      </c>
      <c r="Q51" s="813">
        <v>138</v>
      </c>
      <c r="R51" s="813" t="s">
        <v>189</v>
      </c>
      <c r="S51" s="813" t="s">
        <v>190</v>
      </c>
      <c r="T51" s="813" t="s">
        <v>191</v>
      </c>
      <c r="U51" s="813"/>
      <c r="V51" s="810"/>
      <c r="W51" s="810"/>
      <c r="X51" s="810"/>
      <c r="Y51" s="810"/>
      <c r="Z51" s="810"/>
      <c r="AA51" s="810"/>
      <c r="AB51" s="810"/>
      <c r="AC51" s="810"/>
      <c r="AD51" s="810"/>
      <c r="AE51" s="810"/>
      <c r="AF51" s="810"/>
    </row>
    <row r="52" spans="1:32" customFormat="1" ht="12.75">
      <c r="A52" s="139"/>
      <c r="B52" s="139"/>
      <c r="C52" s="139"/>
      <c r="D52" s="139"/>
      <c r="E52" s="139"/>
      <c r="F52" s="139"/>
      <c r="G52" s="139"/>
      <c r="H52" s="139"/>
      <c r="I52" s="139"/>
      <c r="J52" s="199"/>
      <c r="K52" s="139"/>
      <c r="L52" s="139"/>
      <c r="M52" s="428"/>
      <c r="N52" s="428"/>
      <c r="O52" s="812">
        <v>2016</v>
      </c>
      <c r="P52" s="812">
        <f t="shared" si="11"/>
        <v>11</v>
      </c>
      <c r="Q52" s="813">
        <v>138</v>
      </c>
      <c r="R52" s="813" t="s">
        <v>189</v>
      </c>
      <c r="S52" s="813" t="s">
        <v>190</v>
      </c>
      <c r="T52" s="813" t="s">
        <v>191</v>
      </c>
      <c r="U52" s="813"/>
      <c r="V52" s="810"/>
      <c r="W52" s="810"/>
      <c r="X52" s="810"/>
      <c r="Y52" s="810"/>
      <c r="Z52" s="810"/>
      <c r="AA52" s="810"/>
      <c r="AB52" s="810"/>
      <c r="AC52" s="810"/>
      <c r="AD52" s="810"/>
      <c r="AE52" s="810"/>
      <c r="AF52" s="810"/>
    </row>
    <row r="53" spans="1:32" customFormat="1" ht="12.75">
      <c r="A53" s="139"/>
      <c r="B53" s="139"/>
      <c r="C53" s="139"/>
      <c r="D53" s="139"/>
      <c r="E53" s="139"/>
      <c r="F53" s="139"/>
      <c r="G53" s="139"/>
      <c r="H53" s="139"/>
      <c r="I53" s="139"/>
      <c r="J53" s="199"/>
      <c r="K53" s="139"/>
      <c r="L53" s="139"/>
      <c r="M53" s="428"/>
      <c r="N53" s="428"/>
      <c r="O53" s="812">
        <v>2016</v>
      </c>
      <c r="P53" s="812">
        <f t="shared" si="11"/>
        <v>12</v>
      </c>
      <c r="Q53" s="813">
        <v>138</v>
      </c>
      <c r="R53" s="813" t="s">
        <v>189</v>
      </c>
      <c r="S53" s="813" t="s">
        <v>190</v>
      </c>
      <c r="T53" s="813" t="s">
        <v>191</v>
      </c>
      <c r="U53" s="813"/>
      <c r="V53" s="810"/>
      <c r="W53" s="810"/>
      <c r="X53" s="810"/>
      <c r="Y53" s="810"/>
      <c r="Z53" s="810"/>
      <c r="AA53" s="810"/>
      <c r="AB53" s="810"/>
      <c r="AC53" s="810"/>
      <c r="AD53" s="810"/>
      <c r="AE53" s="810"/>
      <c r="AF53" s="810"/>
    </row>
    <row r="54" spans="1:32" customFormat="1" ht="12.75">
      <c r="A54" s="139"/>
      <c r="B54" s="139"/>
      <c r="C54" s="139"/>
      <c r="D54" s="139"/>
      <c r="E54" s="139"/>
      <c r="F54" s="139"/>
      <c r="G54" s="139"/>
      <c r="H54" s="139"/>
      <c r="I54" s="139"/>
      <c r="J54" s="199"/>
      <c r="K54" s="139"/>
      <c r="L54" s="139"/>
      <c r="M54" s="428"/>
      <c r="N54" s="428"/>
      <c r="O54" s="812">
        <v>2015</v>
      </c>
      <c r="P54" s="812">
        <v>1</v>
      </c>
      <c r="Q54" s="813">
        <v>220</v>
      </c>
      <c r="R54" s="813" t="s">
        <v>189</v>
      </c>
      <c r="S54" s="813" t="s">
        <v>192</v>
      </c>
      <c r="T54" s="813" t="s">
        <v>193</v>
      </c>
      <c r="U54" s="813">
        <v>0</v>
      </c>
      <c r="V54" s="810"/>
      <c r="W54" s="810"/>
      <c r="X54" s="810"/>
      <c r="Y54" s="810"/>
      <c r="Z54" s="810"/>
      <c r="AA54" s="810"/>
      <c r="AB54" s="810"/>
      <c r="AC54" s="810"/>
      <c r="AD54" s="810"/>
      <c r="AE54" s="810"/>
      <c r="AF54" s="810"/>
    </row>
    <row r="55" spans="1:32" customFormat="1" ht="12.75">
      <c r="A55" s="139"/>
      <c r="B55" s="139"/>
      <c r="C55" s="139"/>
      <c r="D55" s="139"/>
      <c r="E55" s="139"/>
      <c r="F55" s="139"/>
      <c r="G55" s="139"/>
      <c r="H55" s="139"/>
      <c r="I55" s="139"/>
      <c r="J55" s="199"/>
      <c r="K55" s="139"/>
      <c r="L55" s="139"/>
      <c r="M55" s="428"/>
      <c r="N55" s="428"/>
      <c r="O55" s="812">
        <v>2015</v>
      </c>
      <c r="P55" s="812">
        <f>+P54+1</f>
        <v>2</v>
      </c>
      <c r="Q55" s="813">
        <v>220</v>
      </c>
      <c r="R55" s="813" t="s">
        <v>189</v>
      </c>
      <c r="S55" s="813" t="s">
        <v>192</v>
      </c>
      <c r="T55" s="813" t="s">
        <v>193</v>
      </c>
      <c r="U55" s="813">
        <v>0</v>
      </c>
      <c r="V55" s="810"/>
      <c r="W55" s="810"/>
      <c r="X55" s="810"/>
      <c r="Y55" s="810"/>
      <c r="Z55" s="810"/>
      <c r="AA55" s="810"/>
      <c r="AB55" s="810"/>
      <c r="AC55" s="810"/>
      <c r="AD55" s="810"/>
      <c r="AE55" s="810"/>
      <c r="AF55" s="810"/>
    </row>
    <row r="56" spans="1:32" customFormat="1" ht="12.75">
      <c r="A56" s="139"/>
      <c r="B56" s="139"/>
      <c r="C56" s="139"/>
      <c r="D56" s="139"/>
      <c r="E56" s="139"/>
      <c r="F56" s="139"/>
      <c r="G56" s="139"/>
      <c r="H56" s="139"/>
      <c r="I56" s="139"/>
      <c r="J56" s="199"/>
      <c r="K56" s="139"/>
      <c r="L56" s="139"/>
      <c r="M56" s="428"/>
      <c r="N56" s="428"/>
      <c r="O56" s="812">
        <v>2015</v>
      </c>
      <c r="P56" s="812">
        <f t="shared" ref="P56:P65" si="12">+P55+1</f>
        <v>3</v>
      </c>
      <c r="Q56" s="813">
        <v>220</v>
      </c>
      <c r="R56" s="813" t="s">
        <v>189</v>
      </c>
      <c r="S56" s="813" t="s">
        <v>192</v>
      </c>
      <c r="T56" s="813" t="s">
        <v>193</v>
      </c>
      <c r="U56" s="813">
        <v>25.37</v>
      </c>
      <c r="V56" s="810"/>
      <c r="W56" s="810"/>
      <c r="X56" s="810"/>
      <c r="Y56" s="810"/>
      <c r="Z56" s="810"/>
      <c r="AA56" s="810"/>
      <c r="AB56" s="810"/>
      <c r="AC56" s="810"/>
      <c r="AD56" s="810"/>
      <c r="AE56" s="810"/>
      <c r="AF56" s="810"/>
    </row>
    <row r="57" spans="1:32" customFormat="1" ht="12.75">
      <c r="A57" s="139"/>
      <c r="B57" s="139"/>
      <c r="C57" s="139"/>
      <c r="D57" s="139"/>
      <c r="E57" s="139"/>
      <c r="F57" s="139"/>
      <c r="G57" s="139"/>
      <c r="H57" s="139"/>
      <c r="I57" s="139"/>
      <c r="J57" s="199"/>
      <c r="K57" s="139"/>
      <c r="L57" s="139"/>
      <c r="M57" s="428"/>
      <c r="N57" s="428"/>
      <c r="O57" s="812">
        <v>2015</v>
      </c>
      <c r="P57" s="812">
        <f t="shared" si="12"/>
        <v>4</v>
      </c>
      <c r="Q57" s="813">
        <v>220</v>
      </c>
      <c r="R57" s="813" t="s">
        <v>189</v>
      </c>
      <c r="S57" s="813" t="s">
        <v>192</v>
      </c>
      <c r="T57" s="813" t="s">
        <v>193</v>
      </c>
      <c r="U57" s="813">
        <v>4.67</v>
      </c>
      <c r="V57" s="810"/>
      <c r="W57" s="810"/>
      <c r="X57" s="810"/>
      <c r="Y57" s="810"/>
      <c r="Z57" s="810"/>
      <c r="AA57" s="810"/>
      <c r="AB57" s="810"/>
      <c r="AC57" s="810"/>
      <c r="AD57" s="810"/>
      <c r="AE57" s="810"/>
      <c r="AF57" s="810"/>
    </row>
    <row r="58" spans="1:32" customFormat="1" ht="12.75">
      <c r="A58" s="139"/>
      <c r="B58" s="139"/>
      <c r="C58" s="139"/>
      <c r="D58" s="139"/>
      <c r="E58" s="139"/>
      <c r="F58" s="139"/>
      <c r="G58" s="139"/>
      <c r="H58" s="139"/>
      <c r="I58" s="139"/>
      <c r="J58" s="199"/>
      <c r="K58" s="139"/>
      <c r="L58" s="139"/>
      <c r="M58" s="428"/>
      <c r="N58" s="428"/>
      <c r="O58" s="812">
        <v>2015</v>
      </c>
      <c r="P58" s="812">
        <f t="shared" si="12"/>
        <v>5</v>
      </c>
      <c r="Q58" s="813">
        <v>220</v>
      </c>
      <c r="R58" s="813" t="s">
        <v>189</v>
      </c>
      <c r="S58" s="813" t="s">
        <v>192</v>
      </c>
      <c r="T58" s="813" t="s">
        <v>193</v>
      </c>
      <c r="U58" s="813">
        <v>65.650000000000006</v>
      </c>
      <c r="V58" s="810"/>
      <c r="W58" s="810"/>
      <c r="X58" s="810"/>
      <c r="Y58" s="810"/>
      <c r="Z58" s="810"/>
      <c r="AA58" s="810"/>
      <c r="AB58" s="810"/>
      <c r="AC58" s="810"/>
      <c r="AD58" s="810"/>
      <c r="AE58" s="810"/>
      <c r="AF58" s="810"/>
    </row>
    <row r="59" spans="1:32" customFormat="1" ht="12.75">
      <c r="A59" s="139"/>
      <c r="B59" s="139"/>
      <c r="C59" s="139"/>
      <c r="D59" s="139"/>
      <c r="E59" s="139"/>
      <c r="F59" s="139"/>
      <c r="G59" s="139"/>
      <c r="H59" s="139"/>
      <c r="I59" s="139"/>
      <c r="J59" s="199"/>
      <c r="K59" s="139"/>
      <c r="L59" s="139"/>
      <c r="M59" s="428"/>
      <c r="N59" s="428"/>
      <c r="O59" s="812">
        <v>2015</v>
      </c>
      <c r="P59" s="812">
        <f t="shared" si="12"/>
        <v>6</v>
      </c>
      <c r="Q59" s="813">
        <v>220</v>
      </c>
      <c r="R59" s="813" t="s">
        <v>189</v>
      </c>
      <c r="S59" s="813" t="s">
        <v>192</v>
      </c>
      <c r="T59" s="813" t="s">
        <v>193</v>
      </c>
      <c r="U59" s="813">
        <v>36.42</v>
      </c>
      <c r="V59" s="810"/>
      <c r="W59" s="810"/>
      <c r="X59" s="810"/>
      <c r="Y59" s="810"/>
      <c r="Z59" s="810"/>
      <c r="AA59" s="810"/>
      <c r="AB59" s="810"/>
      <c r="AC59" s="810"/>
      <c r="AD59" s="810"/>
      <c r="AE59" s="810"/>
      <c r="AF59" s="810"/>
    </row>
    <row r="60" spans="1:32" customFormat="1" ht="12.75">
      <c r="A60" s="139"/>
      <c r="B60" s="139"/>
      <c r="C60" s="139"/>
      <c r="D60" s="139"/>
      <c r="E60" s="139"/>
      <c r="F60" s="139"/>
      <c r="G60" s="139"/>
      <c r="H60" s="139"/>
      <c r="I60" s="139"/>
      <c r="J60" s="199"/>
      <c r="K60" s="139"/>
      <c r="L60" s="139"/>
      <c r="M60" s="428"/>
      <c r="N60" s="428"/>
      <c r="O60" s="812">
        <v>2015</v>
      </c>
      <c r="P60" s="812">
        <f t="shared" si="12"/>
        <v>7</v>
      </c>
      <c r="Q60" s="813">
        <v>220</v>
      </c>
      <c r="R60" s="813" t="s">
        <v>189</v>
      </c>
      <c r="S60" s="813" t="s">
        <v>192</v>
      </c>
      <c r="T60" s="813" t="s">
        <v>193</v>
      </c>
      <c r="U60" s="813">
        <v>84.73</v>
      </c>
      <c r="V60" s="810"/>
      <c r="W60" s="810"/>
      <c r="X60" s="810"/>
      <c r="Y60" s="810"/>
      <c r="Z60" s="810"/>
      <c r="AA60" s="810"/>
      <c r="AB60" s="810"/>
      <c r="AC60" s="810"/>
      <c r="AD60" s="810"/>
      <c r="AE60" s="810"/>
      <c r="AF60" s="810"/>
    </row>
    <row r="61" spans="1:32" customFormat="1" ht="12.75">
      <c r="A61" s="139"/>
      <c r="B61" s="139"/>
      <c r="C61" s="139"/>
      <c r="D61" s="139"/>
      <c r="E61" s="139"/>
      <c r="F61" s="139"/>
      <c r="G61" s="139"/>
      <c r="H61" s="139"/>
      <c r="I61" s="139"/>
      <c r="J61" s="199"/>
      <c r="K61" s="139"/>
      <c r="L61" s="139"/>
      <c r="M61" s="428"/>
      <c r="N61" s="428"/>
      <c r="O61" s="812">
        <v>2015</v>
      </c>
      <c r="P61" s="812">
        <f t="shared" si="12"/>
        <v>8</v>
      </c>
      <c r="Q61" s="813">
        <v>220</v>
      </c>
      <c r="R61" s="813" t="s">
        <v>189</v>
      </c>
      <c r="S61" s="813" t="s">
        <v>192</v>
      </c>
      <c r="T61" s="813" t="s">
        <v>193</v>
      </c>
      <c r="U61" s="813">
        <v>3.9166666666666665</v>
      </c>
      <c r="V61" s="810"/>
      <c r="W61" s="810"/>
      <c r="X61" s="810"/>
      <c r="Y61" s="810"/>
      <c r="Z61" s="810"/>
      <c r="AA61" s="810"/>
      <c r="AB61" s="810"/>
      <c r="AC61" s="810"/>
      <c r="AD61" s="810"/>
      <c r="AE61" s="810"/>
      <c r="AF61" s="810"/>
    </row>
    <row r="62" spans="1:32" customFormat="1" ht="12.75">
      <c r="A62" s="139"/>
      <c r="B62" s="139"/>
      <c r="C62" s="139"/>
      <c r="D62" s="139"/>
      <c r="E62" s="139"/>
      <c r="F62" s="139"/>
      <c r="G62" s="139"/>
      <c r="H62" s="139"/>
      <c r="I62" s="139"/>
      <c r="J62" s="199"/>
      <c r="K62" s="139"/>
      <c r="L62" s="139"/>
      <c r="M62" s="428"/>
      <c r="N62" s="428"/>
      <c r="O62" s="812">
        <v>2015</v>
      </c>
      <c r="P62" s="812">
        <f t="shared" si="12"/>
        <v>9</v>
      </c>
      <c r="Q62" s="813">
        <v>220</v>
      </c>
      <c r="R62" s="813" t="s">
        <v>189</v>
      </c>
      <c r="S62" s="813" t="s">
        <v>192</v>
      </c>
      <c r="T62" s="813" t="s">
        <v>193</v>
      </c>
      <c r="U62" s="813">
        <v>12.53</v>
      </c>
      <c r="V62" s="810"/>
      <c r="W62" s="810"/>
      <c r="X62" s="810"/>
      <c r="Y62" s="810"/>
      <c r="Z62" s="810"/>
      <c r="AA62" s="810"/>
      <c r="AB62" s="810"/>
      <c r="AC62" s="810"/>
      <c r="AD62" s="810"/>
      <c r="AE62" s="810"/>
      <c r="AF62" s="810"/>
    </row>
    <row r="63" spans="1:32" customFormat="1" ht="12.75">
      <c r="A63" s="139"/>
      <c r="B63" s="139"/>
      <c r="C63" s="139"/>
      <c r="D63" s="139"/>
      <c r="E63" s="139"/>
      <c r="F63" s="139"/>
      <c r="G63" s="139"/>
      <c r="H63" s="139"/>
      <c r="I63" s="139"/>
      <c r="J63" s="199"/>
      <c r="K63" s="139"/>
      <c r="L63" s="139"/>
      <c r="M63" s="428"/>
      <c r="N63" s="428"/>
      <c r="O63" s="812">
        <v>2015</v>
      </c>
      <c r="P63" s="812">
        <f t="shared" si="12"/>
        <v>10</v>
      </c>
      <c r="Q63" s="813">
        <v>220</v>
      </c>
      <c r="R63" s="813" t="s">
        <v>189</v>
      </c>
      <c r="S63" s="813" t="s">
        <v>192</v>
      </c>
      <c r="T63" s="813" t="s">
        <v>193</v>
      </c>
      <c r="U63" s="813">
        <v>4.57</v>
      </c>
      <c r="V63" s="810"/>
      <c r="W63" s="810"/>
      <c r="X63" s="810"/>
      <c r="Y63" s="810"/>
      <c r="Z63" s="810"/>
      <c r="AA63" s="810"/>
      <c r="AB63" s="810"/>
      <c r="AC63" s="810"/>
      <c r="AD63" s="810"/>
      <c r="AE63" s="810"/>
      <c r="AF63" s="810"/>
    </row>
    <row r="64" spans="1:32" customFormat="1" ht="12.75">
      <c r="A64" s="139"/>
      <c r="B64" s="139"/>
      <c r="C64" s="139"/>
      <c r="D64" s="139"/>
      <c r="E64" s="139"/>
      <c r="F64" s="139"/>
      <c r="G64" s="139"/>
      <c r="H64" s="139"/>
      <c r="I64" s="139"/>
      <c r="J64" s="199"/>
      <c r="K64" s="139"/>
      <c r="L64" s="139"/>
      <c r="M64" s="428"/>
      <c r="N64" s="428"/>
      <c r="O64" s="812">
        <v>2015</v>
      </c>
      <c r="P64" s="812">
        <f t="shared" si="12"/>
        <v>11</v>
      </c>
      <c r="Q64" s="813">
        <v>220</v>
      </c>
      <c r="R64" s="813" t="s">
        <v>189</v>
      </c>
      <c r="S64" s="813" t="s">
        <v>192</v>
      </c>
      <c r="T64" s="813" t="s">
        <v>193</v>
      </c>
      <c r="U64" s="813">
        <v>38.116999999999997</v>
      </c>
      <c r="V64" s="810"/>
      <c r="W64" s="810"/>
      <c r="X64" s="810"/>
      <c r="Y64" s="810"/>
      <c r="Z64" s="810"/>
      <c r="AA64" s="810"/>
      <c r="AB64" s="810"/>
      <c r="AC64" s="810"/>
      <c r="AD64" s="810"/>
      <c r="AE64" s="810"/>
      <c r="AF64" s="810"/>
    </row>
    <row r="65" spans="1:32" customFormat="1" ht="12.75">
      <c r="A65" s="139"/>
      <c r="B65" s="139"/>
      <c r="C65" s="139"/>
      <c r="D65" s="139"/>
      <c r="E65" s="139"/>
      <c r="F65" s="139"/>
      <c r="G65" s="139"/>
      <c r="H65" s="139"/>
      <c r="I65" s="139"/>
      <c r="J65" s="199"/>
      <c r="K65" s="139"/>
      <c r="L65" s="139"/>
      <c r="M65" s="428"/>
      <c r="N65" s="428"/>
      <c r="O65" s="812">
        <v>2015</v>
      </c>
      <c r="P65" s="812">
        <f t="shared" si="12"/>
        <v>12</v>
      </c>
      <c r="Q65" s="813">
        <v>220</v>
      </c>
      <c r="R65" s="813" t="s">
        <v>189</v>
      </c>
      <c r="S65" s="813" t="s">
        <v>192</v>
      </c>
      <c r="T65" s="813" t="s">
        <v>193</v>
      </c>
      <c r="U65" s="813">
        <v>120.8</v>
      </c>
      <c r="V65" s="810"/>
      <c r="W65" s="810"/>
      <c r="X65" s="810"/>
      <c r="Y65" s="810"/>
      <c r="Z65" s="810"/>
      <c r="AA65" s="810"/>
      <c r="AB65" s="810"/>
      <c r="AC65" s="810"/>
      <c r="AD65" s="810"/>
      <c r="AE65" s="810"/>
      <c r="AF65" s="810"/>
    </row>
    <row r="66" spans="1:32" customFormat="1" ht="12.75">
      <c r="A66" s="139"/>
      <c r="B66" s="139"/>
      <c r="C66" s="139"/>
      <c r="D66" s="139"/>
      <c r="E66" s="139"/>
      <c r="F66" s="139"/>
      <c r="G66" s="139"/>
      <c r="H66" s="139"/>
      <c r="I66" s="139"/>
      <c r="J66" s="199"/>
      <c r="K66" s="139"/>
      <c r="L66" s="139"/>
      <c r="M66" s="428"/>
      <c r="N66" s="428"/>
      <c r="O66" s="812">
        <v>2016</v>
      </c>
      <c r="P66" s="812">
        <v>1</v>
      </c>
      <c r="Q66" s="813">
        <v>220</v>
      </c>
      <c r="R66" s="813" t="s">
        <v>189</v>
      </c>
      <c r="S66" s="813" t="s">
        <v>192</v>
      </c>
      <c r="T66" s="813" t="s">
        <v>193</v>
      </c>
      <c r="U66" s="813">
        <v>2.4</v>
      </c>
      <c r="V66" s="810"/>
      <c r="W66" s="810"/>
      <c r="X66" s="810"/>
      <c r="Y66" s="810"/>
      <c r="Z66" s="810"/>
      <c r="AA66" s="810"/>
      <c r="AB66" s="810"/>
      <c r="AC66" s="810"/>
      <c r="AD66" s="810"/>
      <c r="AE66" s="810"/>
      <c r="AF66" s="810"/>
    </row>
    <row r="67" spans="1:32" customFormat="1" ht="12.75">
      <c r="A67" s="139"/>
      <c r="B67" s="139"/>
      <c r="C67" s="139"/>
      <c r="D67" s="139"/>
      <c r="E67" s="139"/>
      <c r="F67" s="139"/>
      <c r="G67" s="139"/>
      <c r="H67" s="139"/>
      <c r="I67" s="139"/>
      <c r="J67" s="199"/>
      <c r="K67" s="139"/>
      <c r="L67" s="139"/>
      <c r="M67" s="428"/>
      <c r="N67" s="428"/>
      <c r="O67" s="812">
        <v>2016</v>
      </c>
      <c r="P67" s="812">
        <f>+P66+1</f>
        <v>2</v>
      </c>
      <c r="Q67" s="813">
        <v>220</v>
      </c>
      <c r="R67" s="813" t="s">
        <v>189</v>
      </c>
      <c r="S67" s="813" t="s">
        <v>192</v>
      </c>
      <c r="T67" s="813" t="s">
        <v>193</v>
      </c>
      <c r="U67" s="813">
        <v>5.45</v>
      </c>
      <c r="V67" s="810"/>
      <c r="W67" s="810"/>
      <c r="X67" s="810"/>
      <c r="Y67" s="810"/>
      <c r="Z67" s="810"/>
      <c r="AA67" s="810"/>
      <c r="AB67" s="810"/>
      <c r="AC67" s="810"/>
      <c r="AD67" s="810"/>
      <c r="AE67" s="810"/>
      <c r="AF67" s="810"/>
    </row>
    <row r="68" spans="1:32" customFormat="1" ht="12.75">
      <c r="A68" s="139"/>
      <c r="B68" s="139"/>
      <c r="C68" s="139"/>
      <c r="D68" s="139"/>
      <c r="E68" s="139"/>
      <c r="F68" s="139"/>
      <c r="G68" s="139"/>
      <c r="H68" s="139"/>
      <c r="I68" s="139"/>
      <c r="J68" s="199"/>
      <c r="K68" s="139"/>
      <c r="L68" s="139"/>
      <c r="M68" s="428"/>
      <c r="N68" s="428"/>
      <c r="O68" s="812">
        <v>2016</v>
      </c>
      <c r="P68" s="812">
        <f>+P67+1</f>
        <v>3</v>
      </c>
      <c r="Q68" s="813">
        <v>220</v>
      </c>
      <c r="R68" s="813" t="s">
        <v>189</v>
      </c>
      <c r="S68" s="813" t="s">
        <v>192</v>
      </c>
      <c r="T68" s="813" t="s">
        <v>193</v>
      </c>
      <c r="U68" s="813">
        <v>4.466666666666665</v>
      </c>
      <c r="V68" s="810"/>
      <c r="W68" s="810"/>
      <c r="X68" s="810"/>
      <c r="Y68" s="810"/>
      <c r="Z68" s="810"/>
      <c r="AA68" s="810"/>
      <c r="AB68" s="810"/>
      <c r="AC68" s="810"/>
      <c r="AD68" s="810"/>
      <c r="AE68" s="810"/>
      <c r="AF68" s="810"/>
    </row>
    <row r="69" spans="1:32" customFormat="1" ht="12.75">
      <c r="A69" s="139"/>
      <c r="B69" s="139"/>
      <c r="C69" s="139"/>
      <c r="D69" s="139"/>
      <c r="E69" s="139"/>
      <c r="F69" s="139"/>
      <c r="G69" s="139"/>
      <c r="H69" s="139"/>
      <c r="I69" s="139"/>
      <c r="J69" s="199"/>
      <c r="K69" s="139"/>
      <c r="L69" s="139"/>
      <c r="M69" s="428"/>
      <c r="N69" s="428"/>
      <c r="O69" s="812">
        <v>2016</v>
      </c>
      <c r="P69" s="812">
        <f t="shared" ref="P69:P77" si="13">+P68+1</f>
        <v>4</v>
      </c>
      <c r="Q69" s="813">
        <v>220</v>
      </c>
      <c r="R69" s="813" t="s">
        <v>189</v>
      </c>
      <c r="S69" s="813" t="s">
        <v>192</v>
      </c>
      <c r="T69" s="813" t="s">
        <v>193</v>
      </c>
      <c r="U69" s="813">
        <v>100.03333000000001</v>
      </c>
      <c r="V69" s="810"/>
      <c r="W69" s="810"/>
      <c r="X69" s="810"/>
      <c r="Y69" s="810"/>
      <c r="Z69" s="810"/>
      <c r="AA69" s="810"/>
      <c r="AB69" s="810"/>
      <c r="AC69" s="810"/>
      <c r="AD69" s="810"/>
      <c r="AE69" s="810"/>
      <c r="AF69" s="810"/>
    </row>
    <row r="70" spans="1:32" customFormat="1" ht="12.75">
      <c r="A70" s="139"/>
      <c r="B70" s="139"/>
      <c r="C70" s="139"/>
      <c r="D70" s="139"/>
      <c r="E70" s="139"/>
      <c r="F70" s="139"/>
      <c r="G70" s="139"/>
      <c r="H70" s="139"/>
      <c r="I70" s="139"/>
      <c r="J70" s="199"/>
      <c r="K70" s="139"/>
      <c r="L70" s="139"/>
      <c r="M70" s="428"/>
      <c r="N70" s="428"/>
      <c r="O70" s="812">
        <v>2016</v>
      </c>
      <c r="P70" s="812">
        <f t="shared" si="13"/>
        <v>5</v>
      </c>
      <c r="Q70" s="813">
        <v>220</v>
      </c>
      <c r="R70" s="813" t="s">
        <v>189</v>
      </c>
      <c r="S70" s="813" t="s">
        <v>192</v>
      </c>
      <c r="T70" s="813" t="s">
        <v>193</v>
      </c>
      <c r="U70" s="813">
        <v>431.3</v>
      </c>
      <c r="V70" s="810"/>
      <c r="W70" s="810"/>
      <c r="X70" s="810"/>
      <c r="Y70" s="810"/>
      <c r="Z70" s="810"/>
      <c r="AA70" s="810"/>
      <c r="AB70" s="810"/>
      <c r="AC70" s="810"/>
      <c r="AD70" s="810"/>
      <c r="AE70" s="810"/>
      <c r="AF70" s="810"/>
    </row>
    <row r="71" spans="1:32" customFormat="1" ht="12.75">
      <c r="A71" s="139"/>
      <c r="B71" s="139"/>
      <c r="C71" s="139"/>
      <c r="D71" s="139"/>
      <c r="E71" s="139"/>
      <c r="F71" s="139"/>
      <c r="G71" s="139"/>
      <c r="H71" s="139"/>
      <c r="I71" s="139"/>
      <c r="J71" s="199"/>
      <c r="K71" s="139"/>
      <c r="L71" s="139"/>
      <c r="M71" s="428"/>
      <c r="N71" s="428"/>
      <c r="O71" s="812">
        <v>2016</v>
      </c>
      <c r="P71" s="812">
        <f t="shared" si="13"/>
        <v>6</v>
      </c>
      <c r="Q71" s="813">
        <v>220</v>
      </c>
      <c r="R71" s="813" t="s">
        <v>189</v>
      </c>
      <c r="S71" s="813" t="s">
        <v>192</v>
      </c>
      <c r="T71" s="813" t="s">
        <v>193</v>
      </c>
      <c r="U71" s="813">
        <v>45.918055559999999</v>
      </c>
      <c r="V71" s="810"/>
      <c r="W71" s="810"/>
      <c r="X71" s="810"/>
      <c r="Y71" s="810"/>
      <c r="Z71" s="810"/>
      <c r="AA71" s="810"/>
      <c r="AB71" s="810"/>
      <c r="AC71" s="810"/>
      <c r="AD71" s="810"/>
      <c r="AE71" s="810"/>
      <c r="AF71" s="810"/>
    </row>
    <row r="72" spans="1:32" customFormat="1" ht="12.75">
      <c r="A72" s="139"/>
      <c r="B72" s="139"/>
      <c r="C72" s="139"/>
      <c r="D72" s="139"/>
      <c r="E72" s="139"/>
      <c r="F72" s="139"/>
      <c r="G72" s="139"/>
      <c r="H72" s="139"/>
      <c r="I72" s="139"/>
      <c r="J72" s="199"/>
      <c r="K72" s="139"/>
      <c r="L72" s="139"/>
      <c r="M72" s="428"/>
      <c r="N72" s="428"/>
      <c r="O72" s="812">
        <v>2016</v>
      </c>
      <c r="P72" s="812">
        <f t="shared" si="13"/>
        <v>7</v>
      </c>
      <c r="Q72" s="813">
        <v>220</v>
      </c>
      <c r="R72" s="813" t="s">
        <v>189</v>
      </c>
      <c r="S72" s="813" t="s">
        <v>192</v>
      </c>
      <c r="T72" s="813" t="s">
        <v>193</v>
      </c>
      <c r="U72" s="813">
        <v>31.883333329999999</v>
      </c>
      <c r="V72" s="810"/>
      <c r="W72" s="810"/>
      <c r="X72" s="810"/>
      <c r="Y72" s="810"/>
      <c r="Z72" s="810"/>
      <c r="AA72" s="810"/>
      <c r="AB72" s="810"/>
      <c r="AC72" s="810"/>
      <c r="AD72" s="810"/>
      <c r="AE72" s="810"/>
      <c r="AF72" s="810"/>
    </row>
    <row r="73" spans="1:32" customFormat="1" ht="12.75">
      <c r="A73" s="139"/>
      <c r="B73" s="139"/>
      <c r="C73" s="139"/>
      <c r="D73" s="139"/>
      <c r="E73" s="139"/>
      <c r="F73" s="139"/>
      <c r="G73" s="139"/>
      <c r="H73" s="139"/>
      <c r="I73" s="139"/>
      <c r="J73" s="199"/>
      <c r="K73" s="139"/>
      <c r="L73" s="139"/>
      <c r="M73" s="428"/>
      <c r="N73" s="428"/>
      <c r="O73" s="812">
        <v>2016</v>
      </c>
      <c r="P73" s="812">
        <f t="shared" si="13"/>
        <v>8</v>
      </c>
      <c r="Q73" s="813">
        <v>220</v>
      </c>
      <c r="R73" s="813" t="s">
        <v>189</v>
      </c>
      <c r="S73" s="813" t="s">
        <v>192</v>
      </c>
      <c r="T73" s="813" t="s">
        <v>193</v>
      </c>
      <c r="U73" s="813">
        <v>0</v>
      </c>
      <c r="V73" s="810"/>
      <c r="W73" s="810"/>
      <c r="X73" s="810"/>
      <c r="Y73" s="810"/>
      <c r="Z73" s="810"/>
      <c r="AA73" s="810"/>
      <c r="AB73" s="810"/>
      <c r="AC73" s="810"/>
      <c r="AD73" s="810"/>
      <c r="AE73" s="810"/>
      <c r="AF73" s="810"/>
    </row>
    <row r="74" spans="1:32" customFormat="1" ht="12.75">
      <c r="A74" s="139"/>
      <c r="B74" s="139"/>
      <c r="C74" s="139"/>
      <c r="D74" s="139"/>
      <c r="E74" s="139"/>
      <c r="F74" s="139"/>
      <c r="G74" s="139"/>
      <c r="H74" s="139"/>
      <c r="I74" s="139"/>
      <c r="J74" s="199"/>
      <c r="K74" s="139"/>
      <c r="L74" s="139"/>
      <c r="M74" s="428"/>
      <c r="N74" s="428"/>
      <c r="O74" s="812">
        <v>2016</v>
      </c>
      <c r="P74" s="812">
        <f t="shared" si="13"/>
        <v>9</v>
      </c>
      <c r="Q74" s="813">
        <v>220</v>
      </c>
      <c r="R74" s="813" t="s">
        <v>189</v>
      </c>
      <c r="S74" s="813" t="s">
        <v>192</v>
      </c>
      <c r="T74" s="813" t="s">
        <v>193</v>
      </c>
      <c r="U74" s="813">
        <v>0</v>
      </c>
      <c r="V74" s="810"/>
      <c r="W74" s="810"/>
      <c r="X74" s="810"/>
      <c r="Y74" s="810"/>
      <c r="Z74" s="810"/>
      <c r="AA74" s="810"/>
      <c r="AB74" s="810"/>
      <c r="AC74" s="810"/>
      <c r="AD74" s="810"/>
      <c r="AE74" s="810"/>
      <c r="AF74" s="810"/>
    </row>
    <row r="75" spans="1:32" customFormat="1" ht="12.75">
      <c r="A75" s="139"/>
      <c r="B75" s="139"/>
      <c r="C75" s="139"/>
      <c r="D75" s="139"/>
      <c r="E75" s="139"/>
      <c r="F75" s="139"/>
      <c r="G75" s="139"/>
      <c r="H75" s="139"/>
      <c r="I75" s="139"/>
      <c r="J75" s="199"/>
      <c r="K75" s="139"/>
      <c r="L75" s="139"/>
      <c r="M75" s="428"/>
      <c r="N75" s="428"/>
      <c r="O75" s="812">
        <v>2016</v>
      </c>
      <c r="P75" s="812">
        <f t="shared" si="13"/>
        <v>10</v>
      </c>
      <c r="Q75" s="813">
        <v>220</v>
      </c>
      <c r="R75" s="813" t="s">
        <v>189</v>
      </c>
      <c r="S75" s="813" t="s">
        <v>192</v>
      </c>
      <c r="T75" s="813" t="s">
        <v>193</v>
      </c>
      <c r="U75" s="813"/>
      <c r="V75" s="810"/>
      <c r="W75" s="810"/>
      <c r="X75" s="810"/>
      <c r="Y75" s="810"/>
      <c r="Z75" s="810"/>
      <c r="AA75" s="810"/>
      <c r="AB75" s="810"/>
      <c r="AC75" s="810"/>
      <c r="AD75" s="810"/>
      <c r="AE75" s="810"/>
      <c r="AF75" s="810"/>
    </row>
    <row r="76" spans="1:32" customFormat="1" ht="12.75">
      <c r="A76" s="139"/>
      <c r="B76" s="139"/>
      <c r="C76" s="139"/>
      <c r="D76" s="139"/>
      <c r="E76" s="139"/>
      <c r="F76" s="139"/>
      <c r="G76" s="139"/>
      <c r="H76" s="139"/>
      <c r="I76" s="139"/>
      <c r="J76" s="199"/>
      <c r="K76" s="139"/>
      <c r="L76" s="139"/>
      <c r="M76" s="428"/>
      <c r="N76" s="428"/>
      <c r="O76" s="812">
        <v>2016</v>
      </c>
      <c r="P76" s="812">
        <f t="shared" si="13"/>
        <v>11</v>
      </c>
      <c r="Q76" s="813">
        <v>220</v>
      </c>
      <c r="R76" s="813" t="s">
        <v>189</v>
      </c>
      <c r="S76" s="813" t="s">
        <v>192</v>
      </c>
      <c r="T76" s="813" t="s">
        <v>193</v>
      </c>
      <c r="U76" s="813"/>
      <c r="V76" s="810"/>
      <c r="W76" s="810"/>
      <c r="X76" s="810"/>
      <c r="Y76" s="810"/>
      <c r="Z76" s="810"/>
      <c r="AA76" s="810"/>
      <c r="AB76" s="810"/>
      <c r="AC76" s="810"/>
      <c r="AD76" s="810"/>
      <c r="AE76" s="810"/>
      <c r="AF76" s="810"/>
    </row>
    <row r="77" spans="1:32" customFormat="1" ht="12.75">
      <c r="A77" s="139"/>
      <c r="B77" s="139"/>
      <c r="C77" s="139"/>
      <c r="D77" s="139"/>
      <c r="E77" s="139"/>
      <c r="F77" s="139"/>
      <c r="G77" s="139"/>
      <c r="H77" s="139"/>
      <c r="I77" s="139"/>
      <c r="J77" s="199"/>
      <c r="K77" s="139"/>
      <c r="L77" s="139"/>
      <c r="M77" s="428"/>
      <c r="N77" s="428"/>
      <c r="O77" s="812">
        <v>2016</v>
      </c>
      <c r="P77" s="812">
        <f t="shared" si="13"/>
        <v>12</v>
      </c>
      <c r="Q77" s="813">
        <v>220</v>
      </c>
      <c r="R77" s="813" t="s">
        <v>189</v>
      </c>
      <c r="S77" s="813" t="s">
        <v>192</v>
      </c>
      <c r="T77" s="813" t="s">
        <v>193</v>
      </c>
      <c r="U77" s="813"/>
      <c r="V77" s="810"/>
      <c r="W77" s="810"/>
      <c r="X77" s="810"/>
      <c r="Y77" s="810"/>
      <c r="Z77" s="810"/>
      <c r="AA77" s="810"/>
      <c r="AB77" s="810"/>
      <c r="AC77" s="810"/>
      <c r="AD77" s="810"/>
      <c r="AE77" s="810"/>
      <c r="AF77" s="810"/>
    </row>
    <row r="78" spans="1:32" customFormat="1" ht="12.75">
      <c r="A78" s="139"/>
      <c r="B78" s="139"/>
      <c r="C78" s="139"/>
      <c r="D78" s="139"/>
      <c r="E78" s="139"/>
      <c r="F78" s="139"/>
      <c r="G78" s="139"/>
      <c r="H78" s="139"/>
      <c r="I78" s="139"/>
      <c r="J78" s="199"/>
      <c r="K78" s="139"/>
      <c r="L78" s="139"/>
      <c r="M78" s="428"/>
      <c r="N78" s="428"/>
      <c r="O78" s="812">
        <v>2015</v>
      </c>
      <c r="P78" s="812">
        <v>1</v>
      </c>
      <c r="Q78" s="813">
        <v>220</v>
      </c>
      <c r="R78" s="813" t="s">
        <v>189</v>
      </c>
      <c r="S78" s="813" t="s">
        <v>194</v>
      </c>
      <c r="T78" s="813" t="s">
        <v>195</v>
      </c>
      <c r="U78" s="813">
        <v>0</v>
      </c>
      <c r="V78" s="810"/>
      <c r="W78" s="810"/>
      <c r="X78" s="810"/>
      <c r="Y78" s="810"/>
      <c r="Z78" s="810"/>
      <c r="AA78" s="810"/>
      <c r="AB78" s="810"/>
      <c r="AC78" s="810"/>
      <c r="AD78" s="810"/>
      <c r="AE78" s="810"/>
      <c r="AF78" s="810"/>
    </row>
    <row r="79" spans="1:32" customFormat="1" ht="12.75">
      <c r="A79" s="139"/>
      <c r="B79" s="139"/>
      <c r="C79" s="139"/>
      <c r="D79" s="139"/>
      <c r="E79" s="139"/>
      <c r="F79" s="139"/>
      <c r="G79" s="139"/>
      <c r="H79" s="139"/>
      <c r="I79" s="139"/>
      <c r="J79" s="199"/>
      <c r="K79" s="139"/>
      <c r="L79" s="139"/>
      <c r="M79" s="428"/>
      <c r="N79" s="428"/>
      <c r="O79" s="812">
        <v>2015</v>
      </c>
      <c r="P79" s="812">
        <f>+P78+1</f>
        <v>2</v>
      </c>
      <c r="Q79" s="813">
        <v>220</v>
      </c>
      <c r="R79" s="813" t="s">
        <v>189</v>
      </c>
      <c r="S79" s="813" t="s">
        <v>194</v>
      </c>
      <c r="T79" s="813" t="s">
        <v>195</v>
      </c>
      <c r="U79" s="813">
        <v>0</v>
      </c>
      <c r="V79" s="810"/>
      <c r="W79" s="810"/>
      <c r="X79" s="810"/>
      <c r="Y79" s="810"/>
      <c r="Z79" s="810"/>
      <c r="AA79" s="810"/>
      <c r="AB79" s="810"/>
      <c r="AC79" s="810"/>
      <c r="AD79" s="810"/>
      <c r="AE79" s="810"/>
      <c r="AF79" s="810"/>
    </row>
    <row r="80" spans="1:32" customFormat="1" ht="12.75">
      <c r="A80" s="139"/>
      <c r="B80" s="139"/>
      <c r="C80" s="139"/>
      <c r="D80" s="139"/>
      <c r="E80" s="139"/>
      <c r="F80" s="139"/>
      <c r="G80" s="139"/>
      <c r="H80" s="139"/>
      <c r="I80" s="139"/>
      <c r="J80" s="199"/>
      <c r="K80" s="139"/>
      <c r="L80" s="139"/>
      <c r="M80" s="428"/>
      <c r="N80" s="428"/>
      <c r="O80" s="812">
        <v>2015</v>
      </c>
      <c r="P80" s="812">
        <f t="shared" ref="P80:P89" si="14">+P79+1</f>
        <v>3</v>
      </c>
      <c r="Q80" s="813">
        <v>220</v>
      </c>
      <c r="R80" s="813" t="s">
        <v>189</v>
      </c>
      <c r="S80" s="813" t="s">
        <v>194</v>
      </c>
      <c r="T80" s="813" t="s">
        <v>195</v>
      </c>
      <c r="U80" s="813">
        <v>0</v>
      </c>
      <c r="V80" s="810"/>
      <c r="W80" s="810"/>
      <c r="X80" s="810"/>
      <c r="Y80" s="810"/>
      <c r="Z80" s="810"/>
      <c r="AA80" s="810"/>
      <c r="AB80" s="810"/>
      <c r="AC80" s="810"/>
      <c r="AD80" s="810"/>
      <c r="AE80" s="810"/>
      <c r="AF80" s="810"/>
    </row>
    <row r="81" spans="1:32" customFormat="1" ht="12.75">
      <c r="A81" s="139"/>
      <c r="B81" s="139"/>
      <c r="C81" s="139"/>
      <c r="D81" s="139"/>
      <c r="E81" s="139"/>
      <c r="F81" s="139"/>
      <c r="G81" s="139"/>
      <c r="H81" s="139"/>
      <c r="I81" s="139"/>
      <c r="J81" s="199"/>
      <c r="K81" s="139"/>
      <c r="L81" s="139"/>
      <c r="M81" s="428"/>
      <c r="N81" s="428"/>
      <c r="O81" s="812">
        <v>2015</v>
      </c>
      <c r="P81" s="812">
        <f t="shared" si="14"/>
        <v>4</v>
      </c>
      <c r="Q81" s="813">
        <v>220</v>
      </c>
      <c r="R81" s="813" t="s">
        <v>189</v>
      </c>
      <c r="S81" s="813" t="s">
        <v>194</v>
      </c>
      <c r="T81" s="813" t="s">
        <v>195</v>
      </c>
      <c r="U81" s="813">
        <v>0</v>
      </c>
      <c r="V81" s="810"/>
      <c r="W81" s="810"/>
      <c r="X81" s="810"/>
      <c r="Y81" s="810"/>
      <c r="Z81" s="810"/>
      <c r="AA81" s="810"/>
      <c r="AB81" s="810"/>
      <c r="AC81" s="810"/>
      <c r="AD81" s="810"/>
      <c r="AE81" s="810"/>
      <c r="AF81" s="810"/>
    </row>
    <row r="82" spans="1:32" customFormat="1" ht="12.75">
      <c r="A82" s="139"/>
      <c r="B82" s="139"/>
      <c r="C82" s="139"/>
      <c r="D82" s="139"/>
      <c r="E82" s="139"/>
      <c r="F82" s="139"/>
      <c r="G82" s="139"/>
      <c r="H82" s="139"/>
      <c r="I82" s="139"/>
      <c r="J82" s="199"/>
      <c r="K82" s="139"/>
      <c r="L82" s="139"/>
      <c r="M82" s="428"/>
      <c r="N82" s="428"/>
      <c r="O82" s="812">
        <v>2015</v>
      </c>
      <c r="P82" s="812">
        <f t="shared" si="14"/>
        <v>5</v>
      </c>
      <c r="Q82" s="813">
        <v>220</v>
      </c>
      <c r="R82" s="813" t="s">
        <v>189</v>
      </c>
      <c r="S82" s="813" t="s">
        <v>194</v>
      </c>
      <c r="T82" s="813" t="s">
        <v>195</v>
      </c>
      <c r="U82" s="813">
        <v>0</v>
      </c>
      <c r="V82" s="810"/>
      <c r="W82" s="810"/>
      <c r="X82" s="810"/>
      <c r="Y82" s="810"/>
      <c r="Z82" s="810"/>
      <c r="AA82" s="810"/>
      <c r="AB82" s="810"/>
      <c r="AC82" s="810"/>
      <c r="AD82" s="810"/>
      <c r="AE82" s="810"/>
      <c r="AF82" s="810"/>
    </row>
    <row r="83" spans="1:32" customFormat="1" ht="12.75">
      <c r="A83" s="139"/>
      <c r="B83" s="139"/>
      <c r="C83" s="139"/>
      <c r="D83" s="139"/>
      <c r="E83" s="139"/>
      <c r="F83" s="139"/>
      <c r="G83" s="139"/>
      <c r="H83" s="139"/>
      <c r="I83" s="139"/>
      <c r="J83" s="199"/>
      <c r="K83" s="139"/>
      <c r="L83" s="139"/>
      <c r="M83" s="428"/>
      <c r="N83" s="428"/>
      <c r="O83" s="812">
        <v>2015</v>
      </c>
      <c r="P83" s="812">
        <f t="shared" si="14"/>
        <v>6</v>
      </c>
      <c r="Q83" s="813">
        <v>220</v>
      </c>
      <c r="R83" s="813" t="s">
        <v>189</v>
      </c>
      <c r="S83" s="813" t="s">
        <v>194</v>
      </c>
      <c r="T83" s="813" t="s">
        <v>195</v>
      </c>
      <c r="U83" s="813">
        <v>6.92</v>
      </c>
      <c r="V83" s="810"/>
      <c r="W83" s="810"/>
      <c r="X83" s="810"/>
      <c r="Y83" s="810"/>
      <c r="Z83" s="810"/>
      <c r="AA83" s="810"/>
      <c r="AB83" s="810"/>
      <c r="AC83" s="810"/>
      <c r="AD83" s="810"/>
      <c r="AE83" s="810"/>
      <c r="AF83" s="810"/>
    </row>
    <row r="84" spans="1:32" customFormat="1" ht="12.75">
      <c r="A84" s="139"/>
      <c r="B84" s="139"/>
      <c r="C84" s="139"/>
      <c r="D84" s="139"/>
      <c r="E84" s="139"/>
      <c r="F84" s="139"/>
      <c r="G84" s="139"/>
      <c r="H84" s="139"/>
      <c r="I84" s="139"/>
      <c r="J84" s="199"/>
      <c r="K84" s="139"/>
      <c r="L84" s="139"/>
      <c r="M84" s="428"/>
      <c r="N84" s="428"/>
      <c r="O84" s="812">
        <v>2015</v>
      </c>
      <c r="P84" s="812">
        <f t="shared" si="14"/>
        <v>7</v>
      </c>
      <c r="Q84" s="813">
        <v>220</v>
      </c>
      <c r="R84" s="813" t="s">
        <v>189</v>
      </c>
      <c r="S84" s="813" t="s">
        <v>194</v>
      </c>
      <c r="T84" s="813" t="s">
        <v>195</v>
      </c>
      <c r="U84" s="813">
        <v>0</v>
      </c>
      <c r="V84" s="810"/>
      <c r="W84" s="810"/>
      <c r="X84" s="810"/>
      <c r="Y84" s="810"/>
      <c r="Z84" s="810"/>
      <c r="AA84" s="810"/>
      <c r="AB84" s="810"/>
      <c r="AC84" s="810"/>
      <c r="AD84" s="810"/>
      <c r="AE84" s="810"/>
      <c r="AF84" s="810"/>
    </row>
    <row r="85" spans="1:32" customFormat="1" ht="12.75">
      <c r="A85" s="139"/>
      <c r="B85" s="139"/>
      <c r="C85" s="139"/>
      <c r="D85" s="139"/>
      <c r="E85" s="139"/>
      <c r="F85" s="139"/>
      <c r="G85" s="139"/>
      <c r="H85" s="139"/>
      <c r="I85" s="139"/>
      <c r="J85" s="199"/>
      <c r="K85" s="139"/>
      <c r="L85" s="139"/>
      <c r="M85" s="428"/>
      <c r="N85" s="428"/>
      <c r="O85" s="812">
        <v>2015</v>
      </c>
      <c r="P85" s="812">
        <f t="shared" si="14"/>
        <v>8</v>
      </c>
      <c r="Q85" s="813">
        <v>220</v>
      </c>
      <c r="R85" s="813" t="s">
        <v>189</v>
      </c>
      <c r="S85" s="813" t="s">
        <v>194</v>
      </c>
      <c r="T85" s="813" t="s">
        <v>195</v>
      </c>
      <c r="U85" s="813">
        <v>0</v>
      </c>
      <c r="V85" s="810"/>
      <c r="W85" s="810"/>
      <c r="X85" s="810"/>
      <c r="Y85" s="810"/>
      <c r="Z85" s="810"/>
      <c r="AA85" s="810"/>
      <c r="AB85" s="810"/>
      <c r="AC85" s="810"/>
      <c r="AD85" s="810"/>
      <c r="AE85" s="810"/>
      <c r="AF85" s="810"/>
    </row>
    <row r="86" spans="1:32" customFormat="1" ht="12.75">
      <c r="A86" s="139"/>
      <c r="B86" s="139"/>
      <c r="C86" s="139"/>
      <c r="D86" s="139"/>
      <c r="E86" s="139"/>
      <c r="F86" s="139"/>
      <c r="G86" s="139"/>
      <c r="H86" s="139"/>
      <c r="I86" s="139"/>
      <c r="J86" s="199"/>
      <c r="K86" s="139"/>
      <c r="L86" s="139"/>
      <c r="M86" s="428"/>
      <c r="N86" s="428"/>
      <c r="O86" s="812">
        <v>2015</v>
      </c>
      <c r="P86" s="812">
        <f t="shared" si="14"/>
        <v>9</v>
      </c>
      <c r="Q86" s="813">
        <v>220</v>
      </c>
      <c r="R86" s="813" t="s">
        <v>189</v>
      </c>
      <c r="S86" s="813" t="s">
        <v>194</v>
      </c>
      <c r="T86" s="813" t="s">
        <v>195</v>
      </c>
      <c r="U86" s="813">
        <v>12.38</v>
      </c>
      <c r="V86" s="810"/>
      <c r="W86" s="810"/>
      <c r="X86" s="810"/>
      <c r="Y86" s="810"/>
      <c r="Z86" s="810"/>
      <c r="AA86" s="810"/>
      <c r="AB86" s="810"/>
      <c r="AC86" s="810"/>
      <c r="AD86" s="810"/>
      <c r="AE86" s="810"/>
      <c r="AF86" s="810"/>
    </row>
    <row r="87" spans="1:32" customFormat="1" ht="12.75">
      <c r="A87" s="139"/>
      <c r="B87" s="139"/>
      <c r="C87" s="139"/>
      <c r="D87" s="139"/>
      <c r="E87" s="139"/>
      <c r="F87" s="139"/>
      <c r="G87" s="139"/>
      <c r="H87" s="139"/>
      <c r="I87" s="139"/>
      <c r="J87" s="199"/>
      <c r="K87" s="139"/>
      <c r="L87" s="139"/>
      <c r="M87" s="428"/>
      <c r="N87" s="428"/>
      <c r="O87" s="812">
        <v>2015</v>
      </c>
      <c r="P87" s="812">
        <f t="shared" si="14"/>
        <v>10</v>
      </c>
      <c r="Q87" s="813">
        <v>220</v>
      </c>
      <c r="R87" s="813" t="s">
        <v>189</v>
      </c>
      <c r="S87" s="813" t="s">
        <v>194</v>
      </c>
      <c r="T87" s="813" t="s">
        <v>195</v>
      </c>
      <c r="U87" s="813">
        <v>0</v>
      </c>
      <c r="V87" s="810"/>
      <c r="W87" s="810"/>
      <c r="X87" s="810"/>
      <c r="Y87" s="810"/>
      <c r="Z87" s="810"/>
      <c r="AA87" s="810"/>
      <c r="AB87" s="810"/>
      <c r="AC87" s="810"/>
      <c r="AD87" s="810"/>
      <c r="AE87" s="810"/>
      <c r="AF87" s="810"/>
    </row>
    <row r="88" spans="1:32" customFormat="1" ht="12.75">
      <c r="A88" s="139"/>
      <c r="B88" s="139"/>
      <c r="C88" s="139"/>
      <c r="D88" s="139"/>
      <c r="E88" s="139"/>
      <c r="F88" s="139"/>
      <c r="G88" s="139"/>
      <c r="H88" s="139"/>
      <c r="I88" s="139"/>
      <c r="J88" s="199"/>
      <c r="K88" s="139"/>
      <c r="L88" s="139"/>
      <c r="M88" s="428"/>
      <c r="N88" s="428"/>
      <c r="O88" s="812">
        <v>2015</v>
      </c>
      <c r="P88" s="812">
        <f t="shared" si="14"/>
        <v>11</v>
      </c>
      <c r="Q88" s="813">
        <v>220</v>
      </c>
      <c r="R88" s="813" t="s">
        <v>189</v>
      </c>
      <c r="S88" s="813" t="s">
        <v>194</v>
      </c>
      <c r="T88" s="813" t="s">
        <v>195</v>
      </c>
      <c r="U88" s="813">
        <v>3.03</v>
      </c>
      <c r="V88" s="810"/>
      <c r="W88" s="810"/>
      <c r="X88" s="810"/>
      <c r="Y88" s="810"/>
      <c r="Z88" s="810"/>
      <c r="AA88" s="810"/>
      <c r="AB88" s="810"/>
      <c r="AC88" s="810"/>
      <c r="AD88" s="810"/>
      <c r="AE88" s="810"/>
      <c r="AF88" s="810"/>
    </row>
    <row r="89" spans="1:32" customFormat="1" ht="12.75">
      <c r="A89" s="139"/>
      <c r="B89" s="139"/>
      <c r="C89" s="139"/>
      <c r="D89" s="139"/>
      <c r="E89" s="139"/>
      <c r="F89" s="139"/>
      <c r="G89" s="139"/>
      <c r="H89" s="139"/>
      <c r="I89" s="139"/>
      <c r="J89" s="199"/>
      <c r="K89" s="139"/>
      <c r="L89" s="139"/>
      <c r="M89" s="428"/>
      <c r="N89" s="428"/>
      <c r="O89" s="812">
        <v>2015</v>
      </c>
      <c r="P89" s="812">
        <f t="shared" si="14"/>
        <v>12</v>
      </c>
      <c r="Q89" s="813">
        <v>220</v>
      </c>
      <c r="R89" s="813" t="s">
        <v>189</v>
      </c>
      <c r="S89" s="813" t="s">
        <v>194</v>
      </c>
      <c r="T89" s="813" t="s">
        <v>195</v>
      </c>
      <c r="U89" s="813">
        <v>0</v>
      </c>
      <c r="V89" s="810"/>
      <c r="W89" s="810"/>
      <c r="X89" s="810"/>
      <c r="Y89" s="810"/>
      <c r="Z89" s="810"/>
      <c r="AA89" s="810"/>
      <c r="AB89" s="810"/>
      <c r="AC89" s="810"/>
      <c r="AD89" s="810"/>
      <c r="AE89" s="810"/>
      <c r="AF89" s="810"/>
    </row>
    <row r="90" spans="1:32" customFormat="1" ht="12.75">
      <c r="A90" s="139"/>
      <c r="B90" s="139"/>
      <c r="C90" s="139"/>
      <c r="D90" s="139"/>
      <c r="E90" s="139"/>
      <c r="F90" s="139"/>
      <c r="G90" s="139"/>
      <c r="H90" s="139"/>
      <c r="I90" s="139"/>
      <c r="J90" s="199"/>
      <c r="K90" s="139"/>
      <c r="L90" s="139"/>
      <c r="M90" s="428"/>
      <c r="N90" s="428"/>
      <c r="O90" s="812">
        <v>2016</v>
      </c>
      <c r="P90" s="812">
        <v>1</v>
      </c>
      <c r="Q90" s="813">
        <v>220</v>
      </c>
      <c r="R90" s="813" t="s">
        <v>189</v>
      </c>
      <c r="S90" s="813" t="s">
        <v>194</v>
      </c>
      <c r="T90" s="813" t="s">
        <v>195</v>
      </c>
      <c r="U90" s="813">
        <v>0</v>
      </c>
      <c r="V90" s="810"/>
      <c r="W90" s="810"/>
      <c r="X90" s="810"/>
      <c r="Y90" s="810"/>
      <c r="Z90" s="810"/>
      <c r="AA90" s="810"/>
      <c r="AB90" s="810"/>
      <c r="AC90" s="810"/>
      <c r="AD90" s="810"/>
      <c r="AE90" s="810"/>
      <c r="AF90" s="810"/>
    </row>
    <row r="91" spans="1:32" customFormat="1" ht="12.75">
      <c r="A91" s="139"/>
      <c r="B91" s="139"/>
      <c r="C91" s="139"/>
      <c r="D91" s="139"/>
      <c r="E91" s="139"/>
      <c r="F91" s="139"/>
      <c r="G91" s="139"/>
      <c r="H91" s="139"/>
      <c r="I91" s="139"/>
      <c r="J91" s="199"/>
      <c r="K91" s="139"/>
      <c r="L91" s="139"/>
      <c r="M91" s="428"/>
      <c r="N91" s="428"/>
      <c r="O91" s="812">
        <v>2016</v>
      </c>
      <c r="P91" s="812">
        <f>+P90+1</f>
        <v>2</v>
      </c>
      <c r="Q91" s="813">
        <v>220</v>
      </c>
      <c r="R91" s="813" t="s">
        <v>189</v>
      </c>
      <c r="S91" s="813" t="s">
        <v>194</v>
      </c>
      <c r="T91" s="813" t="s">
        <v>195</v>
      </c>
      <c r="U91" s="813">
        <v>0</v>
      </c>
      <c r="V91" s="810"/>
      <c r="W91" s="810"/>
      <c r="X91" s="810"/>
      <c r="Y91" s="810"/>
      <c r="Z91" s="810"/>
      <c r="AA91" s="810"/>
      <c r="AB91" s="810"/>
      <c r="AC91" s="810"/>
      <c r="AD91" s="810"/>
      <c r="AE91" s="810"/>
      <c r="AF91" s="810"/>
    </row>
    <row r="92" spans="1:32" customFormat="1" ht="12.75">
      <c r="A92" s="139"/>
      <c r="B92" s="139"/>
      <c r="C92" s="139"/>
      <c r="D92" s="139"/>
      <c r="E92" s="139"/>
      <c r="F92" s="139"/>
      <c r="G92" s="139"/>
      <c r="H92" s="139"/>
      <c r="I92" s="139"/>
      <c r="J92" s="199"/>
      <c r="K92" s="139"/>
      <c r="L92" s="139"/>
      <c r="M92" s="428"/>
      <c r="N92" s="428"/>
      <c r="O92" s="812">
        <v>2016</v>
      </c>
      <c r="P92" s="812">
        <f>+P91+1</f>
        <v>3</v>
      </c>
      <c r="Q92" s="813">
        <v>220</v>
      </c>
      <c r="R92" s="813" t="s">
        <v>189</v>
      </c>
      <c r="S92" s="813" t="s">
        <v>194</v>
      </c>
      <c r="T92" s="813" t="s">
        <v>195</v>
      </c>
      <c r="U92" s="813">
        <v>0</v>
      </c>
      <c r="V92" s="810"/>
      <c r="W92" s="810"/>
      <c r="X92" s="810"/>
      <c r="Y92" s="810"/>
      <c r="Z92" s="810"/>
      <c r="AA92" s="810"/>
      <c r="AB92" s="810"/>
      <c r="AC92" s="810"/>
      <c r="AD92" s="810"/>
      <c r="AE92" s="810"/>
      <c r="AF92" s="810"/>
    </row>
    <row r="93" spans="1:32" customFormat="1" ht="12.75">
      <c r="A93" s="139"/>
      <c r="B93" s="139"/>
      <c r="C93" s="139"/>
      <c r="D93" s="139"/>
      <c r="E93" s="139"/>
      <c r="F93" s="139"/>
      <c r="G93" s="139"/>
      <c r="H93" s="139"/>
      <c r="I93" s="139"/>
      <c r="J93" s="199"/>
      <c r="K93" s="139"/>
      <c r="L93" s="139"/>
      <c r="M93" s="428"/>
      <c r="N93" s="428"/>
      <c r="O93" s="812">
        <v>2016</v>
      </c>
      <c r="P93" s="812">
        <f t="shared" ref="P93:P101" si="15">+P92+1</f>
        <v>4</v>
      </c>
      <c r="Q93" s="813">
        <v>220</v>
      </c>
      <c r="R93" s="813" t="s">
        <v>189</v>
      </c>
      <c r="S93" s="813" t="s">
        <v>194</v>
      </c>
      <c r="T93" s="813" t="s">
        <v>195</v>
      </c>
      <c r="U93" s="813">
        <v>0</v>
      </c>
      <c r="V93" s="810"/>
      <c r="W93" s="810"/>
      <c r="X93" s="810"/>
      <c r="Y93" s="810"/>
      <c r="Z93" s="810"/>
      <c r="AA93" s="810"/>
      <c r="AB93" s="810"/>
      <c r="AC93" s="810"/>
      <c r="AD93" s="810"/>
      <c r="AE93" s="810"/>
      <c r="AF93" s="810"/>
    </row>
    <row r="94" spans="1:32" customFormat="1" ht="12.75">
      <c r="A94" s="139"/>
      <c r="B94" s="139"/>
      <c r="C94" s="139"/>
      <c r="D94" s="139"/>
      <c r="E94" s="139"/>
      <c r="F94" s="139"/>
      <c r="G94" s="139"/>
      <c r="H94" s="139"/>
      <c r="I94" s="139"/>
      <c r="J94" s="199"/>
      <c r="K94" s="139"/>
      <c r="L94" s="139"/>
      <c r="M94" s="428"/>
      <c r="N94" s="428"/>
      <c r="O94" s="812">
        <v>2016</v>
      </c>
      <c r="P94" s="812">
        <f t="shared" si="15"/>
        <v>5</v>
      </c>
      <c r="Q94" s="813">
        <v>220</v>
      </c>
      <c r="R94" s="813" t="s">
        <v>189</v>
      </c>
      <c r="S94" s="813" t="s">
        <v>194</v>
      </c>
      <c r="T94" s="813" t="s">
        <v>195</v>
      </c>
      <c r="U94" s="813">
        <v>0</v>
      </c>
      <c r="V94" s="810"/>
      <c r="W94" s="810"/>
      <c r="X94" s="810"/>
      <c r="Y94" s="810"/>
      <c r="Z94" s="810"/>
      <c r="AA94" s="810"/>
      <c r="AB94" s="810"/>
      <c r="AC94" s="810"/>
      <c r="AD94" s="810"/>
      <c r="AE94" s="810"/>
      <c r="AF94" s="810"/>
    </row>
    <row r="95" spans="1:32" customFormat="1" ht="12.75">
      <c r="A95" s="139"/>
      <c r="B95" s="139"/>
      <c r="C95" s="139"/>
      <c r="D95" s="139"/>
      <c r="E95" s="139"/>
      <c r="F95" s="139"/>
      <c r="G95" s="139"/>
      <c r="H95" s="139"/>
      <c r="I95" s="139"/>
      <c r="J95" s="199"/>
      <c r="K95" s="139"/>
      <c r="L95" s="139"/>
      <c r="M95" s="428"/>
      <c r="N95" s="428"/>
      <c r="O95" s="812">
        <v>2016</v>
      </c>
      <c r="P95" s="812">
        <f t="shared" si="15"/>
        <v>6</v>
      </c>
      <c r="Q95" s="813">
        <v>220</v>
      </c>
      <c r="R95" s="813" t="s">
        <v>189</v>
      </c>
      <c r="S95" s="813" t="s">
        <v>194</v>
      </c>
      <c r="T95" s="813" t="s">
        <v>195</v>
      </c>
      <c r="U95" s="813">
        <v>0</v>
      </c>
      <c r="V95" s="810"/>
      <c r="W95" s="810"/>
      <c r="X95" s="810"/>
      <c r="Y95" s="810"/>
      <c r="Z95" s="810"/>
      <c r="AA95" s="810"/>
      <c r="AB95" s="810"/>
      <c r="AC95" s="810"/>
      <c r="AD95" s="810"/>
      <c r="AE95" s="810"/>
      <c r="AF95" s="810"/>
    </row>
    <row r="96" spans="1:32" customFormat="1" ht="12.75">
      <c r="A96" s="139"/>
      <c r="B96" s="139"/>
      <c r="C96" s="139"/>
      <c r="D96" s="139"/>
      <c r="E96" s="139"/>
      <c r="F96" s="139"/>
      <c r="G96" s="139"/>
      <c r="H96" s="139"/>
      <c r="I96" s="139"/>
      <c r="J96" s="199"/>
      <c r="K96" s="139"/>
      <c r="L96" s="139"/>
      <c r="M96" s="428"/>
      <c r="N96" s="428"/>
      <c r="O96" s="812">
        <v>2016</v>
      </c>
      <c r="P96" s="812">
        <f t="shared" si="15"/>
        <v>7</v>
      </c>
      <c r="Q96" s="813">
        <v>220</v>
      </c>
      <c r="R96" s="813" t="s">
        <v>189</v>
      </c>
      <c r="S96" s="813" t="s">
        <v>194</v>
      </c>
      <c r="T96" s="813" t="s">
        <v>195</v>
      </c>
      <c r="U96" s="813">
        <v>0</v>
      </c>
      <c r="V96" s="810"/>
      <c r="W96" s="810"/>
      <c r="X96" s="810"/>
      <c r="Y96" s="810"/>
      <c r="Z96" s="810"/>
      <c r="AA96" s="810"/>
      <c r="AB96" s="810"/>
      <c r="AC96" s="810"/>
      <c r="AD96" s="810"/>
      <c r="AE96" s="810"/>
      <c r="AF96" s="810"/>
    </row>
    <row r="97" spans="1:32" customFormat="1" ht="12.75">
      <c r="A97" s="139"/>
      <c r="B97" s="139"/>
      <c r="C97" s="139"/>
      <c r="D97" s="139"/>
      <c r="E97" s="139"/>
      <c r="F97" s="139"/>
      <c r="G97" s="139"/>
      <c r="H97" s="139"/>
      <c r="I97" s="139"/>
      <c r="J97" s="199"/>
      <c r="K97" s="139"/>
      <c r="L97" s="139"/>
      <c r="M97" s="428"/>
      <c r="N97" s="428"/>
      <c r="O97" s="812">
        <v>2016</v>
      </c>
      <c r="P97" s="812">
        <f t="shared" si="15"/>
        <v>8</v>
      </c>
      <c r="Q97" s="813">
        <v>220</v>
      </c>
      <c r="R97" s="813" t="s">
        <v>189</v>
      </c>
      <c r="S97" s="813" t="s">
        <v>194</v>
      </c>
      <c r="T97" s="813" t="s">
        <v>195</v>
      </c>
      <c r="U97" s="813">
        <v>12.85</v>
      </c>
      <c r="V97" s="810"/>
      <c r="W97" s="810"/>
      <c r="X97" s="810"/>
      <c r="Y97" s="810"/>
      <c r="Z97" s="810"/>
      <c r="AA97" s="810"/>
      <c r="AB97" s="810"/>
      <c r="AC97" s="810"/>
      <c r="AD97" s="810"/>
      <c r="AE97" s="810"/>
      <c r="AF97" s="810"/>
    </row>
    <row r="98" spans="1:32" customFormat="1" ht="12.75">
      <c r="A98" s="139"/>
      <c r="B98" s="139"/>
      <c r="C98" s="139"/>
      <c r="D98" s="139"/>
      <c r="E98" s="139"/>
      <c r="F98" s="139"/>
      <c r="G98" s="139"/>
      <c r="H98" s="139"/>
      <c r="I98" s="139"/>
      <c r="J98" s="199"/>
      <c r="K98" s="139"/>
      <c r="L98" s="139"/>
      <c r="M98" s="428"/>
      <c r="N98" s="428"/>
      <c r="O98" s="812">
        <v>2016</v>
      </c>
      <c r="P98" s="812">
        <f t="shared" si="15"/>
        <v>9</v>
      </c>
      <c r="Q98" s="813">
        <v>220</v>
      </c>
      <c r="R98" s="813" t="s">
        <v>189</v>
      </c>
      <c r="S98" s="813" t="s">
        <v>194</v>
      </c>
      <c r="T98" s="813" t="s">
        <v>195</v>
      </c>
      <c r="U98" s="813">
        <v>18.283329999999999</v>
      </c>
      <c r="V98" s="810"/>
      <c r="W98" s="810"/>
      <c r="X98" s="810"/>
      <c r="Y98" s="810"/>
      <c r="Z98" s="810"/>
      <c r="AA98" s="810"/>
      <c r="AB98" s="810"/>
      <c r="AC98" s="810"/>
      <c r="AD98" s="810"/>
      <c r="AE98" s="810"/>
      <c r="AF98" s="810"/>
    </row>
    <row r="99" spans="1:32" customFormat="1" ht="12.75">
      <c r="A99" s="139"/>
      <c r="B99" s="139"/>
      <c r="C99" s="139"/>
      <c r="D99" s="139"/>
      <c r="E99" s="139"/>
      <c r="F99" s="139"/>
      <c r="G99" s="139"/>
      <c r="H99" s="139"/>
      <c r="I99" s="139"/>
      <c r="J99" s="199"/>
      <c r="K99" s="139"/>
      <c r="L99" s="139"/>
      <c r="M99" s="428"/>
      <c r="N99" s="428"/>
      <c r="O99" s="812">
        <v>2016</v>
      </c>
      <c r="P99" s="812">
        <f t="shared" si="15"/>
        <v>10</v>
      </c>
      <c r="Q99" s="813">
        <v>220</v>
      </c>
      <c r="R99" s="813" t="s">
        <v>189</v>
      </c>
      <c r="S99" s="813" t="s">
        <v>194</v>
      </c>
      <c r="T99" s="813" t="s">
        <v>195</v>
      </c>
      <c r="U99" s="813"/>
      <c r="V99" s="810"/>
      <c r="W99" s="810"/>
      <c r="X99" s="810"/>
      <c r="Y99" s="810"/>
      <c r="Z99" s="810"/>
      <c r="AA99" s="810"/>
      <c r="AB99" s="810"/>
      <c r="AC99" s="810"/>
      <c r="AD99" s="810"/>
      <c r="AE99" s="810"/>
      <c r="AF99" s="810"/>
    </row>
    <row r="100" spans="1:32" customFormat="1" ht="12.75">
      <c r="A100" s="139"/>
      <c r="B100" s="139"/>
      <c r="C100" s="139"/>
      <c r="D100" s="139"/>
      <c r="E100" s="139"/>
      <c r="F100" s="139"/>
      <c r="G100" s="139"/>
      <c r="H100" s="139"/>
      <c r="I100" s="139"/>
      <c r="J100" s="199"/>
      <c r="K100" s="139"/>
      <c r="L100" s="139"/>
      <c r="M100" s="428"/>
      <c r="N100" s="428"/>
      <c r="O100" s="812">
        <v>2016</v>
      </c>
      <c r="P100" s="812">
        <f t="shared" si="15"/>
        <v>11</v>
      </c>
      <c r="Q100" s="813">
        <v>220</v>
      </c>
      <c r="R100" s="813" t="s">
        <v>189</v>
      </c>
      <c r="S100" s="813" t="s">
        <v>194</v>
      </c>
      <c r="T100" s="813" t="s">
        <v>195</v>
      </c>
      <c r="U100" s="813"/>
      <c r="V100" s="810"/>
      <c r="W100" s="810"/>
      <c r="X100" s="810"/>
      <c r="Y100" s="810"/>
      <c r="Z100" s="810"/>
      <c r="AA100" s="810"/>
      <c r="AB100" s="810"/>
      <c r="AC100" s="810"/>
      <c r="AD100" s="810"/>
      <c r="AE100" s="810"/>
      <c r="AF100" s="810"/>
    </row>
    <row r="101" spans="1:32" customFormat="1" ht="12.75">
      <c r="A101" s="139"/>
      <c r="B101" s="139"/>
      <c r="C101" s="139"/>
      <c r="D101" s="139"/>
      <c r="E101" s="139"/>
      <c r="F101" s="139"/>
      <c r="G101" s="139"/>
      <c r="H101" s="139"/>
      <c r="I101" s="139"/>
      <c r="J101" s="199"/>
      <c r="K101" s="139"/>
      <c r="L101" s="139"/>
      <c r="M101" s="428"/>
      <c r="N101" s="428"/>
      <c r="O101" s="812">
        <v>2016</v>
      </c>
      <c r="P101" s="812">
        <f t="shared" si="15"/>
        <v>12</v>
      </c>
      <c r="Q101" s="813">
        <v>220</v>
      </c>
      <c r="R101" s="813" t="s">
        <v>189</v>
      </c>
      <c r="S101" s="813" t="s">
        <v>194</v>
      </c>
      <c r="T101" s="813" t="s">
        <v>195</v>
      </c>
      <c r="U101" s="813"/>
      <c r="V101" s="810"/>
      <c r="W101" s="810"/>
      <c r="X101" s="810"/>
      <c r="Y101" s="810"/>
      <c r="Z101" s="810"/>
      <c r="AA101" s="810"/>
      <c r="AB101" s="810"/>
      <c r="AC101" s="810"/>
      <c r="AD101" s="810"/>
      <c r="AE101" s="810"/>
      <c r="AF101" s="810"/>
    </row>
    <row r="102" spans="1:32" customFormat="1" ht="12.75">
      <c r="A102" s="139"/>
      <c r="B102" s="139"/>
      <c r="C102" s="139"/>
      <c r="D102" s="139"/>
      <c r="E102" s="139"/>
      <c r="F102" s="139"/>
      <c r="G102" s="139"/>
      <c r="H102" s="139"/>
      <c r="I102" s="139"/>
      <c r="J102" s="199"/>
      <c r="K102" s="139"/>
      <c r="L102" s="139"/>
      <c r="M102" s="428"/>
      <c r="N102" s="428"/>
      <c r="O102" s="812">
        <v>2015</v>
      </c>
      <c r="P102" s="812">
        <v>1</v>
      </c>
      <c r="Q102" s="813">
        <v>220</v>
      </c>
      <c r="R102" s="813" t="s">
        <v>189</v>
      </c>
      <c r="S102" s="813" t="s">
        <v>196</v>
      </c>
      <c r="T102" s="813" t="s">
        <v>197</v>
      </c>
      <c r="U102" s="813">
        <v>0</v>
      </c>
      <c r="V102" s="810"/>
      <c r="W102" s="810"/>
      <c r="X102" s="810"/>
      <c r="Y102" s="810"/>
      <c r="Z102" s="810"/>
      <c r="AA102" s="810"/>
      <c r="AB102" s="810"/>
      <c r="AC102" s="810"/>
      <c r="AD102" s="810"/>
      <c r="AE102" s="810"/>
      <c r="AF102" s="810"/>
    </row>
    <row r="103" spans="1:32" customFormat="1" ht="12.75">
      <c r="A103" s="139"/>
      <c r="B103" s="139"/>
      <c r="C103" s="139"/>
      <c r="D103" s="139"/>
      <c r="E103" s="139"/>
      <c r="F103" s="139"/>
      <c r="G103" s="139"/>
      <c r="H103" s="139"/>
      <c r="I103" s="139"/>
      <c r="J103" s="199"/>
      <c r="K103" s="139"/>
      <c r="L103" s="139"/>
      <c r="M103" s="428"/>
      <c r="N103" s="428"/>
      <c r="O103" s="812">
        <v>2015</v>
      </c>
      <c r="P103" s="812">
        <f>+P102+1</f>
        <v>2</v>
      </c>
      <c r="Q103" s="813">
        <v>220</v>
      </c>
      <c r="R103" s="813" t="s">
        <v>189</v>
      </c>
      <c r="S103" s="813" t="s">
        <v>196</v>
      </c>
      <c r="T103" s="813" t="s">
        <v>197</v>
      </c>
      <c r="U103" s="813">
        <v>0</v>
      </c>
      <c r="V103" s="810"/>
      <c r="W103" s="810"/>
      <c r="X103" s="810"/>
      <c r="Y103" s="810"/>
      <c r="Z103" s="810"/>
      <c r="AA103" s="810"/>
      <c r="AB103" s="810"/>
      <c r="AC103" s="810"/>
      <c r="AD103" s="810"/>
      <c r="AE103" s="810"/>
      <c r="AF103" s="810"/>
    </row>
    <row r="104" spans="1:32" customFormat="1" ht="12.75">
      <c r="A104" s="139"/>
      <c r="B104" s="139"/>
      <c r="C104" s="139"/>
      <c r="D104" s="139"/>
      <c r="E104" s="139"/>
      <c r="F104" s="139"/>
      <c r="G104" s="139"/>
      <c r="H104" s="139"/>
      <c r="I104" s="139"/>
      <c r="J104" s="199"/>
      <c r="K104" s="139"/>
      <c r="L104" s="139"/>
      <c r="M104" s="428"/>
      <c r="N104" s="428"/>
      <c r="O104" s="812">
        <v>2015</v>
      </c>
      <c r="P104" s="812">
        <f t="shared" ref="P104:P113" si="16">+P103+1</f>
        <v>3</v>
      </c>
      <c r="Q104" s="813">
        <v>220</v>
      </c>
      <c r="R104" s="813" t="s">
        <v>189</v>
      </c>
      <c r="S104" s="813" t="s">
        <v>196</v>
      </c>
      <c r="T104" s="813" t="s">
        <v>197</v>
      </c>
      <c r="U104" s="813">
        <v>0</v>
      </c>
      <c r="V104" s="810"/>
      <c r="W104" s="810"/>
      <c r="X104" s="810"/>
      <c r="Y104" s="810"/>
      <c r="Z104" s="810"/>
      <c r="AA104" s="810"/>
      <c r="AB104" s="810"/>
      <c r="AC104" s="810"/>
      <c r="AD104" s="810"/>
      <c r="AE104" s="810"/>
      <c r="AF104" s="810"/>
    </row>
    <row r="105" spans="1:32" customFormat="1" ht="12.75">
      <c r="A105" s="139"/>
      <c r="B105" s="139"/>
      <c r="C105" s="139"/>
      <c r="D105" s="139"/>
      <c r="E105" s="139"/>
      <c r="F105" s="139"/>
      <c r="G105" s="139"/>
      <c r="H105" s="139"/>
      <c r="I105" s="139"/>
      <c r="J105" s="199"/>
      <c r="K105" s="139"/>
      <c r="L105" s="139"/>
      <c r="M105" s="428"/>
      <c r="N105" s="428"/>
      <c r="O105" s="812">
        <v>2015</v>
      </c>
      <c r="P105" s="812">
        <f t="shared" si="16"/>
        <v>4</v>
      </c>
      <c r="Q105" s="813">
        <v>220</v>
      </c>
      <c r="R105" s="813" t="s">
        <v>189</v>
      </c>
      <c r="S105" s="813" t="s">
        <v>196</v>
      </c>
      <c r="T105" s="813" t="s">
        <v>197</v>
      </c>
      <c r="U105" s="813">
        <v>0</v>
      </c>
      <c r="V105" s="810"/>
      <c r="W105" s="810"/>
      <c r="X105" s="810"/>
      <c r="Y105" s="810"/>
      <c r="Z105" s="810"/>
      <c r="AA105" s="810"/>
      <c r="AB105" s="810"/>
      <c r="AC105" s="810"/>
      <c r="AD105" s="810"/>
      <c r="AE105" s="810"/>
      <c r="AF105" s="810"/>
    </row>
    <row r="106" spans="1:32" customFormat="1" ht="12.75">
      <c r="A106" s="139"/>
      <c r="B106" s="139"/>
      <c r="C106" s="139"/>
      <c r="D106" s="139"/>
      <c r="E106" s="139"/>
      <c r="F106" s="139"/>
      <c r="G106" s="139"/>
      <c r="H106" s="139"/>
      <c r="I106" s="139"/>
      <c r="J106" s="199"/>
      <c r="K106" s="139"/>
      <c r="L106" s="139"/>
      <c r="M106" s="428"/>
      <c r="N106" s="428"/>
      <c r="O106" s="812">
        <v>2015</v>
      </c>
      <c r="P106" s="812">
        <f t="shared" si="16"/>
        <v>5</v>
      </c>
      <c r="Q106" s="813">
        <v>220</v>
      </c>
      <c r="R106" s="813" t="s">
        <v>189</v>
      </c>
      <c r="S106" s="813" t="s">
        <v>196</v>
      </c>
      <c r="T106" s="813" t="s">
        <v>197</v>
      </c>
      <c r="U106" s="813">
        <v>0</v>
      </c>
      <c r="V106" s="810"/>
      <c r="W106" s="810"/>
      <c r="X106" s="810"/>
      <c r="Y106" s="810"/>
      <c r="Z106" s="810"/>
      <c r="AA106" s="810"/>
      <c r="AB106" s="810"/>
      <c r="AC106" s="810"/>
      <c r="AD106" s="810"/>
      <c r="AE106" s="810"/>
      <c r="AF106" s="810"/>
    </row>
    <row r="107" spans="1:32" customFormat="1" ht="12.75">
      <c r="A107" s="139"/>
      <c r="B107" s="139"/>
      <c r="C107" s="139"/>
      <c r="D107" s="139"/>
      <c r="E107" s="139"/>
      <c r="F107" s="139"/>
      <c r="G107" s="139"/>
      <c r="H107" s="139"/>
      <c r="I107" s="139"/>
      <c r="J107" s="199"/>
      <c r="K107" s="139"/>
      <c r="L107" s="139"/>
      <c r="M107" s="428"/>
      <c r="N107" s="428"/>
      <c r="O107" s="812">
        <v>2015</v>
      </c>
      <c r="P107" s="812">
        <f t="shared" si="16"/>
        <v>6</v>
      </c>
      <c r="Q107" s="813">
        <v>220</v>
      </c>
      <c r="R107" s="813" t="s">
        <v>189</v>
      </c>
      <c r="S107" s="813" t="s">
        <v>196</v>
      </c>
      <c r="T107" s="813" t="s">
        <v>197</v>
      </c>
      <c r="U107" s="813">
        <v>0</v>
      </c>
      <c r="V107" s="810"/>
      <c r="W107" s="810"/>
      <c r="X107" s="810"/>
      <c r="Y107" s="810"/>
      <c r="Z107" s="810"/>
      <c r="AA107" s="810"/>
      <c r="AB107" s="810"/>
      <c r="AC107" s="810"/>
      <c r="AD107" s="810"/>
      <c r="AE107" s="810"/>
      <c r="AF107" s="810"/>
    </row>
    <row r="108" spans="1:32" customFormat="1" ht="12.75">
      <c r="A108" s="139"/>
      <c r="B108" s="139"/>
      <c r="C108" s="139"/>
      <c r="D108" s="139"/>
      <c r="E108" s="139"/>
      <c r="F108" s="139"/>
      <c r="G108" s="139"/>
      <c r="H108" s="139"/>
      <c r="I108" s="139"/>
      <c r="J108" s="199"/>
      <c r="K108" s="139"/>
      <c r="L108" s="139"/>
      <c r="M108" s="428"/>
      <c r="N108" s="428"/>
      <c r="O108" s="812">
        <v>2015</v>
      </c>
      <c r="P108" s="812">
        <f t="shared" si="16"/>
        <v>7</v>
      </c>
      <c r="Q108" s="813">
        <v>220</v>
      </c>
      <c r="R108" s="813" t="s">
        <v>189</v>
      </c>
      <c r="S108" s="813" t="s">
        <v>196</v>
      </c>
      <c r="T108" s="813" t="s">
        <v>197</v>
      </c>
      <c r="U108" s="813">
        <v>35.049999999999997</v>
      </c>
      <c r="V108" s="810"/>
      <c r="W108" s="810"/>
      <c r="X108" s="810"/>
      <c r="Y108" s="810"/>
      <c r="Z108" s="810"/>
      <c r="AA108" s="810"/>
      <c r="AB108" s="810"/>
      <c r="AC108" s="810"/>
      <c r="AD108" s="810"/>
      <c r="AE108" s="810"/>
      <c r="AF108" s="810"/>
    </row>
    <row r="109" spans="1:32" customFormat="1" ht="12.75">
      <c r="A109" s="139"/>
      <c r="B109" s="139"/>
      <c r="C109" s="139"/>
      <c r="D109" s="139"/>
      <c r="E109" s="139"/>
      <c r="F109" s="139"/>
      <c r="G109" s="139"/>
      <c r="H109" s="139"/>
      <c r="I109" s="139"/>
      <c r="J109" s="199"/>
      <c r="K109" s="139"/>
      <c r="L109" s="139"/>
      <c r="M109" s="428"/>
      <c r="N109" s="428"/>
      <c r="O109" s="812">
        <v>2015</v>
      </c>
      <c r="P109" s="812">
        <f t="shared" si="16"/>
        <v>8</v>
      </c>
      <c r="Q109" s="813">
        <v>220</v>
      </c>
      <c r="R109" s="813" t="s">
        <v>189</v>
      </c>
      <c r="S109" s="813" t="s">
        <v>196</v>
      </c>
      <c r="T109" s="813" t="s">
        <v>197</v>
      </c>
      <c r="U109" s="813">
        <v>0</v>
      </c>
      <c r="V109" s="810"/>
      <c r="W109" s="810"/>
      <c r="X109" s="810"/>
      <c r="Y109" s="810"/>
      <c r="Z109" s="810"/>
      <c r="AA109" s="810"/>
      <c r="AB109" s="810"/>
      <c r="AC109" s="810"/>
      <c r="AD109" s="810"/>
      <c r="AE109" s="810"/>
      <c r="AF109" s="810"/>
    </row>
    <row r="110" spans="1:32" customFormat="1" ht="12.75">
      <c r="A110" s="139"/>
      <c r="B110" s="139"/>
      <c r="C110" s="139"/>
      <c r="D110" s="139"/>
      <c r="E110" s="139"/>
      <c r="F110" s="139"/>
      <c r="G110" s="139"/>
      <c r="H110" s="139"/>
      <c r="I110" s="139"/>
      <c r="J110" s="199"/>
      <c r="K110" s="139"/>
      <c r="L110" s="139"/>
      <c r="M110" s="428"/>
      <c r="N110" s="428"/>
      <c r="O110" s="812">
        <v>2015</v>
      </c>
      <c r="P110" s="812">
        <f t="shared" si="16"/>
        <v>9</v>
      </c>
      <c r="Q110" s="813">
        <v>220</v>
      </c>
      <c r="R110" s="813" t="s">
        <v>189</v>
      </c>
      <c r="S110" s="813" t="s">
        <v>196</v>
      </c>
      <c r="T110" s="813" t="s">
        <v>197</v>
      </c>
      <c r="U110" s="813">
        <v>23.9</v>
      </c>
      <c r="V110" s="810"/>
      <c r="W110" s="810"/>
      <c r="X110" s="810"/>
      <c r="Y110" s="810"/>
      <c r="Z110" s="810"/>
      <c r="AA110" s="810"/>
      <c r="AB110" s="810"/>
      <c r="AC110" s="810"/>
      <c r="AD110" s="810"/>
      <c r="AE110" s="810"/>
      <c r="AF110" s="810"/>
    </row>
    <row r="111" spans="1:32" customFormat="1" ht="12.75">
      <c r="A111" s="139"/>
      <c r="B111" s="139"/>
      <c r="C111" s="139"/>
      <c r="D111" s="139"/>
      <c r="E111" s="139"/>
      <c r="F111" s="139"/>
      <c r="G111" s="139"/>
      <c r="H111" s="139"/>
      <c r="I111" s="139"/>
      <c r="J111" s="199"/>
      <c r="K111" s="139"/>
      <c r="L111" s="139"/>
      <c r="M111" s="428"/>
      <c r="N111" s="428"/>
      <c r="O111" s="812">
        <v>2015</v>
      </c>
      <c r="P111" s="812">
        <f t="shared" si="16"/>
        <v>10</v>
      </c>
      <c r="Q111" s="813">
        <v>220</v>
      </c>
      <c r="R111" s="813" t="s">
        <v>189</v>
      </c>
      <c r="S111" s="813" t="s">
        <v>196</v>
      </c>
      <c r="T111" s="813" t="s">
        <v>197</v>
      </c>
      <c r="U111" s="813">
        <v>77.98</v>
      </c>
      <c r="V111" s="810"/>
      <c r="W111" s="810"/>
      <c r="X111" s="810"/>
      <c r="Y111" s="810"/>
      <c r="Z111" s="810"/>
      <c r="AA111" s="810"/>
      <c r="AB111" s="810"/>
      <c r="AC111" s="810"/>
      <c r="AD111" s="810"/>
      <c r="AE111" s="810"/>
      <c r="AF111" s="810"/>
    </row>
    <row r="112" spans="1:32" customFormat="1" ht="12.75">
      <c r="A112" s="139"/>
      <c r="B112" s="139"/>
      <c r="C112" s="139"/>
      <c r="D112" s="139"/>
      <c r="E112" s="139"/>
      <c r="F112" s="139"/>
      <c r="G112" s="139"/>
      <c r="H112" s="139"/>
      <c r="I112" s="139"/>
      <c r="J112" s="199"/>
      <c r="K112" s="139"/>
      <c r="L112" s="139"/>
      <c r="M112" s="428"/>
      <c r="N112" s="428"/>
      <c r="O112" s="812">
        <v>2015</v>
      </c>
      <c r="P112" s="812">
        <f t="shared" si="16"/>
        <v>11</v>
      </c>
      <c r="Q112" s="813">
        <v>220</v>
      </c>
      <c r="R112" s="813" t="s">
        <v>189</v>
      </c>
      <c r="S112" s="813" t="s">
        <v>196</v>
      </c>
      <c r="T112" s="813" t="s">
        <v>197</v>
      </c>
      <c r="U112" s="813">
        <v>28.02</v>
      </c>
      <c r="V112" s="810"/>
      <c r="W112" s="810"/>
      <c r="X112" s="810"/>
      <c r="Y112" s="810"/>
      <c r="Z112" s="810"/>
      <c r="AA112" s="810"/>
      <c r="AB112" s="810"/>
      <c r="AC112" s="810"/>
      <c r="AD112" s="810"/>
      <c r="AE112" s="810"/>
      <c r="AF112" s="810"/>
    </row>
    <row r="113" spans="1:32" customFormat="1" ht="12.75">
      <c r="A113" s="139"/>
      <c r="B113" s="139"/>
      <c r="C113" s="139"/>
      <c r="D113" s="139"/>
      <c r="E113" s="139"/>
      <c r="F113" s="139"/>
      <c r="G113" s="139"/>
      <c r="H113" s="139"/>
      <c r="I113" s="139"/>
      <c r="J113" s="199"/>
      <c r="K113" s="139"/>
      <c r="L113" s="139"/>
      <c r="M113" s="428"/>
      <c r="N113" s="428"/>
      <c r="O113" s="812">
        <v>2015</v>
      </c>
      <c r="P113" s="812">
        <f t="shared" si="16"/>
        <v>12</v>
      </c>
      <c r="Q113" s="813">
        <v>220</v>
      </c>
      <c r="R113" s="813" t="s">
        <v>189</v>
      </c>
      <c r="S113" s="813" t="s">
        <v>196</v>
      </c>
      <c r="T113" s="813" t="s">
        <v>197</v>
      </c>
      <c r="U113" s="813">
        <v>0</v>
      </c>
      <c r="V113" s="810"/>
      <c r="W113" s="810"/>
      <c r="X113" s="810"/>
      <c r="Y113" s="810"/>
      <c r="Z113" s="810"/>
      <c r="AA113" s="810"/>
      <c r="AB113" s="810"/>
      <c r="AC113" s="810"/>
      <c r="AD113" s="810"/>
      <c r="AE113" s="810"/>
      <c r="AF113" s="810"/>
    </row>
    <row r="114" spans="1:32" customFormat="1" ht="12.75">
      <c r="A114" s="139"/>
      <c r="B114" s="139"/>
      <c r="C114" s="139"/>
      <c r="D114" s="139"/>
      <c r="E114" s="139"/>
      <c r="F114" s="139"/>
      <c r="G114" s="139"/>
      <c r="H114" s="139"/>
      <c r="I114" s="139"/>
      <c r="J114" s="199"/>
      <c r="K114" s="139"/>
      <c r="L114" s="139"/>
      <c r="M114" s="428"/>
      <c r="N114" s="428"/>
      <c r="O114" s="812">
        <v>2016</v>
      </c>
      <c r="P114" s="812">
        <v>1</v>
      </c>
      <c r="Q114" s="813">
        <v>220</v>
      </c>
      <c r="R114" s="813" t="s">
        <v>189</v>
      </c>
      <c r="S114" s="813" t="s">
        <v>196</v>
      </c>
      <c r="T114" s="813" t="s">
        <v>197</v>
      </c>
      <c r="U114" s="813">
        <v>0</v>
      </c>
      <c r="V114" s="810"/>
      <c r="W114" s="810"/>
      <c r="X114" s="810"/>
      <c r="Y114" s="810"/>
      <c r="Z114" s="810"/>
      <c r="AA114" s="810"/>
      <c r="AB114" s="810"/>
      <c r="AC114" s="810"/>
      <c r="AD114" s="810"/>
      <c r="AE114" s="810"/>
      <c r="AF114" s="810"/>
    </row>
    <row r="115" spans="1:32" customFormat="1" ht="12.75">
      <c r="A115" s="139"/>
      <c r="B115" s="139"/>
      <c r="C115" s="139"/>
      <c r="D115" s="139"/>
      <c r="E115" s="139"/>
      <c r="F115" s="139"/>
      <c r="G115" s="139"/>
      <c r="H115" s="139"/>
      <c r="I115" s="139"/>
      <c r="J115" s="199"/>
      <c r="K115" s="139"/>
      <c r="L115" s="139"/>
      <c r="M115" s="428"/>
      <c r="N115" s="428"/>
      <c r="O115" s="812">
        <v>2016</v>
      </c>
      <c r="P115" s="812">
        <f>+P114+1</f>
        <v>2</v>
      </c>
      <c r="Q115" s="813">
        <v>220</v>
      </c>
      <c r="R115" s="813" t="s">
        <v>189</v>
      </c>
      <c r="S115" s="813" t="s">
        <v>196</v>
      </c>
      <c r="T115" s="813" t="s">
        <v>197</v>
      </c>
      <c r="U115" s="813">
        <v>0</v>
      </c>
      <c r="V115" s="810"/>
      <c r="W115" s="810"/>
      <c r="X115" s="810"/>
      <c r="Y115" s="810"/>
      <c r="Z115" s="810"/>
      <c r="AA115" s="810"/>
      <c r="AB115" s="810"/>
      <c r="AC115" s="810"/>
      <c r="AD115" s="810"/>
      <c r="AE115" s="810"/>
      <c r="AF115" s="810"/>
    </row>
    <row r="116" spans="1:32" customFormat="1" ht="12.75">
      <c r="A116" s="139"/>
      <c r="B116" s="139"/>
      <c r="C116" s="139"/>
      <c r="D116" s="139"/>
      <c r="E116" s="139"/>
      <c r="F116" s="139"/>
      <c r="G116" s="139"/>
      <c r="H116" s="139"/>
      <c r="I116" s="139"/>
      <c r="J116" s="199"/>
      <c r="K116" s="139"/>
      <c r="L116" s="139"/>
      <c r="M116" s="428"/>
      <c r="N116" s="428"/>
      <c r="O116" s="812">
        <v>2016</v>
      </c>
      <c r="P116" s="812">
        <f>+P115+1</f>
        <v>3</v>
      </c>
      <c r="Q116" s="813">
        <v>220</v>
      </c>
      <c r="R116" s="813" t="s">
        <v>189</v>
      </c>
      <c r="S116" s="813" t="s">
        <v>196</v>
      </c>
      <c r="T116" s="813" t="s">
        <v>197</v>
      </c>
      <c r="U116" s="813">
        <v>0</v>
      </c>
      <c r="V116" s="810"/>
      <c r="W116" s="810"/>
      <c r="X116" s="810"/>
      <c r="Y116" s="810"/>
      <c r="Z116" s="810"/>
      <c r="AA116" s="810"/>
      <c r="AB116" s="810"/>
      <c r="AC116" s="810"/>
      <c r="AD116" s="810"/>
      <c r="AE116" s="810"/>
      <c r="AF116" s="810"/>
    </row>
    <row r="117" spans="1:32" customFormat="1" ht="12.75">
      <c r="A117" s="139"/>
      <c r="B117" s="139"/>
      <c r="C117" s="139"/>
      <c r="D117" s="139"/>
      <c r="E117" s="139"/>
      <c r="F117" s="139"/>
      <c r="G117" s="139"/>
      <c r="H117" s="139"/>
      <c r="I117" s="139"/>
      <c r="J117" s="199"/>
      <c r="K117" s="139"/>
      <c r="L117" s="139"/>
      <c r="M117" s="428"/>
      <c r="N117" s="428"/>
      <c r="O117" s="812">
        <v>2016</v>
      </c>
      <c r="P117" s="812">
        <f t="shared" ref="P117:P125" si="17">+P116+1</f>
        <v>4</v>
      </c>
      <c r="Q117" s="813">
        <v>220</v>
      </c>
      <c r="R117" s="813" t="s">
        <v>189</v>
      </c>
      <c r="S117" s="813" t="s">
        <v>196</v>
      </c>
      <c r="T117" s="813" t="s">
        <v>197</v>
      </c>
      <c r="U117" s="813">
        <v>0</v>
      </c>
      <c r="V117" s="810"/>
      <c r="W117" s="810"/>
      <c r="X117" s="810"/>
      <c r="Y117" s="810"/>
      <c r="Z117" s="810"/>
      <c r="AA117" s="810"/>
      <c r="AB117" s="810"/>
      <c r="AC117" s="810"/>
      <c r="AD117" s="810"/>
      <c r="AE117" s="810"/>
      <c r="AF117" s="810"/>
    </row>
    <row r="118" spans="1:32" customFormat="1" ht="12.75">
      <c r="A118" s="139"/>
      <c r="B118" s="139"/>
      <c r="C118" s="139"/>
      <c r="D118" s="139"/>
      <c r="E118" s="139"/>
      <c r="F118" s="139"/>
      <c r="G118" s="139"/>
      <c r="H118" s="139"/>
      <c r="I118" s="139"/>
      <c r="J118" s="199"/>
      <c r="K118" s="139"/>
      <c r="L118" s="139"/>
      <c r="M118" s="428"/>
      <c r="N118" s="428"/>
      <c r="O118" s="812">
        <v>2016</v>
      </c>
      <c r="P118" s="812">
        <f t="shared" si="17"/>
        <v>5</v>
      </c>
      <c r="Q118" s="813">
        <v>220</v>
      </c>
      <c r="R118" s="813" t="s">
        <v>189</v>
      </c>
      <c r="S118" s="813" t="s">
        <v>196</v>
      </c>
      <c r="T118" s="813" t="s">
        <v>197</v>
      </c>
      <c r="U118" s="813">
        <v>0</v>
      </c>
      <c r="V118" s="810"/>
      <c r="W118" s="810"/>
      <c r="X118" s="810"/>
      <c r="Y118" s="810"/>
      <c r="Z118" s="810"/>
      <c r="AA118" s="810"/>
      <c r="AB118" s="810"/>
      <c r="AC118" s="810"/>
      <c r="AD118" s="810"/>
      <c r="AE118" s="810"/>
      <c r="AF118" s="810"/>
    </row>
    <row r="119" spans="1:32" customFormat="1" ht="12.75">
      <c r="A119" s="139"/>
      <c r="B119" s="139"/>
      <c r="C119" s="139"/>
      <c r="D119" s="139"/>
      <c r="E119" s="139"/>
      <c r="F119" s="139"/>
      <c r="G119" s="139"/>
      <c r="H119" s="139"/>
      <c r="I119" s="139"/>
      <c r="J119" s="199"/>
      <c r="K119" s="139"/>
      <c r="L119" s="139"/>
      <c r="M119" s="428"/>
      <c r="N119" s="428"/>
      <c r="O119" s="812">
        <v>2016</v>
      </c>
      <c r="P119" s="812">
        <f t="shared" si="17"/>
        <v>6</v>
      </c>
      <c r="Q119" s="813">
        <v>220</v>
      </c>
      <c r="R119" s="813" t="s">
        <v>189</v>
      </c>
      <c r="S119" s="813" t="s">
        <v>196</v>
      </c>
      <c r="T119" s="813" t="s">
        <v>197</v>
      </c>
      <c r="U119" s="813">
        <v>0</v>
      </c>
      <c r="V119" s="810"/>
      <c r="W119" s="810"/>
      <c r="X119" s="810"/>
      <c r="Y119" s="810"/>
      <c r="Z119" s="810"/>
      <c r="AA119" s="810"/>
      <c r="AB119" s="810"/>
      <c r="AC119" s="810"/>
      <c r="AD119" s="810"/>
      <c r="AE119" s="810"/>
      <c r="AF119" s="810"/>
    </row>
    <row r="120" spans="1:32" customFormat="1" ht="12.75">
      <c r="A120" s="139"/>
      <c r="B120" s="139"/>
      <c r="C120" s="139"/>
      <c r="D120" s="139"/>
      <c r="E120" s="139"/>
      <c r="F120" s="139"/>
      <c r="G120" s="139"/>
      <c r="H120" s="139"/>
      <c r="I120" s="139"/>
      <c r="J120" s="199"/>
      <c r="K120" s="139"/>
      <c r="L120" s="139"/>
      <c r="M120" s="428"/>
      <c r="N120" s="428"/>
      <c r="O120" s="812">
        <v>2016</v>
      </c>
      <c r="P120" s="812">
        <f t="shared" si="17"/>
        <v>7</v>
      </c>
      <c r="Q120" s="813">
        <v>220</v>
      </c>
      <c r="R120" s="813" t="s">
        <v>189</v>
      </c>
      <c r="S120" s="813" t="s">
        <v>196</v>
      </c>
      <c r="T120" s="813" t="s">
        <v>197</v>
      </c>
      <c r="U120" s="813">
        <v>0</v>
      </c>
      <c r="V120" s="810"/>
      <c r="W120" s="810"/>
      <c r="X120" s="810"/>
      <c r="Y120" s="810"/>
      <c r="Z120" s="810"/>
      <c r="AA120" s="810"/>
      <c r="AB120" s="810"/>
      <c r="AC120" s="810"/>
      <c r="AD120" s="810"/>
      <c r="AE120" s="810"/>
      <c r="AF120" s="810"/>
    </row>
    <row r="121" spans="1:32" customFormat="1" ht="12.75">
      <c r="A121" s="139"/>
      <c r="B121" s="139"/>
      <c r="C121" s="139"/>
      <c r="D121" s="139"/>
      <c r="E121" s="139"/>
      <c r="F121" s="139"/>
      <c r="G121" s="139"/>
      <c r="H121" s="139"/>
      <c r="I121" s="139"/>
      <c r="J121" s="199"/>
      <c r="K121" s="139"/>
      <c r="L121" s="139"/>
      <c r="M121" s="428"/>
      <c r="N121" s="428"/>
      <c r="O121" s="812">
        <v>2016</v>
      </c>
      <c r="P121" s="812">
        <f t="shared" si="17"/>
        <v>8</v>
      </c>
      <c r="Q121" s="813">
        <v>220</v>
      </c>
      <c r="R121" s="813" t="s">
        <v>189</v>
      </c>
      <c r="S121" s="813" t="s">
        <v>196</v>
      </c>
      <c r="T121" s="813" t="s">
        <v>197</v>
      </c>
      <c r="U121" s="813">
        <v>0</v>
      </c>
      <c r="V121" s="810"/>
      <c r="W121" s="810"/>
      <c r="X121" s="810"/>
      <c r="Y121" s="810"/>
      <c r="Z121" s="810"/>
      <c r="AA121" s="810"/>
      <c r="AB121" s="810"/>
      <c r="AC121" s="810"/>
      <c r="AD121" s="810"/>
      <c r="AE121" s="810"/>
      <c r="AF121" s="810"/>
    </row>
    <row r="122" spans="1:32" customFormat="1" ht="12.75">
      <c r="A122" s="139"/>
      <c r="B122" s="139"/>
      <c r="C122" s="139"/>
      <c r="D122" s="139"/>
      <c r="E122" s="139"/>
      <c r="F122" s="139"/>
      <c r="G122" s="139"/>
      <c r="H122" s="139"/>
      <c r="I122" s="139"/>
      <c r="J122" s="199"/>
      <c r="K122" s="139"/>
      <c r="L122" s="139"/>
      <c r="M122" s="428"/>
      <c r="N122" s="428"/>
      <c r="O122" s="812">
        <v>2016</v>
      </c>
      <c r="P122" s="812">
        <f t="shared" si="17"/>
        <v>9</v>
      </c>
      <c r="Q122" s="813">
        <v>220</v>
      </c>
      <c r="R122" s="813" t="s">
        <v>189</v>
      </c>
      <c r="S122" s="813" t="s">
        <v>196</v>
      </c>
      <c r="T122" s="813" t="s">
        <v>197</v>
      </c>
      <c r="U122" s="813">
        <v>0</v>
      </c>
      <c r="V122" s="810"/>
      <c r="W122" s="810"/>
      <c r="X122" s="810"/>
      <c r="Y122" s="810"/>
      <c r="Z122" s="810"/>
      <c r="AA122" s="810"/>
      <c r="AB122" s="810"/>
      <c r="AC122" s="810"/>
      <c r="AD122" s="810"/>
      <c r="AE122" s="810"/>
      <c r="AF122" s="810"/>
    </row>
    <row r="123" spans="1:32" customFormat="1" ht="12.75">
      <c r="A123" s="139"/>
      <c r="B123" s="139"/>
      <c r="C123" s="139"/>
      <c r="D123" s="139"/>
      <c r="E123" s="139"/>
      <c r="F123" s="139"/>
      <c r="G123" s="139"/>
      <c r="H123" s="139"/>
      <c r="I123" s="139"/>
      <c r="J123" s="199"/>
      <c r="K123" s="139"/>
      <c r="L123" s="139"/>
      <c r="M123" s="428"/>
      <c r="N123" s="428"/>
      <c r="O123" s="812">
        <v>2016</v>
      </c>
      <c r="P123" s="812">
        <f t="shared" si="17"/>
        <v>10</v>
      </c>
      <c r="Q123" s="813">
        <v>220</v>
      </c>
      <c r="R123" s="813" t="s">
        <v>189</v>
      </c>
      <c r="S123" s="813" t="s">
        <v>196</v>
      </c>
      <c r="T123" s="813" t="s">
        <v>197</v>
      </c>
      <c r="U123" s="813">
        <v>0</v>
      </c>
      <c r="V123" s="810"/>
      <c r="W123" s="810"/>
      <c r="X123" s="810"/>
      <c r="Y123" s="810"/>
      <c r="Z123" s="810"/>
      <c r="AA123" s="810"/>
      <c r="AB123" s="810"/>
      <c r="AC123" s="810"/>
      <c r="AD123" s="810"/>
      <c r="AE123" s="810"/>
      <c r="AF123" s="810"/>
    </row>
    <row r="124" spans="1:32" customFormat="1" ht="12.75">
      <c r="A124" s="139"/>
      <c r="B124" s="139"/>
      <c r="C124" s="139"/>
      <c r="D124" s="139"/>
      <c r="E124" s="139"/>
      <c r="F124" s="139"/>
      <c r="G124" s="139"/>
      <c r="H124" s="139"/>
      <c r="I124" s="139"/>
      <c r="J124" s="199"/>
      <c r="K124" s="139"/>
      <c r="L124" s="139"/>
      <c r="M124" s="428"/>
      <c r="N124" s="428"/>
      <c r="O124" s="812">
        <v>2016</v>
      </c>
      <c r="P124" s="812">
        <f t="shared" si="17"/>
        <v>11</v>
      </c>
      <c r="Q124" s="813">
        <v>220</v>
      </c>
      <c r="R124" s="813" t="s">
        <v>189</v>
      </c>
      <c r="S124" s="813" t="s">
        <v>196</v>
      </c>
      <c r="T124" s="813" t="s">
        <v>197</v>
      </c>
      <c r="U124" s="813">
        <v>0</v>
      </c>
      <c r="V124" s="810"/>
      <c r="W124" s="810"/>
      <c r="X124" s="810"/>
      <c r="Y124" s="810"/>
      <c r="Z124" s="810"/>
      <c r="AA124" s="810"/>
      <c r="AB124" s="810"/>
      <c r="AC124" s="810"/>
      <c r="AD124" s="810"/>
      <c r="AE124" s="810"/>
      <c r="AF124" s="810"/>
    </row>
    <row r="125" spans="1:32" customFormat="1" ht="12.75">
      <c r="A125" s="139"/>
      <c r="B125" s="139"/>
      <c r="C125" s="139"/>
      <c r="D125" s="139"/>
      <c r="E125" s="139"/>
      <c r="F125" s="139"/>
      <c r="G125" s="139"/>
      <c r="H125" s="139"/>
      <c r="I125" s="139"/>
      <c r="J125" s="199"/>
      <c r="K125" s="139"/>
      <c r="L125" s="139"/>
      <c r="M125" s="428"/>
      <c r="N125" s="428"/>
      <c r="O125" s="812">
        <v>2016</v>
      </c>
      <c r="P125" s="812">
        <f t="shared" si="17"/>
        <v>12</v>
      </c>
      <c r="Q125" s="813">
        <v>220</v>
      </c>
      <c r="R125" s="813" t="s">
        <v>189</v>
      </c>
      <c r="S125" s="813" t="s">
        <v>196</v>
      </c>
      <c r="T125" s="813" t="s">
        <v>197</v>
      </c>
      <c r="U125" s="813">
        <v>0</v>
      </c>
      <c r="V125" s="810"/>
      <c r="W125" s="810"/>
      <c r="X125" s="810"/>
      <c r="Y125" s="810"/>
      <c r="Z125" s="810"/>
      <c r="AA125" s="810"/>
      <c r="AB125" s="810"/>
      <c r="AC125" s="810"/>
      <c r="AD125" s="810"/>
      <c r="AE125" s="810"/>
      <c r="AF125" s="810"/>
    </row>
    <row r="126" spans="1:32" customFormat="1" ht="12.75">
      <c r="A126" s="139"/>
      <c r="B126" s="139"/>
      <c r="C126" s="139"/>
      <c r="D126" s="139"/>
      <c r="E126" s="139"/>
      <c r="F126" s="139"/>
      <c r="G126" s="139"/>
      <c r="H126" s="139"/>
      <c r="I126" s="139"/>
      <c r="J126" s="199"/>
      <c r="K126" s="139"/>
      <c r="L126" s="139"/>
      <c r="M126" s="428"/>
      <c r="N126" s="428"/>
      <c r="O126" s="812">
        <v>2017</v>
      </c>
      <c r="P126" s="812">
        <v>1</v>
      </c>
      <c r="Q126" s="813" t="s">
        <v>185</v>
      </c>
      <c r="R126" s="813" t="s">
        <v>186</v>
      </c>
      <c r="S126" s="813" t="s">
        <v>187</v>
      </c>
      <c r="T126" s="813" t="s">
        <v>188</v>
      </c>
      <c r="U126" s="813">
        <v>300.60000000000002</v>
      </c>
      <c r="V126" s="810"/>
      <c r="W126" s="810"/>
      <c r="X126" s="810"/>
      <c r="Y126" s="810"/>
      <c r="Z126" s="810"/>
      <c r="AA126" s="810"/>
      <c r="AB126" s="810"/>
      <c r="AC126" s="810"/>
      <c r="AD126" s="810"/>
      <c r="AE126" s="810"/>
      <c r="AF126" s="810"/>
    </row>
    <row r="127" spans="1:32" customFormat="1" ht="12.75">
      <c r="A127" s="139"/>
      <c r="B127" s="139"/>
      <c r="C127" s="139"/>
      <c r="D127" s="139"/>
      <c r="E127" s="139"/>
      <c r="F127" s="139"/>
      <c r="G127" s="139"/>
      <c r="H127" s="139"/>
      <c r="I127" s="139"/>
      <c r="J127" s="199"/>
      <c r="K127" s="139"/>
      <c r="L127" s="139"/>
      <c r="M127" s="428"/>
      <c r="N127" s="428"/>
      <c r="O127" s="812">
        <v>2017</v>
      </c>
      <c r="P127" s="812">
        <v>1</v>
      </c>
      <c r="Q127" s="813">
        <v>138</v>
      </c>
      <c r="R127" s="813" t="s">
        <v>189</v>
      </c>
      <c r="S127" s="813" t="s">
        <v>190</v>
      </c>
      <c r="T127" s="813" t="s">
        <v>191</v>
      </c>
      <c r="U127" s="813">
        <v>0</v>
      </c>
      <c r="V127" s="810"/>
      <c r="W127" s="810"/>
      <c r="X127" s="810"/>
      <c r="Y127" s="810"/>
      <c r="Z127" s="810"/>
      <c r="AA127" s="810"/>
      <c r="AB127" s="810"/>
      <c r="AC127" s="810"/>
      <c r="AD127" s="810"/>
      <c r="AE127" s="810"/>
      <c r="AF127" s="810"/>
    </row>
    <row r="128" spans="1:32" customFormat="1" ht="12.75">
      <c r="A128" s="139"/>
      <c r="B128" s="139"/>
      <c r="C128" s="139"/>
      <c r="D128" s="139"/>
      <c r="E128" s="139"/>
      <c r="F128" s="139"/>
      <c r="G128" s="139"/>
      <c r="H128" s="139"/>
      <c r="I128" s="139"/>
      <c r="J128" s="199"/>
      <c r="K128" s="139"/>
      <c r="L128" s="139"/>
      <c r="M128" s="428"/>
      <c r="N128" s="428"/>
      <c r="O128" s="812">
        <v>2017</v>
      </c>
      <c r="P128" s="812">
        <v>1</v>
      </c>
      <c r="Q128" s="813">
        <v>220</v>
      </c>
      <c r="R128" s="813" t="s">
        <v>189</v>
      </c>
      <c r="S128" s="813" t="s">
        <v>192</v>
      </c>
      <c r="T128" s="813" t="s">
        <v>193</v>
      </c>
      <c r="U128" s="813">
        <v>32.283329999999999</v>
      </c>
      <c r="V128" s="810"/>
      <c r="W128" s="810"/>
      <c r="X128" s="810"/>
      <c r="Y128" s="810"/>
      <c r="Z128" s="810"/>
      <c r="AA128" s="810"/>
      <c r="AB128" s="810"/>
      <c r="AC128" s="810"/>
      <c r="AD128" s="810"/>
      <c r="AE128" s="810"/>
      <c r="AF128" s="810"/>
    </row>
    <row r="129" spans="1:32" customFormat="1" ht="12.75">
      <c r="A129" s="139"/>
      <c r="B129" s="139"/>
      <c r="C129" s="139"/>
      <c r="D129" s="139"/>
      <c r="E129" s="139"/>
      <c r="F129" s="139"/>
      <c r="G129" s="139"/>
      <c r="H129" s="139"/>
      <c r="I129" s="139"/>
      <c r="J129" s="199"/>
      <c r="K129" s="139"/>
      <c r="L129" s="139"/>
      <c r="M129" s="428"/>
      <c r="N129" s="428"/>
      <c r="O129" s="812">
        <v>2017</v>
      </c>
      <c r="P129" s="812">
        <v>1</v>
      </c>
      <c r="Q129" s="813">
        <v>220</v>
      </c>
      <c r="R129" s="813" t="s">
        <v>189</v>
      </c>
      <c r="S129" s="813" t="s">
        <v>194</v>
      </c>
      <c r="T129" s="813" t="s">
        <v>195</v>
      </c>
      <c r="U129" s="813">
        <v>0</v>
      </c>
      <c r="V129" s="810"/>
      <c r="W129" s="810"/>
      <c r="X129" s="810"/>
      <c r="Y129" s="810"/>
      <c r="Z129" s="810"/>
      <c r="AA129" s="810"/>
      <c r="AB129" s="810"/>
      <c r="AC129" s="810"/>
      <c r="AD129" s="810"/>
      <c r="AE129" s="810"/>
      <c r="AF129" s="810"/>
    </row>
    <row r="130" spans="1:32" customFormat="1" ht="12.75">
      <c r="A130" s="139"/>
      <c r="B130" s="139"/>
      <c r="C130" s="139"/>
      <c r="D130" s="139"/>
      <c r="E130" s="139"/>
      <c r="F130" s="139"/>
      <c r="G130" s="139"/>
      <c r="H130" s="139"/>
      <c r="I130" s="139"/>
      <c r="J130" s="199"/>
      <c r="K130" s="139"/>
      <c r="L130" s="139"/>
      <c r="M130" s="428"/>
      <c r="N130" s="428"/>
      <c r="O130" s="812">
        <v>2017</v>
      </c>
      <c r="P130" s="812">
        <v>1</v>
      </c>
      <c r="Q130" s="813">
        <v>220</v>
      </c>
      <c r="R130" s="813" t="s">
        <v>189</v>
      </c>
      <c r="S130" s="813" t="s">
        <v>196</v>
      </c>
      <c r="T130" s="813" t="s">
        <v>197</v>
      </c>
      <c r="U130" s="813">
        <v>0</v>
      </c>
      <c r="V130" s="810"/>
      <c r="W130" s="810"/>
      <c r="X130" s="810"/>
      <c r="Y130" s="810"/>
      <c r="Z130" s="810"/>
      <c r="AA130" s="810"/>
      <c r="AB130" s="810"/>
      <c r="AC130" s="810"/>
      <c r="AD130" s="810"/>
      <c r="AE130" s="810"/>
      <c r="AF130" s="810"/>
    </row>
    <row r="131" spans="1:32" customFormat="1" ht="12.75">
      <c r="A131" s="139"/>
      <c r="B131" s="139"/>
      <c r="C131" s="139"/>
      <c r="D131" s="139"/>
      <c r="E131" s="139"/>
      <c r="F131" s="139"/>
      <c r="G131" s="139"/>
      <c r="H131" s="139"/>
      <c r="I131" s="139"/>
      <c r="J131" s="199"/>
      <c r="K131" s="139"/>
      <c r="L131" s="139"/>
      <c r="M131" s="428"/>
      <c r="N131" s="428"/>
      <c r="O131" s="812">
        <v>2017</v>
      </c>
      <c r="P131" s="812">
        <v>2</v>
      </c>
      <c r="Q131" s="813">
        <v>220</v>
      </c>
      <c r="R131" s="813" t="s">
        <v>189</v>
      </c>
      <c r="S131" s="813" t="s">
        <v>192</v>
      </c>
      <c r="T131" s="813" t="s">
        <v>193</v>
      </c>
      <c r="U131" s="813">
        <v>32.25</v>
      </c>
      <c r="V131" s="810"/>
      <c r="W131" s="810"/>
      <c r="X131" s="810"/>
      <c r="Y131" s="810"/>
      <c r="Z131" s="810"/>
      <c r="AA131" s="810"/>
      <c r="AB131" s="810"/>
      <c r="AC131" s="810"/>
      <c r="AD131" s="810"/>
      <c r="AE131" s="810"/>
      <c r="AF131" s="810"/>
    </row>
    <row r="132" spans="1:32" customFormat="1" ht="12.75">
      <c r="A132" s="139"/>
      <c r="B132" s="139"/>
      <c r="C132" s="139"/>
      <c r="D132" s="139"/>
      <c r="E132" s="139"/>
      <c r="F132" s="139"/>
      <c r="G132" s="139"/>
      <c r="H132" s="139"/>
      <c r="I132" s="139"/>
      <c r="J132" s="199"/>
      <c r="K132" s="139"/>
      <c r="L132" s="139"/>
      <c r="M132" s="428"/>
      <c r="N132" s="428"/>
      <c r="O132" s="812">
        <v>2017</v>
      </c>
      <c r="P132" s="812">
        <v>2</v>
      </c>
      <c r="Q132" s="813" t="s">
        <v>185</v>
      </c>
      <c r="R132" s="813" t="s">
        <v>186</v>
      </c>
      <c r="S132" s="813" t="s">
        <v>187</v>
      </c>
      <c r="T132" s="813" t="s">
        <v>188</v>
      </c>
      <c r="U132" s="813">
        <v>595.1</v>
      </c>
      <c r="V132" s="810"/>
      <c r="W132" s="810"/>
      <c r="X132" s="810"/>
      <c r="Y132" s="810"/>
      <c r="Z132" s="810"/>
      <c r="AA132" s="810"/>
      <c r="AB132" s="810"/>
      <c r="AC132" s="810"/>
      <c r="AD132" s="810"/>
      <c r="AE132" s="810"/>
      <c r="AF132" s="810"/>
    </row>
    <row r="133" spans="1:32" customFormat="1" ht="12.75">
      <c r="A133" s="139"/>
      <c r="B133" s="139"/>
      <c r="C133" s="139"/>
      <c r="D133" s="139"/>
      <c r="E133" s="139"/>
      <c r="F133" s="139"/>
      <c r="G133" s="139"/>
      <c r="H133" s="139"/>
      <c r="I133" s="139"/>
      <c r="J133" s="199"/>
      <c r="K133" s="139"/>
      <c r="L133" s="139"/>
      <c r="M133" s="428"/>
      <c r="N133" s="428"/>
      <c r="O133" s="812">
        <v>2017</v>
      </c>
      <c r="P133" s="812">
        <v>3</v>
      </c>
      <c r="Q133" s="813" t="s">
        <v>185</v>
      </c>
      <c r="R133" s="813" t="s">
        <v>186</v>
      </c>
      <c r="S133" s="813" t="s">
        <v>187</v>
      </c>
      <c r="T133" s="426" t="s">
        <v>188</v>
      </c>
      <c r="U133" s="816">
        <v>483.77569999999997</v>
      </c>
      <c r="V133" s="810"/>
      <c r="W133" s="810"/>
      <c r="X133" s="810"/>
      <c r="Y133" s="810"/>
      <c r="Z133" s="810"/>
      <c r="AA133" s="810"/>
      <c r="AB133" s="810"/>
      <c r="AC133" s="810"/>
      <c r="AD133" s="810"/>
      <c r="AE133" s="810"/>
      <c r="AF133" s="810"/>
    </row>
    <row r="134" spans="1:32" customFormat="1" ht="12.75">
      <c r="A134" s="139"/>
      <c r="B134" s="139"/>
      <c r="C134" s="139"/>
      <c r="D134" s="139"/>
      <c r="E134" s="139"/>
      <c r="F134" s="139"/>
      <c r="G134" s="139"/>
      <c r="H134" s="139"/>
      <c r="I134" s="139"/>
      <c r="J134" s="199"/>
      <c r="K134" s="139"/>
      <c r="L134" s="139"/>
      <c r="M134" s="428"/>
      <c r="N134" s="428"/>
      <c r="O134" s="812">
        <v>2017</v>
      </c>
      <c r="P134" s="812">
        <v>3</v>
      </c>
      <c r="Q134" s="813">
        <v>220</v>
      </c>
      <c r="R134" s="813" t="s">
        <v>189</v>
      </c>
      <c r="S134" s="813" t="s">
        <v>192</v>
      </c>
      <c r="T134" s="426" t="s">
        <v>193</v>
      </c>
      <c r="U134" s="816">
        <v>74.77431</v>
      </c>
      <c r="V134" s="810"/>
      <c r="W134" s="810"/>
      <c r="X134" s="810"/>
      <c r="Y134" s="810"/>
      <c r="Z134" s="810"/>
      <c r="AA134" s="810"/>
      <c r="AB134" s="810"/>
      <c r="AC134" s="810"/>
      <c r="AD134" s="810"/>
      <c r="AE134" s="810"/>
      <c r="AF134" s="810"/>
    </row>
    <row r="135" spans="1:32" customFormat="1" ht="12.75">
      <c r="A135" s="139"/>
      <c r="B135" s="139"/>
      <c r="C135" s="139"/>
      <c r="D135" s="139"/>
      <c r="E135" s="139"/>
      <c r="F135" s="139"/>
      <c r="G135" s="139"/>
      <c r="H135" s="139"/>
      <c r="I135" s="139"/>
      <c r="J135" s="199"/>
      <c r="K135" s="139"/>
      <c r="L135" s="139"/>
      <c r="M135" s="428"/>
      <c r="N135" s="428"/>
      <c r="O135" s="812">
        <v>2017</v>
      </c>
      <c r="P135" s="812">
        <v>3</v>
      </c>
      <c r="Q135" s="813" t="s">
        <v>816</v>
      </c>
      <c r="R135" s="813" t="s">
        <v>189</v>
      </c>
      <c r="S135" s="813" t="s">
        <v>819</v>
      </c>
      <c r="T135" s="426" t="s">
        <v>816</v>
      </c>
      <c r="U135" s="816">
        <v>0.28194444400000002</v>
      </c>
      <c r="V135" s="810"/>
      <c r="W135" s="810"/>
      <c r="X135" s="810"/>
      <c r="Y135" s="810"/>
      <c r="Z135" s="810"/>
      <c r="AA135" s="810"/>
      <c r="AB135" s="810"/>
      <c r="AC135" s="810"/>
      <c r="AD135" s="810"/>
      <c r="AE135" s="810"/>
      <c r="AF135" s="810"/>
    </row>
    <row r="136" spans="1:32" customFormat="1" ht="12.75">
      <c r="A136" s="139"/>
      <c r="B136" s="139"/>
      <c r="C136" s="139"/>
      <c r="D136" s="139"/>
      <c r="E136" s="139"/>
      <c r="F136" s="139"/>
      <c r="G136" s="139"/>
      <c r="H136" s="139"/>
      <c r="I136" s="139"/>
      <c r="J136" s="199"/>
      <c r="K136" s="139"/>
      <c r="L136" s="139"/>
      <c r="M136" s="428"/>
      <c r="N136" s="428"/>
      <c r="O136" s="812">
        <v>2017</v>
      </c>
      <c r="P136" s="812">
        <v>3</v>
      </c>
      <c r="Q136" s="813" t="s">
        <v>817</v>
      </c>
      <c r="R136" s="813" t="s">
        <v>189</v>
      </c>
      <c r="S136" s="813" t="s">
        <v>821</v>
      </c>
      <c r="T136" s="426" t="s">
        <v>817</v>
      </c>
      <c r="U136" s="816">
        <v>23.764579999999999</v>
      </c>
      <c r="V136" s="810"/>
      <c r="W136" s="810"/>
      <c r="X136" s="810"/>
      <c r="Y136" s="810"/>
      <c r="Z136" s="810"/>
      <c r="AA136" s="810"/>
      <c r="AB136" s="810"/>
      <c r="AC136" s="810"/>
      <c r="AD136" s="810"/>
      <c r="AE136" s="810"/>
      <c r="AF136" s="810"/>
    </row>
    <row r="137" spans="1:32" customFormat="1" ht="12.75">
      <c r="A137" s="139"/>
      <c r="B137" s="139"/>
      <c r="C137" s="139"/>
      <c r="D137" s="139"/>
      <c r="E137" s="139"/>
      <c r="F137" s="139"/>
      <c r="G137" s="139"/>
      <c r="H137" s="139"/>
      <c r="I137" s="139"/>
      <c r="J137" s="199"/>
      <c r="K137" s="139"/>
      <c r="L137" s="139"/>
      <c r="M137" s="428"/>
      <c r="N137" s="428"/>
      <c r="O137" s="812">
        <v>2016</v>
      </c>
      <c r="P137" s="812">
        <v>3</v>
      </c>
      <c r="Q137" s="813" t="s">
        <v>817</v>
      </c>
      <c r="R137" s="813" t="s">
        <v>189</v>
      </c>
      <c r="S137" s="813" t="s">
        <v>821</v>
      </c>
      <c r="T137" s="426" t="s">
        <v>817</v>
      </c>
      <c r="U137" s="816">
        <v>8.5</v>
      </c>
      <c r="V137" s="810"/>
      <c r="W137" s="810"/>
      <c r="X137" s="810"/>
      <c r="Y137" s="810"/>
      <c r="Z137" s="810"/>
      <c r="AA137" s="810"/>
      <c r="AB137" s="810"/>
      <c r="AC137" s="810"/>
      <c r="AD137" s="810"/>
      <c r="AE137" s="810"/>
      <c r="AF137" s="810"/>
    </row>
    <row r="138" spans="1:32" customFormat="1" ht="12.75">
      <c r="A138" s="139"/>
      <c r="B138" s="139"/>
      <c r="C138" s="139"/>
      <c r="D138" s="139"/>
      <c r="E138" s="139"/>
      <c r="F138" s="139"/>
      <c r="G138" s="139"/>
      <c r="H138" s="139"/>
      <c r="I138" s="139"/>
      <c r="J138" s="199"/>
      <c r="K138" s="139"/>
      <c r="L138" s="139"/>
      <c r="M138" s="428"/>
      <c r="N138" s="428"/>
      <c r="O138" s="812">
        <v>2015</v>
      </c>
      <c r="P138" s="812">
        <v>3</v>
      </c>
      <c r="Q138" s="813" t="s">
        <v>816</v>
      </c>
      <c r="R138" s="813" t="s">
        <v>189</v>
      </c>
      <c r="S138" s="813" t="s">
        <v>819</v>
      </c>
      <c r="T138" s="426" t="s">
        <v>816</v>
      </c>
      <c r="U138" s="816">
        <v>0.68333333299999999</v>
      </c>
      <c r="V138" s="810"/>
      <c r="W138" s="810"/>
      <c r="X138" s="810"/>
      <c r="Y138" s="810"/>
      <c r="Z138" s="810"/>
      <c r="AA138" s="810"/>
      <c r="AB138" s="810"/>
      <c r="AC138" s="810"/>
      <c r="AD138" s="810"/>
      <c r="AE138" s="810"/>
      <c r="AF138" s="810"/>
    </row>
    <row r="139" spans="1:32" customFormat="1" ht="12.75">
      <c r="A139" s="139"/>
      <c r="B139" s="139"/>
      <c r="C139" s="139"/>
      <c r="D139" s="139"/>
      <c r="E139" s="139"/>
      <c r="F139" s="139"/>
      <c r="G139" s="139"/>
      <c r="H139" s="139"/>
      <c r="I139" s="139"/>
      <c r="J139" s="199"/>
      <c r="K139" s="139"/>
      <c r="L139" s="139"/>
      <c r="M139" s="428"/>
      <c r="N139" s="428"/>
      <c r="O139" s="812">
        <v>2017</v>
      </c>
      <c r="P139" s="812">
        <v>3</v>
      </c>
      <c r="Q139" s="813" t="s">
        <v>818</v>
      </c>
      <c r="R139" s="813" t="s">
        <v>189</v>
      </c>
      <c r="S139" s="813" t="s">
        <v>820</v>
      </c>
      <c r="T139" s="426" t="s">
        <v>818</v>
      </c>
      <c r="U139" s="816">
        <v>1.009028</v>
      </c>
      <c r="V139" s="810"/>
      <c r="W139" s="810"/>
      <c r="X139" s="810"/>
      <c r="Y139" s="810"/>
      <c r="Z139" s="810"/>
      <c r="AA139" s="810"/>
      <c r="AB139" s="810"/>
      <c r="AC139" s="810"/>
      <c r="AD139" s="810"/>
      <c r="AE139" s="810"/>
      <c r="AF139" s="810"/>
    </row>
    <row r="140" spans="1:32" customFormat="1">
      <c r="A140" s="139"/>
      <c r="B140" s="139"/>
      <c r="C140" s="139"/>
      <c r="D140" s="139"/>
      <c r="E140" s="139"/>
      <c r="F140" s="139"/>
      <c r="G140" s="139"/>
      <c r="H140" s="139"/>
      <c r="I140" s="139"/>
      <c r="J140" s="199"/>
      <c r="K140" s="139"/>
      <c r="L140" s="139"/>
      <c r="M140" s="428"/>
      <c r="N140" s="428"/>
      <c r="O140" s="426"/>
      <c r="P140" s="426"/>
      <c r="Q140" s="426"/>
      <c r="R140" s="426"/>
      <c r="S140" s="426"/>
      <c r="T140" s="426"/>
      <c r="U140" s="810"/>
      <c r="V140" s="810"/>
      <c r="W140" s="810"/>
      <c r="X140" s="810"/>
      <c r="Y140" s="810"/>
      <c r="Z140" s="810"/>
      <c r="AA140" s="810"/>
      <c r="AB140" s="810"/>
      <c r="AC140" s="810"/>
      <c r="AD140" s="810"/>
      <c r="AE140" s="810"/>
      <c r="AF140" s="810"/>
    </row>
    <row r="141" spans="1:32" customFormat="1">
      <c r="A141" s="139"/>
      <c r="B141" s="139"/>
      <c r="C141" s="139"/>
      <c r="D141" s="139"/>
      <c r="E141" s="139"/>
      <c r="F141" s="139"/>
      <c r="G141" s="139"/>
      <c r="H141" s="139"/>
      <c r="I141" s="139"/>
      <c r="J141" s="199"/>
      <c r="K141" s="139"/>
      <c r="L141" s="139"/>
      <c r="M141" s="428"/>
      <c r="N141" s="428"/>
      <c r="O141" s="426"/>
      <c r="P141" s="426"/>
      <c r="Q141" s="426"/>
      <c r="R141" s="426"/>
      <c r="S141" s="426"/>
      <c r="T141" s="426"/>
      <c r="U141" s="810"/>
      <c r="V141" s="810"/>
      <c r="W141" s="810"/>
      <c r="X141" s="810"/>
      <c r="Y141" s="810"/>
      <c r="Z141" s="810"/>
      <c r="AA141" s="810"/>
      <c r="AB141" s="810"/>
      <c r="AC141" s="810"/>
      <c r="AD141" s="810"/>
      <c r="AE141" s="810"/>
      <c r="AF141" s="810"/>
    </row>
    <row r="142" spans="1:32" customFormat="1">
      <c r="A142" s="139"/>
      <c r="B142" s="139"/>
      <c r="C142" s="139"/>
      <c r="D142" s="139"/>
      <c r="E142" s="139"/>
      <c r="F142" s="139"/>
      <c r="G142" s="139"/>
      <c r="H142" s="139"/>
      <c r="I142" s="139"/>
      <c r="J142" s="199"/>
      <c r="K142" s="139"/>
      <c r="L142" s="139"/>
      <c r="M142" s="428"/>
      <c r="N142" s="428"/>
      <c r="O142" s="426"/>
      <c r="P142" s="426"/>
      <c r="Q142" s="426"/>
      <c r="R142" s="426"/>
      <c r="S142" s="426"/>
      <c r="T142" s="426"/>
      <c r="U142" s="810"/>
      <c r="V142" s="810"/>
      <c r="W142" s="810"/>
      <c r="X142" s="810"/>
      <c r="Y142" s="810"/>
      <c r="Z142" s="810"/>
      <c r="AA142" s="810"/>
      <c r="AB142" s="810"/>
      <c r="AC142" s="810"/>
      <c r="AD142" s="810"/>
      <c r="AE142" s="810"/>
      <c r="AF142" s="810"/>
    </row>
    <row r="143" spans="1:32" customFormat="1">
      <c r="A143" s="139"/>
      <c r="B143" s="139"/>
      <c r="C143" s="139"/>
      <c r="D143" s="139"/>
      <c r="E143" s="139"/>
      <c r="F143" s="139"/>
      <c r="G143" s="139"/>
      <c r="H143" s="139"/>
      <c r="I143" s="139"/>
      <c r="J143" s="199"/>
      <c r="K143" s="139"/>
      <c r="L143" s="139"/>
      <c r="M143" s="428"/>
      <c r="N143" s="428"/>
      <c r="O143" s="426"/>
      <c r="P143" s="426"/>
      <c r="Q143" s="426"/>
      <c r="R143" s="426"/>
      <c r="S143" s="426"/>
      <c r="T143" s="426"/>
      <c r="U143" s="810"/>
      <c r="V143" s="810"/>
      <c r="W143" s="810"/>
      <c r="X143" s="810"/>
      <c r="Y143" s="810"/>
      <c r="Z143" s="810"/>
      <c r="AA143" s="810"/>
      <c r="AB143" s="810"/>
      <c r="AC143" s="810"/>
      <c r="AD143" s="810"/>
      <c r="AE143" s="810"/>
      <c r="AF143" s="810"/>
    </row>
    <row r="144" spans="1:32" customFormat="1">
      <c r="A144" s="139"/>
      <c r="B144" s="139"/>
      <c r="C144" s="139"/>
      <c r="D144" s="139"/>
      <c r="E144" s="139"/>
      <c r="F144" s="139"/>
      <c r="G144" s="139"/>
      <c r="H144" s="139"/>
      <c r="I144" s="139"/>
      <c r="J144" s="199"/>
      <c r="K144" s="139"/>
      <c r="L144" s="139"/>
      <c r="M144" s="428"/>
      <c r="N144" s="428"/>
      <c r="O144" s="426"/>
      <c r="P144" s="426"/>
      <c r="Q144" s="426"/>
      <c r="R144" s="426"/>
      <c r="S144" s="426"/>
      <c r="T144" s="426"/>
      <c r="U144" s="810"/>
      <c r="V144" s="810"/>
      <c r="W144" s="810"/>
      <c r="X144" s="810"/>
      <c r="Y144" s="810"/>
      <c r="Z144" s="810"/>
      <c r="AA144" s="810"/>
      <c r="AB144" s="810"/>
      <c r="AC144" s="810"/>
      <c r="AD144" s="810"/>
      <c r="AE144" s="810"/>
      <c r="AF144" s="810"/>
    </row>
    <row r="145" spans="1:32" customFormat="1">
      <c r="A145" s="139"/>
      <c r="B145" s="139"/>
      <c r="C145" s="139"/>
      <c r="D145" s="139"/>
      <c r="E145" s="139"/>
      <c r="F145" s="139"/>
      <c r="G145" s="139"/>
      <c r="H145" s="139"/>
      <c r="I145" s="139"/>
      <c r="J145" s="199"/>
      <c r="K145" s="139"/>
      <c r="L145" s="139"/>
      <c r="M145" s="428"/>
      <c r="N145" s="428"/>
      <c r="O145" s="426"/>
      <c r="P145" s="426"/>
      <c r="Q145" s="426"/>
      <c r="R145" s="426"/>
      <c r="S145" s="426"/>
      <c r="T145" s="426"/>
      <c r="U145" s="810"/>
      <c r="V145" s="810"/>
      <c r="W145" s="810"/>
      <c r="X145" s="810"/>
      <c r="Y145" s="810"/>
      <c r="Z145" s="810"/>
      <c r="AA145" s="810"/>
      <c r="AB145" s="810"/>
      <c r="AC145" s="810"/>
      <c r="AD145" s="810"/>
      <c r="AE145" s="810"/>
      <c r="AF145" s="810"/>
    </row>
    <row r="146" spans="1:32" customFormat="1">
      <c r="A146" s="139"/>
      <c r="B146" s="139"/>
      <c r="C146" s="139"/>
      <c r="D146" s="139"/>
      <c r="E146" s="139"/>
      <c r="F146" s="139"/>
      <c r="G146" s="139"/>
      <c r="H146" s="139"/>
      <c r="I146" s="139"/>
      <c r="J146" s="199"/>
      <c r="K146" s="139"/>
      <c r="L146" s="139"/>
      <c r="M146" s="428"/>
      <c r="N146" s="428"/>
      <c r="O146" s="426"/>
      <c r="P146" s="426"/>
      <c r="Q146" s="426"/>
      <c r="R146" s="426"/>
      <c r="S146" s="426"/>
      <c r="T146" s="426"/>
      <c r="U146" s="810"/>
      <c r="V146" s="810"/>
      <c r="W146" s="810"/>
      <c r="X146" s="810"/>
      <c r="Y146" s="810"/>
      <c r="Z146" s="810"/>
      <c r="AA146" s="810"/>
      <c r="AB146" s="810"/>
      <c r="AC146" s="810"/>
      <c r="AD146" s="810"/>
      <c r="AE146" s="810"/>
      <c r="AF146" s="810"/>
    </row>
    <row r="147" spans="1:32" customFormat="1">
      <c r="A147" s="139"/>
      <c r="B147" s="139"/>
      <c r="C147" s="139"/>
      <c r="D147" s="139"/>
      <c r="E147" s="139"/>
      <c r="F147" s="139"/>
      <c r="G147" s="139"/>
      <c r="H147" s="139"/>
      <c r="I147" s="139"/>
      <c r="J147" s="199"/>
      <c r="K147" s="139"/>
      <c r="L147" s="139"/>
      <c r="M147" s="428"/>
      <c r="N147" s="428"/>
      <c r="O147" s="426"/>
      <c r="P147" s="426"/>
      <c r="Q147" s="426"/>
      <c r="R147" s="426"/>
      <c r="S147" s="426"/>
      <c r="T147" s="426"/>
      <c r="U147" s="810"/>
      <c r="V147" s="810"/>
      <c r="W147" s="810"/>
      <c r="X147" s="810"/>
      <c r="Y147" s="810"/>
      <c r="Z147" s="810"/>
      <c r="AA147" s="810"/>
      <c r="AB147" s="810"/>
      <c r="AC147" s="810"/>
      <c r="AD147" s="810"/>
      <c r="AE147" s="810"/>
      <c r="AF147" s="810"/>
    </row>
    <row r="148" spans="1:32" customFormat="1">
      <c r="A148" s="139"/>
      <c r="B148" s="139"/>
      <c r="C148" s="139"/>
      <c r="D148" s="139"/>
      <c r="E148" s="139"/>
      <c r="F148" s="139"/>
      <c r="G148" s="139"/>
      <c r="H148" s="139"/>
      <c r="I148" s="139"/>
      <c r="J148" s="199"/>
      <c r="K148" s="139"/>
      <c r="L148" s="139"/>
      <c r="M148" s="428"/>
      <c r="N148" s="428"/>
      <c r="O148" s="426"/>
      <c r="P148" s="426"/>
      <c r="Q148" s="426"/>
      <c r="R148" s="426"/>
      <c r="S148" s="426"/>
      <c r="T148" s="426"/>
      <c r="U148" s="810"/>
      <c r="V148" s="810"/>
      <c r="W148" s="810"/>
      <c r="X148" s="810"/>
      <c r="Y148" s="810"/>
      <c r="Z148" s="810"/>
      <c r="AA148" s="810"/>
      <c r="AB148" s="810"/>
      <c r="AC148" s="810"/>
      <c r="AD148" s="810"/>
      <c r="AE148" s="810"/>
      <c r="AF148" s="810"/>
    </row>
    <row r="149" spans="1:32" customFormat="1">
      <c r="A149" s="139"/>
      <c r="B149" s="139"/>
      <c r="C149" s="139"/>
      <c r="D149" s="139"/>
      <c r="E149" s="139"/>
      <c r="F149" s="139"/>
      <c r="G149" s="139"/>
      <c r="H149" s="139"/>
      <c r="I149" s="139"/>
      <c r="J149" s="199"/>
      <c r="K149" s="139"/>
      <c r="L149" s="139"/>
      <c r="M149" s="428"/>
      <c r="N149" s="428"/>
      <c r="O149" s="426"/>
      <c r="P149" s="426"/>
      <c r="Q149" s="426"/>
      <c r="R149" s="426"/>
      <c r="S149" s="426"/>
      <c r="T149" s="426"/>
      <c r="U149" s="810"/>
      <c r="V149" s="810"/>
      <c r="W149" s="810"/>
      <c r="X149" s="810"/>
      <c r="Y149" s="810"/>
      <c r="Z149" s="810"/>
      <c r="AA149" s="810"/>
      <c r="AB149" s="810"/>
      <c r="AC149" s="810"/>
      <c r="AD149" s="810"/>
      <c r="AE149" s="810"/>
      <c r="AF149" s="810"/>
    </row>
    <row r="150" spans="1:32" customFormat="1">
      <c r="A150" s="139"/>
      <c r="B150" s="139"/>
      <c r="C150" s="139"/>
      <c r="D150" s="139"/>
      <c r="E150" s="139"/>
      <c r="F150" s="139"/>
      <c r="G150" s="139"/>
      <c r="H150" s="139"/>
      <c r="I150" s="139"/>
      <c r="J150" s="199"/>
      <c r="K150" s="139"/>
      <c r="L150" s="139"/>
      <c r="M150" s="428"/>
      <c r="N150" s="428"/>
      <c r="O150" s="426"/>
      <c r="P150" s="426"/>
      <c r="Q150" s="426"/>
      <c r="R150" s="426"/>
      <c r="S150" s="426"/>
      <c r="T150" s="426"/>
      <c r="U150" s="810"/>
      <c r="V150" s="810"/>
      <c r="W150" s="810"/>
      <c r="X150" s="810"/>
      <c r="Y150" s="810"/>
      <c r="Z150" s="810"/>
      <c r="AA150" s="810"/>
      <c r="AB150" s="810"/>
      <c r="AC150" s="810"/>
      <c r="AD150" s="810"/>
      <c r="AE150" s="810"/>
      <c r="AF150" s="810"/>
    </row>
    <row r="151" spans="1:32" customFormat="1">
      <c r="A151" s="139"/>
      <c r="B151" s="139"/>
      <c r="C151" s="139"/>
      <c r="D151" s="139"/>
      <c r="E151" s="139"/>
      <c r="F151" s="139"/>
      <c r="G151" s="139"/>
      <c r="H151" s="139"/>
      <c r="I151" s="139"/>
      <c r="J151" s="199"/>
      <c r="K151" s="139"/>
      <c r="L151" s="139"/>
      <c r="M151" s="428"/>
      <c r="N151" s="428"/>
      <c r="O151" s="426"/>
      <c r="P151" s="426"/>
      <c r="Q151" s="426"/>
      <c r="R151" s="426"/>
      <c r="S151" s="426"/>
      <c r="T151" s="426"/>
      <c r="U151" s="810"/>
      <c r="V151" s="810"/>
      <c r="W151" s="810"/>
      <c r="X151" s="810"/>
      <c r="Y151" s="810"/>
      <c r="Z151" s="810"/>
      <c r="AA151" s="810"/>
      <c r="AB151" s="810"/>
      <c r="AC151" s="810"/>
      <c r="AD151" s="810"/>
      <c r="AE151" s="810"/>
      <c r="AF151" s="810"/>
    </row>
    <row r="152" spans="1:32" customFormat="1">
      <c r="A152" s="139"/>
      <c r="B152" s="139"/>
      <c r="C152" s="139"/>
      <c r="D152" s="139"/>
      <c r="E152" s="139"/>
      <c r="F152" s="139"/>
      <c r="G152" s="139"/>
      <c r="H152" s="139"/>
      <c r="I152" s="139"/>
      <c r="J152" s="199"/>
      <c r="K152" s="139"/>
      <c r="L152" s="139"/>
      <c r="M152" s="428"/>
      <c r="N152" s="428"/>
      <c r="O152" s="426"/>
      <c r="P152" s="426"/>
      <c r="Q152" s="426"/>
      <c r="R152" s="426"/>
      <c r="S152" s="426"/>
      <c r="T152" s="426"/>
      <c r="U152" s="810"/>
      <c r="V152" s="810"/>
      <c r="W152" s="810"/>
      <c r="X152" s="810"/>
      <c r="Y152" s="810"/>
      <c r="Z152" s="810"/>
      <c r="AA152" s="810"/>
      <c r="AB152" s="810"/>
      <c r="AC152" s="810"/>
      <c r="AD152" s="810"/>
      <c r="AE152" s="810"/>
      <c r="AF152" s="810"/>
    </row>
    <row r="153" spans="1:32" customFormat="1">
      <c r="A153" s="139"/>
      <c r="B153" s="139"/>
      <c r="C153" s="139"/>
      <c r="D153" s="139"/>
      <c r="E153" s="139"/>
      <c r="F153" s="139"/>
      <c r="G153" s="139"/>
      <c r="H153" s="139"/>
      <c r="I153" s="139"/>
      <c r="J153" s="199"/>
      <c r="K153" s="139"/>
      <c r="L153" s="139"/>
      <c r="M153" s="428"/>
      <c r="N153" s="428"/>
      <c r="O153" s="426"/>
      <c r="P153" s="426"/>
      <c r="Q153" s="426"/>
      <c r="R153" s="426"/>
      <c r="S153" s="426"/>
      <c r="T153" s="426"/>
      <c r="U153" s="810"/>
      <c r="V153" s="810"/>
      <c r="W153" s="810"/>
      <c r="X153" s="810"/>
      <c r="Y153" s="810"/>
      <c r="Z153" s="810"/>
      <c r="AA153" s="810"/>
      <c r="AB153" s="810"/>
      <c r="AC153" s="810"/>
      <c r="AD153" s="810"/>
      <c r="AE153" s="810"/>
      <c r="AF153" s="810"/>
    </row>
    <row r="154" spans="1:32" customFormat="1">
      <c r="A154" s="139"/>
      <c r="B154" s="139"/>
      <c r="C154" s="139"/>
      <c r="D154" s="139"/>
      <c r="E154" s="139"/>
      <c r="F154" s="139"/>
      <c r="G154" s="139"/>
      <c r="H154" s="139"/>
      <c r="I154" s="139"/>
      <c r="J154" s="199"/>
      <c r="K154" s="139"/>
      <c r="L154" s="139"/>
      <c r="M154" s="428"/>
      <c r="N154" s="428"/>
      <c r="O154" s="426"/>
      <c r="P154" s="426"/>
      <c r="Q154" s="426"/>
      <c r="R154" s="426"/>
      <c r="S154" s="426"/>
      <c r="T154" s="426"/>
      <c r="U154" s="810"/>
      <c r="V154" s="810"/>
      <c r="W154" s="810"/>
      <c r="X154" s="810"/>
      <c r="Y154" s="810"/>
      <c r="Z154" s="810"/>
      <c r="AA154" s="810"/>
      <c r="AB154" s="810"/>
      <c r="AC154" s="810"/>
      <c r="AD154" s="810"/>
      <c r="AE154" s="810"/>
      <c r="AF154" s="810"/>
    </row>
    <row r="155" spans="1:32" customFormat="1">
      <c r="A155" s="139"/>
      <c r="B155" s="139"/>
      <c r="C155" s="139"/>
      <c r="D155" s="139"/>
      <c r="E155" s="139"/>
      <c r="F155" s="139"/>
      <c r="G155" s="139"/>
      <c r="H155" s="139"/>
      <c r="I155" s="139"/>
      <c r="J155" s="199"/>
      <c r="K155" s="139"/>
      <c r="L155" s="139"/>
      <c r="M155" s="428"/>
      <c r="N155" s="428"/>
      <c r="O155" s="426"/>
      <c r="P155" s="426"/>
      <c r="Q155" s="426"/>
      <c r="R155" s="426"/>
      <c r="S155" s="426"/>
      <c r="T155" s="426"/>
      <c r="U155" s="810"/>
      <c r="V155" s="810"/>
      <c r="W155" s="810"/>
      <c r="X155" s="810"/>
      <c r="Y155" s="810"/>
      <c r="Z155" s="810"/>
      <c r="AA155" s="810"/>
      <c r="AB155" s="810"/>
      <c r="AC155" s="810"/>
      <c r="AD155" s="810"/>
      <c r="AE155" s="810"/>
      <c r="AF155" s="810"/>
    </row>
    <row r="156" spans="1:32" customFormat="1">
      <c r="A156" s="139"/>
      <c r="B156" s="139"/>
      <c r="C156" s="139"/>
      <c r="D156" s="139"/>
      <c r="E156" s="139"/>
      <c r="F156" s="139"/>
      <c r="G156" s="139"/>
      <c r="H156" s="139"/>
      <c r="I156" s="139"/>
      <c r="J156" s="199"/>
      <c r="K156" s="139"/>
      <c r="L156" s="139"/>
      <c r="M156" s="428"/>
      <c r="N156" s="428"/>
      <c r="O156" s="426"/>
      <c r="P156" s="426"/>
      <c r="Q156" s="426"/>
      <c r="R156" s="426"/>
      <c r="S156" s="426"/>
      <c r="T156" s="426"/>
      <c r="U156" s="810"/>
      <c r="V156" s="810"/>
      <c r="W156" s="810"/>
      <c r="X156" s="810"/>
      <c r="Y156" s="810"/>
      <c r="Z156" s="810"/>
      <c r="AA156" s="810"/>
      <c r="AB156" s="810"/>
      <c r="AC156" s="810"/>
      <c r="AD156" s="810"/>
      <c r="AE156" s="810"/>
      <c r="AF156" s="810"/>
    </row>
    <row r="157" spans="1:32" customFormat="1">
      <c r="A157" s="139"/>
      <c r="B157" s="139"/>
      <c r="C157" s="139"/>
      <c r="D157" s="139"/>
      <c r="E157" s="139"/>
      <c r="F157" s="139"/>
      <c r="G157" s="139"/>
      <c r="H157" s="139"/>
      <c r="I157" s="139"/>
      <c r="J157" s="199"/>
      <c r="K157" s="139"/>
      <c r="L157" s="139"/>
      <c r="M157" s="428"/>
      <c r="N157" s="428"/>
      <c r="O157" s="426"/>
      <c r="P157" s="426"/>
      <c r="Q157" s="426"/>
      <c r="R157" s="426"/>
      <c r="S157" s="426"/>
      <c r="T157" s="426"/>
      <c r="U157" s="810"/>
      <c r="V157" s="810"/>
      <c r="W157" s="810"/>
      <c r="X157" s="810"/>
      <c r="Y157" s="810"/>
      <c r="Z157" s="810"/>
      <c r="AA157" s="810"/>
      <c r="AB157" s="810"/>
      <c r="AC157" s="810"/>
      <c r="AD157" s="810"/>
      <c r="AE157" s="810"/>
      <c r="AF157" s="810"/>
    </row>
    <row r="158" spans="1:32" customFormat="1">
      <c r="A158" s="139"/>
      <c r="B158" s="139"/>
      <c r="C158" s="139"/>
      <c r="D158" s="139"/>
      <c r="E158" s="139"/>
      <c r="F158" s="139"/>
      <c r="G158" s="139"/>
      <c r="H158" s="139"/>
      <c r="I158" s="139"/>
      <c r="J158" s="199"/>
      <c r="K158" s="139"/>
      <c r="L158" s="139"/>
      <c r="M158" s="428"/>
      <c r="N158" s="428"/>
      <c r="O158" s="426"/>
      <c r="P158" s="426"/>
      <c r="Q158" s="426"/>
      <c r="R158" s="426"/>
      <c r="S158" s="426"/>
      <c r="T158" s="426"/>
      <c r="U158" s="810"/>
      <c r="V158" s="810"/>
      <c r="W158" s="810"/>
      <c r="X158" s="810"/>
      <c r="Y158" s="810"/>
      <c r="Z158" s="810"/>
      <c r="AA158" s="810"/>
      <c r="AB158" s="810"/>
      <c r="AC158" s="810"/>
      <c r="AD158" s="810"/>
      <c r="AE158" s="810"/>
      <c r="AF158" s="810"/>
    </row>
    <row r="159" spans="1:32" customFormat="1">
      <c r="A159" s="139"/>
      <c r="B159" s="139"/>
      <c r="C159" s="139"/>
      <c r="D159" s="139"/>
      <c r="E159" s="139"/>
      <c r="F159" s="139"/>
      <c r="G159" s="139"/>
      <c r="H159" s="139"/>
      <c r="I159" s="139"/>
      <c r="J159" s="199"/>
      <c r="K159" s="139"/>
      <c r="L159" s="139"/>
      <c r="M159" s="428"/>
      <c r="N159" s="428"/>
      <c r="O159" s="426"/>
      <c r="P159" s="426"/>
      <c r="Q159" s="426"/>
      <c r="R159" s="426"/>
      <c r="S159" s="426"/>
      <c r="T159" s="426"/>
      <c r="U159" s="810"/>
      <c r="V159" s="810"/>
      <c r="W159" s="810"/>
      <c r="X159" s="810"/>
      <c r="Y159" s="810"/>
      <c r="Z159" s="810"/>
      <c r="AA159" s="810"/>
      <c r="AB159" s="810"/>
      <c r="AC159" s="810"/>
      <c r="AD159" s="810"/>
      <c r="AE159" s="810"/>
      <c r="AF159" s="810"/>
    </row>
    <row r="160" spans="1:32" customFormat="1">
      <c r="A160" s="139"/>
      <c r="B160" s="139"/>
      <c r="C160" s="139"/>
      <c r="D160" s="139"/>
      <c r="E160" s="139"/>
      <c r="F160" s="139"/>
      <c r="G160" s="139"/>
      <c r="H160" s="139"/>
      <c r="I160" s="139"/>
      <c r="J160" s="199"/>
      <c r="K160" s="139"/>
      <c r="L160" s="139"/>
      <c r="M160" s="428"/>
      <c r="N160" s="428"/>
      <c r="O160" s="426"/>
      <c r="P160" s="426"/>
      <c r="Q160" s="426"/>
      <c r="R160" s="426"/>
      <c r="S160" s="426"/>
      <c r="T160" s="426"/>
      <c r="U160" s="810"/>
      <c r="V160" s="810"/>
      <c r="W160" s="810"/>
      <c r="X160" s="810"/>
      <c r="Y160" s="810"/>
      <c r="Z160" s="810"/>
      <c r="AA160" s="810"/>
      <c r="AB160" s="810"/>
      <c r="AC160" s="810"/>
      <c r="AD160" s="810"/>
      <c r="AE160" s="810"/>
      <c r="AF160" s="810"/>
    </row>
    <row r="161" spans="1:32" customFormat="1">
      <c r="A161" s="139"/>
      <c r="B161" s="139"/>
      <c r="C161" s="139"/>
      <c r="D161" s="139"/>
      <c r="E161" s="139"/>
      <c r="F161" s="139"/>
      <c r="G161" s="139"/>
      <c r="H161" s="139"/>
      <c r="I161" s="139"/>
      <c r="J161" s="199"/>
      <c r="K161" s="139"/>
      <c r="L161" s="139"/>
      <c r="M161" s="428"/>
      <c r="N161" s="428"/>
      <c r="O161" s="426"/>
      <c r="P161" s="426"/>
      <c r="Q161" s="426"/>
      <c r="R161" s="426"/>
      <c r="S161" s="426"/>
      <c r="T161" s="426"/>
      <c r="U161" s="810"/>
      <c r="V161" s="810"/>
      <c r="W161" s="810"/>
      <c r="X161" s="810"/>
      <c r="Y161" s="810"/>
      <c r="Z161" s="810"/>
      <c r="AA161" s="810"/>
      <c r="AB161" s="810"/>
      <c r="AC161" s="810"/>
      <c r="AD161" s="810"/>
      <c r="AE161" s="810"/>
      <c r="AF161" s="810"/>
    </row>
    <row r="162" spans="1:32" customFormat="1">
      <c r="A162" s="139"/>
      <c r="B162" s="139"/>
      <c r="C162" s="139"/>
      <c r="D162" s="139"/>
      <c r="E162" s="139"/>
      <c r="F162" s="139"/>
      <c r="G162" s="139"/>
      <c r="H162" s="139"/>
      <c r="I162" s="139"/>
      <c r="J162" s="199"/>
      <c r="K162" s="139"/>
      <c r="L162" s="139"/>
      <c r="M162" s="428"/>
      <c r="N162" s="428"/>
      <c r="O162" s="426"/>
      <c r="P162" s="426"/>
      <c r="Q162" s="426"/>
      <c r="R162" s="426"/>
      <c r="S162" s="426"/>
      <c r="T162" s="426"/>
      <c r="U162" s="810"/>
      <c r="V162" s="810"/>
      <c r="W162" s="810"/>
      <c r="X162" s="810"/>
      <c r="Y162" s="810"/>
      <c r="Z162" s="810"/>
      <c r="AA162" s="810"/>
      <c r="AB162" s="810"/>
      <c r="AC162" s="810"/>
      <c r="AD162" s="810"/>
      <c r="AE162" s="810"/>
      <c r="AF162" s="810"/>
    </row>
    <row r="163" spans="1:32" customFormat="1">
      <c r="A163" s="139"/>
      <c r="B163" s="139"/>
      <c r="C163" s="139"/>
      <c r="D163" s="139"/>
      <c r="E163" s="139"/>
      <c r="F163" s="139"/>
      <c r="G163" s="139"/>
      <c r="H163" s="139"/>
      <c r="I163" s="139"/>
      <c r="J163" s="199"/>
      <c r="K163" s="139"/>
      <c r="L163" s="139"/>
      <c r="M163" s="428"/>
      <c r="N163" s="428"/>
      <c r="O163" s="426"/>
      <c r="P163" s="426"/>
      <c r="Q163" s="426"/>
      <c r="R163" s="426"/>
      <c r="S163" s="426"/>
      <c r="T163" s="426"/>
      <c r="U163" s="810"/>
      <c r="V163" s="810"/>
      <c r="W163" s="810"/>
      <c r="X163" s="810"/>
      <c r="Y163" s="810"/>
      <c r="Z163" s="810"/>
      <c r="AA163" s="810"/>
      <c r="AB163" s="810"/>
      <c r="AC163" s="810"/>
      <c r="AD163" s="810"/>
      <c r="AE163" s="810"/>
      <c r="AF163" s="810"/>
    </row>
    <row r="164" spans="1:32" customFormat="1">
      <c r="A164" s="139"/>
      <c r="B164" s="139"/>
      <c r="C164" s="139"/>
      <c r="D164" s="139"/>
      <c r="E164" s="139"/>
      <c r="F164" s="139"/>
      <c r="G164" s="139"/>
      <c r="H164" s="139"/>
      <c r="I164" s="139"/>
      <c r="J164" s="199"/>
      <c r="K164" s="139"/>
      <c r="L164" s="139"/>
      <c r="M164" s="428"/>
      <c r="N164" s="428"/>
      <c r="O164" s="426"/>
      <c r="P164" s="426"/>
      <c r="Q164" s="426"/>
      <c r="R164" s="426"/>
      <c r="S164" s="426"/>
      <c r="T164" s="426"/>
      <c r="U164" s="810"/>
      <c r="V164" s="810"/>
      <c r="W164" s="810"/>
      <c r="X164" s="810"/>
      <c r="Y164" s="810"/>
      <c r="Z164" s="810"/>
      <c r="AA164" s="810"/>
      <c r="AB164" s="810"/>
      <c r="AC164" s="810"/>
      <c r="AD164" s="810"/>
      <c r="AE164" s="810"/>
      <c r="AF164" s="810"/>
    </row>
    <row r="165" spans="1:32" customFormat="1">
      <c r="A165" s="139"/>
      <c r="B165" s="139"/>
      <c r="C165" s="139"/>
      <c r="D165" s="139"/>
      <c r="E165" s="139"/>
      <c r="F165" s="139"/>
      <c r="G165" s="139"/>
      <c r="H165" s="139"/>
      <c r="I165" s="139"/>
      <c r="J165" s="199"/>
      <c r="K165" s="139"/>
      <c r="L165" s="139"/>
      <c r="M165" s="428"/>
      <c r="N165" s="428"/>
      <c r="O165" s="426"/>
      <c r="P165" s="426"/>
      <c r="Q165" s="426"/>
      <c r="R165" s="426"/>
      <c r="S165" s="426"/>
      <c r="T165" s="426"/>
      <c r="U165" s="810"/>
      <c r="V165" s="810"/>
      <c r="W165" s="810"/>
      <c r="X165" s="810"/>
      <c r="Y165" s="810"/>
      <c r="Z165" s="810"/>
      <c r="AA165" s="810"/>
      <c r="AB165" s="810"/>
      <c r="AC165" s="810"/>
      <c r="AD165" s="810"/>
      <c r="AE165" s="810"/>
      <c r="AF165" s="810"/>
    </row>
    <row r="166" spans="1:32" customFormat="1">
      <c r="A166" s="139"/>
      <c r="B166" s="139"/>
      <c r="C166" s="139"/>
      <c r="D166" s="139"/>
      <c r="E166" s="139"/>
      <c r="F166" s="139"/>
      <c r="G166" s="139"/>
      <c r="H166" s="139"/>
      <c r="I166" s="139"/>
      <c r="J166" s="199"/>
      <c r="K166" s="139"/>
      <c r="L166" s="139"/>
      <c r="M166" s="428"/>
      <c r="N166" s="428"/>
      <c r="O166" s="426"/>
      <c r="P166" s="426"/>
      <c r="Q166" s="426"/>
      <c r="R166" s="426"/>
      <c r="S166" s="426"/>
      <c r="T166" s="426"/>
      <c r="U166" s="810"/>
      <c r="V166" s="810"/>
      <c r="W166" s="810"/>
      <c r="X166" s="810"/>
      <c r="Y166" s="810"/>
      <c r="Z166" s="810"/>
      <c r="AA166" s="810"/>
      <c r="AB166" s="810"/>
      <c r="AC166" s="810"/>
      <c r="AD166" s="810"/>
      <c r="AE166" s="810"/>
      <c r="AF166" s="810"/>
    </row>
    <row r="167" spans="1:32" customFormat="1">
      <c r="A167" s="139"/>
      <c r="B167" s="139"/>
      <c r="C167" s="139"/>
      <c r="D167" s="139"/>
      <c r="E167" s="139"/>
      <c r="F167" s="139"/>
      <c r="G167" s="139"/>
      <c r="H167" s="139"/>
      <c r="I167" s="139"/>
      <c r="J167" s="199"/>
      <c r="K167" s="139"/>
      <c r="L167" s="139"/>
      <c r="M167" s="428"/>
      <c r="N167" s="428"/>
      <c r="O167" s="426"/>
      <c r="P167" s="426"/>
      <c r="Q167" s="426"/>
      <c r="R167" s="426"/>
      <c r="S167" s="426"/>
      <c r="T167" s="426"/>
      <c r="U167" s="810"/>
      <c r="V167" s="810"/>
      <c r="W167" s="810"/>
      <c r="X167" s="810"/>
      <c r="Y167" s="810"/>
      <c r="Z167" s="810"/>
      <c r="AA167" s="810"/>
      <c r="AB167" s="810"/>
      <c r="AC167" s="810"/>
      <c r="AD167" s="810"/>
      <c r="AE167" s="810"/>
      <c r="AF167" s="810"/>
    </row>
    <row r="168" spans="1:32" customFormat="1">
      <c r="A168" s="139"/>
      <c r="B168" s="139"/>
      <c r="C168" s="139"/>
      <c r="D168" s="139"/>
      <c r="E168" s="139"/>
      <c r="F168" s="139"/>
      <c r="G168" s="139"/>
      <c r="H168" s="139"/>
      <c r="I168" s="139"/>
      <c r="J168" s="199"/>
      <c r="K168" s="139"/>
      <c r="L168" s="139"/>
      <c r="M168" s="428"/>
      <c r="N168" s="428"/>
      <c r="O168" s="426"/>
      <c r="P168" s="426"/>
      <c r="Q168" s="426"/>
      <c r="R168" s="426"/>
      <c r="S168" s="426"/>
      <c r="T168" s="426"/>
      <c r="U168" s="810"/>
      <c r="V168" s="810"/>
      <c r="W168" s="810"/>
      <c r="X168" s="810"/>
      <c r="Y168" s="810"/>
      <c r="Z168" s="810"/>
      <c r="AA168" s="810"/>
      <c r="AB168" s="810"/>
      <c r="AC168" s="810"/>
      <c r="AD168" s="810"/>
      <c r="AE168" s="810"/>
      <c r="AF168" s="810"/>
    </row>
    <row r="169" spans="1:32" customFormat="1">
      <c r="A169" s="139"/>
      <c r="B169" s="139"/>
      <c r="C169" s="139"/>
      <c r="D169" s="139"/>
      <c r="E169" s="139"/>
      <c r="F169" s="139"/>
      <c r="G169" s="139"/>
      <c r="H169" s="139"/>
      <c r="I169" s="139"/>
      <c r="J169" s="199"/>
      <c r="K169" s="139"/>
      <c r="L169" s="139"/>
      <c r="M169" s="428"/>
      <c r="N169" s="428"/>
      <c r="O169" s="426"/>
      <c r="P169" s="426"/>
      <c r="Q169" s="426"/>
      <c r="R169" s="426"/>
      <c r="S169" s="426"/>
      <c r="T169" s="426"/>
      <c r="U169" s="810"/>
      <c r="V169" s="810"/>
      <c r="W169" s="810"/>
      <c r="X169" s="810"/>
      <c r="Y169" s="810"/>
      <c r="Z169" s="810"/>
      <c r="AA169" s="810"/>
      <c r="AB169" s="810"/>
      <c r="AC169" s="810"/>
      <c r="AD169" s="810"/>
      <c r="AE169" s="810"/>
      <c r="AF169" s="810"/>
    </row>
    <row r="170" spans="1:32" customFormat="1">
      <c r="A170" s="139"/>
      <c r="B170" s="139"/>
      <c r="C170" s="139"/>
      <c r="D170" s="139"/>
      <c r="E170" s="139"/>
      <c r="F170" s="139"/>
      <c r="G170" s="139"/>
      <c r="H170" s="139"/>
      <c r="I170" s="139"/>
      <c r="J170" s="199"/>
      <c r="K170" s="139"/>
      <c r="L170" s="139"/>
      <c r="M170" s="428"/>
      <c r="N170" s="428"/>
      <c r="O170" s="426"/>
      <c r="P170" s="426"/>
      <c r="Q170" s="426"/>
      <c r="R170" s="426"/>
      <c r="S170" s="426"/>
      <c r="T170" s="426"/>
      <c r="U170" s="810"/>
      <c r="V170" s="810"/>
      <c r="W170" s="810"/>
      <c r="X170" s="810"/>
      <c r="Y170" s="810"/>
      <c r="Z170" s="810"/>
      <c r="AA170" s="810"/>
      <c r="AB170" s="810"/>
      <c r="AC170" s="810"/>
      <c r="AD170" s="810"/>
      <c r="AE170" s="810"/>
      <c r="AF170" s="810"/>
    </row>
    <row r="171" spans="1:32" customFormat="1">
      <c r="A171" s="139"/>
      <c r="B171" s="139"/>
      <c r="C171" s="139"/>
      <c r="D171" s="139"/>
      <c r="E171" s="139"/>
      <c r="F171" s="139"/>
      <c r="G171" s="139"/>
      <c r="H171" s="139"/>
      <c r="I171" s="139"/>
      <c r="J171" s="199"/>
      <c r="K171" s="139"/>
      <c r="L171" s="139"/>
      <c r="M171" s="428"/>
      <c r="N171" s="428"/>
      <c r="O171" s="426"/>
      <c r="P171" s="426"/>
      <c r="Q171" s="426"/>
      <c r="R171" s="426"/>
      <c r="S171" s="426"/>
      <c r="T171" s="426"/>
      <c r="U171" s="810"/>
      <c r="V171" s="810"/>
      <c r="W171" s="810"/>
      <c r="X171" s="810"/>
      <c r="Y171" s="810"/>
      <c r="Z171" s="810"/>
      <c r="AA171" s="810"/>
      <c r="AB171" s="810"/>
      <c r="AC171" s="810"/>
      <c r="AD171" s="810"/>
      <c r="AE171" s="810"/>
      <c r="AF171" s="810"/>
    </row>
    <row r="172" spans="1:32" customFormat="1">
      <c r="A172" s="139"/>
      <c r="B172" s="139"/>
      <c r="C172" s="139"/>
      <c r="D172" s="139"/>
      <c r="E172" s="139"/>
      <c r="F172" s="139"/>
      <c r="G172" s="139"/>
      <c r="H172" s="139"/>
      <c r="I172" s="139"/>
      <c r="J172" s="199"/>
      <c r="K172" s="139"/>
      <c r="L172" s="139"/>
      <c r="M172" s="428"/>
      <c r="N172" s="428"/>
      <c r="O172" s="426"/>
      <c r="P172" s="426"/>
      <c r="Q172" s="426"/>
      <c r="R172" s="426"/>
      <c r="S172" s="426"/>
      <c r="T172" s="426"/>
      <c r="U172" s="810"/>
      <c r="V172" s="810"/>
      <c r="W172" s="810"/>
      <c r="X172" s="810"/>
      <c r="Y172" s="810"/>
      <c r="Z172" s="810"/>
      <c r="AA172" s="810"/>
      <c r="AB172" s="810"/>
      <c r="AC172" s="810"/>
      <c r="AD172" s="810"/>
      <c r="AE172" s="810"/>
      <c r="AF172" s="810"/>
    </row>
    <row r="173" spans="1:32" customFormat="1">
      <c r="A173" s="139"/>
      <c r="B173" s="139"/>
      <c r="C173" s="139"/>
      <c r="D173" s="139"/>
      <c r="E173" s="139"/>
      <c r="F173" s="139"/>
      <c r="G173" s="139"/>
      <c r="H173" s="139"/>
      <c r="I173" s="139"/>
      <c r="J173" s="199"/>
      <c r="K173" s="139"/>
      <c r="L173" s="139"/>
      <c r="M173" s="428"/>
      <c r="N173" s="428"/>
      <c r="O173" s="426"/>
      <c r="P173" s="426"/>
      <c r="Q173" s="426"/>
      <c r="R173" s="426"/>
      <c r="S173" s="426"/>
      <c r="T173" s="426"/>
      <c r="U173" s="810"/>
      <c r="V173" s="810"/>
      <c r="W173" s="810"/>
      <c r="X173" s="810"/>
      <c r="Y173" s="810"/>
      <c r="Z173" s="810"/>
      <c r="AA173" s="810"/>
      <c r="AB173" s="810"/>
      <c r="AC173" s="810"/>
      <c r="AD173" s="810"/>
      <c r="AE173" s="810"/>
      <c r="AF173" s="810"/>
    </row>
    <row r="174" spans="1:32" customFormat="1">
      <c r="A174" s="139"/>
      <c r="B174" s="139"/>
      <c r="C174" s="139"/>
      <c r="D174" s="139"/>
      <c r="E174" s="139"/>
      <c r="F174" s="139"/>
      <c r="G174" s="139"/>
      <c r="H174" s="139"/>
      <c r="I174" s="139"/>
      <c r="J174" s="199"/>
      <c r="K174" s="139"/>
      <c r="L174" s="139"/>
      <c r="M174" s="428"/>
      <c r="N174" s="428"/>
      <c r="O174" s="426"/>
      <c r="P174" s="426"/>
      <c r="Q174" s="426"/>
      <c r="R174" s="426"/>
      <c r="S174" s="426"/>
      <c r="T174" s="426"/>
      <c r="U174" s="810"/>
      <c r="V174" s="810"/>
      <c r="W174" s="810"/>
      <c r="X174" s="810"/>
      <c r="Y174" s="810"/>
      <c r="Z174" s="810"/>
      <c r="AA174" s="810"/>
      <c r="AB174" s="810"/>
      <c r="AC174" s="810"/>
      <c r="AD174" s="810"/>
      <c r="AE174" s="810"/>
      <c r="AF174" s="810"/>
    </row>
    <row r="175" spans="1:32" customFormat="1">
      <c r="A175" s="139"/>
      <c r="B175" s="139"/>
      <c r="C175" s="139"/>
      <c r="D175" s="139"/>
      <c r="E175" s="139"/>
      <c r="F175" s="139"/>
      <c r="G175" s="139"/>
      <c r="H175" s="139"/>
      <c r="I175" s="139"/>
      <c r="J175" s="199"/>
      <c r="K175" s="139"/>
      <c r="L175" s="139"/>
      <c r="M175" s="428"/>
      <c r="N175" s="428"/>
      <c r="O175" s="426"/>
      <c r="P175" s="426"/>
      <c r="Q175" s="426"/>
      <c r="R175" s="426"/>
      <c r="S175" s="426"/>
      <c r="T175" s="426"/>
      <c r="U175" s="810"/>
      <c r="V175" s="810"/>
      <c r="W175" s="810"/>
      <c r="X175" s="810"/>
      <c r="Y175" s="810"/>
      <c r="Z175" s="810"/>
      <c r="AA175" s="810"/>
      <c r="AB175" s="810"/>
      <c r="AC175" s="810"/>
      <c r="AD175" s="810"/>
      <c r="AE175" s="810"/>
      <c r="AF175" s="810"/>
    </row>
    <row r="176" spans="1:32" customFormat="1">
      <c r="A176" s="139"/>
      <c r="B176" s="139"/>
      <c r="C176" s="139"/>
      <c r="D176" s="139"/>
      <c r="E176" s="139"/>
      <c r="F176" s="139"/>
      <c r="G176" s="139"/>
      <c r="H176" s="139"/>
      <c r="I176" s="139"/>
      <c r="J176" s="199"/>
      <c r="K176" s="139"/>
      <c r="L176" s="139"/>
      <c r="M176" s="428"/>
      <c r="N176" s="428"/>
      <c r="O176" s="426"/>
      <c r="P176" s="426"/>
      <c r="Q176" s="426"/>
      <c r="R176" s="426"/>
      <c r="S176" s="426"/>
      <c r="T176" s="426"/>
      <c r="U176" s="810"/>
      <c r="V176" s="810"/>
      <c r="W176" s="810"/>
      <c r="X176" s="810"/>
      <c r="Y176" s="810"/>
      <c r="Z176" s="810"/>
      <c r="AA176" s="810"/>
      <c r="AB176" s="810"/>
      <c r="AC176" s="810"/>
      <c r="AD176" s="810"/>
      <c r="AE176" s="810"/>
      <c r="AF176" s="810"/>
    </row>
    <row r="177" spans="1:32" customFormat="1">
      <c r="A177" s="139"/>
      <c r="B177" s="139"/>
      <c r="C177" s="139"/>
      <c r="D177" s="139"/>
      <c r="E177" s="139"/>
      <c r="F177" s="139"/>
      <c r="G177" s="139"/>
      <c r="H177" s="139"/>
      <c r="I177" s="139"/>
      <c r="J177" s="199"/>
      <c r="K177" s="139"/>
      <c r="L177" s="139"/>
      <c r="M177" s="428"/>
      <c r="N177" s="428"/>
      <c r="O177" s="426"/>
      <c r="P177" s="426"/>
      <c r="Q177" s="426"/>
      <c r="R177" s="426"/>
      <c r="S177" s="426"/>
      <c r="T177" s="426"/>
      <c r="U177" s="810"/>
      <c r="V177" s="810"/>
      <c r="W177" s="810"/>
      <c r="X177" s="810"/>
      <c r="Y177" s="810"/>
      <c r="Z177" s="810"/>
      <c r="AA177" s="810"/>
      <c r="AB177" s="810"/>
      <c r="AC177" s="810"/>
      <c r="AD177" s="810"/>
      <c r="AE177" s="810"/>
      <c r="AF177" s="810"/>
    </row>
    <row r="178" spans="1:32" customFormat="1">
      <c r="A178" s="139"/>
      <c r="B178" s="139"/>
      <c r="C178" s="139"/>
      <c r="D178" s="139"/>
      <c r="E178" s="139"/>
      <c r="F178" s="139"/>
      <c r="G178" s="139"/>
      <c r="H178" s="139"/>
      <c r="I178" s="139"/>
      <c r="J178" s="199"/>
      <c r="K178" s="139"/>
      <c r="L178" s="139"/>
      <c r="M178" s="428"/>
      <c r="N178" s="428"/>
      <c r="O178" s="426"/>
      <c r="P178" s="426"/>
      <c r="Q178" s="426"/>
      <c r="R178" s="426"/>
      <c r="S178" s="426"/>
      <c r="T178" s="426"/>
      <c r="U178" s="810"/>
      <c r="V178" s="810"/>
      <c r="W178" s="810"/>
      <c r="X178" s="810"/>
      <c r="Y178" s="810"/>
      <c r="Z178" s="810"/>
      <c r="AA178" s="810"/>
      <c r="AB178" s="810"/>
      <c r="AC178" s="810"/>
      <c r="AD178" s="810"/>
      <c r="AE178" s="810"/>
      <c r="AF178" s="810"/>
    </row>
    <row r="179" spans="1:32" customFormat="1">
      <c r="A179" s="139"/>
      <c r="B179" s="139"/>
      <c r="C179" s="139"/>
      <c r="D179" s="139"/>
      <c r="E179" s="139"/>
      <c r="F179" s="139"/>
      <c r="G179" s="139"/>
      <c r="H179" s="139"/>
      <c r="I179" s="139"/>
      <c r="J179" s="199"/>
      <c r="K179" s="139"/>
      <c r="L179" s="139"/>
      <c r="M179" s="428"/>
      <c r="N179" s="428"/>
      <c r="O179" s="426"/>
      <c r="P179" s="426"/>
      <c r="Q179" s="426"/>
      <c r="R179" s="426"/>
      <c r="S179" s="426"/>
      <c r="T179" s="426"/>
      <c r="U179" s="810"/>
      <c r="V179" s="810"/>
      <c r="W179" s="810"/>
      <c r="X179" s="810"/>
      <c r="Y179" s="810"/>
      <c r="Z179" s="810"/>
      <c r="AA179" s="810"/>
      <c r="AB179" s="810"/>
      <c r="AC179" s="810"/>
      <c r="AD179" s="810"/>
      <c r="AE179" s="810"/>
      <c r="AF179" s="810"/>
    </row>
    <row r="180" spans="1:32" customFormat="1">
      <c r="A180" s="139"/>
      <c r="B180" s="139"/>
      <c r="C180" s="139"/>
      <c r="D180" s="139"/>
      <c r="E180" s="139"/>
      <c r="F180" s="139"/>
      <c r="G180" s="139"/>
      <c r="H180" s="139"/>
      <c r="I180" s="139"/>
      <c r="J180" s="199"/>
      <c r="K180" s="139"/>
      <c r="L180" s="139"/>
      <c r="M180" s="428"/>
      <c r="N180" s="428"/>
      <c r="O180" s="426"/>
      <c r="P180" s="426"/>
      <c r="Q180" s="426"/>
      <c r="R180" s="426"/>
      <c r="S180" s="426"/>
      <c r="T180" s="426"/>
      <c r="U180" s="810"/>
      <c r="V180" s="810"/>
      <c r="W180" s="810"/>
      <c r="X180" s="810"/>
      <c r="Y180" s="810"/>
      <c r="Z180" s="810"/>
      <c r="AA180" s="810"/>
      <c r="AB180" s="810"/>
      <c r="AC180" s="810"/>
      <c r="AD180" s="810"/>
      <c r="AE180" s="810"/>
      <c r="AF180" s="810"/>
    </row>
    <row r="181" spans="1:32" customFormat="1">
      <c r="A181" s="139"/>
      <c r="B181" s="139"/>
      <c r="C181" s="139"/>
      <c r="D181" s="139"/>
      <c r="E181" s="139"/>
      <c r="F181" s="139"/>
      <c r="G181" s="139"/>
      <c r="H181" s="139"/>
      <c r="I181" s="139"/>
      <c r="J181" s="199"/>
      <c r="K181" s="139"/>
      <c r="L181" s="139"/>
      <c r="M181" s="428"/>
      <c r="N181" s="428"/>
      <c r="O181" s="426"/>
      <c r="P181" s="426"/>
      <c r="Q181" s="426"/>
      <c r="R181" s="426"/>
      <c r="S181" s="426"/>
      <c r="T181" s="426"/>
      <c r="U181" s="810"/>
      <c r="V181" s="810"/>
      <c r="W181" s="810"/>
      <c r="X181" s="810"/>
      <c r="Y181" s="810"/>
      <c r="Z181" s="810"/>
      <c r="AA181" s="810"/>
      <c r="AB181" s="810"/>
      <c r="AC181" s="810"/>
      <c r="AD181" s="810"/>
      <c r="AE181" s="810"/>
      <c r="AF181" s="810"/>
    </row>
    <row r="182" spans="1:32" customFormat="1">
      <c r="A182" s="139"/>
      <c r="B182" s="139"/>
      <c r="C182" s="139"/>
      <c r="D182" s="139"/>
      <c r="E182" s="139"/>
      <c r="F182" s="139"/>
      <c r="G182" s="139"/>
      <c r="H182" s="139"/>
      <c r="I182" s="139"/>
      <c r="J182" s="199"/>
      <c r="K182" s="139"/>
      <c r="L182" s="139"/>
      <c r="M182" s="428"/>
      <c r="N182" s="428"/>
      <c r="O182" s="426"/>
      <c r="P182" s="426"/>
      <c r="Q182" s="426"/>
      <c r="R182" s="426"/>
      <c r="S182" s="426"/>
      <c r="T182" s="426"/>
      <c r="U182" s="810"/>
      <c r="V182" s="810"/>
      <c r="W182" s="810"/>
      <c r="X182" s="810"/>
      <c r="Y182" s="810"/>
      <c r="Z182" s="810"/>
      <c r="AA182" s="810"/>
      <c r="AB182" s="810"/>
      <c r="AC182" s="810"/>
      <c r="AD182" s="810"/>
      <c r="AE182" s="810"/>
      <c r="AF182" s="810"/>
    </row>
    <row r="183" spans="1:32" customFormat="1">
      <c r="A183" s="139"/>
      <c r="B183" s="139"/>
      <c r="C183" s="139"/>
      <c r="D183" s="139"/>
      <c r="E183" s="139"/>
      <c r="F183" s="139"/>
      <c r="G183" s="139"/>
      <c r="H183" s="139"/>
      <c r="I183" s="139"/>
      <c r="J183" s="199"/>
      <c r="K183" s="139"/>
      <c r="L183" s="139"/>
      <c r="M183" s="428"/>
      <c r="N183" s="428"/>
      <c r="O183" s="426"/>
      <c r="P183" s="426"/>
      <c r="Q183" s="426"/>
      <c r="R183" s="426"/>
      <c r="S183" s="426"/>
      <c r="T183" s="426"/>
      <c r="U183" s="810"/>
      <c r="V183" s="810"/>
      <c r="W183" s="810"/>
      <c r="X183" s="810"/>
      <c r="Y183" s="810"/>
      <c r="Z183" s="810"/>
      <c r="AA183" s="810"/>
      <c r="AB183" s="810"/>
      <c r="AC183" s="810"/>
      <c r="AD183" s="810"/>
      <c r="AE183" s="810"/>
      <c r="AF183" s="810"/>
    </row>
    <row r="184" spans="1:32" customFormat="1">
      <c r="A184" s="139"/>
      <c r="B184" s="139"/>
      <c r="C184" s="139"/>
      <c r="D184" s="139"/>
      <c r="E184" s="139"/>
      <c r="F184" s="139"/>
      <c r="G184" s="139"/>
      <c r="H184" s="139"/>
      <c r="I184" s="139"/>
      <c r="J184" s="199"/>
      <c r="K184" s="139"/>
      <c r="L184" s="139"/>
      <c r="M184" s="428"/>
      <c r="N184" s="428"/>
      <c r="O184" s="426"/>
      <c r="P184" s="426"/>
      <c r="Q184" s="426"/>
      <c r="R184" s="426"/>
      <c r="S184" s="426"/>
      <c r="T184" s="426"/>
      <c r="U184" s="810"/>
      <c r="V184" s="810"/>
      <c r="W184" s="810"/>
      <c r="X184" s="810"/>
      <c r="Y184" s="810"/>
      <c r="Z184" s="810"/>
      <c r="AA184" s="810"/>
      <c r="AB184" s="810"/>
      <c r="AC184" s="810"/>
      <c r="AD184" s="810"/>
      <c r="AE184" s="810"/>
      <c r="AF184" s="810"/>
    </row>
    <row r="185" spans="1:32" customFormat="1">
      <c r="A185" s="139"/>
      <c r="B185" s="139"/>
      <c r="C185" s="139"/>
      <c r="D185" s="139"/>
      <c r="E185" s="139"/>
      <c r="F185" s="139"/>
      <c r="G185" s="139"/>
      <c r="H185" s="139"/>
      <c r="I185" s="139"/>
      <c r="J185" s="199"/>
      <c r="K185" s="139"/>
      <c r="L185" s="139"/>
      <c r="M185" s="428"/>
      <c r="N185" s="428"/>
      <c r="O185" s="426"/>
      <c r="P185" s="426"/>
      <c r="Q185" s="426"/>
      <c r="R185" s="426"/>
      <c r="S185" s="426"/>
      <c r="T185" s="426"/>
      <c r="U185" s="810"/>
      <c r="V185" s="810"/>
      <c r="W185" s="810"/>
      <c r="X185" s="810"/>
      <c r="Y185" s="810"/>
      <c r="Z185" s="810"/>
      <c r="AA185" s="810"/>
      <c r="AB185" s="810"/>
      <c r="AC185" s="810"/>
      <c r="AD185" s="810"/>
      <c r="AE185" s="810"/>
      <c r="AF185" s="810"/>
    </row>
    <row r="186" spans="1:32" customFormat="1">
      <c r="A186" s="139"/>
      <c r="B186" s="139"/>
      <c r="C186" s="139"/>
      <c r="D186" s="139"/>
      <c r="E186" s="139"/>
      <c r="F186" s="139"/>
      <c r="G186" s="139"/>
      <c r="H186" s="139"/>
      <c r="I186" s="139"/>
      <c r="J186" s="199"/>
      <c r="K186" s="139"/>
      <c r="L186" s="139"/>
      <c r="M186" s="428"/>
      <c r="N186" s="428"/>
      <c r="O186" s="426"/>
      <c r="P186" s="426"/>
      <c r="Q186" s="426"/>
      <c r="R186" s="426"/>
      <c r="S186" s="426"/>
      <c r="T186" s="426"/>
      <c r="U186" s="810"/>
      <c r="V186" s="810"/>
      <c r="W186" s="810"/>
      <c r="X186" s="810"/>
      <c r="Y186" s="810"/>
      <c r="Z186" s="810"/>
      <c r="AA186" s="810"/>
      <c r="AB186" s="810"/>
      <c r="AC186" s="810"/>
      <c r="AD186" s="810"/>
      <c r="AE186" s="810"/>
      <c r="AF186" s="810"/>
    </row>
    <row r="187" spans="1:32" customFormat="1">
      <c r="A187" s="139"/>
      <c r="B187" s="139"/>
      <c r="C187" s="139"/>
      <c r="D187" s="139"/>
      <c r="E187" s="139"/>
      <c r="F187" s="139"/>
      <c r="G187" s="139"/>
      <c r="H187" s="139"/>
      <c r="I187" s="139"/>
      <c r="J187" s="199"/>
      <c r="K187" s="139"/>
      <c r="L187" s="139"/>
      <c r="M187" s="428"/>
      <c r="N187" s="428"/>
      <c r="O187" s="426"/>
      <c r="P187" s="426"/>
      <c r="Q187" s="426"/>
      <c r="R187" s="426"/>
      <c r="S187" s="426"/>
      <c r="T187" s="426"/>
      <c r="U187" s="810"/>
      <c r="V187" s="810"/>
      <c r="W187" s="810"/>
      <c r="X187" s="810"/>
      <c r="Y187" s="810"/>
      <c r="Z187" s="810"/>
      <c r="AA187" s="810"/>
      <c r="AB187" s="810"/>
      <c r="AC187" s="810"/>
      <c r="AD187" s="810"/>
      <c r="AE187" s="810"/>
      <c r="AF187" s="810"/>
    </row>
    <row r="188" spans="1:32" customFormat="1">
      <c r="A188" s="139"/>
      <c r="B188" s="139"/>
      <c r="C188" s="139"/>
      <c r="D188" s="139"/>
      <c r="E188" s="139"/>
      <c r="F188" s="139"/>
      <c r="G188" s="139"/>
      <c r="H188" s="139"/>
      <c r="I188" s="139"/>
      <c r="J188" s="199"/>
      <c r="K188" s="139"/>
      <c r="L188" s="139"/>
      <c r="M188" s="428"/>
      <c r="N188" s="428"/>
      <c r="O188" s="426"/>
      <c r="P188" s="426"/>
      <c r="Q188" s="426"/>
      <c r="R188" s="426"/>
      <c r="S188" s="426"/>
      <c r="T188" s="426"/>
      <c r="U188" s="810"/>
      <c r="V188" s="810"/>
      <c r="W188" s="810"/>
      <c r="X188" s="810"/>
      <c r="Y188" s="810"/>
      <c r="Z188" s="810"/>
      <c r="AA188" s="810"/>
      <c r="AB188" s="810"/>
      <c r="AC188" s="810"/>
      <c r="AD188" s="810"/>
      <c r="AE188" s="810"/>
      <c r="AF188" s="810"/>
    </row>
    <row r="189" spans="1:32" customFormat="1">
      <c r="A189" s="139"/>
      <c r="B189" s="139"/>
      <c r="C189" s="139"/>
      <c r="D189" s="139"/>
      <c r="E189" s="139"/>
      <c r="F189" s="139"/>
      <c r="G189" s="139"/>
      <c r="H189" s="139"/>
      <c r="I189" s="139"/>
      <c r="J189" s="199"/>
      <c r="K189" s="139"/>
      <c r="L189" s="139"/>
      <c r="M189" s="428"/>
      <c r="N189" s="428"/>
      <c r="O189" s="426"/>
      <c r="P189" s="426"/>
      <c r="Q189" s="426"/>
      <c r="R189" s="426"/>
      <c r="S189" s="426"/>
      <c r="T189" s="426"/>
      <c r="U189" s="810"/>
      <c r="V189" s="810"/>
      <c r="W189" s="810"/>
      <c r="X189" s="810"/>
      <c r="Y189" s="810"/>
      <c r="Z189" s="810"/>
      <c r="AA189" s="810"/>
      <c r="AB189" s="810"/>
      <c r="AC189" s="810"/>
      <c r="AD189" s="810"/>
      <c r="AE189" s="810"/>
      <c r="AF189" s="810"/>
    </row>
    <row r="190" spans="1:32" customFormat="1">
      <c r="A190" s="139"/>
      <c r="B190" s="139"/>
      <c r="C190" s="139"/>
      <c r="D190" s="139"/>
      <c r="E190" s="139"/>
      <c r="F190" s="139"/>
      <c r="G190" s="139"/>
      <c r="H190" s="139"/>
      <c r="I190" s="139"/>
      <c r="J190" s="199"/>
      <c r="K190" s="139"/>
      <c r="L190" s="139"/>
      <c r="M190" s="428"/>
      <c r="N190" s="428"/>
      <c r="O190" s="426"/>
      <c r="P190" s="426"/>
      <c r="Q190" s="426"/>
      <c r="R190" s="426"/>
      <c r="S190" s="426"/>
      <c r="T190" s="426"/>
      <c r="U190" s="810"/>
      <c r="V190" s="810"/>
      <c r="W190" s="810"/>
      <c r="X190" s="810"/>
      <c r="Y190" s="810"/>
      <c r="Z190" s="810"/>
      <c r="AA190" s="810"/>
      <c r="AB190" s="810"/>
      <c r="AC190" s="810"/>
      <c r="AD190" s="810"/>
      <c r="AE190" s="810"/>
      <c r="AF190" s="810"/>
    </row>
    <row r="191" spans="1:32" customFormat="1">
      <c r="A191" s="139"/>
      <c r="B191" s="139"/>
      <c r="C191" s="139"/>
      <c r="D191" s="139"/>
      <c r="E191" s="139"/>
      <c r="F191" s="139"/>
      <c r="G191" s="139"/>
      <c r="H191" s="139"/>
      <c r="I191" s="139"/>
      <c r="J191" s="199"/>
      <c r="K191" s="139"/>
      <c r="L191" s="139"/>
      <c r="M191" s="428"/>
      <c r="N191" s="428"/>
      <c r="O191" s="426"/>
      <c r="P191" s="426"/>
      <c r="Q191" s="426"/>
      <c r="R191" s="426"/>
      <c r="S191" s="426"/>
      <c r="T191" s="426"/>
      <c r="U191" s="810"/>
      <c r="V191" s="810"/>
      <c r="W191" s="810"/>
      <c r="X191" s="810"/>
      <c r="Y191" s="810"/>
      <c r="Z191" s="810"/>
      <c r="AA191" s="810"/>
      <c r="AB191" s="810"/>
      <c r="AC191" s="810"/>
      <c r="AD191" s="810"/>
      <c r="AE191" s="810"/>
      <c r="AF191" s="810"/>
    </row>
    <row r="192" spans="1:32" customFormat="1">
      <c r="A192" s="139"/>
      <c r="B192" s="139"/>
      <c r="C192" s="139"/>
      <c r="D192" s="139"/>
      <c r="E192" s="139"/>
      <c r="F192" s="139"/>
      <c r="G192" s="139"/>
      <c r="H192" s="139"/>
      <c r="I192" s="139"/>
      <c r="J192" s="199"/>
      <c r="K192" s="139"/>
      <c r="L192" s="139"/>
      <c r="M192" s="428"/>
      <c r="N192" s="428"/>
      <c r="O192" s="426"/>
      <c r="P192" s="426"/>
      <c r="Q192" s="426"/>
      <c r="R192" s="426"/>
      <c r="S192" s="426"/>
      <c r="T192" s="426"/>
      <c r="U192" s="810"/>
      <c r="V192" s="810"/>
      <c r="W192" s="810"/>
      <c r="X192" s="810"/>
      <c r="Y192" s="810"/>
      <c r="Z192" s="810"/>
      <c r="AA192" s="810"/>
      <c r="AB192" s="810"/>
      <c r="AC192" s="810"/>
      <c r="AD192" s="810"/>
      <c r="AE192" s="810"/>
      <c r="AF192" s="810"/>
    </row>
    <row r="193" spans="1:32" customFormat="1">
      <c r="A193" s="139"/>
      <c r="B193" s="139"/>
      <c r="C193" s="139"/>
      <c r="D193" s="139"/>
      <c r="E193" s="139"/>
      <c r="F193" s="139"/>
      <c r="G193" s="139"/>
      <c r="H193" s="139"/>
      <c r="I193" s="139"/>
      <c r="J193" s="199"/>
      <c r="K193" s="139"/>
      <c r="L193" s="139"/>
      <c r="M193" s="428"/>
      <c r="N193" s="428"/>
      <c r="O193" s="426"/>
      <c r="P193" s="426"/>
      <c r="Q193" s="426"/>
      <c r="R193" s="426"/>
      <c r="S193" s="426"/>
      <c r="T193" s="426"/>
      <c r="U193" s="810"/>
      <c r="V193" s="810"/>
      <c r="W193" s="810"/>
      <c r="X193" s="810"/>
      <c r="Y193" s="810"/>
      <c r="Z193" s="810"/>
      <c r="AA193" s="810"/>
      <c r="AB193" s="810"/>
      <c r="AC193" s="810"/>
      <c r="AD193" s="810"/>
      <c r="AE193" s="810"/>
      <c r="AF193" s="810"/>
    </row>
    <row r="194" spans="1:32" customFormat="1">
      <c r="A194" s="139"/>
      <c r="B194" s="139"/>
      <c r="C194" s="139"/>
      <c r="D194" s="139"/>
      <c r="E194" s="139"/>
      <c r="F194" s="139"/>
      <c r="G194" s="139"/>
      <c r="H194" s="139"/>
      <c r="I194" s="139"/>
      <c r="J194" s="199"/>
      <c r="K194" s="139"/>
      <c r="L194" s="139"/>
      <c r="M194" s="428"/>
      <c r="N194" s="428"/>
      <c r="O194" s="426"/>
      <c r="P194" s="426"/>
      <c r="Q194" s="426"/>
      <c r="R194" s="426"/>
      <c r="S194" s="426"/>
      <c r="T194" s="426"/>
      <c r="U194" s="810"/>
      <c r="V194" s="810"/>
      <c r="W194" s="810"/>
      <c r="X194" s="810"/>
      <c r="Y194" s="810"/>
      <c r="Z194" s="810"/>
      <c r="AA194" s="810"/>
      <c r="AB194" s="810"/>
      <c r="AC194" s="810"/>
      <c r="AD194" s="810"/>
      <c r="AE194" s="810"/>
      <c r="AF194" s="810"/>
    </row>
    <row r="195" spans="1:32" customFormat="1">
      <c r="A195" s="139"/>
      <c r="B195" s="139"/>
      <c r="C195" s="139"/>
      <c r="D195" s="139"/>
      <c r="E195" s="139"/>
      <c r="F195" s="139"/>
      <c r="G195" s="139"/>
      <c r="H195" s="139"/>
      <c r="I195" s="139"/>
      <c r="J195" s="199"/>
      <c r="K195" s="139"/>
      <c r="L195" s="139"/>
      <c r="M195" s="428"/>
      <c r="N195" s="428"/>
      <c r="O195" s="426"/>
      <c r="P195" s="426"/>
      <c r="Q195" s="426"/>
      <c r="R195" s="426"/>
      <c r="S195" s="426"/>
      <c r="T195" s="426"/>
      <c r="U195" s="810"/>
      <c r="V195" s="810"/>
      <c r="W195" s="810"/>
      <c r="X195" s="810"/>
      <c r="Y195" s="810"/>
      <c r="Z195" s="810"/>
      <c r="AA195" s="810"/>
      <c r="AB195" s="810"/>
      <c r="AC195" s="810"/>
      <c r="AD195" s="810"/>
      <c r="AE195" s="810"/>
      <c r="AF195" s="810"/>
    </row>
    <row r="196" spans="1:32" customFormat="1">
      <c r="A196" s="139"/>
      <c r="B196" s="139"/>
      <c r="C196" s="139"/>
      <c r="D196" s="139"/>
      <c r="E196" s="139"/>
      <c r="F196" s="139"/>
      <c r="G196" s="139"/>
      <c r="H196" s="139"/>
      <c r="I196" s="139"/>
      <c r="J196" s="199"/>
      <c r="K196" s="139"/>
      <c r="L196" s="139"/>
      <c r="M196" s="428"/>
      <c r="N196" s="428"/>
      <c r="O196" s="426"/>
      <c r="P196" s="426"/>
      <c r="Q196" s="426"/>
      <c r="R196" s="426"/>
      <c r="S196" s="426"/>
      <c r="T196" s="426"/>
      <c r="U196" s="810"/>
      <c r="V196" s="810"/>
      <c r="W196" s="810"/>
      <c r="X196" s="810"/>
      <c r="Y196" s="810"/>
      <c r="Z196" s="810"/>
      <c r="AA196" s="810"/>
      <c r="AB196" s="810"/>
      <c r="AC196" s="810"/>
      <c r="AD196" s="810"/>
      <c r="AE196" s="810"/>
      <c r="AF196" s="810"/>
    </row>
    <row r="197" spans="1:32" customFormat="1">
      <c r="A197" s="139"/>
      <c r="B197" s="139"/>
      <c r="C197" s="139"/>
      <c r="D197" s="139"/>
      <c r="E197" s="139"/>
      <c r="F197" s="139"/>
      <c r="G197" s="139"/>
      <c r="H197" s="139"/>
      <c r="I197" s="139"/>
      <c r="J197" s="199"/>
      <c r="K197" s="139"/>
      <c r="L197" s="139"/>
      <c r="M197" s="428"/>
      <c r="N197" s="428"/>
      <c r="O197" s="426"/>
      <c r="P197" s="426"/>
      <c r="Q197" s="426"/>
      <c r="R197" s="426"/>
      <c r="S197" s="426"/>
      <c r="T197" s="426"/>
      <c r="U197" s="810"/>
      <c r="V197" s="810"/>
      <c r="W197" s="810"/>
      <c r="X197" s="810"/>
      <c r="Y197" s="810"/>
      <c r="Z197" s="810"/>
      <c r="AA197" s="810"/>
      <c r="AB197" s="810"/>
      <c r="AC197" s="810"/>
      <c r="AD197" s="810"/>
      <c r="AE197" s="810"/>
      <c r="AF197" s="810"/>
    </row>
    <row r="198" spans="1:32" customFormat="1">
      <c r="A198" s="139"/>
      <c r="B198" s="139"/>
      <c r="C198" s="139"/>
      <c r="D198" s="139"/>
      <c r="E198" s="139"/>
      <c r="F198" s="139"/>
      <c r="G198" s="139"/>
      <c r="H198" s="139"/>
      <c r="I198" s="139"/>
      <c r="J198" s="199"/>
      <c r="K198" s="139"/>
      <c r="L198" s="139"/>
      <c r="M198" s="428"/>
      <c r="N198" s="428"/>
      <c r="O198" s="426"/>
      <c r="P198" s="426"/>
      <c r="Q198" s="426"/>
      <c r="R198" s="426"/>
      <c r="S198" s="426"/>
      <c r="T198" s="426"/>
      <c r="U198" s="810"/>
      <c r="V198" s="810"/>
      <c r="W198" s="810"/>
      <c r="X198" s="810"/>
      <c r="Y198" s="810"/>
      <c r="Z198" s="810"/>
      <c r="AA198" s="810"/>
      <c r="AB198" s="810"/>
      <c r="AC198" s="810"/>
      <c r="AD198" s="810"/>
      <c r="AE198" s="810"/>
      <c r="AF198" s="810"/>
    </row>
    <row r="199" spans="1:32" customFormat="1">
      <c r="A199" s="139"/>
      <c r="B199" s="139"/>
      <c r="C199" s="139"/>
      <c r="D199" s="139"/>
      <c r="E199" s="139"/>
      <c r="F199" s="139"/>
      <c r="G199" s="139"/>
      <c r="H199" s="139"/>
      <c r="I199" s="139"/>
      <c r="J199" s="199"/>
      <c r="K199" s="139"/>
      <c r="L199" s="139"/>
      <c r="M199" s="428"/>
      <c r="N199" s="428"/>
      <c r="O199" s="426"/>
      <c r="P199" s="426"/>
      <c r="Q199" s="426"/>
      <c r="R199" s="426"/>
      <c r="S199" s="426"/>
      <c r="T199" s="426"/>
      <c r="U199" s="810"/>
      <c r="V199" s="810"/>
      <c r="W199" s="810"/>
      <c r="X199" s="810"/>
      <c r="Y199" s="810"/>
      <c r="Z199" s="810"/>
      <c r="AA199" s="810"/>
      <c r="AB199" s="810"/>
      <c r="AC199" s="810"/>
      <c r="AD199" s="810"/>
      <c r="AE199" s="810"/>
      <c r="AF199" s="810"/>
    </row>
    <row r="200" spans="1:32" customFormat="1">
      <c r="A200" s="139"/>
      <c r="B200" s="139"/>
      <c r="C200" s="139"/>
      <c r="D200" s="139"/>
      <c r="E200" s="139"/>
      <c r="F200" s="139"/>
      <c r="G200" s="139"/>
      <c r="H200" s="139"/>
      <c r="I200" s="139"/>
      <c r="J200" s="199"/>
      <c r="K200" s="139"/>
      <c r="L200" s="139"/>
      <c r="M200" s="428"/>
      <c r="N200" s="428"/>
      <c r="O200" s="426"/>
      <c r="P200" s="426"/>
      <c r="Q200" s="426"/>
      <c r="R200" s="426"/>
      <c r="S200" s="426"/>
      <c r="T200" s="426"/>
      <c r="U200" s="810"/>
      <c r="V200" s="810"/>
      <c r="W200" s="810"/>
      <c r="X200" s="810"/>
      <c r="Y200" s="810"/>
      <c r="Z200" s="810"/>
      <c r="AA200" s="810"/>
      <c r="AB200" s="810"/>
      <c r="AC200" s="810"/>
      <c r="AD200" s="810"/>
      <c r="AE200" s="810"/>
      <c r="AF200" s="810"/>
    </row>
    <row r="201" spans="1:32" customFormat="1">
      <c r="A201" s="139"/>
      <c r="B201" s="139"/>
      <c r="C201" s="139"/>
      <c r="D201" s="139"/>
      <c r="E201" s="139"/>
      <c r="F201" s="139"/>
      <c r="G201" s="139"/>
      <c r="H201" s="139"/>
      <c r="I201" s="139"/>
      <c r="J201" s="199"/>
      <c r="K201" s="139"/>
      <c r="L201" s="139"/>
      <c r="M201" s="428"/>
      <c r="N201" s="428"/>
      <c r="O201" s="426"/>
      <c r="P201" s="426"/>
      <c r="Q201" s="426"/>
      <c r="R201" s="426"/>
      <c r="S201" s="426"/>
      <c r="T201" s="426"/>
      <c r="U201" s="810"/>
      <c r="V201" s="810"/>
      <c r="W201" s="810"/>
      <c r="X201" s="810"/>
      <c r="Y201" s="810"/>
      <c r="Z201" s="810"/>
      <c r="AA201" s="810"/>
      <c r="AB201" s="810"/>
      <c r="AC201" s="810"/>
      <c r="AD201" s="810"/>
      <c r="AE201" s="810"/>
      <c r="AF201" s="810"/>
    </row>
    <row r="202" spans="1:32" customFormat="1">
      <c r="A202" s="139"/>
      <c r="B202" s="139"/>
      <c r="C202" s="139"/>
      <c r="D202" s="139"/>
      <c r="E202" s="139"/>
      <c r="F202" s="139"/>
      <c r="G202" s="139"/>
      <c r="H202" s="139"/>
      <c r="I202" s="139"/>
      <c r="J202" s="199"/>
      <c r="K202" s="139"/>
      <c r="L202" s="139"/>
      <c r="M202" s="428"/>
      <c r="N202" s="428"/>
      <c r="O202" s="426"/>
      <c r="P202" s="426"/>
      <c r="Q202" s="426"/>
      <c r="R202" s="426"/>
      <c r="S202" s="426"/>
      <c r="T202" s="426"/>
      <c r="U202" s="810"/>
      <c r="V202" s="810"/>
      <c r="W202" s="810"/>
      <c r="X202" s="810"/>
      <c r="Y202" s="810"/>
      <c r="Z202" s="810"/>
      <c r="AA202" s="810"/>
      <c r="AB202" s="810"/>
      <c r="AC202" s="810"/>
      <c r="AD202" s="810"/>
      <c r="AE202" s="810"/>
      <c r="AF202" s="810"/>
    </row>
    <row r="203" spans="1:32" customFormat="1">
      <c r="A203" s="139"/>
      <c r="B203" s="139"/>
      <c r="C203" s="139"/>
      <c r="D203" s="139"/>
      <c r="E203" s="139"/>
      <c r="F203" s="139"/>
      <c r="G203" s="139"/>
      <c r="H203" s="139"/>
      <c r="I203" s="139"/>
      <c r="J203" s="199"/>
      <c r="K203" s="139"/>
      <c r="L203" s="139"/>
      <c r="M203" s="428"/>
      <c r="N203" s="428"/>
      <c r="O203" s="426"/>
      <c r="P203" s="426"/>
      <c r="Q203" s="426"/>
      <c r="R203" s="426"/>
      <c r="S203" s="426"/>
      <c r="T203" s="426"/>
      <c r="U203" s="810"/>
      <c r="V203" s="810"/>
      <c r="W203" s="810"/>
      <c r="X203" s="810"/>
      <c r="Y203" s="810"/>
      <c r="Z203" s="810"/>
      <c r="AA203" s="810"/>
      <c r="AB203" s="810"/>
      <c r="AC203" s="810"/>
      <c r="AD203" s="810"/>
      <c r="AE203" s="810"/>
      <c r="AF203" s="810"/>
    </row>
    <row r="204" spans="1:32" customFormat="1">
      <c r="A204" s="139"/>
      <c r="B204" s="139"/>
      <c r="C204" s="139"/>
      <c r="D204" s="139"/>
      <c r="E204" s="139"/>
      <c r="F204" s="139"/>
      <c r="G204" s="139"/>
      <c r="H204" s="139"/>
      <c r="I204" s="139"/>
      <c r="J204" s="199"/>
      <c r="K204" s="139"/>
      <c r="L204" s="139"/>
      <c r="M204" s="428"/>
      <c r="N204" s="428"/>
      <c r="O204" s="426"/>
      <c r="P204" s="426"/>
      <c r="Q204" s="426"/>
      <c r="R204" s="426"/>
      <c r="S204" s="426"/>
      <c r="T204" s="426"/>
      <c r="U204" s="810"/>
      <c r="V204" s="810"/>
      <c r="W204" s="810"/>
      <c r="X204" s="810"/>
      <c r="Y204" s="810"/>
      <c r="Z204" s="810"/>
      <c r="AA204" s="810"/>
      <c r="AB204" s="810"/>
      <c r="AC204" s="810"/>
      <c r="AD204" s="810"/>
      <c r="AE204" s="810"/>
      <c r="AF204" s="810"/>
    </row>
    <row r="205" spans="1:32" customFormat="1">
      <c r="A205" s="139"/>
      <c r="B205" s="139"/>
      <c r="C205" s="139"/>
      <c r="D205" s="139"/>
      <c r="E205" s="139"/>
      <c r="F205" s="139"/>
      <c r="G205" s="139"/>
      <c r="H205" s="139"/>
      <c r="I205" s="139"/>
      <c r="J205" s="199"/>
      <c r="K205" s="139"/>
      <c r="L205" s="139"/>
      <c r="M205" s="428"/>
      <c r="N205" s="428"/>
      <c r="O205" s="426"/>
      <c r="P205" s="426"/>
      <c r="Q205" s="426"/>
      <c r="R205" s="426"/>
      <c r="S205" s="426"/>
      <c r="T205" s="426"/>
      <c r="U205" s="810"/>
      <c r="V205" s="810"/>
      <c r="W205" s="810"/>
      <c r="X205" s="810"/>
      <c r="Y205" s="810"/>
      <c r="Z205" s="810"/>
      <c r="AA205" s="810"/>
      <c r="AB205" s="810"/>
      <c r="AC205" s="810"/>
      <c r="AD205" s="810"/>
      <c r="AE205" s="810"/>
      <c r="AF205" s="810"/>
    </row>
    <row r="206" spans="1:32" customFormat="1">
      <c r="A206" s="139"/>
      <c r="B206" s="139"/>
      <c r="C206" s="139"/>
      <c r="D206" s="139"/>
      <c r="E206" s="139"/>
      <c r="F206" s="139"/>
      <c r="G206" s="139"/>
      <c r="H206" s="139"/>
      <c r="I206" s="139"/>
      <c r="J206" s="199"/>
      <c r="K206" s="139"/>
      <c r="L206" s="139"/>
      <c r="M206" s="428"/>
      <c r="N206" s="428"/>
      <c r="O206" s="426"/>
      <c r="P206" s="426"/>
      <c r="Q206" s="426"/>
      <c r="R206" s="426"/>
      <c r="S206" s="426"/>
      <c r="T206" s="426"/>
      <c r="U206" s="810"/>
      <c r="V206" s="810"/>
      <c r="W206" s="810"/>
      <c r="X206" s="810"/>
      <c r="Y206" s="810"/>
      <c r="Z206" s="810"/>
      <c r="AA206" s="810"/>
      <c r="AB206" s="810"/>
      <c r="AC206" s="810"/>
      <c r="AD206" s="810"/>
      <c r="AE206" s="810"/>
      <c r="AF206" s="810"/>
    </row>
    <row r="207" spans="1:32" customFormat="1">
      <c r="A207" s="139"/>
      <c r="B207" s="139"/>
      <c r="C207" s="139"/>
      <c r="D207" s="139"/>
      <c r="E207" s="139"/>
      <c r="F207" s="139"/>
      <c r="G207" s="139"/>
      <c r="H207" s="139"/>
      <c r="I207" s="139"/>
      <c r="J207" s="199"/>
      <c r="K207" s="139"/>
      <c r="L207" s="139"/>
      <c r="M207" s="428"/>
      <c r="N207" s="428"/>
      <c r="O207" s="426"/>
      <c r="P207" s="426"/>
      <c r="Q207" s="426"/>
      <c r="R207" s="426"/>
      <c r="S207" s="426"/>
      <c r="T207" s="426"/>
      <c r="U207" s="810"/>
      <c r="V207" s="810"/>
      <c r="W207" s="810"/>
      <c r="X207" s="810"/>
      <c r="Y207" s="810"/>
      <c r="Z207" s="810"/>
      <c r="AA207" s="810"/>
      <c r="AB207" s="810"/>
      <c r="AC207" s="810"/>
      <c r="AD207" s="810"/>
      <c r="AE207" s="810"/>
      <c r="AF207" s="810"/>
    </row>
    <row r="208" spans="1:32" customFormat="1">
      <c r="A208" s="139"/>
      <c r="B208" s="139"/>
      <c r="C208" s="139"/>
      <c r="D208" s="139"/>
      <c r="E208" s="139"/>
      <c r="F208" s="139"/>
      <c r="G208" s="139"/>
      <c r="H208" s="139"/>
      <c r="I208" s="139"/>
      <c r="J208" s="199"/>
      <c r="K208" s="139"/>
      <c r="L208" s="139"/>
      <c r="M208" s="428"/>
      <c r="N208" s="428"/>
      <c r="O208" s="426"/>
      <c r="P208" s="426"/>
      <c r="Q208" s="426"/>
      <c r="R208" s="426"/>
      <c r="S208" s="426"/>
      <c r="T208" s="426"/>
      <c r="U208" s="810"/>
      <c r="V208" s="810"/>
      <c r="W208" s="810"/>
      <c r="X208" s="810"/>
      <c r="Y208" s="810"/>
      <c r="Z208" s="810"/>
      <c r="AA208" s="810"/>
      <c r="AB208" s="810"/>
      <c r="AC208" s="810"/>
      <c r="AD208" s="810"/>
      <c r="AE208" s="810"/>
      <c r="AF208" s="810"/>
    </row>
    <row r="209" spans="1:32" customFormat="1">
      <c r="A209" s="139"/>
      <c r="B209" s="139"/>
      <c r="C209" s="139"/>
      <c r="D209" s="139"/>
      <c r="E209" s="139"/>
      <c r="F209" s="139"/>
      <c r="G209" s="139"/>
      <c r="H209" s="139"/>
      <c r="I209" s="139"/>
      <c r="J209" s="199"/>
      <c r="K209" s="139"/>
      <c r="L209" s="139"/>
      <c r="M209" s="428"/>
      <c r="N209" s="428"/>
      <c r="O209" s="426"/>
      <c r="P209" s="426"/>
      <c r="Q209" s="426"/>
      <c r="R209" s="426"/>
      <c r="S209" s="426"/>
      <c r="T209" s="426"/>
      <c r="U209" s="810"/>
      <c r="V209" s="810"/>
      <c r="W209" s="810"/>
      <c r="X209" s="810"/>
      <c r="Y209" s="810"/>
      <c r="Z209" s="810"/>
      <c r="AA209" s="810"/>
      <c r="AB209" s="810"/>
      <c r="AC209" s="810"/>
      <c r="AD209" s="810"/>
      <c r="AE209" s="810"/>
      <c r="AF209" s="810"/>
    </row>
    <row r="210" spans="1:32" customFormat="1">
      <c r="A210" s="139"/>
      <c r="B210" s="139"/>
      <c r="C210" s="139"/>
      <c r="D210" s="139"/>
      <c r="E210" s="139"/>
      <c r="F210" s="139"/>
      <c r="G210" s="139"/>
      <c r="H210" s="139"/>
      <c r="I210" s="139"/>
      <c r="J210" s="199"/>
      <c r="K210" s="139"/>
      <c r="L210" s="139"/>
      <c r="M210" s="428"/>
      <c r="N210" s="428"/>
      <c r="O210" s="426"/>
      <c r="P210" s="426"/>
      <c r="Q210" s="426"/>
      <c r="R210" s="426"/>
      <c r="S210" s="426"/>
      <c r="T210" s="426"/>
      <c r="U210" s="810"/>
      <c r="V210" s="810"/>
      <c r="W210" s="810"/>
      <c r="X210" s="810"/>
      <c r="Y210" s="810"/>
      <c r="Z210" s="810"/>
      <c r="AA210" s="810"/>
      <c r="AB210" s="810"/>
      <c r="AC210" s="810"/>
      <c r="AD210" s="810"/>
      <c r="AE210" s="810"/>
      <c r="AF210" s="810"/>
    </row>
    <row r="211" spans="1:32" customFormat="1">
      <c r="A211" s="139"/>
      <c r="B211" s="139"/>
      <c r="C211" s="139"/>
      <c r="D211" s="139"/>
      <c r="E211" s="139"/>
      <c r="F211" s="139"/>
      <c r="G211" s="139"/>
      <c r="H211" s="139"/>
      <c r="I211" s="139"/>
      <c r="J211" s="199"/>
      <c r="K211" s="139"/>
      <c r="L211" s="139"/>
      <c r="M211" s="428"/>
      <c r="N211" s="428"/>
      <c r="O211" s="426"/>
      <c r="P211" s="426"/>
      <c r="Q211" s="426"/>
      <c r="R211" s="426"/>
      <c r="S211" s="426"/>
      <c r="T211" s="426"/>
      <c r="U211" s="810"/>
      <c r="V211" s="810"/>
      <c r="W211" s="810"/>
      <c r="X211" s="810"/>
      <c r="Y211" s="810"/>
      <c r="Z211" s="810"/>
      <c r="AA211" s="810"/>
      <c r="AB211" s="810"/>
      <c r="AC211" s="810"/>
      <c r="AD211" s="810"/>
      <c r="AE211" s="810"/>
      <c r="AF211" s="810"/>
    </row>
    <row r="212" spans="1:32" customFormat="1">
      <c r="A212" s="139"/>
      <c r="B212" s="139"/>
      <c r="C212" s="139"/>
      <c r="D212" s="139"/>
      <c r="E212" s="139"/>
      <c r="F212" s="139"/>
      <c r="G212" s="139"/>
      <c r="H212" s="139"/>
      <c r="I212" s="139"/>
      <c r="J212" s="199"/>
      <c r="K212" s="139"/>
      <c r="L212" s="139"/>
      <c r="M212" s="428"/>
      <c r="N212" s="428"/>
      <c r="O212" s="426"/>
      <c r="P212" s="426"/>
      <c r="Q212" s="426"/>
      <c r="R212" s="426"/>
      <c r="S212" s="426"/>
      <c r="T212" s="426"/>
      <c r="U212" s="810"/>
      <c r="V212" s="810"/>
      <c r="W212" s="810"/>
      <c r="X212" s="810"/>
      <c r="Y212" s="810"/>
      <c r="Z212" s="810"/>
      <c r="AA212" s="810"/>
      <c r="AB212" s="810"/>
      <c r="AC212" s="810"/>
      <c r="AD212" s="810"/>
      <c r="AE212" s="810"/>
      <c r="AF212" s="810"/>
    </row>
    <row r="213" spans="1:32" customFormat="1">
      <c r="A213" s="139"/>
      <c r="B213" s="139"/>
      <c r="C213" s="139"/>
      <c r="D213" s="139"/>
      <c r="E213" s="139"/>
      <c r="F213" s="139"/>
      <c r="G213" s="139"/>
      <c r="H213" s="139"/>
      <c r="I213" s="139"/>
      <c r="J213" s="199"/>
      <c r="K213" s="139"/>
      <c r="L213" s="139"/>
      <c r="M213" s="428"/>
      <c r="N213" s="428"/>
      <c r="O213" s="426"/>
      <c r="P213" s="426"/>
      <c r="Q213" s="426"/>
      <c r="R213" s="426"/>
      <c r="S213" s="426"/>
      <c r="T213" s="426"/>
      <c r="U213" s="810"/>
      <c r="V213" s="810"/>
      <c r="W213" s="810"/>
      <c r="X213" s="810"/>
      <c r="Y213" s="810"/>
      <c r="Z213" s="810"/>
      <c r="AA213" s="810"/>
      <c r="AB213" s="810"/>
      <c r="AC213" s="810"/>
      <c r="AD213" s="810"/>
      <c r="AE213" s="810"/>
      <c r="AF213" s="810"/>
    </row>
    <row r="214" spans="1:32" customFormat="1">
      <c r="A214" s="139"/>
      <c r="B214" s="139"/>
      <c r="C214" s="139"/>
      <c r="D214" s="139"/>
      <c r="E214" s="139"/>
      <c r="F214" s="139"/>
      <c r="G214" s="139"/>
      <c r="H214" s="139"/>
      <c r="I214" s="139"/>
      <c r="J214" s="199"/>
      <c r="K214" s="139"/>
      <c r="L214" s="139"/>
      <c r="M214" s="428"/>
      <c r="N214" s="428"/>
      <c r="O214" s="426"/>
      <c r="P214" s="426"/>
      <c r="Q214" s="426"/>
      <c r="R214" s="426"/>
      <c r="S214" s="426"/>
      <c r="T214" s="426"/>
      <c r="U214" s="810"/>
      <c r="V214" s="810"/>
      <c r="W214" s="810"/>
      <c r="X214" s="810"/>
      <c r="Y214" s="810"/>
      <c r="Z214" s="810"/>
      <c r="AA214" s="810"/>
      <c r="AB214" s="810"/>
      <c r="AC214" s="810"/>
      <c r="AD214" s="810"/>
      <c r="AE214" s="810"/>
      <c r="AF214" s="810"/>
    </row>
    <row r="215" spans="1:32" customFormat="1">
      <c r="A215" s="139"/>
      <c r="B215" s="139"/>
      <c r="C215" s="139"/>
      <c r="D215" s="139"/>
      <c r="E215" s="139"/>
      <c r="F215" s="139"/>
      <c r="G215" s="139"/>
      <c r="H215" s="139"/>
      <c r="I215" s="139"/>
      <c r="J215" s="199"/>
      <c r="K215" s="139"/>
      <c r="L215" s="139"/>
      <c r="M215" s="428"/>
      <c r="N215" s="428"/>
      <c r="O215" s="426"/>
      <c r="P215" s="426"/>
      <c r="Q215" s="426"/>
      <c r="R215" s="426"/>
      <c r="S215" s="426"/>
      <c r="T215" s="426"/>
      <c r="U215" s="810"/>
      <c r="V215" s="810"/>
      <c r="W215" s="810"/>
      <c r="X215" s="810"/>
      <c r="Y215" s="810"/>
      <c r="Z215" s="810"/>
      <c r="AA215" s="810"/>
      <c r="AB215" s="810"/>
      <c r="AC215" s="810"/>
      <c r="AD215" s="810"/>
      <c r="AE215" s="810"/>
      <c r="AF215" s="810"/>
    </row>
    <row r="216" spans="1:32" customFormat="1">
      <c r="A216" s="139"/>
      <c r="B216" s="139"/>
      <c r="C216" s="139"/>
      <c r="D216" s="139"/>
      <c r="E216" s="139"/>
      <c r="F216" s="139"/>
      <c r="G216" s="139"/>
      <c r="H216" s="139"/>
      <c r="I216" s="139"/>
      <c r="J216" s="199"/>
      <c r="K216" s="139"/>
      <c r="L216" s="139"/>
      <c r="M216" s="428"/>
      <c r="N216" s="428"/>
      <c r="O216" s="426"/>
      <c r="P216" s="426"/>
      <c r="Q216" s="426"/>
      <c r="R216" s="426"/>
      <c r="S216" s="426"/>
      <c r="T216" s="426"/>
      <c r="U216" s="810"/>
      <c r="V216" s="810"/>
      <c r="W216" s="810"/>
      <c r="X216" s="810"/>
      <c r="Y216" s="810"/>
      <c r="Z216" s="810"/>
      <c r="AA216" s="810"/>
      <c r="AB216" s="810"/>
      <c r="AC216" s="810"/>
      <c r="AD216" s="810"/>
      <c r="AE216" s="810"/>
      <c r="AF216" s="810"/>
    </row>
    <row r="217" spans="1:32" customFormat="1">
      <c r="A217" s="139"/>
      <c r="B217" s="139"/>
      <c r="C217" s="139"/>
      <c r="D217" s="139"/>
      <c r="E217" s="139"/>
      <c r="F217" s="139"/>
      <c r="G217" s="139"/>
      <c r="H217" s="139"/>
      <c r="I217" s="139"/>
      <c r="J217" s="199"/>
      <c r="K217" s="139"/>
      <c r="L217" s="139"/>
      <c r="M217" s="428"/>
      <c r="N217" s="428"/>
      <c r="O217" s="426"/>
      <c r="P217" s="426"/>
      <c r="Q217" s="426"/>
      <c r="R217" s="426"/>
      <c r="S217" s="426"/>
      <c r="T217" s="426"/>
      <c r="U217" s="810"/>
      <c r="V217" s="810"/>
      <c r="W217" s="810"/>
      <c r="X217" s="810"/>
      <c r="Y217" s="810"/>
      <c r="Z217" s="810"/>
      <c r="AA217" s="810"/>
      <c r="AB217" s="810"/>
      <c r="AC217" s="810"/>
      <c r="AD217" s="810"/>
      <c r="AE217" s="810"/>
      <c r="AF217" s="810"/>
    </row>
    <row r="218" spans="1:32" customFormat="1">
      <c r="A218" s="139"/>
      <c r="B218" s="139"/>
      <c r="C218" s="139"/>
      <c r="D218" s="139"/>
      <c r="E218" s="139"/>
      <c r="F218" s="139"/>
      <c r="G218" s="139"/>
      <c r="H218" s="139"/>
      <c r="I218" s="139"/>
      <c r="J218" s="199"/>
      <c r="K218" s="139"/>
      <c r="L218" s="139"/>
      <c r="M218" s="428"/>
      <c r="N218" s="428"/>
      <c r="O218" s="426"/>
      <c r="P218" s="426"/>
      <c r="Q218" s="426"/>
      <c r="R218" s="426"/>
      <c r="S218" s="426"/>
      <c r="T218" s="426"/>
      <c r="U218" s="810"/>
      <c r="V218" s="810"/>
      <c r="W218" s="810"/>
      <c r="X218" s="810"/>
      <c r="Y218" s="810"/>
      <c r="Z218" s="810"/>
      <c r="AA218" s="810"/>
      <c r="AB218" s="810"/>
      <c r="AC218" s="810"/>
      <c r="AD218" s="810"/>
      <c r="AE218" s="810"/>
      <c r="AF218" s="810"/>
    </row>
    <row r="219" spans="1:32" customFormat="1">
      <c r="A219" s="139"/>
      <c r="B219" s="139"/>
      <c r="C219" s="139"/>
      <c r="D219" s="139"/>
      <c r="E219" s="139"/>
      <c r="F219" s="139"/>
      <c r="G219" s="139"/>
      <c r="H219" s="139"/>
      <c r="I219" s="139"/>
      <c r="J219" s="199"/>
      <c r="K219" s="139"/>
      <c r="L219" s="139"/>
      <c r="M219" s="428"/>
      <c r="N219" s="428"/>
      <c r="O219" s="426"/>
      <c r="P219" s="426"/>
      <c r="Q219" s="426"/>
      <c r="R219" s="426"/>
      <c r="S219" s="426"/>
      <c r="T219" s="426"/>
      <c r="U219" s="810"/>
      <c r="V219" s="810"/>
      <c r="W219" s="810"/>
      <c r="X219" s="810"/>
      <c r="Y219" s="810"/>
      <c r="Z219" s="810"/>
      <c r="AA219" s="810"/>
      <c r="AB219" s="810"/>
      <c r="AC219" s="810"/>
      <c r="AD219" s="810"/>
      <c r="AE219" s="810"/>
      <c r="AF219" s="810"/>
    </row>
    <row r="220" spans="1:32" customFormat="1">
      <c r="A220" s="139"/>
      <c r="B220" s="139"/>
      <c r="C220" s="139"/>
      <c r="D220" s="139"/>
      <c r="E220" s="139"/>
      <c r="F220" s="139"/>
      <c r="G220" s="139"/>
      <c r="H220" s="139"/>
      <c r="I220" s="139"/>
      <c r="J220" s="199"/>
      <c r="K220" s="139"/>
      <c r="L220" s="139"/>
      <c r="M220" s="428"/>
      <c r="N220" s="428"/>
      <c r="O220" s="426"/>
      <c r="P220" s="426"/>
      <c r="Q220" s="426"/>
      <c r="R220" s="426"/>
      <c r="S220" s="426"/>
      <c r="T220" s="426"/>
      <c r="U220" s="810"/>
      <c r="V220" s="810"/>
      <c r="W220" s="810"/>
      <c r="X220" s="810"/>
      <c r="Y220" s="810"/>
      <c r="Z220" s="810"/>
      <c r="AA220" s="810"/>
      <c r="AB220" s="810"/>
      <c r="AC220" s="810"/>
      <c r="AD220" s="810"/>
      <c r="AE220" s="810"/>
      <c r="AF220" s="810"/>
    </row>
    <row r="221" spans="1:32" customFormat="1">
      <c r="A221" s="139"/>
      <c r="B221" s="139"/>
      <c r="C221" s="139"/>
      <c r="D221" s="139"/>
      <c r="E221" s="139"/>
      <c r="F221" s="139"/>
      <c r="G221" s="139"/>
      <c r="H221" s="139"/>
      <c r="I221" s="139"/>
      <c r="J221" s="199"/>
      <c r="K221" s="139"/>
      <c r="L221" s="139"/>
      <c r="M221" s="428"/>
      <c r="N221" s="428"/>
      <c r="O221" s="426"/>
      <c r="P221" s="426"/>
      <c r="Q221" s="426"/>
      <c r="R221" s="426"/>
      <c r="S221" s="426"/>
      <c r="T221" s="426"/>
      <c r="U221" s="810"/>
      <c r="V221" s="810"/>
      <c r="W221" s="810"/>
      <c r="X221" s="810"/>
      <c r="Y221" s="810"/>
      <c r="Z221" s="810"/>
      <c r="AA221" s="810"/>
      <c r="AB221" s="810"/>
      <c r="AC221" s="810"/>
      <c r="AD221" s="810"/>
      <c r="AE221" s="810"/>
      <c r="AF221" s="810"/>
    </row>
    <row r="222" spans="1:32" customFormat="1">
      <c r="A222" s="139"/>
      <c r="B222" s="139"/>
      <c r="C222" s="139"/>
      <c r="D222" s="139"/>
      <c r="E222" s="139"/>
      <c r="F222" s="139"/>
      <c r="G222" s="139"/>
      <c r="H222" s="139"/>
      <c r="I222" s="139"/>
      <c r="J222" s="199"/>
      <c r="K222" s="139"/>
      <c r="L222" s="139"/>
      <c r="M222" s="428"/>
      <c r="N222" s="428"/>
      <c r="O222" s="426"/>
      <c r="P222" s="426"/>
      <c r="Q222" s="426"/>
      <c r="R222" s="426"/>
      <c r="S222" s="426"/>
      <c r="T222" s="426"/>
      <c r="U222" s="810"/>
      <c r="V222" s="810"/>
      <c r="W222" s="810"/>
      <c r="X222" s="810"/>
      <c r="Y222" s="810"/>
      <c r="Z222" s="810"/>
      <c r="AA222" s="810"/>
      <c r="AB222" s="810"/>
      <c r="AC222" s="810"/>
      <c r="AD222" s="810"/>
      <c r="AE222" s="810"/>
      <c r="AF222" s="810"/>
    </row>
    <row r="223" spans="1:32" customFormat="1">
      <c r="A223" s="139"/>
      <c r="B223" s="139"/>
      <c r="C223" s="139"/>
      <c r="D223" s="139"/>
      <c r="E223" s="139"/>
      <c r="F223" s="139"/>
      <c r="G223" s="139"/>
      <c r="H223" s="139"/>
      <c r="I223" s="139"/>
      <c r="J223" s="199"/>
      <c r="K223" s="139"/>
      <c r="L223" s="139"/>
      <c r="M223" s="428"/>
      <c r="N223" s="428"/>
      <c r="O223" s="426"/>
      <c r="P223" s="426"/>
      <c r="Q223" s="426"/>
      <c r="R223" s="426"/>
      <c r="S223" s="426"/>
      <c r="T223" s="426"/>
      <c r="U223" s="810"/>
      <c r="V223" s="810"/>
      <c r="W223" s="810"/>
      <c r="X223" s="810"/>
      <c r="Y223" s="810"/>
      <c r="Z223" s="810"/>
      <c r="AA223" s="810"/>
      <c r="AB223" s="810"/>
      <c r="AC223" s="810"/>
      <c r="AD223" s="810"/>
      <c r="AE223" s="810"/>
      <c r="AF223" s="810"/>
    </row>
    <row r="224" spans="1:32" customFormat="1">
      <c r="A224" s="139"/>
      <c r="B224" s="139"/>
      <c r="C224" s="139"/>
      <c r="D224" s="139"/>
      <c r="E224" s="139"/>
      <c r="F224" s="139"/>
      <c r="G224" s="139"/>
      <c r="H224" s="139"/>
      <c r="I224" s="139"/>
      <c r="J224" s="199"/>
      <c r="K224" s="139"/>
      <c r="L224" s="139"/>
      <c r="M224" s="428"/>
      <c r="N224" s="428"/>
      <c r="O224" s="426"/>
      <c r="P224" s="426"/>
      <c r="Q224" s="426"/>
      <c r="R224" s="426"/>
      <c r="S224" s="426"/>
      <c r="T224" s="426"/>
      <c r="U224" s="810"/>
      <c r="V224" s="810"/>
      <c r="W224" s="810"/>
      <c r="X224" s="810"/>
      <c r="Y224" s="810"/>
      <c r="Z224" s="810"/>
      <c r="AA224" s="810"/>
      <c r="AB224" s="810"/>
      <c r="AC224" s="810"/>
      <c r="AD224" s="810"/>
      <c r="AE224" s="810"/>
      <c r="AF224" s="810"/>
    </row>
    <row r="225" spans="1:32" customFormat="1">
      <c r="A225" s="139"/>
      <c r="B225" s="139"/>
      <c r="C225" s="139"/>
      <c r="D225" s="139"/>
      <c r="E225" s="139"/>
      <c r="F225" s="139"/>
      <c r="G225" s="139"/>
      <c r="H225" s="139"/>
      <c r="I225" s="139"/>
      <c r="J225" s="199"/>
      <c r="K225" s="139"/>
      <c r="L225" s="139"/>
      <c r="M225" s="428"/>
      <c r="N225" s="428"/>
      <c r="O225" s="426"/>
      <c r="P225" s="426"/>
      <c r="Q225" s="426"/>
      <c r="R225" s="426"/>
      <c r="S225" s="426"/>
      <c r="T225" s="426"/>
      <c r="U225" s="810"/>
      <c r="V225" s="810"/>
      <c r="W225" s="810"/>
      <c r="X225" s="810"/>
      <c r="Y225" s="810"/>
      <c r="Z225" s="810"/>
      <c r="AA225" s="810"/>
      <c r="AB225" s="810"/>
      <c r="AC225" s="810"/>
      <c r="AD225" s="810"/>
      <c r="AE225" s="810"/>
      <c r="AF225" s="810"/>
    </row>
    <row r="226" spans="1:32" customFormat="1">
      <c r="A226" s="139"/>
      <c r="B226" s="139"/>
      <c r="C226" s="139"/>
      <c r="D226" s="139"/>
      <c r="E226" s="139"/>
      <c r="F226" s="139"/>
      <c r="G226" s="139"/>
      <c r="H226" s="139"/>
      <c r="I226" s="139"/>
      <c r="J226" s="199"/>
      <c r="K226" s="139"/>
      <c r="L226" s="139"/>
      <c r="M226" s="428"/>
      <c r="N226" s="428"/>
      <c r="O226" s="426"/>
      <c r="P226" s="426"/>
      <c r="Q226" s="426"/>
      <c r="R226" s="426"/>
      <c r="S226" s="426"/>
      <c r="T226" s="426"/>
      <c r="U226" s="810"/>
      <c r="V226" s="810"/>
      <c r="W226" s="810"/>
      <c r="X226" s="810"/>
      <c r="Y226" s="810"/>
      <c r="Z226" s="810"/>
      <c r="AA226" s="810"/>
      <c r="AB226" s="810"/>
      <c r="AC226" s="810"/>
      <c r="AD226" s="810"/>
      <c r="AE226" s="810"/>
      <c r="AF226" s="810"/>
    </row>
    <row r="227" spans="1:32" customFormat="1">
      <c r="A227" s="139"/>
      <c r="B227" s="139"/>
      <c r="C227" s="139"/>
      <c r="D227" s="139"/>
      <c r="E227" s="139"/>
      <c r="F227" s="139"/>
      <c r="G227" s="139"/>
      <c r="H227" s="139"/>
      <c r="I227" s="139"/>
      <c r="J227" s="199"/>
      <c r="K227" s="139"/>
      <c r="L227" s="139"/>
      <c r="M227" s="428"/>
      <c r="N227" s="428"/>
      <c r="O227" s="426"/>
      <c r="P227" s="426"/>
      <c r="Q227" s="426"/>
      <c r="R227" s="426"/>
      <c r="S227" s="426"/>
      <c r="T227" s="426"/>
      <c r="U227" s="810"/>
      <c r="V227" s="810"/>
      <c r="W227" s="810"/>
      <c r="X227" s="810"/>
      <c r="Y227" s="810"/>
      <c r="Z227" s="810"/>
      <c r="AA227" s="810"/>
      <c r="AB227" s="810"/>
      <c r="AC227" s="810"/>
      <c r="AD227" s="810"/>
      <c r="AE227" s="810"/>
      <c r="AF227" s="810"/>
    </row>
    <row r="228" spans="1:32" customFormat="1">
      <c r="A228" s="139"/>
      <c r="B228" s="139"/>
      <c r="C228" s="139"/>
      <c r="D228" s="139"/>
      <c r="E228" s="139"/>
      <c r="F228" s="139"/>
      <c r="G228" s="139"/>
      <c r="H228" s="139"/>
      <c r="I228" s="139"/>
      <c r="J228" s="199"/>
      <c r="K228" s="139"/>
      <c r="L228" s="139"/>
      <c r="M228" s="428"/>
      <c r="N228" s="428"/>
      <c r="O228" s="426"/>
      <c r="P228" s="426"/>
      <c r="Q228" s="426"/>
      <c r="R228" s="426"/>
      <c r="S228" s="426"/>
      <c r="T228" s="426"/>
      <c r="U228" s="810"/>
      <c r="V228" s="810"/>
      <c r="W228" s="810"/>
      <c r="X228" s="810"/>
      <c r="Y228" s="810"/>
      <c r="Z228" s="810"/>
      <c r="AA228" s="810"/>
      <c r="AB228" s="810"/>
      <c r="AC228" s="810"/>
      <c r="AD228" s="810"/>
      <c r="AE228" s="810"/>
      <c r="AF228" s="810"/>
    </row>
    <row r="229" spans="1:32" customFormat="1">
      <c r="A229" s="139"/>
      <c r="B229" s="139"/>
      <c r="C229" s="139"/>
      <c r="D229" s="139"/>
      <c r="E229" s="139"/>
      <c r="F229" s="139"/>
      <c r="G229" s="139"/>
      <c r="H229" s="139"/>
      <c r="I229" s="139"/>
      <c r="J229" s="199"/>
      <c r="K229" s="139"/>
      <c r="L229" s="139"/>
      <c r="M229" s="428"/>
      <c r="N229" s="428"/>
      <c r="O229" s="426"/>
      <c r="P229" s="426"/>
      <c r="Q229" s="426"/>
      <c r="R229" s="426"/>
      <c r="S229" s="426"/>
      <c r="T229" s="426"/>
      <c r="U229" s="810"/>
      <c r="V229" s="810"/>
      <c r="W229" s="810"/>
      <c r="X229" s="810"/>
      <c r="Y229" s="810"/>
      <c r="Z229" s="810"/>
      <c r="AA229" s="810"/>
      <c r="AB229" s="810"/>
      <c r="AC229" s="810"/>
      <c r="AD229" s="810"/>
      <c r="AE229" s="810"/>
      <c r="AF229" s="810"/>
    </row>
    <row r="230" spans="1:32" customFormat="1">
      <c r="A230" s="139"/>
      <c r="B230" s="139"/>
      <c r="C230" s="139"/>
      <c r="D230" s="139"/>
      <c r="E230" s="139"/>
      <c r="F230" s="139"/>
      <c r="G230" s="139"/>
      <c r="H230" s="139"/>
      <c r="I230" s="139"/>
      <c r="J230" s="199"/>
      <c r="K230" s="139"/>
      <c r="L230" s="139"/>
      <c r="M230" s="428"/>
      <c r="N230" s="428"/>
      <c r="O230" s="426"/>
      <c r="P230" s="426"/>
      <c r="Q230" s="426"/>
      <c r="R230" s="426"/>
      <c r="S230" s="426"/>
      <c r="T230" s="426"/>
      <c r="U230" s="810"/>
      <c r="V230" s="810"/>
      <c r="W230" s="810"/>
      <c r="X230" s="810"/>
      <c r="Y230" s="810"/>
      <c r="Z230" s="810"/>
      <c r="AA230" s="810"/>
      <c r="AB230" s="810"/>
      <c r="AC230" s="810"/>
      <c r="AD230" s="810"/>
      <c r="AE230" s="810"/>
      <c r="AF230" s="810"/>
    </row>
    <row r="231" spans="1:32" customFormat="1">
      <c r="A231" s="139"/>
      <c r="B231" s="139"/>
      <c r="C231" s="139"/>
      <c r="D231" s="139"/>
      <c r="E231" s="139"/>
      <c r="F231" s="139"/>
      <c r="G231" s="139"/>
      <c r="H231" s="139"/>
      <c r="I231" s="139"/>
      <c r="J231" s="199"/>
      <c r="K231" s="139"/>
      <c r="L231" s="139"/>
      <c r="M231" s="428"/>
      <c r="N231" s="428"/>
      <c r="O231" s="426"/>
      <c r="P231" s="426"/>
      <c r="Q231" s="426"/>
      <c r="R231" s="426"/>
      <c r="S231" s="426"/>
      <c r="T231" s="426"/>
      <c r="U231" s="810"/>
      <c r="V231" s="810"/>
      <c r="W231" s="810"/>
      <c r="X231" s="810"/>
      <c r="Y231" s="810"/>
      <c r="Z231" s="810"/>
      <c r="AA231" s="810"/>
      <c r="AB231" s="810"/>
      <c r="AC231" s="810"/>
      <c r="AD231" s="810"/>
      <c r="AE231" s="810"/>
      <c r="AF231" s="810"/>
    </row>
    <row r="232" spans="1:32" customFormat="1">
      <c r="A232" s="139"/>
      <c r="B232" s="139"/>
      <c r="C232" s="139"/>
      <c r="D232" s="139"/>
      <c r="E232" s="139"/>
      <c r="F232" s="139"/>
      <c r="G232" s="139"/>
      <c r="H232" s="139"/>
      <c r="I232" s="139"/>
      <c r="J232" s="199"/>
      <c r="K232" s="139"/>
      <c r="L232" s="139"/>
      <c r="M232" s="428"/>
      <c r="N232" s="428"/>
      <c r="O232" s="426"/>
      <c r="P232" s="426"/>
      <c r="Q232" s="426"/>
      <c r="R232" s="426"/>
      <c r="S232" s="426"/>
      <c r="T232" s="426"/>
      <c r="U232" s="810"/>
      <c r="V232" s="810"/>
      <c r="W232" s="810"/>
      <c r="X232" s="810"/>
      <c r="Y232" s="810"/>
      <c r="Z232" s="810"/>
      <c r="AA232" s="810"/>
      <c r="AB232" s="810"/>
      <c r="AC232" s="810"/>
      <c r="AD232" s="810"/>
      <c r="AE232" s="810"/>
      <c r="AF232" s="810"/>
    </row>
    <row r="233" spans="1:32" customFormat="1">
      <c r="A233" s="139"/>
      <c r="B233" s="139"/>
      <c r="C233" s="139"/>
      <c r="D233" s="139"/>
      <c r="E233" s="139"/>
      <c r="F233" s="139"/>
      <c r="G233" s="139"/>
      <c r="H233" s="139"/>
      <c r="I233" s="139"/>
      <c r="J233" s="199"/>
      <c r="K233" s="139"/>
      <c r="L233" s="139"/>
      <c r="M233" s="428"/>
      <c r="N233" s="428"/>
      <c r="O233" s="426"/>
      <c r="P233" s="426"/>
      <c r="Q233" s="426"/>
      <c r="R233" s="426"/>
      <c r="S233" s="426"/>
      <c r="T233" s="426"/>
      <c r="U233" s="810"/>
      <c r="V233" s="810"/>
      <c r="W233" s="810"/>
      <c r="X233" s="810"/>
      <c r="Y233" s="810"/>
      <c r="Z233" s="810"/>
      <c r="AA233" s="810"/>
      <c r="AB233" s="810"/>
      <c r="AC233" s="810"/>
      <c r="AD233" s="810"/>
      <c r="AE233" s="810"/>
      <c r="AF233" s="810"/>
    </row>
    <row r="234" spans="1:32" customFormat="1">
      <c r="A234" s="139"/>
      <c r="B234" s="139"/>
      <c r="C234" s="139"/>
      <c r="D234" s="139"/>
      <c r="E234" s="139"/>
      <c r="F234" s="139"/>
      <c r="G234" s="139"/>
      <c r="H234" s="139"/>
      <c r="I234" s="139"/>
      <c r="J234" s="199"/>
      <c r="K234" s="139"/>
      <c r="L234" s="139"/>
      <c r="M234" s="428"/>
      <c r="N234" s="428"/>
      <c r="O234" s="426"/>
      <c r="P234" s="426"/>
      <c r="Q234" s="426"/>
      <c r="R234" s="426"/>
      <c r="S234" s="426"/>
      <c r="T234" s="426"/>
      <c r="U234" s="810"/>
      <c r="V234" s="810"/>
      <c r="W234" s="810"/>
      <c r="X234" s="810"/>
      <c r="Y234" s="810"/>
      <c r="Z234" s="810"/>
      <c r="AA234" s="810"/>
      <c r="AB234" s="810"/>
      <c r="AC234" s="810"/>
      <c r="AD234" s="810"/>
      <c r="AE234" s="810"/>
      <c r="AF234" s="810"/>
    </row>
    <row r="235" spans="1:32" customFormat="1">
      <c r="A235" s="139"/>
      <c r="B235" s="139"/>
      <c r="C235" s="139"/>
      <c r="D235" s="139"/>
      <c r="E235" s="139"/>
      <c r="F235" s="139"/>
      <c r="G235" s="139"/>
      <c r="H235" s="139"/>
      <c r="I235" s="139"/>
      <c r="J235" s="199"/>
      <c r="K235" s="139"/>
      <c r="L235" s="139"/>
      <c r="M235" s="428"/>
      <c r="N235" s="428"/>
      <c r="O235" s="426"/>
      <c r="P235" s="426"/>
      <c r="Q235" s="426"/>
      <c r="R235" s="426"/>
      <c r="S235" s="426"/>
      <c r="T235" s="426"/>
      <c r="U235" s="810"/>
      <c r="V235" s="810"/>
      <c r="W235" s="810"/>
      <c r="X235" s="810"/>
      <c r="Y235" s="810"/>
      <c r="Z235" s="810"/>
      <c r="AA235" s="810"/>
      <c r="AB235" s="810"/>
      <c r="AC235" s="810"/>
      <c r="AD235" s="810"/>
      <c r="AE235" s="810"/>
      <c r="AF235" s="810"/>
    </row>
    <row r="236" spans="1:32" customFormat="1">
      <c r="A236" s="139"/>
      <c r="B236" s="139"/>
      <c r="C236" s="139"/>
      <c r="D236" s="139"/>
      <c r="E236" s="139"/>
      <c r="F236" s="139"/>
      <c r="G236" s="139"/>
      <c r="H236" s="139"/>
      <c r="I236" s="139"/>
      <c r="J236" s="199"/>
      <c r="K236" s="139"/>
      <c r="L236" s="139"/>
      <c r="M236" s="428"/>
      <c r="N236" s="428"/>
      <c r="O236" s="426"/>
      <c r="P236" s="426"/>
      <c r="Q236" s="426"/>
      <c r="R236" s="426"/>
      <c r="S236" s="426"/>
      <c r="T236" s="426"/>
      <c r="U236" s="810"/>
      <c r="V236" s="810"/>
      <c r="W236" s="810"/>
      <c r="X236" s="810"/>
      <c r="Y236" s="810"/>
      <c r="Z236" s="810"/>
      <c r="AA236" s="810"/>
      <c r="AB236" s="810"/>
      <c r="AC236" s="810"/>
      <c r="AD236" s="810"/>
      <c r="AE236" s="810"/>
      <c r="AF236" s="810"/>
    </row>
    <row r="237" spans="1:32" customFormat="1">
      <c r="A237" s="139"/>
      <c r="B237" s="139"/>
      <c r="C237" s="139"/>
      <c r="D237" s="139"/>
      <c r="E237" s="139"/>
      <c r="F237" s="139"/>
      <c r="G237" s="139"/>
      <c r="H237" s="139"/>
      <c r="I237" s="139"/>
      <c r="J237" s="199"/>
      <c r="K237" s="139"/>
      <c r="L237" s="139"/>
      <c r="M237" s="428"/>
      <c r="N237" s="428"/>
      <c r="O237" s="426"/>
      <c r="P237" s="426"/>
      <c r="Q237" s="426"/>
      <c r="R237" s="426"/>
      <c r="S237" s="426"/>
      <c r="T237" s="426"/>
      <c r="U237" s="810"/>
      <c r="V237" s="810"/>
      <c r="W237" s="810"/>
      <c r="X237" s="810"/>
      <c r="Y237" s="810"/>
      <c r="Z237" s="810"/>
      <c r="AA237" s="810"/>
      <c r="AB237" s="810"/>
      <c r="AC237" s="810"/>
      <c r="AD237" s="810"/>
      <c r="AE237" s="810"/>
      <c r="AF237" s="810"/>
    </row>
    <row r="238" spans="1:32" customFormat="1">
      <c r="A238" s="139"/>
      <c r="B238" s="139"/>
      <c r="C238" s="139"/>
      <c r="D238" s="139"/>
      <c r="E238" s="139"/>
      <c r="F238" s="139"/>
      <c r="G238" s="139"/>
      <c r="H238" s="139"/>
      <c r="I238" s="139"/>
      <c r="J238" s="199"/>
      <c r="K238" s="139"/>
      <c r="L238" s="139"/>
      <c r="M238" s="428"/>
      <c r="N238" s="428"/>
      <c r="O238" s="426"/>
      <c r="P238" s="426"/>
      <c r="Q238" s="426"/>
      <c r="R238" s="426"/>
      <c r="S238" s="426"/>
      <c r="T238" s="426"/>
      <c r="U238" s="810"/>
      <c r="V238" s="810"/>
      <c r="W238" s="810"/>
      <c r="X238" s="810"/>
      <c r="Y238" s="810"/>
      <c r="Z238" s="810"/>
      <c r="AA238" s="810"/>
      <c r="AB238" s="810"/>
      <c r="AC238" s="810"/>
      <c r="AD238" s="810"/>
      <c r="AE238" s="810"/>
      <c r="AF238" s="810"/>
    </row>
    <row r="239" spans="1:32" customFormat="1">
      <c r="A239" s="139"/>
      <c r="B239" s="139"/>
      <c r="C239" s="139"/>
      <c r="D239" s="139"/>
      <c r="E239" s="139"/>
      <c r="F239" s="139"/>
      <c r="G239" s="139"/>
      <c r="H239" s="139"/>
      <c r="I239" s="139"/>
      <c r="J239" s="199"/>
      <c r="K239" s="139"/>
      <c r="L239" s="139"/>
      <c r="M239" s="428"/>
      <c r="N239" s="428"/>
      <c r="O239" s="426"/>
      <c r="P239" s="426"/>
      <c r="Q239" s="426"/>
      <c r="R239" s="426"/>
      <c r="S239" s="426"/>
      <c r="T239" s="426"/>
      <c r="U239" s="810"/>
      <c r="V239" s="810"/>
      <c r="W239" s="810"/>
      <c r="X239" s="810"/>
      <c r="Y239" s="810"/>
      <c r="Z239" s="810"/>
      <c r="AA239" s="810"/>
      <c r="AB239" s="810"/>
      <c r="AC239" s="810"/>
      <c r="AD239" s="810"/>
      <c r="AE239" s="810"/>
      <c r="AF239" s="810"/>
    </row>
    <row r="240" spans="1:32" customFormat="1">
      <c r="A240" s="139"/>
      <c r="B240" s="139"/>
      <c r="C240" s="139"/>
      <c r="D240" s="139"/>
      <c r="E240" s="139"/>
      <c r="F240" s="139"/>
      <c r="G240" s="139"/>
      <c r="H240" s="139"/>
      <c r="I240" s="139"/>
      <c r="J240" s="199"/>
      <c r="K240" s="139"/>
      <c r="L240" s="139"/>
      <c r="M240" s="428"/>
      <c r="N240" s="428"/>
      <c r="O240" s="426"/>
      <c r="P240" s="426"/>
      <c r="Q240" s="426"/>
      <c r="R240" s="426"/>
      <c r="S240" s="426"/>
      <c r="T240" s="426"/>
      <c r="U240" s="810"/>
      <c r="V240" s="810"/>
      <c r="W240" s="810"/>
      <c r="X240" s="810"/>
      <c r="Y240" s="810"/>
      <c r="Z240" s="810"/>
      <c r="AA240" s="810"/>
      <c r="AB240" s="810"/>
      <c r="AC240" s="810"/>
      <c r="AD240" s="810"/>
      <c r="AE240" s="810"/>
      <c r="AF240" s="810"/>
    </row>
    <row r="241" spans="1:32" customFormat="1">
      <c r="A241" s="139"/>
      <c r="B241" s="139"/>
      <c r="C241" s="139"/>
      <c r="D241" s="139"/>
      <c r="E241" s="139"/>
      <c r="F241" s="139"/>
      <c r="G241" s="139"/>
      <c r="H241" s="139"/>
      <c r="I241" s="139"/>
      <c r="J241" s="199"/>
      <c r="K241" s="139"/>
      <c r="L241" s="139"/>
      <c r="M241" s="428"/>
      <c r="N241" s="428"/>
      <c r="O241" s="426"/>
      <c r="P241" s="426"/>
      <c r="Q241" s="426"/>
      <c r="R241" s="426"/>
      <c r="S241" s="426"/>
      <c r="T241" s="426"/>
      <c r="U241" s="810"/>
      <c r="V241" s="810"/>
      <c r="W241" s="810"/>
      <c r="X241" s="810"/>
      <c r="Y241" s="810"/>
      <c r="Z241" s="810"/>
      <c r="AA241" s="810"/>
      <c r="AB241" s="810"/>
      <c r="AC241" s="810"/>
      <c r="AD241" s="810"/>
      <c r="AE241" s="810"/>
      <c r="AF241" s="810"/>
    </row>
    <row r="242" spans="1:32" customFormat="1">
      <c r="A242" s="139"/>
      <c r="B242" s="139"/>
      <c r="C242" s="139"/>
      <c r="D242" s="139"/>
      <c r="E242" s="139"/>
      <c r="F242" s="139"/>
      <c r="G242" s="139"/>
      <c r="H242" s="139"/>
      <c r="I242" s="139"/>
      <c r="J242" s="199"/>
      <c r="K242" s="139"/>
      <c r="L242" s="139"/>
      <c r="M242" s="428"/>
      <c r="N242" s="428"/>
      <c r="O242" s="426"/>
      <c r="P242" s="426"/>
      <c r="Q242" s="426"/>
      <c r="R242" s="426"/>
      <c r="S242" s="426"/>
      <c r="T242" s="426"/>
      <c r="U242" s="810"/>
      <c r="V242" s="810"/>
      <c r="W242" s="810"/>
      <c r="X242" s="810"/>
      <c r="Y242" s="810"/>
      <c r="Z242" s="810"/>
      <c r="AA242" s="810"/>
      <c r="AB242" s="810"/>
      <c r="AC242" s="810"/>
      <c r="AD242" s="810"/>
      <c r="AE242" s="810"/>
      <c r="AF242" s="810"/>
    </row>
    <row r="243" spans="1:32" customFormat="1">
      <c r="A243" s="139"/>
      <c r="B243" s="139"/>
      <c r="C243" s="139"/>
      <c r="D243" s="139"/>
      <c r="E243" s="139"/>
      <c r="F243" s="139"/>
      <c r="G243" s="139"/>
      <c r="H243" s="139"/>
      <c r="I243" s="139"/>
      <c r="J243" s="199"/>
      <c r="K243" s="139"/>
      <c r="L243" s="139"/>
      <c r="M243" s="428"/>
      <c r="N243" s="428"/>
      <c r="O243" s="426"/>
      <c r="P243" s="426"/>
      <c r="Q243" s="426"/>
      <c r="R243" s="426"/>
      <c r="S243" s="426"/>
      <c r="T243" s="426"/>
      <c r="U243" s="810"/>
      <c r="V243" s="810"/>
      <c r="W243" s="810"/>
      <c r="X243" s="810"/>
      <c r="Y243" s="810"/>
      <c r="Z243" s="810"/>
      <c r="AA243" s="810"/>
      <c r="AB243" s="810"/>
      <c r="AC243" s="810"/>
      <c r="AD243" s="810"/>
      <c r="AE243" s="810"/>
      <c r="AF243" s="810"/>
    </row>
    <row r="244" spans="1:32" customFormat="1">
      <c r="A244" s="139"/>
      <c r="B244" s="139"/>
      <c r="C244" s="139"/>
      <c r="D244" s="139"/>
      <c r="E244" s="139"/>
      <c r="F244" s="139"/>
      <c r="G244" s="139"/>
      <c r="H244" s="139"/>
      <c r="I244" s="139"/>
      <c r="J244" s="199"/>
      <c r="K244" s="139"/>
      <c r="L244" s="139"/>
      <c r="M244" s="428"/>
      <c r="N244" s="428"/>
      <c r="O244" s="426"/>
      <c r="P244" s="426"/>
      <c r="Q244" s="426"/>
      <c r="R244" s="426"/>
      <c r="S244" s="426"/>
      <c r="T244" s="426"/>
      <c r="U244" s="810"/>
      <c r="V244" s="810"/>
      <c r="W244" s="810"/>
      <c r="X244" s="810"/>
      <c r="Y244" s="810"/>
      <c r="Z244" s="810"/>
      <c r="AA244" s="810"/>
      <c r="AB244" s="810"/>
      <c r="AC244" s="810"/>
      <c r="AD244" s="810"/>
      <c r="AE244" s="810"/>
      <c r="AF244" s="810"/>
    </row>
    <row r="245" spans="1:32" customFormat="1">
      <c r="A245" s="139"/>
      <c r="B245" s="139"/>
      <c r="C245" s="139"/>
      <c r="D245" s="139"/>
      <c r="E245" s="139"/>
      <c r="F245" s="139"/>
      <c r="G245" s="139"/>
      <c r="H245" s="139"/>
      <c r="I245" s="139"/>
      <c r="J245" s="199"/>
      <c r="K245" s="139"/>
      <c r="L245" s="139"/>
      <c r="M245" s="428"/>
      <c r="N245" s="428"/>
      <c r="O245" s="426"/>
      <c r="P245" s="426"/>
      <c r="Q245" s="426"/>
      <c r="R245" s="426"/>
      <c r="S245" s="426"/>
      <c r="T245" s="426"/>
      <c r="U245" s="810"/>
      <c r="V245" s="810"/>
      <c r="W245" s="810"/>
      <c r="X245" s="810"/>
      <c r="Y245" s="810"/>
      <c r="Z245" s="810"/>
      <c r="AA245" s="810"/>
      <c r="AB245" s="810"/>
      <c r="AC245" s="810"/>
      <c r="AD245" s="810"/>
      <c r="AE245" s="810"/>
      <c r="AF245" s="810"/>
    </row>
    <row r="246" spans="1:32" customFormat="1">
      <c r="A246" s="139"/>
      <c r="B246" s="139"/>
      <c r="C246" s="139"/>
      <c r="D246" s="139"/>
      <c r="E246" s="139"/>
      <c r="F246" s="139"/>
      <c r="G246" s="139"/>
      <c r="H246" s="139"/>
      <c r="I246" s="139"/>
      <c r="J246" s="199"/>
      <c r="K246" s="139"/>
      <c r="L246" s="139"/>
      <c r="M246" s="428"/>
      <c r="N246" s="428"/>
      <c r="O246" s="426"/>
      <c r="P246" s="426"/>
      <c r="Q246" s="426"/>
      <c r="R246" s="426"/>
      <c r="S246" s="426"/>
      <c r="T246" s="426"/>
      <c r="U246" s="810"/>
      <c r="V246" s="810"/>
      <c r="W246" s="810"/>
      <c r="X246" s="810"/>
      <c r="Y246" s="810"/>
      <c r="Z246" s="810"/>
      <c r="AA246" s="810"/>
      <c r="AB246" s="810"/>
      <c r="AC246" s="810"/>
      <c r="AD246" s="810"/>
      <c r="AE246" s="810"/>
      <c r="AF246" s="810"/>
    </row>
    <row r="247" spans="1:32" customFormat="1">
      <c r="A247" s="139"/>
      <c r="B247" s="139"/>
      <c r="C247" s="139"/>
      <c r="D247" s="139"/>
      <c r="E247" s="139"/>
      <c r="F247" s="139"/>
      <c r="G247" s="139"/>
      <c r="H247" s="139"/>
      <c r="I247" s="139"/>
      <c r="J247" s="199"/>
      <c r="K247" s="139"/>
      <c r="L247" s="139"/>
      <c r="M247" s="428"/>
      <c r="N247" s="428"/>
      <c r="O247" s="426"/>
      <c r="P247" s="426"/>
      <c r="Q247" s="426"/>
      <c r="R247" s="426"/>
      <c r="S247" s="426"/>
      <c r="T247" s="426"/>
      <c r="U247" s="810"/>
      <c r="V247" s="810"/>
      <c r="W247" s="810"/>
      <c r="X247" s="810"/>
      <c r="Y247" s="810"/>
      <c r="Z247" s="810"/>
      <c r="AA247" s="810"/>
      <c r="AB247" s="810"/>
      <c r="AC247" s="810"/>
      <c r="AD247" s="810"/>
      <c r="AE247" s="810"/>
      <c r="AF247" s="810"/>
    </row>
    <row r="248" spans="1:32" customFormat="1">
      <c r="A248" s="139"/>
      <c r="B248" s="139"/>
      <c r="C248" s="139"/>
      <c r="D248" s="139"/>
      <c r="E248" s="139"/>
      <c r="F248" s="139"/>
      <c r="G248" s="139"/>
      <c r="H248" s="139"/>
      <c r="I248" s="139"/>
      <c r="J248" s="199"/>
      <c r="K248" s="139"/>
      <c r="L248" s="139"/>
      <c r="M248" s="428"/>
      <c r="N248" s="428"/>
      <c r="O248" s="426"/>
      <c r="P248" s="426"/>
      <c r="Q248" s="426"/>
      <c r="R248" s="426"/>
      <c r="S248" s="426"/>
      <c r="T248" s="426"/>
      <c r="U248" s="810"/>
      <c r="V248" s="810"/>
      <c r="W248" s="810"/>
      <c r="X248" s="810"/>
      <c r="Y248" s="810"/>
      <c r="Z248" s="810"/>
      <c r="AA248" s="810"/>
      <c r="AB248" s="810"/>
      <c r="AC248" s="810"/>
      <c r="AD248" s="810"/>
      <c r="AE248" s="810"/>
      <c r="AF248" s="810"/>
    </row>
    <row r="249" spans="1:32" customFormat="1">
      <c r="A249" s="139"/>
      <c r="B249" s="139"/>
      <c r="C249" s="139"/>
      <c r="D249" s="139"/>
      <c r="E249" s="139"/>
      <c r="F249" s="139"/>
      <c r="G249" s="139"/>
      <c r="H249" s="139"/>
      <c r="I249" s="139"/>
      <c r="J249" s="199"/>
      <c r="K249" s="139"/>
      <c r="L249" s="139"/>
      <c r="M249" s="428"/>
      <c r="N249" s="428"/>
      <c r="O249" s="426"/>
      <c r="P249" s="426"/>
      <c r="Q249" s="426"/>
      <c r="R249" s="426"/>
      <c r="S249" s="426"/>
      <c r="T249" s="426"/>
      <c r="U249" s="810"/>
      <c r="V249" s="810"/>
      <c r="W249" s="810"/>
      <c r="X249" s="810"/>
      <c r="Y249" s="810"/>
      <c r="Z249" s="810"/>
      <c r="AA249" s="810"/>
      <c r="AB249" s="810"/>
      <c r="AC249" s="810"/>
      <c r="AD249" s="810"/>
      <c r="AE249" s="810"/>
      <c r="AF249" s="810"/>
    </row>
    <row r="250" spans="1:32" customFormat="1">
      <c r="A250" s="139"/>
      <c r="B250" s="139"/>
      <c r="C250" s="139"/>
      <c r="D250" s="139"/>
      <c r="E250" s="139"/>
      <c r="F250" s="139"/>
      <c r="G250" s="139"/>
      <c r="H250" s="139"/>
      <c r="I250" s="139"/>
      <c r="J250" s="199"/>
      <c r="K250" s="139"/>
      <c r="L250" s="139"/>
      <c r="M250" s="428"/>
      <c r="N250" s="428"/>
      <c r="O250" s="426"/>
      <c r="P250" s="426"/>
      <c r="Q250" s="426"/>
      <c r="R250" s="426"/>
      <c r="S250" s="426"/>
      <c r="T250" s="426"/>
      <c r="U250" s="810"/>
      <c r="V250" s="810"/>
      <c r="W250" s="810"/>
      <c r="X250" s="810"/>
      <c r="Y250" s="810"/>
      <c r="Z250" s="810"/>
      <c r="AA250" s="810"/>
      <c r="AB250" s="810"/>
      <c r="AC250" s="810"/>
      <c r="AD250" s="810"/>
      <c r="AE250" s="810"/>
      <c r="AF250" s="810"/>
    </row>
    <row r="251" spans="1:32" customFormat="1">
      <c r="A251" s="139"/>
      <c r="B251" s="139"/>
      <c r="C251" s="139"/>
      <c r="D251" s="139"/>
      <c r="E251" s="139"/>
      <c r="F251" s="139"/>
      <c r="G251" s="139"/>
      <c r="H251" s="139"/>
      <c r="I251" s="139"/>
      <c r="J251" s="199"/>
      <c r="K251" s="139"/>
      <c r="L251" s="139"/>
      <c r="M251" s="428"/>
      <c r="N251" s="428"/>
      <c r="O251" s="426"/>
      <c r="P251" s="426"/>
      <c r="Q251" s="426"/>
      <c r="R251" s="426"/>
      <c r="S251" s="426"/>
      <c r="T251" s="426"/>
      <c r="U251" s="810"/>
      <c r="V251" s="810"/>
      <c r="W251" s="810"/>
      <c r="X251" s="810"/>
      <c r="Y251" s="810"/>
      <c r="Z251" s="810"/>
      <c r="AA251" s="810"/>
      <c r="AB251" s="810"/>
      <c r="AC251" s="810"/>
      <c r="AD251" s="810"/>
      <c r="AE251" s="810"/>
      <c r="AF251" s="810"/>
    </row>
    <row r="252" spans="1:32" customFormat="1">
      <c r="A252" s="139"/>
      <c r="B252" s="139"/>
      <c r="C252" s="139"/>
      <c r="D252" s="139"/>
      <c r="E252" s="139"/>
      <c r="F252" s="139"/>
      <c r="G252" s="139"/>
      <c r="H252" s="139"/>
      <c r="I252" s="139"/>
      <c r="J252" s="199"/>
      <c r="K252" s="139"/>
      <c r="L252" s="139"/>
      <c r="M252" s="428"/>
      <c r="N252" s="428"/>
      <c r="O252" s="426"/>
      <c r="P252" s="426"/>
      <c r="Q252" s="426"/>
      <c r="R252" s="426"/>
      <c r="S252" s="426"/>
      <c r="T252" s="426"/>
      <c r="U252" s="810"/>
      <c r="V252" s="810"/>
      <c r="W252" s="810"/>
      <c r="X252" s="810"/>
      <c r="Y252" s="810"/>
      <c r="Z252" s="810"/>
      <c r="AA252" s="810"/>
      <c r="AB252" s="810"/>
      <c r="AC252" s="810"/>
      <c r="AD252" s="810"/>
      <c r="AE252" s="810"/>
      <c r="AF252" s="810"/>
    </row>
    <row r="253" spans="1:32" customFormat="1">
      <c r="A253" s="139"/>
      <c r="B253" s="139"/>
      <c r="C253" s="139"/>
      <c r="D253" s="139"/>
      <c r="E253" s="139"/>
      <c r="F253" s="139"/>
      <c r="G253" s="139"/>
      <c r="H253" s="139"/>
      <c r="I253" s="139"/>
      <c r="J253" s="199"/>
      <c r="K253" s="139"/>
      <c r="L253" s="139"/>
      <c r="M253" s="428"/>
      <c r="N253" s="428"/>
      <c r="O253" s="426"/>
      <c r="P253" s="426"/>
      <c r="Q253" s="426"/>
      <c r="R253" s="426"/>
      <c r="S253" s="426"/>
      <c r="T253" s="426"/>
      <c r="U253" s="810"/>
      <c r="V253" s="810"/>
      <c r="W253" s="810"/>
      <c r="X253" s="810"/>
      <c r="Y253" s="810"/>
      <c r="Z253" s="810"/>
      <c r="AA253" s="810"/>
      <c r="AB253" s="810"/>
      <c r="AC253" s="810"/>
      <c r="AD253" s="810"/>
      <c r="AE253" s="810"/>
      <c r="AF253" s="810"/>
    </row>
    <row r="254" spans="1:32" customFormat="1">
      <c r="A254" s="139"/>
      <c r="B254" s="139"/>
      <c r="C254" s="139"/>
      <c r="D254" s="139"/>
      <c r="E254" s="139"/>
      <c r="F254" s="139"/>
      <c r="G254" s="139"/>
      <c r="H254" s="139"/>
      <c r="I254" s="139"/>
      <c r="J254" s="199"/>
      <c r="K254" s="139"/>
      <c r="L254" s="139"/>
      <c r="M254" s="428"/>
      <c r="N254" s="428"/>
      <c r="O254" s="426"/>
      <c r="P254" s="426"/>
      <c r="Q254" s="426"/>
      <c r="R254" s="426"/>
      <c r="S254" s="426"/>
      <c r="T254" s="426"/>
      <c r="U254" s="810"/>
      <c r="V254" s="810"/>
      <c r="W254" s="810"/>
      <c r="X254" s="810"/>
      <c r="Y254" s="810"/>
      <c r="Z254" s="810"/>
      <c r="AA254" s="810"/>
      <c r="AB254" s="810"/>
      <c r="AC254" s="810"/>
      <c r="AD254" s="810"/>
      <c r="AE254" s="810"/>
      <c r="AF254" s="810"/>
    </row>
    <row r="255" spans="1:32" customFormat="1">
      <c r="A255" s="139"/>
      <c r="B255" s="139"/>
      <c r="C255" s="139"/>
      <c r="D255" s="139"/>
      <c r="E255" s="139"/>
      <c r="F255" s="139"/>
      <c r="G255" s="139"/>
      <c r="H255" s="139"/>
      <c r="I255" s="139"/>
      <c r="J255" s="199"/>
      <c r="K255" s="139"/>
      <c r="L255" s="139"/>
      <c r="M255" s="428"/>
      <c r="N255" s="428"/>
      <c r="O255" s="426"/>
      <c r="P255" s="426"/>
      <c r="Q255" s="426"/>
      <c r="R255" s="426"/>
      <c r="S255" s="426"/>
      <c r="T255" s="426"/>
      <c r="U255" s="810"/>
      <c r="V255" s="810"/>
      <c r="W255" s="810"/>
      <c r="X255" s="810"/>
      <c r="Y255" s="810"/>
      <c r="Z255" s="810"/>
      <c r="AA255" s="810"/>
      <c r="AB255" s="810"/>
      <c r="AC255" s="810"/>
      <c r="AD255" s="810"/>
      <c r="AE255" s="810"/>
      <c r="AF255" s="810"/>
    </row>
    <row r="256" spans="1:32" customFormat="1">
      <c r="A256" s="139"/>
      <c r="B256" s="139"/>
      <c r="C256" s="139"/>
      <c r="D256" s="139"/>
      <c r="E256" s="139"/>
      <c r="F256" s="139"/>
      <c r="G256" s="139"/>
      <c r="H256" s="139"/>
      <c r="I256" s="139"/>
      <c r="J256" s="199"/>
      <c r="K256" s="139"/>
      <c r="L256" s="139"/>
      <c r="M256" s="428"/>
      <c r="N256" s="428"/>
      <c r="O256" s="426"/>
      <c r="P256" s="426"/>
      <c r="Q256" s="426"/>
      <c r="R256" s="426"/>
      <c r="S256" s="426"/>
      <c r="T256" s="426"/>
      <c r="U256" s="810"/>
      <c r="V256" s="810"/>
      <c r="W256" s="810"/>
      <c r="X256" s="810"/>
      <c r="Y256" s="810"/>
      <c r="Z256" s="810"/>
      <c r="AA256" s="810"/>
      <c r="AB256" s="810"/>
      <c r="AC256" s="810"/>
      <c r="AD256" s="810"/>
      <c r="AE256" s="810"/>
      <c r="AF256" s="810"/>
    </row>
    <row r="257" spans="1:32" customFormat="1">
      <c r="A257" s="139"/>
      <c r="B257" s="139"/>
      <c r="C257" s="139"/>
      <c r="D257" s="139"/>
      <c r="E257" s="139"/>
      <c r="F257" s="139"/>
      <c r="G257" s="139"/>
      <c r="H257" s="139"/>
      <c r="I257" s="139"/>
      <c r="J257" s="199"/>
      <c r="K257" s="139"/>
      <c r="L257" s="139"/>
      <c r="M257" s="428"/>
      <c r="N257" s="428"/>
      <c r="O257" s="426"/>
      <c r="P257" s="426"/>
      <c r="Q257" s="426"/>
      <c r="R257" s="426"/>
      <c r="S257" s="426"/>
      <c r="T257" s="426"/>
      <c r="U257" s="810"/>
      <c r="V257" s="810"/>
      <c r="W257" s="810"/>
      <c r="X257" s="810"/>
      <c r="Y257" s="810"/>
      <c r="Z257" s="810"/>
      <c r="AA257" s="810"/>
      <c r="AB257" s="810"/>
      <c r="AC257" s="810"/>
      <c r="AD257" s="810"/>
      <c r="AE257" s="810"/>
      <c r="AF257" s="810"/>
    </row>
    <row r="258" spans="1:32" customFormat="1">
      <c r="A258" s="139"/>
      <c r="B258" s="139"/>
      <c r="C258" s="139"/>
      <c r="D258" s="139"/>
      <c r="E258" s="139"/>
      <c r="F258" s="139"/>
      <c r="G258" s="139"/>
      <c r="H258" s="139"/>
      <c r="I258" s="139"/>
      <c r="J258" s="199"/>
      <c r="K258" s="139"/>
      <c r="L258" s="139"/>
      <c r="M258" s="428"/>
      <c r="N258" s="428"/>
      <c r="O258" s="426"/>
      <c r="P258" s="426"/>
      <c r="Q258" s="426"/>
      <c r="R258" s="426"/>
      <c r="S258" s="426"/>
      <c r="T258" s="426"/>
      <c r="U258" s="810"/>
      <c r="V258" s="810"/>
      <c r="W258" s="810"/>
      <c r="X258" s="810"/>
      <c r="Y258" s="810"/>
      <c r="Z258" s="810"/>
      <c r="AA258" s="810"/>
      <c r="AB258" s="810"/>
      <c r="AC258" s="810"/>
      <c r="AD258" s="810"/>
      <c r="AE258" s="810"/>
      <c r="AF258" s="810"/>
    </row>
    <row r="259" spans="1:32" customFormat="1">
      <c r="A259" s="139"/>
      <c r="B259" s="139"/>
      <c r="C259" s="139"/>
      <c r="D259" s="139"/>
      <c r="E259" s="139"/>
      <c r="F259" s="139"/>
      <c r="G259" s="139"/>
      <c r="H259" s="139"/>
      <c r="I259" s="139"/>
      <c r="J259" s="199"/>
      <c r="K259" s="139"/>
      <c r="L259" s="139"/>
      <c r="M259" s="428"/>
      <c r="N259" s="428"/>
      <c r="O259" s="426"/>
      <c r="P259" s="426"/>
      <c r="Q259" s="426"/>
      <c r="R259" s="426"/>
      <c r="S259" s="426"/>
      <c r="T259" s="426"/>
      <c r="U259" s="810"/>
      <c r="V259" s="810"/>
      <c r="W259" s="810"/>
      <c r="X259" s="810"/>
      <c r="Y259" s="810"/>
      <c r="Z259" s="810"/>
      <c r="AA259" s="810"/>
      <c r="AB259" s="810"/>
      <c r="AC259" s="810"/>
      <c r="AD259" s="810"/>
      <c r="AE259" s="810"/>
      <c r="AF259" s="810"/>
    </row>
    <row r="260" spans="1:32" customFormat="1">
      <c r="A260" s="139"/>
      <c r="B260" s="139"/>
      <c r="C260" s="139"/>
      <c r="D260" s="139"/>
      <c r="E260" s="139"/>
      <c r="F260" s="139"/>
      <c r="G260" s="139"/>
      <c r="H260" s="139"/>
      <c r="I260" s="139"/>
      <c r="J260" s="199"/>
      <c r="K260" s="139"/>
      <c r="L260" s="139"/>
      <c r="M260" s="428"/>
      <c r="N260" s="428"/>
      <c r="O260" s="426"/>
      <c r="P260" s="426"/>
      <c r="Q260" s="426"/>
      <c r="R260" s="426"/>
      <c r="S260" s="426"/>
      <c r="T260" s="426"/>
      <c r="U260" s="810"/>
      <c r="V260" s="810"/>
      <c r="W260" s="810"/>
      <c r="X260" s="810"/>
      <c r="Y260" s="810"/>
      <c r="Z260" s="810"/>
      <c r="AA260" s="810"/>
      <c r="AB260" s="810"/>
      <c r="AC260" s="810"/>
      <c r="AD260" s="810"/>
      <c r="AE260" s="810"/>
      <c r="AF260" s="810"/>
    </row>
    <row r="261" spans="1:32" customFormat="1">
      <c r="A261" s="139"/>
      <c r="B261" s="139"/>
      <c r="C261" s="139"/>
      <c r="D261" s="139"/>
      <c r="E261" s="139"/>
      <c r="F261" s="139"/>
      <c r="G261" s="139"/>
      <c r="H261" s="139"/>
      <c r="I261" s="139"/>
      <c r="J261" s="199"/>
      <c r="K261" s="139"/>
      <c r="L261" s="139"/>
      <c r="M261" s="428"/>
      <c r="N261" s="428"/>
      <c r="O261" s="426"/>
      <c r="P261" s="426"/>
      <c r="Q261" s="426"/>
      <c r="R261" s="426"/>
      <c r="S261" s="426"/>
      <c r="T261" s="426"/>
      <c r="U261" s="810"/>
      <c r="V261" s="810"/>
      <c r="W261" s="810"/>
      <c r="X261" s="810"/>
      <c r="Y261" s="810"/>
      <c r="Z261" s="810"/>
      <c r="AA261" s="810"/>
      <c r="AB261" s="810"/>
      <c r="AC261" s="810"/>
      <c r="AD261" s="810"/>
      <c r="AE261" s="810"/>
      <c r="AF261" s="810"/>
    </row>
    <row r="262" spans="1:32" customFormat="1">
      <c r="A262" s="139"/>
      <c r="B262" s="139"/>
      <c r="C262" s="139"/>
      <c r="D262" s="139"/>
      <c r="E262" s="139"/>
      <c r="F262" s="139"/>
      <c r="G262" s="139"/>
      <c r="H262" s="139"/>
      <c r="I262" s="139"/>
      <c r="J262" s="199"/>
      <c r="K262" s="139"/>
      <c r="L262" s="139"/>
      <c r="M262" s="428"/>
      <c r="N262" s="428"/>
      <c r="O262" s="426"/>
      <c r="P262" s="426"/>
      <c r="Q262" s="426"/>
      <c r="R262" s="426"/>
      <c r="S262" s="426"/>
      <c r="T262" s="426"/>
      <c r="U262" s="810"/>
      <c r="V262" s="810"/>
      <c r="W262" s="810"/>
      <c r="X262" s="810"/>
      <c r="Y262" s="810"/>
      <c r="Z262" s="810"/>
      <c r="AA262" s="810"/>
      <c r="AB262" s="810"/>
      <c r="AC262" s="810"/>
      <c r="AD262" s="810"/>
      <c r="AE262" s="810"/>
      <c r="AF262" s="810"/>
    </row>
    <row r="263" spans="1:32" customFormat="1">
      <c r="A263" s="139"/>
      <c r="B263" s="139"/>
      <c r="C263" s="139"/>
      <c r="D263" s="139"/>
      <c r="E263" s="139"/>
      <c r="F263" s="139"/>
      <c r="G263" s="139"/>
      <c r="H263" s="139"/>
      <c r="I263" s="139"/>
      <c r="J263" s="199"/>
      <c r="K263" s="139"/>
      <c r="L263" s="139"/>
      <c r="M263" s="428"/>
      <c r="N263" s="428"/>
      <c r="O263" s="426"/>
      <c r="P263" s="426"/>
      <c r="Q263" s="426"/>
      <c r="R263" s="426"/>
      <c r="S263" s="426"/>
      <c r="T263" s="426"/>
      <c r="U263" s="810"/>
      <c r="V263" s="810"/>
      <c r="W263" s="810"/>
      <c r="X263" s="810"/>
      <c r="Y263" s="810"/>
      <c r="Z263" s="810"/>
      <c r="AA263" s="810"/>
      <c r="AB263" s="810"/>
      <c r="AC263" s="810"/>
      <c r="AD263" s="810"/>
      <c r="AE263" s="810"/>
      <c r="AF263" s="810"/>
    </row>
    <row r="264" spans="1:32" customFormat="1">
      <c r="A264" s="139"/>
      <c r="B264" s="139"/>
      <c r="C264" s="139"/>
      <c r="D264" s="139"/>
      <c r="E264" s="139"/>
      <c r="F264" s="139"/>
      <c r="G264" s="139"/>
      <c r="H264" s="139"/>
      <c r="I264" s="139"/>
      <c r="J264" s="199"/>
      <c r="K264" s="139"/>
      <c r="L264" s="139"/>
      <c r="M264" s="428"/>
      <c r="N264" s="428"/>
      <c r="O264" s="426"/>
      <c r="P264" s="426"/>
      <c r="Q264" s="426"/>
      <c r="R264" s="426"/>
      <c r="S264" s="426"/>
      <c r="T264" s="426"/>
      <c r="U264" s="810"/>
      <c r="V264" s="810"/>
      <c r="W264" s="810"/>
      <c r="X264" s="810"/>
      <c r="Y264" s="810"/>
      <c r="Z264" s="810"/>
      <c r="AA264" s="810"/>
      <c r="AB264" s="810"/>
      <c r="AC264" s="810"/>
      <c r="AD264" s="810"/>
      <c r="AE264" s="810"/>
      <c r="AF264" s="810"/>
    </row>
    <row r="265" spans="1:32" customFormat="1">
      <c r="A265" s="139"/>
      <c r="B265" s="139"/>
      <c r="C265" s="139"/>
      <c r="D265" s="139"/>
      <c r="E265" s="139"/>
      <c r="F265" s="139"/>
      <c r="G265" s="139"/>
      <c r="H265" s="139"/>
      <c r="I265" s="139"/>
      <c r="J265" s="199"/>
      <c r="K265" s="139"/>
      <c r="L265" s="139"/>
      <c r="M265" s="428"/>
      <c r="N265" s="428"/>
      <c r="O265" s="426"/>
      <c r="P265" s="426"/>
      <c r="Q265" s="426"/>
      <c r="R265" s="426"/>
      <c r="S265" s="426"/>
      <c r="T265" s="426"/>
      <c r="U265" s="810"/>
      <c r="V265" s="810"/>
      <c r="W265" s="810"/>
      <c r="X265" s="810"/>
      <c r="Y265" s="810"/>
      <c r="Z265" s="810"/>
      <c r="AA265" s="810"/>
      <c r="AB265" s="810"/>
      <c r="AC265" s="810"/>
      <c r="AD265" s="810"/>
      <c r="AE265" s="810"/>
      <c r="AF265" s="810"/>
    </row>
    <row r="266" spans="1:32" customFormat="1">
      <c r="A266" s="139"/>
      <c r="B266" s="139"/>
      <c r="C266" s="139"/>
      <c r="D266" s="139"/>
      <c r="E266" s="139"/>
      <c r="F266" s="139"/>
      <c r="G266" s="139"/>
      <c r="H266" s="139"/>
      <c r="I266" s="139"/>
      <c r="J266" s="199"/>
      <c r="K266" s="139"/>
      <c r="L266" s="139"/>
      <c r="M266" s="428"/>
      <c r="N266" s="428"/>
      <c r="O266" s="426"/>
      <c r="P266" s="426"/>
      <c r="Q266" s="426"/>
      <c r="R266" s="426"/>
      <c r="S266" s="426"/>
      <c r="T266" s="426"/>
      <c r="U266" s="810"/>
      <c r="V266" s="810"/>
      <c r="W266" s="810"/>
      <c r="X266" s="810"/>
      <c r="Y266" s="810"/>
      <c r="Z266" s="810"/>
      <c r="AA266" s="810"/>
      <c r="AB266" s="810"/>
      <c r="AC266" s="810"/>
      <c r="AD266" s="810"/>
      <c r="AE266" s="810"/>
      <c r="AF266" s="810"/>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2"/>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2">
    <mergeCell ref="A4:H4"/>
    <mergeCell ref="A8:A14"/>
  </mergeCells>
  <pageMargins left="0.51181102362204722" right="0.51181102362204722" top="0.84635416666666663" bottom="0.74803149606299213" header="0.31496062992125984" footer="0.31496062992125984"/>
  <pageSetup paperSize="9" scale="65" orientation="portrait" r:id="rId3"/>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15&amp;R&amp;"Calibri Light,Regular"&amp;10Dirección Ejecutiva
Sub Dirección de Gestión de Información</oddFooter>
  </headerFooter>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4"/>
  </sheetPr>
  <dimension ref="A1:T266"/>
  <sheetViews>
    <sheetView showGridLines="0" view="pageBreakPreview" zoomScale="70" zoomScaleNormal="100" zoomScaleSheetLayoutView="70" zoomScalePageLayoutView="70" workbookViewId="0">
      <selection activeCell="D5" sqref="D5"/>
    </sheetView>
  </sheetViews>
  <sheetFormatPr defaultRowHeight="11.25"/>
  <cols>
    <col min="1" max="1" width="5" style="139" customWidth="1"/>
    <col min="2" max="2" width="52.6640625" style="139" customWidth="1"/>
    <col min="3" max="10" width="27.33203125" style="139" customWidth="1"/>
    <col min="11" max="11" width="40" style="139" customWidth="1"/>
    <col min="12" max="12" width="6.5" style="139" customWidth="1"/>
    <col min="13" max="16384" width="9.33203125" style="139"/>
  </cols>
  <sheetData>
    <row r="1" spans="1:20" ht="14.1" customHeight="1">
      <c r="A1" s="192"/>
      <c r="B1" s="193"/>
      <c r="C1" s="193"/>
      <c r="D1" s="193"/>
      <c r="E1" s="193"/>
      <c r="F1" s="193"/>
      <c r="G1" s="194"/>
      <c r="H1" s="194"/>
      <c r="I1" s="195"/>
    </row>
    <row r="2" spans="1:20" ht="14.1" customHeight="1">
      <c r="A2" s="196"/>
      <c r="B2" s="197"/>
      <c r="C2" s="197"/>
      <c r="D2" s="197"/>
      <c r="E2" s="197"/>
      <c r="F2" s="197"/>
      <c r="G2" s="198"/>
      <c r="H2" s="198"/>
      <c r="I2" s="198"/>
    </row>
    <row r="3" spans="1:20" ht="14.1" customHeight="1">
      <c r="A3" s="196"/>
      <c r="B3" s="197"/>
      <c r="C3" s="197"/>
      <c r="D3" s="197"/>
      <c r="E3" s="197"/>
      <c r="F3" s="197"/>
      <c r="G3" s="198"/>
      <c r="H3" s="198"/>
      <c r="I3" s="198"/>
    </row>
    <row r="4" spans="1:20" ht="24" customHeight="1">
      <c r="A4" s="381" t="s">
        <v>207</v>
      </c>
      <c r="B4" s="381"/>
      <c r="C4" s="381"/>
      <c r="D4" s="381"/>
      <c r="E4" s="381"/>
      <c r="F4" s="381"/>
      <c r="G4" s="381"/>
      <c r="H4" s="381"/>
      <c r="I4" s="381"/>
    </row>
    <row r="5" spans="1:20" ht="15.95" customHeight="1">
      <c r="A5" s="197"/>
      <c r="B5" s="392"/>
      <c r="C5" s="393"/>
      <c r="D5" s="394"/>
      <c r="E5" s="394"/>
      <c r="F5" s="395"/>
      <c r="G5" s="204"/>
      <c r="H5" s="204"/>
      <c r="I5" s="205"/>
    </row>
    <row r="6" spans="1:20" ht="45.75" customHeight="1">
      <c r="A6" s="396"/>
      <c r="B6" s="414" t="s">
        <v>403</v>
      </c>
      <c r="C6" s="396"/>
      <c r="D6" s="396"/>
      <c r="E6" s="396"/>
      <c r="F6" s="396"/>
      <c r="G6" s="220"/>
      <c r="H6" s="220"/>
      <c r="I6" s="205"/>
    </row>
    <row r="7" spans="1:20" ht="81" customHeight="1">
      <c r="A7" s="397"/>
      <c r="B7" s="856" t="s">
        <v>404</v>
      </c>
      <c r="C7" s="857" t="s">
        <v>405</v>
      </c>
      <c r="D7" s="857" t="s">
        <v>406</v>
      </c>
      <c r="E7" s="857" t="s">
        <v>407</v>
      </c>
      <c r="F7" s="857" t="s">
        <v>408</v>
      </c>
      <c r="G7" s="857" t="s">
        <v>409</v>
      </c>
      <c r="H7" s="858" t="s">
        <v>410</v>
      </c>
      <c r="I7" s="858" t="s">
        <v>411</v>
      </c>
      <c r="J7" s="858" t="s">
        <v>53</v>
      </c>
      <c r="K7" s="857" t="s">
        <v>412</v>
      </c>
      <c r="L7" s="344"/>
    </row>
    <row r="8" spans="1:20" ht="33" customHeight="1">
      <c r="A8" s="397"/>
      <c r="B8" s="900"/>
      <c r="C8" s="902" t="s">
        <v>413</v>
      </c>
      <c r="D8" s="902" t="s">
        <v>414</v>
      </c>
      <c r="E8" s="902" t="s">
        <v>415</v>
      </c>
      <c r="F8" s="902" t="s">
        <v>416</v>
      </c>
      <c r="G8" s="902" t="s">
        <v>417</v>
      </c>
      <c r="H8" s="903" t="s">
        <v>418</v>
      </c>
      <c r="I8" s="903" t="s">
        <v>419</v>
      </c>
      <c r="J8" s="901"/>
      <c r="K8" s="902" t="s">
        <v>420</v>
      </c>
    </row>
    <row r="9" spans="1:20" ht="22.5" customHeight="1">
      <c r="A9" s="397"/>
      <c r="B9" s="445" t="s">
        <v>778</v>
      </c>
      <c r="C9" s="446">
        <v>46</v>
      </c>
      <c r="D9" s="447">
        <v>3</v>
      </c>
      <c r="E9" s="447"/>
      <c r="F9" s="448">
        <v>12</v>
      </c>
      <c r="G9" s="449">
        <v>16</v>
      </c>
      <c r="H9" s="449"/>
      <c r="I9" s="449"/>
      <c r="J9" s="450">
        <f t="shared" ref="J9:J14" si="0">+SUM(C9:I9)</f>
        <v>77</v>
      </c>
      <c r="K9" s="461">
        <v>540.20000000000005</v>
      </c>
    </row>
    <row r="10" spans="1:20" ht="22.5" customHeight="1">
      <c r="A10" s="397"/>
      <c r="B10" s="451" t="s">
        <v>779</v>
      </c>
      <c r="C10" s="452"/>
      <c r="D10" s="452">
        <v>5</v>
      </c>
      <c r="E10" s="452"/>
      <c r="F10" s="453">
        <v>12</v>
      </c>
      <c r="G10" s="454"/>
      <c r="H10" s="454"/>
      <c r="I10" s="454"/>
      <c r="J10" s="455">
        <f t="shared" si="0"/>
        <v>17</v>
      </c>
      <c r="K10" s="462">
        <v>513.65</v>
      </c>
    </row>
    <row r="11" spans="1:20" ht="22.5" customHeight="1">
      <c r="A11" s="397"/>
      <c r="B11" s="456" t="s">
        <v>780</v>
      </c>
      <c r="C11" s="457"/>
      <c r="D11" s="457"/>
      <c r="E11" s="457">
        <v>1</v>
      </c>
      <c r="F11" s="458">
        <v>1</v>
      </c>
      <c r="G11" s="459"/>
      <c r="H11" s="459"/>
      <c r="I11" s="459"/>
      <c r="J11" s="460">
        <f t="shared" si="0"/>
        <v>2</v>
      </c>
      <c r="K11" s="463">
        <v>11.03</v>
      </c>
    </row>
    <row r="12" spans="1:20" ht="22.5" customHeight="1">
      <c r="A12" s="398"/>
      <c r="B12" s="451" t="s">
        <v>781</v>
      </c>
      <c r="C12" s="452"/>
      <c r="D12" s="452"/>
      <c r="E12" s="452"/>
      <c r="F12" s="453">
        <v>1</v>
      </c>
      <c r="G12" s="454"/>
      <c r="H12" s="454"/>
      <c r="I12" s="454"/>
      <c r="J12" s="455">
        <f t="shared" si="0"/>
        <v>1</v>
      </c>
      <c r="K12" s="462">
        <v>1.98</v>
      </c>
    </row>
    <row r="13" spans="1:20" ht="22.5" customHeight="1">
      <c r="A13" s="398"/>
      <c r="B13" s="456" t="s">
        <v>782</v>
      </c>
      <c r="C13" s="457"/>
      <c r="D13" s="457"/>
      <c r="E13" s="457">
        <v>1</v>
      </c>
      <c r="F13" s="458"/>
      <c r="G13" s="459"/>
      <c r="H13" s="459"/>
      <c r="I13" s="459"/>
      <c r="J13" s="460">
        <f t="shared" si="0"/>
        <v>1</v>
      </c>
      <c r="K13" s="463">
        <v>1.66</v>
      </c>
    </row>
    <row r="14" spans="1:20" ht="22.5" customHeight="1">
      <c r="A14" s="398"/>
      <c r="B14" s="451" t="s">
        <v>783</v>
      </c>
      <c r="C14" s="452"/>
      <c r="D14" s="452"/>
      <c r="E14" s="452">
        <v>1</v>
      </c>
      <c r="F14" s="453">
        <v>13</v>
      </c>
      <c r="G14" s="454"/>
      <c r="H14" s="454"/>
      <c r="I14" s="454">
        <v>1</v>
      </c>
      <c r="J14" s="455">
        <f t="shared" si="0"/>
        <v>15</v>
      </c>
      <c r="K14" s="462">
        <v>3842.6</v>
      </c>
    </row>
    <row r="15" spans="1:20" ht="22.5" customHeight="1">
      <c r="A15" s="197"/>
      <c r="B15" s="664" t="s">
        <v>53</v>
      </c>
      <c r="C15" s="665">
        <f>+SUM(C9:C14)</f>
        <v>46</v>
      </c>
      <c r="D15" s="665">
        <f t="shared" ref="D15:I15" si="1">+SUM(D9:D14)</f>
        <v>8</v>
      </c>
      <c r="E15" s="665">
        <f t="shared" si="1"/>
        <v>3</v>
      </c>
      <c r="F15" s="666">
        <f t="shared" si="1"/>
        <v>39</v>
      </c>
      <c r="G15" s="667">
        <f t="shared" si="1"/>
        <v>16</v>
      </c>
      <c r="H15" s="667">
        <f t="shared" si="1"/>
        <v>0</v>
      </c>
      <c r="I15" s="667">
        <f t="shared" si="1"/>
        <v>1</v>
      </c>
      <c r="J15" s="460">
        <f>+SUM(J9:J14)</f>
        <v>113</v>
      </c>
      <c r="K15" s="463">
        <f>+SUM(K9:K14)</f>
        <v>4911.12</v>
      </c>
    </row>
    <row r="16" spans="1:20" ht="14.25" customHeight="1">
      <c r="A16" s="197"/>
      <c r="B16" s="421"/>
      <c r="C16" s="415"/>
      <c r="D16" s="415"/>
      <c r="E16" s="415"/>
      <c r="F16" s="415"/>
      <c r="G16" s="416"/>
      <c r="H16" s="420"/>
      <c r="I16" s="417"/>
      <c r="J16" s="417"/>
      <c r="K16" s="417"/>
      <c r="L16" s="417"/>
      <c r="M16" s="417"/>
      <c r="N16" s="417"/>
      <c r="O16" s="417"/>
      <c r="P16" s="417"/>
      <c r="Q16" s="417"/>
      <c r="R16" s="417"/>
      <c r="S16" s="417"/>
      <c r="T16" s="417"/>
    </row>
    <row r="17" spans="1:20" ht="40.5" customHeight="1">
      <c r="A17" s="197"/>
      <c r="B17" s="1290" t="s">
        <v>903</v>
      </c>
      <c r="C17" s="1290"/>
      <c r="D17" s="1290"/>
      <c r="E17" s="1290"/>
      <c r="F17" s="1290"/>
      <c r="G17" s="1290"/>
      <c r="H17" s="1290"/>
      <c r="I17" s="1290"/>
      <c r="J17" s="1290"/>
      <c r="K17" s="1290"/>
      <c r="L17" s="417"/>
      <c r="M17" s="417"/>
      <c r="N17" s="417"/>
      <c r="O17" s="417"/>
      <c r="P17" s="417"/>
      <c r="Q17" s="417"/>
      <c r="R17" s="417"/>
      <c r="S17" s="417"/>
      <c r="T17" s="417"/>
    </row>
    <row r="18" spans="1:20" ht="14.25" customHeight="1">
      <c r="A18" s="197"/>
      <c r="B18" s="421"/>
      <c r="C18" s="415"/>
      <c r="D18" s="415"/>
      <c r="E18" s="415"/>
      <c r="F18" s="415"/>
      <c r="G18" s="416"/>
      <c r="H18" s="420"/>
      <c r="I18" s="420"/>
      <c r="J18" s="417"/>
      <c r="K18" s="417"/>
      <c r="L18" s="417"/>
      <c r="M18" s="417"/>
      <c r="N18" s="417"/>
      <c r="O18" s="417"/>
      <c r="P18" s="417"/>
      <c r="Q18" s="417"/>
      <c r="R18" s="417"/>
      <c r="S18" s="417"/>
      <c r="T18" s="417"/>
    </row>
    <row r="19" spans="1:20" ht="14.25" customHeight="1">
      <c r="A19" s="197"/>
      <c r="B19" s="421"/>
      <c r="C19" s="415"/>
      <c r="D19" s="415"/>
      <c r="E19" s="415"/>
      <c r="F19" s="415"/>
      <c r="G19" s="416"/>
      <c r="H19" s="416"/>
      <c r="I19" s="420"/>
      <c r="J19" s="417"/>
      <c r="K19" s="417"/>
      <c r="L19" s="417"/>
      <c r="M19" s="417"/>
      <c r="N19" s="417"/>
      <c r="O19" s="417"/>
      <c r="P19" s="417"/>
      <c r="Q19" s="417"/>
      <c r="R19" s="417"/>
      <c r="S19" s="417"/>
      <c r="T19" s="417"/>
    </row>
    <row r="20" spans="1:20" ht="14.25" customHeight="1">
      <c r="A20" s="197"/>
      <c r="B20" s="421"/>
      <c r="C20" s="415"/>
      <c r="D20" s="415"/>
      <c r="E20" s="415"/>
      <c r="F20" s="415"/>
      <c r="G20" s="416"/>
      <c r="H20" s="416"/>
      <c r="I20" s="420"/>
      <c r="J20" s="417"/>
      <c r="K20" s="417"/>
      <c r="L20" s="417"/>
      <c r="M20" s="417"/>
      <c r="N20" s="417"/>
      <c r="O20" s="417"/>
      <c r="P20" s="417"/>
      <c r="Q20" s="417"/>
      <c r="R20" s="417"/>
      <c r="S20" s="417"/>
      <c r="T20" s="417"/>
    </row>
    <row r="21" spans="1:20" ht="14.25" customHeight="1">
      <c r="A21" s="197"/>
      <c r="B21" s="421"/>
      <c r="C21" s="415"/>
      <c r="D21" s="415"/>
      <c r="E21" s="415"/>
      <c r="F21" s="415"/>
      <c r="G21" s="416"/>
      <c r="H21" s="416"/>
      <c r="I21" s="420"/>
      <c r="J21" s="417"/>
      <c r="K21" s="417"/>
      <c r="L21" s="417"/>
      <c r="M21" s="417"/>
      <c r="N21" s="417"/>
      <c r="O21" s="417"/>
      <c r="P21" s="417"/>
      <c r="Q21" s="417"/>
      <c r="R21" s="417"/>
      <c r="S21" s="417"/>
      <c r="T21" s="417"/>
    </row>
    <row r="22" spans="1:20" ht="66" customHeight="1">
      <c r="A22" s="197"/>
      <c r="B22" s="1292" t="s">
        <v>777</v>
      </c>
      <c r="C22" s="1293"/>
      <c r="D22" s="1293"/>
      <c r="E22" s="415"/>
      <c r="F22" s="415"/>
      <c r="G22" s="1292" t="s">
        <v>421</v>
      </c>
      <c r="H22" s="1293"/>
      <c r="I22" s="1293"/>
      <c r="J22" s="417"/>
      <c r="K22" s="417"/>
      <c r="L22" s="417"/>
      <c r="M22" s="417"/>
      <c r="N22" s="417"/>
      <c r="O22" s="417"/>
      <c r="P22" s="417"/>
      <c r="Q22" s="417"/>
      <c r="R22" s="417"/>
      <c r="S22" s="417"/>
      <c r="T22" s="417"/>
    </row>
    <row r="23" spans="1:20" s="164" customFormat="1" ht="18" customHeight="1">
      <c r="A23" s="197"/>
      <c r="B23" s="421"/>
      <c r="C23" s="415"/>
      <c r="D23" s="415"/>
      <c r="E23" s="415"/>
      <c r="F23" s="415"/>
      <c r="G23" s="416"/>
      <c r="H23" s="416"/>
      <c r="I23" s="420"/>
      <c r="J23" s="418"/>
      <c r="K23" s="418"/>
      <c r="L23" s="418"/>
      <c r="M23" s="418"/>
      <c r="N23" s="418"/>
      <c r="O23" s="418"/>
      <c r="P23" s="418"/>
      <c r="Q23" s="418"/>
      <c r="R23" s="418"/>
      <c r="S23" s="418"/>
      <c r="T23" s="418"/>
    </row>
    <row r="24" spans="1:20" s="164" customFormat="1" ht="14.25" customHeight="1">
      <c r="A24" s="197"/>
      <c r="B24" s="421"/>
      <c r="C24" s="415"/>
      <c r="D24" s="415"/>
      <c r="E24" s="415"/>
      <c r="F24" s="415"/>
      <c r="G24" s="416"/>
      <c r="H24" s="416"/>
      <c r="I24" s="420"/>
      <c r="J24" s="418"/>
      <c r="K24" s="418"/>
      <c r="L24" s="418"/>
      <c r="M24" s="418"/>
      <c r="N24" s="418"/>
      <c r="O24" s="418"/>
      <c r="P24" s="418"/>
      <c r="Q24" s="418"/>
      <c r="R24" s="418"/>
      <c r="S24" s="418"/>
      <c r="T24" s="418"/>
    </row>
    <row r="25" spans="1:20" s="164" customFormat="1" ht="14.25" customHeight="1">
      <c r="A25" s="197"/>
      <c r="B25" s="421"/>
      <c r="C25" s="415"/>
      <c r="D25" s="415"/>
      <c r="E25" s="415"/>
      <c r="F25" s="415"/>
      <c r="G25" s="416"/>
      <c r="H25" s="416"/>
      <c r="I25" s="420"/>
      <c r="J25" s="418"/>
      <c r="K25" s="418"/>
      <c r="L25" s="418"/>
      <c r="M25" s="418"/>
      <c r="N25" s="418"/>
      <c r="O25" s="418"/>
      <c r="P25" s="418"/>
      <c r="Q25" s="418"/>
      <c r="R25" s="418"/>
      <c r="S25" s="418"/>
      <c r="T25" s="418"/>
    </row>
    <row r="26" spans="1:20" s="164" customFormat="1" ht="14.25" customHeight="1">
      <c r="A26" s="197"/>
      <c r="B26" s="421"/>
      <c r="C26" s="415"/>
      <c r="D26" s="415"/>
      <c r="E26" s="415"/>
      <c r="F26" s="415"/>
      <c r="G26" s="416"/>
      <c r="H26" s="416"/>
      <c r="I26" s="420"/>
      <c r="J26" s="418"/>
      <c r="K26" s="418"/>
      <c r="L26" s="418"/>
      <c r="M26" s="418"/>
      <c r="N26" s="418"/>
      <c r="O26" s="418"/>
      <c r="P26" s="418"/>
      <c r="Q26" s="418"/>
      <c r="R26" s="418"/>
      <c r="S26" s="418"/>
      <c r="T26" s="418"/>
    </row>
    <row r="27" spans="1:20" s="164" customFormat="1" ht="14.25" customHeight="1">
      <c r="A27" s="197"/>
      <c r="B27" s="421"/>
      <c r="C27" s="415"/>
      <c r="D27" s="415"/>
      <c r="E27" s="415"/>
      <c r="F27" s="415"/>
      <c r="G27" s="416"/>
      <c r="H27" s="416"/>
      <c r="I27" s="420"/>
      <c r="J27" s="418"/>
      <c r="K27" s="418"/>
      <c r="L27" s="418"/>
      <c r="M27" s="418"/>
      <c r="N27" s="418"/>
      <c r="O27" s="418"/>
      <c r="P27" s="418"/>
      <c r="Q27" s="418"/>
      <c r="R27" s="418"/>
      <c r="S27" s="418"/>
      <c r="T27" s="418"/>
    </row>
    <row r="28" spans="1:20" s="164" customFormat="1" ht="14.25" customHeight="1">
      <c r="A28" s="197"/>
      <c r="B28" s="421"/>
      <c r="C28" s="415"/>
      <c r="D28" s="415"/>
      <c r="E28" s="415"/>
      <c r="F28" s="415"/>
      <c r="G28" s="416"/>
      <c r="H28" s="416"/>
      <c r="I28" s="420"/>
      <c r="J28" s="418"/>
      <c r="K28" s="418"/>
      <c r="L28" s="418"/>
      <c r="M28" s="418"/>
      <c r="N28" s="418"/>
      <c r="O28" s="418"/>
      <c r="P28" s="418"/>
      <c r="Q28" s="418"/>
      <c r="R28" s="418"/>
      <c r="S28" s="418"/>
      <c r="T28" s="418"/>
    </row>
    <row r="29" spans="1:20" s="164" customFormat="1" ht="14.25" customHeight="1">
      <c r="A29" s="197"/>
      <c r="B29" s="421"/>
      <c r="C29" s="415"/>
      <c r="D29" s="415"/>
      <c r="E29" s="415"/>
      <c r="F29" s="415"/>
      <c r="G29" s="416"/>
      <c r="H29" s="416"/>
      <c r="I29" s="420"/>
      <c r="J29" s="418"/>
      <c r="K29" s="418"/>
      <c r="L29" s="418"/>
      <c r="M29" s="418"/>
      <c r="N29" s="418"/>
      <c r="O29" s="418"/>
      <c r="P29" s="418"/>
      <c r="Q29" s="418"/>
      <c r="R29" s="418"/>
      <c r="S29" s="418"/>
      <c r="T29" s="418"/>
    </row>
    <row r="30" spans="1:20" s="164" customFormat="1" ht="14.25" customHeight="1">
      <c r="A30" s="197"/>
      <c r="B30" s="421"/>
      <c r="C30" s="415"/>
      <c r="D30" s="415"/>
      <c r="E30" s="415"/>
      <c r="F30" s="415"/>
      <c r="G30" s="416"/>
      <c r="H30" s="416"/>
      <c r="I30" s="420"/>
      <c r="J30" s="418"/>
      <c r="K30" s="418"/>
      <c r="L30" s="418"/>
      <c r="M30" s="418"/>
      <c r="N30" s="418"/>
      <c r="O30" s="418"/>
      <c r="P30" s="418"/>
      <c r="Q30" s="418"/>
      <c r="R30" s="418"/>
      <c r="S30" s="418"/>
      <c r="T30" s="418"/>
    </row>
    <row r="31" spans="1:20" s="164" customFormat="1" ht="18">
      <c r="A31" s="197"/>
      <c r="B31" s="421"/>
      <c r="C31" s="415"/>
      <c r="D31" s="415"/>
      <c r="E31" s="415"/>
      <c r="F31" s="415"/>
      <c r="G31" s="416"/>
      <c r="H31" s="416"/>
      <c r="I31" s="420"/>
      <c r="J31" s="418"/>
      <c r="K31" s="418"/>
      <c r="L31" s="418"/>
      <c r="M31" s="418"/>
      <c r="N31" s="418"/>
      <c r="O31" s="418"/>
      <c r="P31" s="418"/>
      <c r="Q31" s="418"/>
      <c r="R31" s="418"/>
      <c r="S31" s="418"/>
      <c r="T31" s="418"/>
    </row>
    <row r="32" spans="1:20" s="164" customFormat="1" ht="18">
      <c r="A32" s="197"/>
      <c r="B32" s="421"/>
      <c r="C32" s="415"/>
      <c r="D32" s="415"/>
      <c r="E32" s="415"/>
      <c r="F32" s="415"/>
      <c r="G32" s="416"/>
      <c r="H32" s="416"/>
      <c r="I32" s="420"/>
      <c r="J32" s="418"/>
      <c r="K32" s="418"/>
      <c r="L32" s="418"/>
      <c r="M32" s="418"/>
      <c r="N32" s="418"/>
      <c r="O32" s="418"/>
      <c r="P32" s="418"/>
      <c r="Q32" s="418"/>
      <c r="R32" s="418"/>
      <c r="S32" s="418"/>
      <c r="T32" s="418"/>
    </row>
    <row r="33" spans="1:20" s="164" customFormat="1" ht="18">
      <c r="A33" s="197"/>
      <c r="B33" s="421"/>
      <c r="C33" s="415"/>
      <c r="D33" s="415"/>
      <c r="E33" s="415"/>
      <c r="F33" s="415"/>
      <c r="G33" s="416"/>
      <c r="H33" s="416"/>
      <c r="I33" s="420"/>
      <c r="J33" s="418"/>
      <c r="K33" s="418"/>
      <c r="L33" s="418"/>
      <c r="M33" s="418"/>
      <c r="N33" s="418"/>
      <c r="O33" s="418"/>
      <c r="P33" s="418"/>
      <c r="Q33" s="418"/>
      <c r="R33" s="418"/>
      <c r="S33" s="418"/>
      <c r="T33" s="418"/>
    </row>
    <row r="34" spans="1:20" s="164" customFormat="1" ht="18" customHeight="1">
      <c r="A34" s="197"/>
      <c r="B34" s="421"/>
      <c r="C34" s="415"/>
      <c r="D34" s="415"/>
      <c r="E34" s="415"/>
      <c r="F34" s="415"/>
      <c r="G34" s="416"/>
      <c r="H34" s="416"/>
      <c r="I34" s="420"/>
      <c r="J34" s="418"/>
      <c r="K34" s="418"/>
      <c r="L34" s="418"/>
      <c r="M34" s="418"/>
      <c r="N34" s="418"/>
      <c r="O34" s="418"/>
      <c r="P34" s="418"/>
      <c r="Q34" s="418"/>
      <c r="R34" s="418"/>
      <c r="S34" s="418"/>
      <c r="T34" s="418"/>
    </row>
    <row r="35" spans="1:20" s="164" customFormat="1" ht="18">
      <c r="A35" s="197"/>
      <c r="B35" s="421"/>
      <c r="C35" s="415"/>
      <c r="D35" s="415"/>
      <c r="E35" s="415"/>
      <c r="F35" s="415"/>
      <c r="G35" s="416"/>
      <c r="H35" s="416"/>
      <c r="I35" s="420"/>
      <c r="J35" s="418"/>
      <c r="K35" s="418"/>
      <c r="L35" s="418"/>
      <c r="M35" s="418"/>
      <c r="N35" s="418"/>
      <c r="O35" s="418"/>
      <c r="P35" s="418"/>
      <c r="Q35" s="418"/>
      <c r="R35" s="418"/>
      <c r="S35" s="418"/>
      <c r="T35" s="418"/>
    </row>
    <row r="36" spans="1:20" s="164" customFormat="1" ht="18">
      <c r="A36" s="197"/>
      <c r="B36" s="421"/>
      <c r="C36" s="415"/>
      <c r="D36" s="415"/>
      <c r="E36" s="415"/>
      <c r="F36" s="415"/>
      <c r="G36" s="416"/>
      <c r="H36" s="416"/>
      <c r="I36" s="420"/>
      <c r="J36" s="418"/>
      <c r="K36" s="418"/>
      <c r="L36" s="418"/>
      <c r="M36" s="418"/>
      <c r="N36" s="418"/>
      <c r="O36" s="418"/>
      <c r="P36" s="418"/>
      <c r="Q36" s="418"/>
      <c r="R36" s="418"/>
      <c r="S36" s="418"/>
      <c r="T36" s="418"/>
    </row>
    <row r="37" spans="1:20" s="164" customFormat="1" ht="18">
      <c r="A37" s="197"/>
      <c r="B37" s="421"/>
      <c r="C37" s="415"/>
      <c r="D37" s="415"/>
      <c r="E37" s="415"/>
      <c r="F37" s="415"/>
      <c r="G37" s="416"/>
      <c r="H37" s="416"/>
      <c r="I37" s="420"/>
      <c r="J37" s="418"/>
      <c r="K37" s="418"/>
      <c r="L37" s="418"/>
      <c r="M37" s="418"/>
      <c r="N37" s="418"/>
      <c r="O37" s="418"/>
      <c r="P37" s="418"/>
      <c r="Q37" s="418"/>
      <c r="R37" s="418"/>
      <c r="S37" s="418"/>
      <c r="T37" s="418"/>
    </row>
    <row r="38" spans="1:20" s="164" customFormat="1" ht="18">
      <c r="A38" s="197"/>
      <c r="B38" s="421"/>
      <c r="C38" s="415"/>
      <c r="D38" s="415"/>
      <c r="E38" s="415"/>
      <c r="F38" s="415"/>
      <c r="G38" s="416"/>
      <c r="H38" s="416"/>
      <c r="I38" s="420"/>
      <c r="J38" s="418"/>
      <c r="K38" s="418"/>
      <c r="L38" s="418"/>
      <c r="M38" s="418"/>
      <c r="N38" s="418"/>
      <c r="O38" s="418"/>
      <c r="P38" s="418"/>
      <c r="Q38" s="418"/>
      <c r="R38" s="418"/>
      <c r="S38" s="418"/>
      <c r="T38" s="418"/>
    </row>
    <row r="39" spans="1:20" s="164" customFormat="1" ht="18">
      <c r="A39" s="197"/>
      <c r="B39" s="421"/>
      <c r="C39" s="415"/>
      <c r="D39" s="415"/>
      <c r="E39" s="415"/>
      <c r="F39" s="415"/>
      <c r="G39" s="416"/>
      <c r="H39" s="416"/>
      <c r="I39" s="420"/>
      <c r="J39" s="418"/>
      <c r="K39" s="418"/>
      <c r="L39" s="418"/>
      <c r="M39" s="418"/>
      <c r="N39" s="418"/>
      <c r="O39" s="418"/>
      <c r="P39" s="418"/>
      <c r="Q39" s="418"/>
      <c r="R39" s="418"/>
      <c r="S39" s="418"/>
      <c r="T39" s="418"/>
    </row>
    <row r="40" spans="1:20" s="164" customFormat="1" ht="18">
      <c r="A40" s="197"/>
      <c r="B40" s="421"/>
      <c r="C40" s="415"/>
      <c r="D40" s="415"/>
      <c r="E40" s="415"/>
      <c r="F40" s="415"/>
      <c r="G40" s="416"/>
      <c r="H40" s="416"/>
      <c r="I40" s="420"/>
      <c r="J40" s="418"/>
      <c r="K40" s="418"/>
      <c r="L40" s="418"/>
      <c r="M40" s="418"/>
      <c r="N40" s="418"/>
      <c r="O40" s="418"/>
      <c r="P40" s="418"/>
      <c r="Q40" s="418"/>
      <c r="R40" s="418"/>
      <c r="S40" s="418"/>
      <c r="T40" s="418"/>
    </row>
    <row r="41" spans="1:20" s="164" customFormat="1" ht="18">
      <c r="A41" s="197"/>
      <c r="B41" s="421"/>
      <c r="C41" s="415"/>
      <c r="D41" s="415"/>
      <c r="E41" s="415"/>
      <c r="F41" s="415"/>
      <c r="G41" s="416"/>
      <c r="H41" s="416"/>
      <c r="I41" s="420"/>
      <c r="J41" s="418"/>
      <c r="K41" s="418"/>
      <c r="L41" s="418"/>
      <c r="M41" s="418"/>
      <c r="N41" s="418"/>
      <c r="O41" s="418"/>
      <c r="P41" s="418"/>
      <c r="Q41" s="418"/>
      <c r="R41" s="418"/>
      <c r="S41" s="418"/>
      <c r="T41" s="418"/>
    </row>
    <row r="42" spans="1:20" s="164" customFormat="1" ht="18">
      <c r="A42" s="197"/>
      <c r="B42" s="421"/>
      <c r="C42" s="415"/>
      <c r="D42" s="415"/>
      <c r="E42" s="415"/>
      <c r="F42" s="415"/>
      <c r="G42" s="416"/>
      <c r="H42" s="416"/>
      <c r="I42" s="420"/>
      <c r="J42" s="418"/>
      <c r="K42" s="418"/>
      <c r="L42" s="418"/>
      <c r="M42" s="418"/>
      <c r="N42" s="418"/>
      <c r="O42" s="418"/>
      <c r="P42" s="418"/>
      <c r="Q42" s="418"/>
      <c r="R42" s="418"/>
      <c r="S42" s="418"/>
      <c r="T42" s="418"/>
    </row>
    <row r="43" spans="1:20" customFormat="1" ht="18">
      <c r="A43" s="197"/>
      <c r="B43" s="419"/>
      <c r="C43" s="419"/>
      <c r="D43" s="419"/>
      <c r="E43" s="419"/>
      <c r="F43" s="419"/>
      <c r="G43" s="417"/>
      <c r="H43" s="417"/>
      <c r="I43" s="417"/>
      <c r="J43" s="422"/>
      <c r="K43" s="422"/>
      <c r="L43" s="422"/>
      <c r="M43" s="422"/>
      <c r="N43" s="422"/>
      <c r="O43" s="422"/>
      <c r="P43" s="422"/>
      <c r="Q43" s="422"/>
      <c r="R43" s="422"/>
      <c r="S43" s="422"/>
      <c r="T43" s="422"/>
    </row>
    <row r="44" spans="1:20" customFormat="1" ht="18">
      <c r="A44" s="197"/>
      <c r="B44" s="419"/>
      <c r="C44" s="419"/>
      <c r="D44" s="419"/>
      <c r="E44" s="419"/>
      <c r="F44" s="419"/>
      <c r="G44" s="417"/>
      <c r="H44" s="417"/>
      <c r="I44" s="417"/>
      <c r="J44" s="422"/>
      <c r="K44" s="422"/>
      <c r="L44" s="422"/>
      <c r="M44" s="422"/>
      <c r="N44" s="422"/>
      <c r="O44" s="422"/>
      <c r="P44" s="422"/>
      <c r="Q44" s="422"/>
      <c r="R44" s="422"/>
      <c r="S44" s="422"/>
      <c r="T44" s="422"/>
    </row>
    <row r="45" spans="1:20" customFormat="1" ht="18">
      <c r="A45" s="197"/>
      <c r="B45" s="419"/>
      <c r="C45" s="419"/>
      <c r="D45" s="419"/>
      <c r="E45" s="419"/>
      <c r="F45" s="419"/>
      <c r="G45" s="417"/>
      <c r="H45" s="417"/>
      <c r="I45" s="417"/>
      <c r="J45" s="422"/>
      <c r="K45" s="422"/>
      <c r="L45" s="422"/>
      <c r="M45" s="422"/>
      <c r="N45" s="422"/>
      <c r="O45" s="422"/>
      <c r="P45" s="422"/>
      <c r="Q45" s="422"/>
      <c r="R45" s="422"/>
      <c r="S45" s="422"/>
      <c r="T45" s="422"/>
    </row>
    <row r="46" spans="1:20" customFormat="1" ht="18">
      <c r="A46" s="197"/>
      <c r="B46" s="419"/>
      <c r="C46" s="419"/>
      <c r="D46" s="419"/>
      <c r="E46" s="419"/>
      <c r="F46" s="419"/>
      <c r="G46" s="417"/>
      <c r="H46" s="417"/>
      <c r="I46" s="417"/>
      <c r="J46" s="422"/>
      <c r="K46" s="422"/>
      <c r="L46" s="422"/>
      <c r="M46" s="422"/>
      <c r="N46" s="422"/>
      <c r="O46" s="422"/>
      <c r="P46" s="422"/>
      <c r="Q46" s="422"/>
      <c r="R46" s="422"/>
      <c r="S46" s="422"/>
      <c r="T46" s="422"/>
    </row>
    <row r="47" spans="1:20" customFormat="1" ht="18">
      <c r="A47" s="197"/>
      <c r="B47" s="419"/>
      <c r="C47" s="419"/>
      <c r="D47" s="419"/>
      <c r="E47" s="419"/>
      <c r="F47" s="419"/>
      <c r="G47" s="417"/>
      <c r="H47" s="417"/>
      <c r="I47" s="417"/>
      <c r="J47" s="422"/>
      <c r="K47" s="422"/>
      <c r="L47" s="422"/>
      <c r="M47" s="422"/>
      <c r="N47" s="422"/>
      <c r="O47" s="422"/>
      <c r="P47" s="422"/>
      <c r="Q47" s="422"/>
      <c r="R47" s="422"/>
      <c r="S47" s="422"/>
      <c r="T47" s="422"/>
    </row>
    <row r="48" spans="1:20" customFormat="1" ht="18">
      <c r="A48" s="197"/>
      <c r="B48" s="419"/>
      <c r="C48" s="419"/>
      <c r="D48" s="419"/>
      <c r="E48" s="419"/>
      <c r="F48" s="419"/>
      <c r="G48" s="417"/>
      <c r="H48" s="417"/>
      <c r="I48" s="417"/>
      <c r="J48" s="422"/>
      <c r="K48" s="422"/>
      <c r="L48" s="422"/>
      <c r="M48" s="422"/>
      <c r="N48" s="422"/>
      <c r="O48" s="422"/>
      <c r="P48" s="422"/>
      <c r="Q48" s="422"/>
      <c r="R48" s="422"/>
      <c r="S48" s="422"/>
      <c r="T48" s="422"/>
    </row>
    <row r="49" spans="1:20" customFormat="1" ht="18">
      <c r="A49" s="197"/>
      <c r="B49" s="419"/>
      <c r="C49" s="419"/>
      <c r="D49" s="419"/>
      <c r="E49" s="419"/>
      <c r="F49" s="419"/>
      <c r="G49" s="417"/>
      <c r="H49" s="417"/>
      <c r="I49" s="417"/>
      <c r="J49" s="422"/>
      <c r="K49" s="422"/>
      <c r="L49" s="422"/>
      <c r="M49" s="422"/>
      <c r="N49" s="422"/>
      <c r="O49" s="422"/>
      <c r="P49" s="422"/>
      <c r="Q49" s="422"/>
      <c r="R49" s="422"/>
      <c r="S49" s="422"/>
      <c r="T49" s="422"/>
    </row>
    <row r="50" spans="1:20" customFormat="1" ht="18">
      <c r="A50" s="197"/>
      <c r="B50" s="419"/>
      <c r="C50" s="419"/>
      <c r="D50" s="419"/>
      <c r="E50" s="419"/>
      <c r="F50" s="419"/>
      <c r="G50" s="417"/>
      <c r="H50" s="417"/>
      <c r="I50" s="417"/>
      <c r="J50" s="422"/>
      <c r="K50" s="422"/>
      <c r="L50" s="422"/>
      <c r="M50" s="422"/>
      <c r="N50" s="422"/>
      <c r="O50" s="422"/>
      <c r="P50" s="422"/>
      <c r="Q50" s="422"/>
      <c r="R50" s="422"/>
      <c r="S50" s="422"/>
      <c r="T50" s="422"/>
    </row>
    <row r="51" spans="1:20" customFormat="1" ht="20.25">
      <c r="A51" s="197"/>
      <c r="B51" s="419"/>
      <c r="C51" s="1294" t="s">
        <v>422</v>
      </c>
      <c r="D51" s="1294"/>
      <c r="E51" s="1294"/>
      <c r="F51" s="1294"/>
      <c r="G51" s="1294"/>
      <c r="H51" s="1294"/>
      <c r="I51" s="1294"/>
      <c r="J51" s="422"/>
      <c r="K51" s="422"/>
      <c r="L51" s="422"/>
      <c r="M51" s="422"/>
      <c r="N51" s="422"/>
      <c r="O51" s="422"/>
      <c r="P51" s="422"/>
      <c r="Q51" s="422"/>
      <c r="R51" s="422"/>
      <c r="S51" s="422"/>
      <c r="T51" s="422"/>
    </row>
    <row r="52" spans="1:20" customFormat="1" ht="18">
      <c r="A52" s="197"/>
      <c r="B52" s="419"/>
      <c r="C52" s="419"/>
      <c r="D52" s="419"/>
      <c r="E52" s="419"/>
      <c r="F52" s="419"/>
      <c r="G52" s="417"/>
      <c r="H52" s="417"/>
      <c r="I52" s="417"/>
      <c r="J52" s="422"/>
      <c r="K52" s="422"/>
      <c r="L52" s="422"/>
      <c r="M52" s="422"/>
      <c r="N52" s="422"/>
      <c r="O52" s="422"/>
      <c r="P52" s="422"/>
      <c r="Q52" s="422"/>
      <c r="R52" s="422"/>
      <c r="S52" s="422"/>
      <c r="T52" s="422"/>
    </row>
    <row r="53" spans="1:20" customFormat="1" ht="18">
      <c r="A53" s="197"/>
      <c r="B53" s="419"/>
      <c r="C53" s="419"/>
      <c r="D53" s="419"/>
      <c r="E53" s="419"/>
      <c r="F53" s="419"/>
      <c r="G53" s="417"/>
      <c r="H53" s="417"/>
      <c r="I53" s="417"/>
      <c r="J53" s="422"/>
      <c r="K53" s="422"/>
      <c r="L53" s="422"/>
      <c r="M53" s="422"/>
      <c r="N53" s="422"/>
      <c r="O53" s="422"/>
      <c r="P53" s="422"/>
      <c r="Q53" s="422"/>
      <c r="R53" s="422"/>
      <c r="S53" s="422"/>
      <c r="T53" s="422"/>
    </row>
    <row r="54" spans="1:20" customFormat="1" ht="18">
      <c r="A54" s="197"/>
      <c r="B54" s="419"/>
      <c r="C54" s="419"/>
      <c r="D54" s="419"/>
      <c r="E54" s="419"/>
      <c r="F54" s="419"/>
      <c r="G54" s="417"/>
      <c r="H54" s="417"/>
      <c r="I54" s="417"/>
      <c r="J54" s="422"/>
      <c r="K54" s="422"/>
      <c r="L54" s="422"/>
      <c r="M54" s="422"/>
      <c r="N54" s="422"/>
      <c r="O54" s="422"/>
      <c r="P54" s="422"/>
      <c r="Q54" s="422"/>
      <c r="R54" s="422"/>
      <c r="S54" s="422"/>
      <c r="T54" s="422"/>
    </row>
    <row r="55" spans="1:20" customFormat="1" ht="18">
      <c r="A55" s="197"/>
      <c r="B55" s="419"/>
      <c r="C55" s="419"/>
      <c r="D55" s="419"/>
      <c r="E55" s="419"/>
      <c r="F55" s="419"/>
      <c r="G55" s="417"/>
      <c r="H55" s="417"/>
      <c r="I55" s="417"/>
      <c r="J55" s="422"/>
      <c r="K55" s="422"/>
      <c r="L55" s="422"/>
      <c r="M55" s="422"/>
      <c r="N55" s="422"/>
      <c r="O55" s="422"/>
      <c r="P55" s="422"/>
      <c r="Q55" s="422"/>
      <c r="R55" s="422"/>
      <c r="S55" s="422"/>
      <c r="T55" s="422"/>
    </row>
    <row r="56" spans="1:20" customFormat="1" ht="18">
      <c r="A56" s="197"/>
      <c r="B56" s="419"/>
      <c r="C56" s="419"/>
      <c r="D56" s="419"/>
      <c r="E56" s="419"/>
      <c r="F56" s="419"/>
      <c r="G56" s="417"/>
      <c r="H56" s="417"/>
      <c r="I56" s="417"/>
      <c r="J56" s="422"/>
      <c r="K56" s="422"/>
      <c r="L56" s="422"/>
      <c r="M56" s="422"/>
      <c r="N56" s="422"/>
      <c r="O56" s="422"/>
      <c r="P56" s="422"/>
      <c r="Q56" s="422"/>
      <c r="R56" s="422"/>
      <c r="S56" s="422"/>
      <c r="T56" s="422"/>
    </row>
    <row r="57" spans="1:20" customFormat="1" ht="18">
      <c r="A57" s="197"/>
      <c r="B57" s="419"/>
      <c r="C57" s="419"/>
      <c r="D57" s="419"/>
      <c r="E57" s="419"/>
      <c r="F57" s="419"/>
      <c r="G57" s="417"/>
      <c r="H57" s="417"/>
      <c r="I57" s="417"/>
      <c r="J57" s="422"/>
      <c r="K57" s="422"/>
      <c r="L57" s="422"/>
      <c r="M57" s="422"/>
      <c r="N57" s="422"/>
      <c r="O57" s="422"/>
      <c r="P57" s="422"/>
      <c r="Q57" s="422"/>
      <c r="R57" s="422"/>
      <c r="S57" s="422"/>
      <c r="T57" s="422"/>
    </row>
    <row r="58" spans="1:20" customFormat="1" ht="18">
      <c r="A58" s="139"/>
      <c r="B58" s="417"/>
      <c r="C58" s="417"/>
      <c r="D58" s="417"/>
      <c r="E58" s="417"/>
      <c r="F58" s="417"/>
      <c r="G58" s="417"/>
      <c r="H58" s="417"/>
      <c r="I58" s="417"/>
      <c r="J58" s="422"/>
      <c r="K58" s="422"/>
      <c r="L58" s="422"/>
      <c r="M58" s="422"/>
      <c r="N58" s="422"/>
      <c r="O58" s="422"/>
      <c r="P58" s="422"/>
      <c r="Q58" s="422"/>
      <c r="R58" s="422"/>
      <c r="S58" s="422"/>
      <c r="T58" s="422"/>
    </row>
    <row r="59" spans="1:20" customFormat="1" ht="18">
      <c r="A59" s="139"/>
      <c r="B59" s="417"/>
      <c r="C59" s="417"/>
      <c r="D59" s="417"/>
      <c r="E59" s="417"/>
      <c r="F59" s="417"/>
      <c r="G59" s="417"/>
      <c r="H59" s="417"/>
      <c r="I59" s="417"/>
      <c r="J59" s="422"/>
      <c r="K59" s="422"/>
      <c r="L59" s="422"/>
      <c r="M59" s="422"/>
      <c r="N59" s="422"/>
      <c r="O59" s="422"/>
      <c r="P59" s="422"/>
      <c r="Q59" s="422"/>
      <c r="R59" s="422"/>
      <c r="S59" s="422"/>
      <c r="T59" s="422"/>
    </row>
    <row r="60" spans="1:20" customFormat="1" ht="18">
      <c r="A60" s="139"/>
      <c r="B60" s="417"/>
      <c r="C60" s="417"/>
      <c r="D60" s="417"/>
      <c r="E60" s="417"/>
      <c r="F60" s="417"/>
      <c r="G60" s="417"/>
      <c r="H60" s="417"/>
      <c r="I60" s="417"/>
      <c r="J60" s="422"/>
      <c r="K60" s="422"/>
      <c r="L60" s="422"/>
      <c r="M60" s="422"/>
      <c r="N60" s="422"/>
      <c r="O60" s="422"/>
      <c r="P60" s="422"/>
      <c r="Q60" s="422"/>
      <c r="R60" s="422"/>
      <c r="S60" s="422"/>
      <c r="T60" s="422"/>
    </row>
    <row r="61" spans="1:20" customFormat="1" ht="18">
      <c r="A61" s="139"/>
      <c r="B61" s="417"/>
      <c r="C61" s="417"/>
      <c r="D61" s="417"/>
      <c r="E61" s="417"/>
      <c r="F61" s="417"/>
      <c r="G61" s="417"/>
      <c r="H61" s="417"/>
      <c r="I61" s="417"/>
      <c r="J61" s="422"/>
      <c r="K61" s="422"/>
      <c r="L61" s="422"/>
      <c r="M61" s="422"/>
      <c r="N61" s="422"/>
      <c r="O61" s="422"/>
      <c r="P61" s="422"/>
      <c r="Q61" s="422"/>
      <c r="R61" s="422"/>
      <c r="S61" s="422"/>
      <c r="T61" s="422"/>
    </row>
    <row r="62" spans="1:20" customFormat="1" ht="18">
      <c r="A62" s="139"/>
      <c r="B62" s="417"/>
      <c r="C62" s="417"/>
      <c r="D62" s="417"/>
      <c r="E62" s="417"/>
      <c r="F62" s="417"/>
      <c r="G62" s="417"/>
      <c r="H62" s="417"/>
      <c r="I62" s="417"/>
      <c r="J62" s="422"/>
      <c r="K62" s="422"/>
      <c r="L62" s="422"/>
      <c r="M62" s="422"/>
      <c r="N62" s="422"/>
      <c r="O62" s="422"/>
      <c r="P62" s="422"/>
      <c r="Q62" s="422"/>
      <c r="R62" s="422"/>
      <c r="S62" s="422"/>
      <c r="T62" s="422"/>
    </row>
    <row r="63" spans="1:20" customFormat="1" ht="18">
      <c r="A63" s="139"/>
      <c r="B63" s="417"/>
      <c r="C63" s="417"/>
      <c r="D63" s="417"/>
      <c r="E63" s="417"/>
      <c r="F63" s="417"/>
      <c r="G63" s="417"/>
      <c r="H63" s="417"/>
      <c r="I63" s="417"/>
      <c r="J63" s="422"/>
      <c r="K63" s="422"/>
      <c r="L63" s="422"/>
      <c r="M63" s="422"/>
      <c r="N63" s="422"/>
      <c r="O63" s="422"/>
      <c r="P63" s="422"/>
      <c r="Q63" s="422"/>
      <c r="R63" s="422"/>
      <c r="S63" s="422"/>
      <c r="T63" s="422"/>
    </row>
    <row r="64" spans="1:20" customFormat="1" ht="18">
      <c r="A64" s="139"/>
      <c r="B64" s="417"/>
      <c r="C64" s="417"/>
      <c r="D64" s="417"/>
      <c r="E64" s="417"/>
      <c r="F64" s="417"/>
      <c r="G64" s="417"/>
      <c r="H64" s="417"/>
      <c r="I64" s="417"/>
      <c r="J64" s="422"/>
      <c r="K64" s="422"/>
      <c r="L64" s="422"/>
      <c r="M64" s="422"/>
      <c r="N64" s="422"/>
      <c r="O64" s="422"/>
      <c r="P64" s="422"/>
      <c r="Q64" s="422"/>
      <c r="R64" s="422"/>
      <c r="S64" s="422"/>
      <c r="T64" s="422"/>
    </row>
    <row r="65" spans="1:20" customFormat="1" ht="18">
      <c r="A65" s="139"/>
      <c r="B65" s="417"/>
      <c r="C65" s="417"/>
      <c r="D65" s="417"/>
      <c r="E65" s="417"/>
      <c r="F65" s="417"/>
      <c r="G65" s="417"/>
      <c r="H65" s="417"/>
      <c r="I65" s="417"/>
      <c r="J65" s="422"/>
      <c r="K65" s="422"/>
      <c r="L65" s="422"/>
      <c r="M65" s="422"/>
      <c r="N65" s="422"/>
      <c r="O65" s="422"/>
      <c r="P65" s="422"/>
      <c r="Q65" s="422"/>
      <c r="R65" s="422"/>
      <c r="S65" s="422"/>
      <c r="T65" s="422"/>
    </row>
    <row r="66" spans="1:20" customFormat="1" ht="18">
      <c r="A66" s="139"/>
      <c r="B66" s="417"/>
      <c r="C66" s="417"/>
      <c r="D66" s="417"/>
      <c r="E66" s="417"/>
      <c r="F66" s="417"/>
      <c r="G66" s="417"/>
      <c r="H66" s="417"/>
      <c r="I66" s="417"/>
      <c r="J66" s="422"/>
      <c r="K66" s="422"/>
      <c r="L66" s="422"/>
      <c r="M66" s="422"/>
      <c r="N66" s="422"/>
      <c r="O66" s="422"/>
      <c r="P66" s="422"/>
      <c r="Q66" s="422"/>
      <c r="R66" s="422"/>
      <c r="S66" s="422"/>
      <c r="T66" s="422"/>
    </row>
    <row r="67" spans="1:20" customFormat="1" ht="18">
      <c r="A67" s="139"/>
      <c r="B67" s="417"/>
      <c r="C67" s="417"/>
      <c r="D67" s="417"/>
      <c r="E67" s="417"/>
      <c r="F67" s="417"/>
      <c r="G67" s="417"/>
      <c r="H67" s="417"/>
      <c r="I67" s="417"/>
      <c r="J67" s="422"/>
      <c r="K67" s="422"/>
      <c r="L67" s="422"/>
      <c r="M67" s="422"/>
      <c r="N67" s="422"/>
      <c r="O67" s="422"/>
      <c r="P67" s="422"/>
      <c r="Q67" s="422"/>
      <c r="R67" s="422"/>
      <c r="S67" s="422"/>
      <c r="T67" s="422"/>
    </row>
    <row r="68" spans="1:20" customFormat="1" ht="18">
      <c r="A68" s="139"/>
      <c r="B68" s="417"/>
      <c r="C68" s="417"/>
      <c r="D68" s="417"/>
      <c r="E68" s="417"/>
      <c r="F68" s="417"/>
      <c r="G68" s="417"/>
      <c r="H68" s="417"/>
      <c r="I68" s="417"/>
      <c r="J68" s="422"/>
      <c r="K68" s="422"/>
      <c r="L68" s="422"/>
      <c r="M68" s="422"/>
      <c r="N68" s="422"/>
      <c r="O68" s="422"/>
      <c r="P68" s="422"/>
      <c r="Q68" s="422"/>
      <c r="R68" s="422"/>
      <c r="S68" s="422"/>
      <c r="T68" s="422"/>
    </row>
    <row r="69" spans="1:20" customFormat="1" ht="18">
      <c r="A69" s="139"/>
      <c r="B69" s="417"/>
      <c r="C69" s="417"/>
      <c r="D69" s="417"/>
      <c r="E69" s="417"/>
      <c r="F69" s="417"/>
      <c r="G69" s="417"/>
      <c r="H69" s="417"/>
      <c r="I69" s="417"/>
      <c r="J69" s="422"/>
      <c r="K69" s="422"/>
      <c r="L69" s="422"/>
      <c r="M69" s="422"/>
      <c r="N69" s="422"/>
      <c r="O69" s="422"/>
      <c r="P69" s="422"/>
      <c r="Q69" s="422"/>
      <c r="R69" s="422"/>
      <c r="S69" s="422"/>
      <c r="T69" s="422"/>
    </row>
    <row r="70" spans="1:20" customFormat="1" ht="18">
      <c r="A70" s="139"/>
      <c r="B70" s="417"/>
      <c r="C70" s="417"/>
      <c r="D70" s="417"/>
      <c r="E70" s="417"/>
      <c r="F70" s="417"/>
      <c r="G70" s="417"/>
      <c r="H70" s="417"/>
      <c r="I70" s="417"/>
      <c r="J70" s="422"/>
      <c r="K70" s="422"/>
      <c r="L70" s="422"/>
      <c r="M70" s="422"/>
      <c r="N70" s="422"/>
      <c r="O70" s="422"/>
      <c r="P70" s="422"/>
      <c r="Q70" s="422"/>
      <c r="R70" s="422"/>
      <c r="S70" s="422"/>
      <c r="T70" s="422"/>
    </row>
    <row r="71" spans="1:20" customFormat="1" ht="18">
      <c r="A71" s="139"/>
      <c r="B71" s="417"/>
      <c r="C71" s="417"/>
      <c r="D71" s="417"/>
      <c r="E71" s="417"/>
      <c r="F71" s="417"/>
      <c r="G71" s="417"/>
      <c r="H71" s="417"/>
      <c r="I71" s="417"/>
      <c r="J71" s="422"/>
      <c r="K71" s="422"/>
      <c r="L71" s="422"/>
      <c r="M71" s="422"/>
      <c r="N71" s="422"/>
      <c r="O71" s="422"/>
      <c r="P71" s="422"/>
      <c r="Q71" s="422"/>
      <c r="R71" s="422"/>
      <c r="S71" s="422"/>
      <c r="T71" s="422"/>
    </row>
    <row r="72" spans="1:20" customFormat="1" ht="18">
      <c r="A72" s="139"/>
      <c r="B72" s="417"/>
      <c r="C72" s="417"/>
      <c r="D72" s="417"/>
      <c r="E72" s="417"/>
      <c r="F72" s="417"/>
      <c r="G72" s="417"/>
      <c r="H72" s="417"/>
      <c r="I72" s="417"/>
      <c r="J72" s="422"/>
      <c r="K72" s="422"/>
      <c r="L72" s="422"/>
      <c r="M72" s="422"/>
      <c r="N72" s="422"/>
      <c r="O72" s="422"/>
      <c r="P72" s="422"/>
      <c r="Q72" s="422"/>
      <c r="R72" s="422"/>
      <c r="S72" s="422"/>
      <c r="T72" s="422"/>
    </row>
    <row r="73" spans="1:20" customFormat="1" ht="18">
      <c r="A73" s="139"/>
      <c r="B73" s="417"/>
      <c r="C73" s="417"/>
      <c r="D73" s="417"/>
      <c r="E73" s="417"/>
      <c r="F73" s="417"/>
      <c r="G73" s="417"/>
      <c r="H73" s="417"/>
      <c r="I73" s="417"/>
      <c r="J73" s="422"/>
      <c r="K73" s="422"/>
      <c r="L73" s="422"/>
      <c r="M73" s="422"/>
      <c r="N73" s="422"/>
      <c r="O73" s="422"/>
      <c r="P73" s="422"/>
      <c r="Q73" s="422"/>
      <c r="R73" s="422"/>
      <c r="S73" s="422"/>
      <c r="T73" s="422"/>
    </row>
    <row r="74" spans="1:20" customFormat="1" ht="18">
      <c r="A74" s="139"/>
      <c r="B74" s="417"/>
      <c r="C74" s="417"/>
      <c r="D74" s="417"/>
      <c r="E74" s="417"/>
      <c r="F74" s="417"/>
      <c r="G74" s="417"/>
      <c r="H74" s="417"/>
      <c r="I74" s="417"/>
      <c r="J74" s="422"/>
      <c r="K74" s="422"/>
      <c r="L74" s="422"/>
      <c r="M74" s="422"/>
      <c r="N74" s="422"/>
      <c r="O74" s="422"/>
      <c r="P74" s="422"/>
      <c r="Q74" s="422"/>
      <c r="R74" s="422"/>
      <c r="S74" s="422"/>
      <c r="T74" s="422"/>
    </row>
    <row r="75" spans="1:20" customFormat="1" ht="18">
      <c r="A75" s="139"/>
      <c r="B75" s="417"/>
      <c r="C75" s="417"/>
      <c r="D75" s="417"/>
      <c r="E75" s="417"/>
      <c r="F75" s="417"/>
      <c r="G75" s="417"/>
      <c r="H75" s="417"/>
      <c r="I75" s="417"/>
      <c r="J75" s="422"/>
      <c r="K75" s="422"/>
      <c r="L75" s="422"/>
      <c r="M75" s="422"/>
      <c r="N75" s="422"/>
      <c r="O75" s="422"/>
      <c r="P75" s="422"/>
      <c r="Q75" s="422"/>
      <c r="R75" s="422"/>
      <c r="S75" s="422"/>
      <c r="T75" s="422"/>
    </row>
    <row r="76" spans="1:20" customFormat="1" ht="18">
      <c r="A76" s="139"/>
      <c r="B76" s="417"/>
      <c r="C76" s="417"/>
      <c r="D76" s="417"/>
      <c r="E76" s="417"/>
      <c r="F76" s="417"/>
      <c r="G76" s="417"/>
      <c r="H76" s="417"/>
      <c r="I76" s="417"/>
      <c r="J76" s="422"/>
      <c r="K76" s="422"/>
      <c r="L76" s="422"/>
      <c r="M76" s="422"/>
      <c r="N76" s="422"/>
      <c r="O76" s="422"/>
      <c r="P76" s="422"/>
      <c r="Q76" s="422"/>
      <c r="R76" s="422"/>
      <c r="S76" s="422"/>
      <c r="T76" s="422"/>
    </row>
    <row r="77" spans="1:20" customFormat="1" ht="18">
      <c r="A77" s="139"/>
      <c r="B77" s="417"/>
      <c r="C77" s="417"/>
      <c r="D77" s="417"/>
      <c r="E77" s="417"/>
      <c r="F77" s="417"/>
      <c r="G77" s="417"/>
      <c r="H77" s="417"/>
      <c r="I77" s="417"/>
      <c r="J77" s="422"/>
      <c r="K77" s="422"/>
      <c r="L77" s="422"/>
      <c r="M77" s="422"/>
      <c r="N77" s="422"/>
      <c r="O77" s="422"/>
      <c r="P77" s="422"/>
      <c r="Q77" s="422"/>
      <c r="R77" s="422"/>
      <c r="S77" s="422"/>
      <c r="T77" s="422"/>
    </row>
    <row r="78" spans="1:20" customFormat="1" ht="18">
      <c r="A78" s="139"/>
      <c r="B78" s="417"/>
      <c r="C78" s="417"/>
      <c r="D78" s="417"/>
      <c r="E78" s="417"/>
      <c r="F78" s="417"/>
      <c r="G78" s="417"/>
      <c r="H78" s="417"/>
      <c r="I78" s="417"/>
      <c r="J78" s="422"/>
      <c r="K78" s="422"/>
      <c r="L78" s="422"/>
      <c r="M78" s="422"/>
      <c r="N78" s="422"/>
      <c r="O78" s="422"/>
      <c r="P78" s="422"/>
      <c r="Q78" s="422"/>
      <c r="R78" s="422"/>
      <c r="S78" s="422"/>
      <c r="T78" s="422"/>
    </row>
    <row r="79" spans="1:20" customFormat="1" ht="18">
      <c r="A79" s="139"/>
      <c r="B79" s="417"/>
      <c r="C79" s="417"/>
      <c r="D79" s="417"/>
      <c r="E79" s="417"/>
      <c r="F79" s="417"/>
      <c r="G79" s="417"/>
      <c r="H79" s="417"/>
      <c r="I79" s="417"/>
      <c r="J79" s="422"/>
      <c r="K79" s="422"/>
      <c r="L79" s="422"/>
      <c r="M79" s="422"/>
      <c r="N79" s="422"/>
      <c r="O79" s="422"/>
      <c r="P79" s="422"/>
      <c r="Q79" s="422"/>
      <c r="R79" s="422"/>
      <c r="S79" s="422"/>
      <c r="T79" s="422"/>
    </row>
    <row r="80" spans="1:20" customFormat="1" ht="51" customHeight="1">
      <c r="A80" s="139"/>
      <c r="B80" s="417"/>
      <c r="C80" s="1295" t="s">
        <v>423</v>
      </c>
      <c r="D80" s="1295"/>
      <c r="E80" s="1295"/>
      <c r="F80" s="1295"/>
      <c r="G80" s="1295"/>
      <c r="H80" s="1295"/>
      <c r="I80" s="1295"/>
      <c r="J80" s="422"/>
      <c r="K80" s="422"/>
      <c r="L80" s="422"/>
      <c r="M80" s="422"/>
      <c r="N80" s="422"/>
      <c r="O80" s="422"/>
      <c r="P80" s="422"/>
      <c r="Q80" s="422"/>
      <c r="R80" s="422"/>
      <c r="S80" s="422"/>
      <c r="T80" s="422"/>
    </row>
    <row r="81" spans="1:20" customFormat="1" ht="43.5" customHeight="1">
      <c r="A81" s="139"/>
      <c r="B81" s="417"/>
      <c r="C81" s="1291" t="s">
        <v>434</v>
      </c>
      <c r="D81" s="1291"/>
      <c r="E81" s="1291"/>
      <c r="F81" s="1291"/>
      <c r="G81" s="1291"/>
      <c r="H81" s="1291"/>
      <c r="I81" s="1291"/>
      <c r="J81" s="422"/>
      <c r="K81" s="422"/>
      <c r="L81" s="422"/>
      <c r="M81" s="422"/>
      <c r="N81" s="422"/>
      <c r="O81" s="422"/>
      <c r="P81" s="422"/>
      <c r="Q81" s="422"/>
      <c r="R81" s="422"/>
      <c r="S81" s="422"/>
      <c r="T81" s="422"/>
    </row>
    <row r="82" spans="1:20" customFormat="1" ht="18">
      <c r="A82" s="139"/>
      <c r="B82" s="417"/>
      <c r="C82" s="417"/>
      <c r="D82" s="417"/>
      <c r="E82" s="417"/>
      <c r="F82" s="417"/>
      <c r="G82" s="417"/>
      <c r="H82" s="417"/>
      <c r="I82" s="417"/>
      <c r="J82" s="422"/>
      <c r="K82" s="422"/>
      <c r="L82" s="422"/>
      <c r="M82" s="422"/>
      <c r="N82" s="422"/>
      <c r="O82" s="422"/>
      <c r="P82" s="422"/>
      <c r="Q82" s="422"/>
      <c r="R82" s="422"/>
      <c r="S82" s="422"/>
      <c r="T82" s="422"/>
    </row>
    <row r="83" spans="1:20" customFormat="1" ht="18">
      <c r="A83" s="139"/>
      <c r="B83" s="417"/>
      <c r="C83" s="417"/>
      <c r="D83" s="417"/>
      <c r="E83" s="417"/>
      <c r="F83" s="417"/>
      <c r="G83" s="417"/>
      <c r="H83" s="417"/>
      <c r="I83" s="417"/>
      <c r="J83" s="422"/>
      <c r="K83" s="422"/>
      <c r="L83" s="422"/>
      <c r="M83" s="422"/>
      <c r="N83" s="422"/>
      <c r="O83" s="422"/>
      <c r="P83" s="422"/>
      <c r="Q83" s="422"/>
      <c r="R83" s="422"/>
      <c r="S83" s="422"/>
      <c r="T83" s="422"/>
    </row>
    <row r="84" spans="1:20" customFormat="1" ht="18">
      <c r="A84" s="139"/>
      <c r="B84" s="417"/>
      <c r="C84" s="417"/>
      <c r="D84" s="417"/>
      <c r="E84" s="417"/>
      <c r="F84" s="417"/>
      <c r="G84" s="417"/>
      <c r="H84" s="417"/>
      <c r="I84" s="417"/>
      <c r="J84" s="422"/>
      <c r="K84" s="422"/>
      <c r="L84" s="422"/>
      <c r="M84" s="422"/>
      <c r="N84" s="422"/>
      <c r="O84" s="422"/>
      <c r="P84" s="422"/>
      <c r="Q84" s="422"/>
      <c r="R84" s="422"/>
      <c r="S84" s="422"/>
      <c r="T84" s="422"/>
    </row>
    <row r="85" spans="1:20" customFormat="1" ht="18">
      <c r="A85" s="139"/>
      <c r="B85" s="417"/>
      <c r="C85" s="417"/>
      <c r="D85" s="417"/>
      <c r="E85" s="417"/>
      <c r="F85" s="417"/>
      <c r="G85" s="417"/>
      <c r="H85" s="417"/>
      <c r="I85" s="417"/>
      <c r="J85" s="422"/>
      <c r="K85" s="422"/>
      <c r="L85" s="422"/>
      <c r="M85" s="422"/>
      <c r="N85" s="422"/>
      <c r="O85" s="422"/>
      <c r="P85" s="422"/>
      <c r="Q85" s="422"/>
      <c r="R85" s="422"/>
      <c r="S85" s="422"/>
      <c r="T85" s="422"/>
    </row>
    <row r="86" spans="1:20" customFormat="1" ht="18">
      <c r="A86" s="139"/>
      <c r="B86" s="417"/>
      <c r="C86" s="417"/>
      <c r="D86" s="417"/>
      <c r="E86" s="417"/>
      <c r="F86" s="417"/>
      <c r="G86" s="417"/>
      <c r="H86" s="417"/>
      <c r="I86" s="417"/>
      <c r="J86" s="422"/>
      <c r="K86" s="422"/>
      <c r="L86" s="422"/>
      <c r="M86" s="422"/>
      <c r="N86" s="422"/>
      <c r="O86" s="422"/>
      <c r="P86" s="422"/>
      <c r="Q86" s="422"/>
      <c r="R86" s="422"/>
      <c r="S86" s="422"/>
      <c r="T86" s="422"/>
    </row>
    <row r="87" spans="1:20" customFormat="1" ht="18">
      <c r="A87" s="139"/>
      <c r="B87" s="417"/>
      <c r="C87" s="417"/>
      <c r="D87" s="417"/>
      <c r="E87" s="417"/>
      <c r="F87" s="417"/>
      <c r="G87" s="417"/>
      <c r="H87" s="417"/>
      <c r="I87" s="417"/>
      <c r="J87" s="422"/>
      <c r="K87" s="422"/>
      <c r="L87" s="422"/>
      <c r="M87" s="422"/>
      <c r="N87" s="422"/>
      <c r="O87" s="422"/>
      <c r="P87" s="422"/>
      <c r="Q87" s="422"/>
      <c r="R87" s="422"/>
      <c r="S87" s="422"/>
      <c r="T87" s="422"/>
    </row>
    <row r="88" spans="1:20" customFormat="1" ht="18">
      <c r="A88" s="139"/>
      <c r="B88" s="417"/>
      <c r="C88" s="417"/>
      <c r="D88" s="417"/>
      <c r="E88" s="417"/>
      <c r="F88" s="417"/>
      <c r="G88" s="417"/>
      <c r="H88" s="417"/>
      <c r="I88" s="417"/>
      <c r="J88" s="422"/>
      <c r="K88" s="422"/>
      <c r="L88" s="422"/>
      <c r="M88" s="422"/>
      <c r="N88" s="422"/>
      <c r="O88" s="422"/>
      <c r="P88" s="422"/>
      <c r="Q88" s="422"/>
      <c r="R88" s="422"/>
      <c r="S88" s="422"/>
      <c r="T88" s="422"/>
    </row>
    <row r="89" spans="1:20" customFormat="1" ht="18">
      <c r="A89" s="139"/>
      <c r="B89" s="417"/>
      <c r="C89" s="417"/>
      <c r="D89" s="417"/>
      <c r="E89" s="417"/>
      <c r="F89" s="417"/>
      <c r="G89" s="417"/>
      <c r="H89" s="417"/>
      <c r="I89" s="417"/>
      <c r="J89" s="422"/>
      <c r="K89" s="422"/>
      <c r="L89" s="422"/>
      <c r="M89" s="422"/>
      <c r="N89" s="422"/>
      <c r="O89" s="422"/>
      <c r="P89" s="422"/>
      <c r="Q89" s="422"/>
      <c r="R89" s="422"/>
      <c r="S89" s="422"/>
      <c r="T89" s="422"/>
    </row>
    <row r="90" spans="1:20" customFormat="1" ht="18">
      <c r="A90" s="139"/>
      <c r="B90" s="417"/>
      <c r="C90" s="417"/>
      <c r="D90" s="417"/>
      <c r="E90" s="417"/>
      <c r="F90" s="417"/>
      <c r="G90" s="417"/>
      <c r="H90" s="417"/>
      <c r="I90" s="417"/>
      <c r="J90" s="422"/>
      <c r="K90" s="422"/>
      <c r="L90" s="422"/>
      <c r="M90" s="422"/>
      <c r="N90" s="422"/>
      <c r="O90" s="422"/>
      <c r="P90" s="422"/>
      <c r="Q90" s="422"/>
      <c r="R90" s="422"/>
      <c r="S90" s="422"/>
      <c r="T90" s="422"/>
    </row>
    <row r="91" spans="1:20" customFormat="1" ht="18">
      <c r="A91" s="139"/>
      <c r="B91" s="417"/>
      <c r="C91" s="417"/>
      <c r="D91" s="417"/>
      <c r="E91" s="417"/>
      <c r="F91" s="417"/>
      <c r="G91" s="417"/>
      <c r="H91" s="417"/>
      <c r="I91" s="417"/>
      <c r="J91" s="422"/>
      <c r="K91" s="422"/>
      <c r="L91" s="422"/>
      <c r="M91" s="422"/>
      <c r="N91" s="422"/>
      <c r="O91" s="422"/>
      <c r="P91" s="422"/>
      <c r="Q91" s="422"/>
      <c r="R91" s="422"/>
      <c r="S91" s="422"/>
      <c r="T91" s="422"/>
    </row>
    <row r="92" spans="1:20" customFormat="1" ht="18">
      <c r="A92" s="139"/>
      <c r="B92" s="417"/>
      <c r="C92" s="417"/>
      <c r="D92" s="417"/>
      <c r="E92" s="417"/>
      <c r="F92" s="417"/>
      <c r="G92" s="417"/>
      <c r="H92" s="417"/>
      <c r="I92" s="417"/>
      <c r="J92" s="422"/>
      <c r="K92" s="422"/>
      <c r="L92" s="422"/>
      <c r="M92" s="422"/>
      <c r="N92" s="422"/>
      <c r="O92" s="422"/>
      <c r="P92" s="422"/>
      <c r="Q92" s="422"/>
      <c r="R92" s="422"/>
      <c r="S92" s="422"/>
      <c r="T92" s="422"/>
    </row>
    <row r="93" spans="1:20" customFormat="1" ht="18">
      <c r="A93" s="139"/>
      <c r="B93" s="417"/>
      <c r="C93" s="417"/>
      <c r="D93" s="417"/>
      <c r="E93" s="417"/>
      <c r="F93" s="417"/>
      <c r="G93" s="417"/>
      <c r="H93" s="417"/>
      <c r="I93" s="417"/>
      <c r="J93" s="422"/>
      <c r="K93" s="422"/>
      <c r="L93" s="422"/>
      <c r="M93" s="422"/>
      <c r="N93" s="422"/>
      <c r="O93" s="422"/>
      <c r="P93" s="422"/>
      <c r="Q93" s="422"/>
      <c r="R93" s="422"/>
      <c r="S93" s="422"/>
      <c r="T93" s="422"/>
    </row>
    <row r="94" spans="1:20" customFormat="1" ht="18">
      <c r="A94" s="139"/>
      <c r="B94" s="417"/>
      <c r="C94" s="417"/>
      <c r="D94" s="417"/>
      <c r="E94" s="417"/>
      <c r="F94" s="417"/>
      <c r="G94" s="417"/>
      <c r="H94" s="417"/>
      <c r="I94" s="417"/>
      <c r="J94" s="422"/>
      <c r="K94" s="422"/>
      <c r="L94" s="422"/>
      <c r="M94" s="422"/>
      <c r="N94" s="422"/>
      <c r="O94" s="422"/>
      <c r="P94" s="422"/>
      <c r="Q94" s="422"/>
      <c r="R94" s="422"/>
      <c r="S94" s="422"/>
      <c r="T94" s="422"/>
    </row>
    <row r="95" spans="1:20" customFormat="1" ht="18">
      <c r="A95" s="139"/>
      <c r="B95" s="417"/>
      <c r="C95" s="417"/>
      <c r="D95" s="417"/>
      <c r="E95" s="417"/>
      <c r="F95" s="417"/>
      <c r="G95" s="417"/>
      <c r="H95" s="417"/>
      <c r="I95" s="417"/>
      <c r="J95" s="422"/>
      <c r="K95" s="422"/>
      <c r="L95" s="422"/>
      <c r="M95" s="422"/>
      <c r="N95" s="422"/>
      <c r="O95" s="422"/>
      <c r="P95" s="422"/>
      <c r="Q95" s="422"/>
      <c r="R95" s="422"/>
      <c r="S95" s="422"/>
      <c r="T95" s="422"/>
    </row>
    <row r="96" spans="1:20" customFormat="1" ht="18">
      <c r="A96" s="139"/>
      <c r="B96" s="417"/>
      <c r="C96" s="417"/>
      <c r="D96" s="417"/>
      <c r="E96" s="417"/>
      <c r="F96" s="417"/>
      <c r="G96" s="417"/>
      <c r="H96" s="417"/>
      <c r="I96" s="417"/>
      <c r="J96" s="422"/>
      <c r="K96" s="422"/>
      <c r="L96" s="422"/>
      <c r="M96" s="422"/>
      <c r="N96" s="422"/>
      <c r="O96" s="422"/>
      <c r="P96" s="422"/>
      <c r="Q96" s="422"/>
      <c r="R96" s="422"/>
      <c r="S96" s="422"/>
      <c r="T96" s="422"/>
    </row>
    <row r="97" spans="1:20" customFormat="1" ht="18">
      <c r="A97" s="139"/>
      <c r="B97" s="417"/>
      <c r="C97" s="417"/>
      <c r="D97" s="417"/>
      <c r="E97" s="417"/>
      <c r="F97" s="417"/>
      <c r="G97" s="417"/>
      <c r="H97" s="417"/>
      <c r="I97" s="417"/>
      <c r="J97" s="422"/>
      <c r="K97" s="422"/>
      <c r="L97" s="422"/>
      <c r="M97" s="422"/>
      <c r="N97" s="422"/>
      <c r="O97" s="422"/>
      <c r="P97" s="422"/>
      <c r="Q97" s="422"/>
      <c r="R97" s="422"/>
      <c r="S97" s="422"/>
      <c r="T97" s="422"/>
    </row>
    <row r="98" spans="1:20" customFormat="1" ht="18">
      <c r="A98" s="139"/>
      <c r="B98" s="417"/>
      <c r="C98" s="417"/>
      <c r="D98" s="417"/>
      <c r="E98" s="417"/>
      <c r="F98" s="417"/>
      <c r="G98" s="417"/>
      <c r="H98" s="417"/>
      <c r="I98" s="417"/>
      <c r="J98" s="422"/>
      <c r="K98" s="422"/>
      <c r="L98" s="422"/>
      <c r="M98" s="422"/>
      <c r="N98" s="422"/>
      <c r="O98" s="422"/>
      <c r="P98" s="422"/>
      <c r="Q98" s="422"/>
      <c r="R98" s="422"/>
      <c r="S98" s="422"/>
      <c r="T98" s="422"/>
    </row>
    <row r="99" spans="1:20" customFormat="1" ht="18">
      <c r="A99" s="139"/>
      <c r="B99" s="417"/>
      <c r="C99" s="417"/>
      <c r="D99" s="417"/>
      <c r="E99" s="417"/>
      <c r="F99" s="417"/>
      <c r="G99" s="417"/>
      <c r="H99" s="417"/>
      <c r="I99" s="417"/>
      <c r="J99" s="422"/>
      <c r="K99" s="422"/>
      <c r="L99" s="422"/>
      <c r="M99" s="422"/>
      <c r="N99" s="422"/>
      <c r="O99" s="422"/>
      <c r="P99" s="422"/>
      <c r="Q99" s="422"/>
      <c r="R99" s="422"/>
      <c r="S99" s="422"/>
      <c r="T99" s="422"/>
    </row>
    <row r="100" spans="1:20" customFormat="1" ht="18">
      <c r="A100" s="139"/>
      <c r="B100" s="417"/>
      <c r="C100" s="417"/>
      <c r="D100" s="417"/>
      <c r="E100" s="417"/>
      <c r="F100" s="417"/>
      <c r="G100" s="417"/>
      <c r="H100" s="417"/>
      <c r="I100" s="417"/>
      <c r="J100" s="422"/>
      <c r="K100" s="422"/>
      <c r="L100" s="422"/>
      <c r="M100" s="422"/>
      <c r="N100" s="422"/>
      <c r="O100" s="422"/>
      <c r="P100" s="422"/>
      <c r="Q100" s="422"/>
      <c r="R100" s="422"/>
      <c r="S100" s="422"/>
      <c r="T100" s="422"/>
    </row>
    <row r="101" spans="1:20" customFormat="1" ht="18">
      <c r="A101" s="139"/>
      <c r="B101" s="417"/>
      <c r="C101" s="417"/>
      <c r="D101" s="417"/>
      <c r="E101" s="417"/>
      <c r="F101" s="417"/>
      <c r="G101" s="417"/>
      <c r="H101" s="417"/>
      <c r="I101" s="417"/>
      <c r="J101" s="422"/>
      <c r="K101" s="422"/>
      <c r="L101" s="422"/>
      <c r="M101" s="422"/>
      <c r="N101" s="422"/>
      <c r="O101" s="422"/>
      <c r="P101" s="422"/>
      <c r="Q101" s="422"/>
      <c r="R101" s="422"/>
      <c r="S101" s="422"/>
      <c r="T101" s="422"/>
    </row>
    <row r="102" spans="1:20" customFormat="1" ht="18">
      <c r="A102" s="139"/>
      <c r="B102" s="417"/>
      <c r="C102" s="417"/>
      <c r="D102" s="417"/>
      <c r="E102" s="417"/>
      <c r="F102" s="417"/>
      <c r="G102" s="417"/>
      <c r="H102" s="417"/>
      <c r="I102" s="417"/>
      <c r="J102" s="422"/>
      <c r="K102" s="422"/>
      <c r="L102" s="422"/>
      <c r="M102" s="422"/>
      <c r="N102" s="422"/>
      <c r="O102" s="422"/>
      <c r="P102" s="422"/>
      <c r="Q102" s="422"/>
      <c r="R102" s="422"/>
      <c r="S102" s="422"/>
      <c r="T102" s="422"/>
    </row>
    <row r="103" spans="1:20" customFormat="1" ht="18">
      <c r="A103" s="139"/>
      <c r="B103" s="417"/>
      <c r="C103" s="417"/>
      <c r="D103" s="417"/>
      <c r="E103" s="417"/>
      <c r="F103" s="417"/>
      <c r="G103" s="417"/>
      <c r="H103" s="417"/>
      <c r="I103" s="417"/>
      <c r="J103" s="422"/>
      <c r="K103" s="422"/>
      <c r="L103" s="422"/>
      <c r="M103" s="422"/>
      <c r="N103" s="422"/>
      <c r="O103" s="422"/>
      <c r="P103" s="422"/>
      <c r="Q103" s="422"/>
      <c r="R103" s="422"/>
      <c r="S103" s="422"/>
      <c r="T103" s="422"/>
    </row>
    <row r="104" spans="1:20" customFormat="1" ht="18">
      <c r="A104" s="139"/>
      <c r="B104" s="417"/>
      <c r="C104" s="417"/>
      <c r="D104" s="417"/>
      <c r="E104" s="417"/>
      <c r="F104" s="417"/>
      <c r="G104" s="417"/>
      <c r="H104" s="417"/>
      <c r="I104" s="417"/>
      <c r="J104" s="422"/>
      <c r="K104" s="422"/>
      <c r="L104" s="422"/>
      <c r="M104" s="422"/>
      <c r="N104" s="422"/>
      <c r="O104" s="422"/>
      <c r="P104" s="422"/>
      <c r="Q104" s="422"/>
      <c r="R104" s="422"/>
      <c r="S104" s="422"/>
      <c r="T104" s="422"/>
    </row>
    <row r="105" spans="1:20" customFormat="1" ht="18">
      <c r="A105" s="139"/>
      <c r="B105" s="417"/>
      <c r="C105" s="417"/>
      <c r="D105" s="417"/>
      <c r="E105" s="417"/>
      <c r="F105" s="417"/>
      <c r="G105" s="417"/>
      <c r="H105" s="417"/>
      <c r="I105" s="417"/>
      <c r="J105" s="422"/>
      <c r="K105" s="422"/>
      <c r="L105" s="422"/>
      <c r="M105" s="422"/>
      <c r="N105" s="422"/>
      <c r="O105" s="422"/>
      <c r="P105" s="422"/>
      <c r="Q105" s="422"/>
      <c r="R105" s="422"/>
      <c r="S105" s="422"/>
      <c r="T105" s="422"/>
    </row>
    <row r="106" spans="1:20" customFormat="1" ht="18">
      <c r="A106" s="139"/>
      <c r="B106" s="417"/>
      <c r="C106" s="417"/>
      <c r="D106" s="417"/>
      <c r="E106" s="417"/>
      <c r="F106" s="417"/>
      <c r="G106" s="417"/>
      <c r="H106" s="417"/>
      <c r="I106" s="417"/>
      <c r="J106" s="422"/>
      <c r="K106" s="422"/>
      <c r="L106" s="422"/>
      <c r="M106" s="422"/>
      <c r="N106" s="422"/>
      <c r="O106" s="422"/>
      <c r="P106" s="422"/>
      <c r="Q106" s="422"/>
      <c r="R106" s="422"/>
      <c r="S106" s="422"/>
      <c r="T106" s="422"/>
    </row>
    <row r="107" spans="1:20" customFormat="1" ht="18">
      <c r="A107" s="139"/>
      <c r="B107" s="417"/>
      <c r="C107" s="417"/>
      <c r="D107" s="417"/>
      <c r="E107" s="417"/>
      <c r="F107" s="417"/>
      <c r="G107" s="417"/>
      <c r="H107" s="417"/>
      <c r="I107" s="417"/>
      <c r="J107" s="422"/>
      <c r="K107" s="422"/>
      <c r="L107" s="422"/>
      <c r="M107" s="422"/>
      <c r="N107" s="422"/>
      <c r="O107" s="422"/>
      <c r="P107" s="422"/>
      <c r="Q107" s="422"/>
      <c r="R107" s="422"/>
      <c r="S107" s="422"/>
      <c r="T107" s="422"/>
    </row>
    <row r="108" spans="1:20" customFormat="1" ht="18">
      <c r="A108" s="139"/>
      <c r="B108" s="417"/>
      <c r="C108" s="417"/>
      <c r="D108" s="417"/>
      <c r="E108" s="417"/>
      <c r="F108" s="417"/>
      <c r="G108" s="417"/>
      <c r="H108" s="417"/>
      <c r="I108" s="417"/>
      <c r="J108" s="422"/>
      <c r="K108" s="422"/>
      <c r="L108" s="422"/>
      <c r="M108" s="422"/>
      <c r="N108" s="422"/>
      <c r="O108" s="422"/>
      <c r="P108" s="422"/>
      <c r="Q108" s="422"/>
      <c r="R108" s="422"/>
      <c r="S108" s="422"/>
      <c r="T108" s="422"/>
    </row>
    <row r="109" spans="1:20" customFormat="1" ht="18">
      <c r="A109" s="139"/>
      <c r="B109" s="417"/>
      <c r="C109" s="417"/>
      <c r="D109" s="417"/>
      <c r="E109" s="417"/>
      <c r="F109" s="417"/>
      <c r="G109" s="417"/>
      <c r="H109" s="417"/>
      <c r="I109" s="417"/>
      <c r="J109" s="422"/>
      <c r="K109" s="422"/>
      <c r="L109" s="422"/>
      <c r="M109" s="422"/>
      <c r="N109" s="422"/>
      <c r="O109" s="422"/>
      <c r="P109" s="422"/>
      <c r="Q109" s="422"/>
      <c r="R109" s="422"/>
      <c r="S109" s="422"/>
      <c r="T109" s="422"/>
    </row>
    <row r="110" spans="1:20" customFormat="1" ht="18">
      <c r="A110" s="139"/>
      <c r="B110" s="417"/>
      <c r="C110" s="417"/>
      <c r="D110" s="417"/>
      <c r="E110" s="417"/>
      <c r="F110" s="417"/>
      <c r="G110" s="417"/>
      <c r="H110" s="417"/>
      <c r="I110" s="417"/>
      <c r="J110" s="422"/>
      <c r="K110" s="422"/>
      <c r="L110" s="422"/>
      <c r="M110" s="422"/>
      <c r="N110" s="422"/>
      <c r="O110" s="422"/>
      <c r="P110" s="422"/>
      <c r="Q110" s="422"/>
      <c r="R110" s="422"/>
      <c r="S110" s="422"/>
      <c r="T110" s="422"/>
    </row>
    <row r="111" spans="1:20" customFormat="1" ht="18">
      <c r="A111" s="139"/>
      <c r="B111" s="417"/>
      <c r="C111" s="417"/>
      <c r="D111" s="417"/>
      <c r="E111" s="417"/>
      <c r="F111" s="417"/>
      <c r="G111" s="417"/>
      <c r="H111" s="417"/>
      <c r="I111" s="417"/>
      <c r="J111" s="422"/>
      <c r="K111" s="422"/>
      <c r="L111" s="422"/>
      <c r="M111" s="422"/>
      <c r="N111" s="422"/>
      <c r="O111" s="422"/>
      <c r="P111" s="422"/>
      <c r="Q111" s="422"/>
      <c r="R111" s="422"/>
      <c r="S111" s="422"/>
      <c r="T111" s="422"/>
    </row>
    <row r="112" spans="1:20" customFormat="1" ht="18">
      <c r="A112" s="139"/>
      <c r="B112" s="417"/>
      <c r="C112" s="417"/>
      <c r="D112" s="417"/>
      <c r="E112" s="417"/>
      <c r="F112" s="417"/>
      <c r="G112" s="417"/>
      <c r="H112" s="417"/>
      <c r="I112" s="417"/>
      <c r="J112" s="422"/>
      <c r="K112" s="422"/>
      <c r="L112" s="422"/>
      <c r="M112" s="422"/>
      <c r="N112" s="422"/>
      <c r="O112" s="422"/>
      <c r="P112" s="422"/>
      <c r="Q112" s="422"/>
      <c r="R112" s="422"/>
      <c r="S112" s="422"/>
      <c r="T112" s="422"/>
    </row>
    <row r="113" spans="1:20" customFormat="1" ht="18">
      <c r="A113" s="139"/>
      <c r="B113" s="417"/>
      <c r="C113" s="417"/>
      <c r="D113" s="417"/>
      <c r="E113" s="417"/>
      <c r="F113" s="417"/>
      <c r="G113" s="417"/>
      <c r="H113" s="417"/>
      <c r="I113" s="417"/>
      <c r="J113" s="422"/>
      <c r="K113" s="422"/>
      <c r="L113" s="422"/>
      <c r="M113" s="422"/>
      <c r="N113" s="422"/>
      <c r="O113" s="422"/>
      <c r="P113" s="422"/>
      <c r="Q113" s="422"/>
      <c r="R113" s="422"/>
      <c r="S113" s="422"/>
      <c r="T113" s="422"/>
    </row>
    <row r="114" spans="1:20" customFormat="1" ht="18">
      <c r="A114" s="139"/>
      <c r="B114" s="417"/>
      <c r="C114" s="417"/>
      <c r="D114" s="417"/>
      <c r="E114" s="417"/>
      <c r="F114" s="417"/>
      <c r="G114" s="417"/>
      <c r="H114" s="417"/>
      <c r="I114" s="417"/>
      <c r="J114" s="422"/>
      <c r="K114" s="422"/>
      <c r="L114" s="422"/>
      <c r="M114" s="422"/>
      <c r="N114" s="422"/>
      <c r="O114" s="422"/>
      <c r="P114" s="422"/>
      <c r="Q114" s="422"/>
      <c r="R114" s="422"/>
      <c r="S114" s="422"/>
      <c r="T114" s="422"/>
    </row>
    <row r="115" spans="1:20" customFormat="1" ht="18">
      <c r="A115" s="139"/>
      <c r="B115" s="417"/>
      <c r="C115" s="417"/>
      <c r="D115" s="417"/>
      <c r="E115" s="417"/>
      <c r="F115" s="417"/>
      <c r="G115" s="417"/>
      <c r="H115" s="417"/>
      <c r="I115" s="417"/>
      <c r="J115" s="422"/>
      <c r="K115" s="422"/>
      <c r="L115" s="422"/>
      <c r="M115" s="422"/>
      <c r="N115" s="422"/>
      <c r="O115" s="422"/>
      <c r="P115" s="422"/>
      <c r="Q115" s="422"/>
      <c r="R115" s="422"/>
      <c r="S115" s="422"/>
      <c r="T115" s="422"/>
    </row>
    <row r="116" spans="1:20" customFormat="1" ht="18">
      <c r="A116" s="139"/>
      <c r="B116" s="417"/>
      <c r="C116" s="417"/>
      <c r="D116" s="417"/>
      <c r="E116" s="417"/>
      <c r="F116" s="417"/>
      <c r="G116" s="417"/>
      <c r="H116" s="417"/>
      <c r="I116" s="417"/>
      <c r="J116" s="422"/>
      <c r="K116" s="422"/>
      <c r="L116" s="422"/>
      <c r="M116" s="422"/>
      <c r="N116" s="422"/>
      <c r="O116" s="422"/>
      <c r="P116" s="422"/>
      <c r="Q116" s="422"/>
      <c r="R116" s="422"/>
      <c r="S116" s="422"/>
      <c r="T116" s="422"/>
    </row>
    <row r="117" spans="1:20" customFormat="1" ht="18">
      <c r="A117" s="139"/>
      <c r="B117" s="417"/>
      <c r="C117" s="417"/>
      <c r="D117" s="417"/>
      <c r="E117" s="417"/>
      <c r="F117" s="417"/>
      <c r="G117" s="417"/>
      <c r="H117" s="417"/>
      <c r="I117" s="417"/>
      <c r="J117" s="422"/>
      <c r="K117" s="422"/>
      <c r="L117" s="422"/>
      <c r="M117" s="422"/>
      <c r="N117" s="422"/>
      <c r="O117" s="422"/>
      <c r="P117" s="422"/>
      <c r="Q117" s="422"/>
      <c r="R117" s="422"/>
      <c r="S117" s="422"/>
      <c r="T117" s="422"/>
    </row>
    <row r="118" spans="1:20" customFormat="1" ht="18">
      <c r="A118" s="139"/>
      <c r="B118" s="417"/>
      <c r="C118" s="417"/>
      <c r="D118" s="417"/>
      <c r="E118" s="417"/>
      <c r="F118" s="417"/>
      <c r="G118" s="417"/>
      <c r="H118" s="417"/>
      <c r="I118" s="417"/>
      <c r="J118" s="422"/>
      <c r="K118" s="422"/>
      <c r="L118" s="422"/>
      <c r="M118" s="422"/>
      <c r="N118" s="422"/>
      <c r="O118" s="422"/>
      <c r="P118" s="422"/>
      <c r="Q118" s="422"/>
      <c r="R118" s="422"/>
      <c r="S118" s="422"/>
      <c r="T118" s="422"/>
    </row>
    <row r="119" spans="1:20" customFormat="1" ht="18">
      <c r="A119" s="139"/>
      <c r="B119" s="417"/>
      <c r="C119" s="417"/>
      <c r="D119" s="417"/>
      <c r="E119" s="417"/>
      <c r="F119" s="417"/>
      <c r="G119" s="417"/>
      <c r="H119" s="417"/>
      <c r="I119" s="417"/>
      <c r="J119" s="422"/>
      <c r="K119" s="422"/>
      <c r="L119" s="422"/>
      <c r="M119" s="422"/>
      <c r="N119" s="422"/>
      <c r="O119" s="422"/>
      <c r="P119" s="422"/>
      <c r="Q119" s="422"/>
      <c r="R119" s="422"/>
      <c r="S119" s="422"/>
      <c r="T119" s="422"/>
    </row>
    <row r="120" spans="1:20" customFormat="1" ht="18">
      <c r="A120" s="139"/>
      <c r="B120" s="417"/>
      <c r="C120" s="417"/>
      <c r="D120" s="417"/>
      <c r="E120" s="417"/>
      <c r="F120" s="417"/>
      <c r="G120" s="417"/>
      <c r="H120" s="417"/>
      <c r="I120" s="417"/>
      <c r="J120" s="422"/>
      <c r="K120" s="422"/>
      <c r="L120" s="422"/>
      <c r="M120" s="422"/>
      <c r="N120" s="422"/>
      <c r="O120" s="422"/>
      <c r="P120" s="422"/>
      <c r="Q120" s="422"/>
      <c r="R120" s="422"/>
      <c r="S120" s="422"/>
      <c r="T120" s="422"/>
    </row>
    <row r="121" spans="1:20" customFormat="1" ht="18">
      <c r="A121" s="139"/>
      <c r="B121" s="417"/>
      <c r="C121" s="417"/>
      <c r="D121" s="417"/>
      <c r="E121" s="417"/>
      <c r="F121" s="417"/>
      <c r="G121" s="417"/>
      <c r="H121" s="417"/>
      <c r="I121" s="417"/>
      <c r="J121" s="422"/>
      <c r="K121" s="422"/>
      <c r="L121" s="422"/>
      <c r="M121" s="422"/>
      <c r="N121" s="422"/>
      <c r="O121" s="422"/>
      <c r="P121" s="422"/>
      <c r="Q121" s="422"/>
      <c r="R121" s="422"/>
      <c r="S121" s="422"/>
      <c r="T121" s="422"/>
    </row>
    <row r="122" spans="1:20" customFormat="1" ht="18">
      <c r="A122" s="139"/>
      <c r="B122" s="417"/>
      <c r="C122" s="417"/>
      <c r="D122" s="417"/>
      <c r="E122" s="417"/>
      <c r="F122" s="417"/>
      <c r="G122" s="417"/>
      <c r="H122" s="417"/>
      <c r="I122" s="417"/>
      <c r="J122" s="422"/>
      <c r="K122" s="422"/>
      <c r="L122" s="422"/>
      <c r="M122" s="422"/>
      <c r="N122" s="422"/>
      <c r="O122" s="422"/>
      <c r="P122" s="422"/>
      <c r="Q122" s="422"/>
      <c r="R122" s="422"/>
      <c r="S122" s="422"/>
      <c r="T122" s="422"/>
    </row>
    <row r="123" spans="1:20" customFormat="1" ht="18">
      <c r="A123" s="139"/>
      <c r="B123" s="417"/>
      <c r="C123" s="417"/>
      <c r="D123" s="417"/>
      <c r="E123" s="417"/>
      <c r="F123" s="417"/>
      <c r="G123" s="417"/>
      <c r="H123" s="417"/>
      <c r="I123" s="417"/>
      <c r="J123" s="422"/>
      <c r="K123" s="422"/>
      <c r="L123" s="422"/>
      <c r="M123" s="422"/>
      <c r="N123" s="422"/>
      <c r="O123" s="422"/>
      <c r="P123" s="422"/>
      <c r="Q123" s="422"/>
      <c r="R123" s="422"/>
      <c r="S123" s="422"/>
      <c r="T123" s="422"/>
    </row>
    <row r="124" spans="1:20" customFormat="1" ht="18">
      <c r="A124" s="139"/>
      <c r="B124" s="417"/>
      <c r="C124" s="417"/>
      <c r="D124" s="417"/>
      <c r="E124" s="417"/>
      <c r="F124" s="417"/>
      <c r="G124" s="417"/>
      <c r="H124" s="417"/>
      <c r="I124" s="417"/>
      <c r="J124" s="422"/>
      <c r="K124" s="422"/>
      <c r="L124" s="422"/>
      <c r="M124" s="422"/>
      <c r="N124" s="422"/>
      <c r="O124" s="422"/>
      <c r="P124" s="422"/>
      <c r="Q124" s="422"/>
      <c r="R124" s="422"/>
      <c r="S124" s="422"/>
      <c r="T124" s="422"/>
    </row>
    <row r="125" spans="1:20" customFormat="1" ht="18">
      <c r="A125" s="139"/>
      <c r="B125" s="417"/>
      <c r="C125" s="417"/>
      <c r="D125" s="417"/>
      <c r="E125" s="417"/>
      <c r="F125" s="417"/>
      <c r="G125" s="417"/>
      <c r="H125" s="417"/>
      <c r="I125" s="417"/>
      <c r="J125" s="422"/>
      <c r="K125" s="422"/>
      <c r="L125" s="422"/>
      <c r="M125" s="422"/>
      <c r="N125" s="422"/>
      <c r="O125" s="422"/>
      <c r="P125" s="422"/>
      <c r="Q125" s="422"/>
      <c r="R125" s="422"/>
      <c r="S125" s="422"/>
      <c r="T125" s="422"/>
    </row>
    <row r="126" spans="1:20" customFormat="1" ht="18">
      <c r="A126" s="139"/>
      <c r="B126" s="417"/>
      <c r="C126" s="417"/>
      <c r="D126" s="417"/>
      <c r="E126" s="417"/>
      <c r="F126" s="417"/>
      <c r="G126" s="417"/>
      <c r="H126" s="417"/>
      <c r="I126" s="417"/>
      <c r="J126" s="422"/>
      <c r="K126" s="422"/>
      <c r="L126" s="422"/>
      <c r="M126" s="422"/>
      <c r="N126" s="422"/>
      <c r="O126" s="422"/>
      <c r="P126" s="422"/>
      <c r="Q126" s="422"/>
      <c r="R126" s="422"/>
      <c r="S126" s="422"/>
      <c r="T126" s="422"/>
    </row>
    <row r="127" spans="1:20" customFormat="1" ht="18">
      <c r="A127" s="139"/>
      <c r="B127" s="417"/>
      <c r="C127" s="417"/>
      <c r="D127" s="417"/>
      <c r="E127" s="417"/>
      <c r="F127" s="417"/>
      <c r="G127" s="417"/>
      <c r="H127" s="417"/>
      <c r="I127" s="417"/>
      <c r="J127" s="422"/>
      <c r="K127" s="422"/>
      <c r="L127" s="422"/>
      <c r="M127" s="422"/>
      <c r="N127" s="422"/>
      <c r="O127" s="422"/>
      <c r="P127" s="422"/>
      <c r="Q127" s="422"/>
      <c r="R127" s="422"/>
      <c r="S127" s="422"/>
      <c r="T127" s="422"/>
    </row>
    <row r="128" spans="1:20" customFormat="1" ht="18">
      <c r="A128" s="139"/>
      <c r="B128" s="417"/>
      <c r="C128" s="417"/>
      <c r="D128" s="417"/>
      <c r="E128" s="417"/>
      <c r="F128" s="417"/>
      <c r="G128" s="417"/>
      <c r="H128" s="417"/>
      <c r="I128" s="417"/>
      <c r="J128" s="422"/>
      <c r="K128" s="422"/>
      <c r="L128" s="422"/>
      <c r="M128" s="422"/>
      <c r="N128" s="422"/>
      <c r="O128" s="422"/>
      <c r="P128" s="422"/>
      <c r="Q128" s="422"/>
      <c r="R128" s="422"/>
      <c r="S128" s="422"/>
      <c r="T128" s="422"/>
    </row>
    <row r="129" spans="1:20" customFormat="1" ht="18">
      <c r="A129" s="139"/>
      <c r="B129" s="417"/>
      <c r="C129" s="417"/>
      <c r="D129" s="417"/>
      <c r="E129" s="417"/>
      <c r="F129" s="417"/>
      <c r="G129" s="417"/>
      <c r="H129" s="417"/>
      <c r="I129" s="417"/>
      <c r="J129" s="422"/>
      <c r="K129" s="422"/>
      <c r="L129" s="422"/>
      <c r="M129" s="422"/>
      <c r="N129" s="422"/>
      <c r="O129" s="422"/>
      <c r="P129" s="422"/>
      <c r="Q129" s="422"/>
      <c r="R129" s="422"/>
      <c r="S129" s="422"/>
      <c r="T129" s="422"/>
    </row>
    <row r="130" spans="1:20" customFormat="1" ht="18">
      <c r="A130" s="139"/>
      <c r="B130" s="417"/>
      <c r="C130" s="417"/>
      <c r="D130" s="417"/>
      <c r="E130" s="417"/>
      <c r="F130" s="417"/>
      <c r="G130" s="417"/>
      <c r="H130" s="417"/>
      <c r="I130" s="417"/>
      <c r="J130" s="422"/>
      <c r="K130" s="422"/>
      <c r="L130" s="422"/>
      <c r="M130" s="422"/>
      <c r="N130" s="422"/>
      <c r="O130" s="422"/>
      <c r="P130" s="422"/>
      <c r="Q130" s="422"/>
      <c r="R130" s="422"/>
      <c r="S130" s="422"/>
      <c r="T130" s="422"/>
    </row>
    <row r="131" spans="1:20" customFormat="1" ht="18">
      <c r="A131" s="139"/>
      <c r="B131" s="417"/>
      <c r="C131" s="417"/>
      <c r="D131" s="417"/>
      <c r="E131" s="417"/>
      <c r="F131" s="417"/>
      <c r="G131" s="417"/>
      <c r="H131" s="417"/>
      <c r="I131" s="417"/>
      <c r="J131" s="422"/>
      <c r="K131" s="422"/>
      <c r="L131" s="422"/>
      <c r="M131" s="422"/>
      <c r="N131" s="422"/>
      <c r="O131" s="422"/>
      <c r="P131" s="422"/>
      <c r="Q131" s="422"/>
      <c r="R131" s="422"/>
      <c r="S131" s="422"/>
      <c r="T131" s="422"/>
    </row>
    <row r="132" spans="1:20" customFormat="1" ht="18">
      <c r="A132" s="139"/>
      <c r="B132" s="417"/>
      <c r="C132" s="417"/>
      <c r="D132" s="417"/>
      <c r="E132" s="417"/>
      <c r="F132" s="417"/>
      <c r="G132" s="417"/>
      <c r="H132" s="417"/>
      <c r="I132" s="417"/>
      <c r="J132" s="422"/>
      <c r="K132" s="422"/>
      <c r="L132" s="422"/>
      <c r="M132" s="422"/>
      <c r="N132" s="422"/>
      <c r="O132" s="422"/>
      <c r="P132" s="422"/>
      <c r="Q132" s="422"/>
      <c r="R132" s="422"/>
      <c r="S132" s="422"/>
      <c r="T132" s="422"/>
    </row>
    <row r="133" spans="1:20" customFormat="1" ht="18">
      <c r="A133" s="139"/>
      <c r="B133" s="417"/>
      <c r="C133" s="417"/>
      <c r="D133" s="417"/>
      <c r="E133" s="417"/>
      <c r="F133" s="417"/>
      <c r="G133" s="417"/>
      <c r="H133" s="417"/>
      <c r="I133" s="417"/>
      <c r="J133" s="422"/>
      <c r="K133" s="422"/>
      <c r="L133" s="422"/>
      <c r="M133" s="422"/>
      <c r="N133" s="422"/>
      <c r="O133" s="422"/>
      <c r="P133" s="422"/>
      <c r="Q133" s="422"/>
      <c r="R133" s="422"/>
      <c r="S133" s="422"/>
      <c r="T133" s="422"/>
    </row>
    <row r="134" spans="1:20" customFormat="1" ht="18">
      <c r="A134" s="139"/>
      <c r="B134" s="417"/>
      <c r="C134" s="417"/>
      <c r="D134" s="417"/>
      <c r="E134" s="417"/>
      <c r="F134" s="417"/>
      <c r="G134" s="417"/>
      <c r="H134" s="417"/>
      <c r="I134" s="417"/>
      <c r="J134" s="422"/>
      <c r="K134" s="422"/>
      <c r="L134" s="422"/>
      <c r="M134" s="422"/>
      <c r="N134" s="422"/>
      <c r="O134" s="422"/>
      <c r="P134" s="422"/>
      <c r="Q134" s="422"/>
      <c r="R134" s="422"/>
      <c r="S134" s="422"/>
      <c r="T134" s="422"/>
    </row>
    <row r="135" spans="1:20" customFormat="1" ht="18">
      <c r="A135" s="139"/>
      <c r="B135" s="417"/>
      <c r="C135" s="417"/>
      <c r="D135" s="417"/>
      <c r="E135" s="417"/>
      <c r="F135" s="417"/>
      <c r="G135" s="417"/>
      <c r="H135" s="417"/>
      <c r="I135" s="417"/>
      <c r="J135" s="422"/>
      <c r="K135" s="422"/>
      <c r="L135" s="422"/>
      <c r="M135" s="422"/>
      <c r="N135" s="422"/>
      <c r="O135" s="422"/>
      <c r="P135" s="422"/>
      <c r="Q135" s="422"/>
      <c r="R135" s="422"/>
      <c r="S135" s="422"/>
      <c r="T135" s="422"/>
    </row>
    <row r="136" spans="1:20" customFormat="1" ht="18">
      <c r="A136" s="139"/>
      <c r="B136" s="417"/>
      <c r="C136" s="417"/>
      <c r="D136" s="417"/>
      <c r="E136" s="417"/>
      <c r="F136" s="417"/>
      <c r="G136" s="417"/>
      <c r="H136" s="417"/>
      <c r="I136" s="417"/>
      <c r="J136" s="422"/>
      <c r="K136" s="422"/>
      <c r="L136" s="422"/>
      <c r="M136" s="422"/>
      <c r="N136" s="422"/>
      <c r="O136" s="422"/>
      <c r="P136" s="422"/>
      <c r="Q136" s="422"/>
      <c r="R136" s="422"/>
      <c r="S136" s="422"/>
      <c r="T136" s="422"/>
    </row>
    <row r="137" spans="1:20" customFormat="1" ht="18">
      <c r="A137" s="139"/>
      <c r="B137" s="417"/>
      <c r="C137" s="417"/>
      <c r="D137" s="417"/>
      <c r="E137" s="417"/>
      <c r="F137" s="417"/>
      <c r="G137" s="417"/>
      <c r="H137" s="417"/>
      <c r="I137" s="417"/>
      <c r="J137" s="422"/>
      <c r="K137" s="422"/>
      <c r="L137" s="422"/>
      <c r="M137" s="422"/>
      <c r="N137" s="422"/>
      <c r="O137" s="422"/>
      <c r="P137" s="422"/>
      <c r="Q137" s="422"/>
      <c r="R137" s="422"/>
      <c r="S137" s="422"/>
      <c r="T137" s="422"/>
    </row>
    <row r="138" spans="1:20" customFormat="1" ht="18">
      <c r="A138" s="139"/>
      <c r="B138" s="417"/>
      <c r="C138" s="417"/>
      <c r="D138" s="417"/>
      <c r="E138" s="417"/>
      <c r="F138" s="417"/>
      <c r="G138" s="417"/>
      <c r="H138" s="417"/>
      <c r="I138" s="417"/>
      <c r="J138" s="422"/>
      <c r="K138" s="422"/>
      <c r="L138" s="422"/>
      <c r="M138" s="422"/>
      <c r="N138" s="422"/>
      <c r="O138" s="422"/>
      <c r="P138" s="422"/>
      <c r="Q138" s="422"/>
      <c r="R138" s="422"/>
      <c r="S138" s="422"/>
      <c r="T138" s="422"/>
    </row>
    <row r="139" spans="1:20" customFormat="1" ht="18">
      <c r="A139" s="139"/>
      <c r="B139" s="417"/>
      <c r="C139" s="417"/>
      <c r="D139" s="417"/>
      <c r="E139" s="417"/>
      <c r="F139" s="417"/>
      <c r="G139" s="417"/>
      <c r="H139" s="417"/>
      <c r="I139" s="417"/>
      <c r="J139" s="422"/>
      <c r="K139" s="422"/>
      <c r="L139" s="422"/>
      <c r="M139" s="422"/>
      <c r="N139" s="422"/>
      <c r="O139" s="422"/>
      <c r="P139" s="422"/>
      <c r="Q139" s="422"/>
      <c r="R139" s="422"/>
      <c r="S139" s="422"/>
      <c r="T139" s="422"/>
    </row>
    <row r="140" spans="1:20" customFormat="1" ht="18">
      <c r="A140" s="139"/>
      <c r="B140" s="417"/>
      <c r="C140" s="417"/>
      <c r="D140" s="417"/>
      <c r="E140" s="417"/>
      <c r="F140" s="417"/>
      <c r="G140" s="417"/>
      <c r="H140" s="417"/>
      <c r="I140" s="417"/>
      <c r="J140" s="422"/>
      <c r="K140" s="422"/>
      <c r="L140" s="422"/>
      <c r="M140" s="422"/>
      <c r="N140" s="422"/>
      <c r="O140" s="422"/>
      <c r="P140" s="422"/>
      <c r="Q140" s="422"/>
      <c r="R140" s="422"/>
      <c r="S140" s="422"/>
      <c r="T140" s="422"/>
    </row>
    <row r="141" spans="1:20" customFormat="1" ht="18">
      <c r="A141" s="139"/>
      <c r="B141" s="417"/>
      <c r="C141" s="417"/>
      <c r="D141" s="417"/>
      <c r="E141" s="417"/>
      <c r="F141" s="417"/>
      <c r="G141" s="417"/>
      <c r="H141" s="417"/>
      <c r="I141" s="417"/>
      <c r="J141" s="422"/>
      <c r="K141" s="422"/>
      <c r="L141" s="422"/>
      <c r="M141" s="422"/>
      <c r="N141" s="422"/>
      <c r="O141" s="422"/>
      <c r="P141" s="422"/>
      <c r="Q141" s="422"/>
      <c r="R141" s="422"/>
      <c r="S141" s="422"/>
      <c r="T141" s="422"/>
    </row>
    <row r="142" spans="1:20" customFormat="1" ht="18">
      <c r="A142" s="139"/>
      <c r="B142" s="417"/>
      <c r="C142" s="417"/>
      <c r="D142" s="417"/>
      <c r="E142" s="417"/>
      <c r="F142" s="417"/>
      <c r="G142" s="417"/>
      <c r="H142" s="417"/>
      <c r="I142" s="417"/>
      <c r="J142" s="422"/>
      <c r="K142" s="422"/>
      <c r="L142" s="422"/>
      <c r="M142" s="422"/>
      <c r="N142" s="422"/>
      <c r="O142" s="422"/>
      <c r="P142" s="422"/>
      <c r="Q142" s="422"/>
      <c r="R142" s="422"/>
      <c r="S142" s="422"/>
      <c r="T142" s="422"/>
    </row>
    <row r="143" spans="1:20" customFormat="1">
      <c r="A143" s="139"/>
      <c r="B143" s="139"/>
      <c r="C143" s="139"/>
      <c r="D143" s="139"/>
      <c r="E143" s="139"/>
      <c r="F143" s="139"/>
      <c r="G143" s="139"/>
      <c r="H143" s="139"/>
      <c r="I143" s="139"/>
    </row>
    <row r="144" spans="1:20" customFormat="1">
      <c r="A144" s="139"/>
      <c r="B144" s="139"/>
      <c r="C144" s="139"/>
      <c r="D144" s="139"/>
      <c r="E144" s="139"/>
      <c r="F144" s="139"/>
      <c r="G144" s="139"/>
      <c r="H144" s="139"/>
      <c r="I144" s="139"/>
    </row>
    <row r="145" spans="1:9" customFormat="1">
      <c r="A145" s="139"/>
      <c r="B145" s="139"/>
      <c r="C145" s="139"/>
      <c r="D145" s="139"/>
      <c r="E145" s="139"/>
      <c r="F145" s="139"/>
      <c r="G145" s="139"/>
      <c r="H145" s="139"/>
      <c r="I145" s="139"/>
    </row>
    <row r="146" spans="1:9" customFormat="1">
      <c r="A146" s="139"/>
      <c r="B146" s="139"/>
      <c r="C146" s="139"/>
      <c r="D146" s="139"/>
      <c r="E146" s="139"/>
      <c r="F146" s="139"/>
      <c r="G146" s="139"/>
      <c r="H146" s="139"/>
      <c r="I146" s="139"/>
    </row>
    <row r="147" spans="1:9" customFormat="1">
      <c r="A147" s="139"/>
      <c r="B147" s="139"/>
      <c r="C147" s="139"/>
      <c r="D147" s="139"/>
      <c r="E147" s="139"/>
      <c r="F147" s="139"/>
      <c r="G147" s="139"/>
      <c r="H147" s="139"/>
      <c r="I147" s="139"/>
    </row>
    <row r="148" spans="1:9" customFormat="1">
      <c r="A148" s="139"/>
      <c r="B148" s="139"/>
      <c r="C148" s="139"/>
      <c r="D148" s="139"/>
      <c r="E148" s="139"/>
      <c r="F148" s="139"/>
      <c r="G148" s="139"/>
      <c r="H148" s="139"/>
      <c r="I148" s="139"/>
    </row>
    <row r="149" spans="1:9" customFormat="1">
      <c r="A149" s="139"/>
      <c r="B149" s="139"/>
      <c r="C149" s="139"/>
      <c r="D149" s="139"/>
      <c r="E149" s="139"/>
      <c r="F149" s="139"/>
      <c r="G149" s="139"/>
      <c r="H149" s="139"/>
      <c r="I149" s="139"/>
    </row>
    <row r="150" spans="1:9" customFormat="1">
      <c r="A150" s="139"/>
      <c r="B150" s="139"/>
      <c r="C150" s="139"/>
      <c r="D150" s="139"/>
      <c r="E150" s="139"/>
      <c r="F150" s="139"/>
      <c r="G150" s="139"/>
      <c r="H150" s="139"/>
      <c r="I150" s="139"/>
    </row>
    <row r="151" spans="1:9" customFormat="1">
      <c r="A151" s="139"/>
      <c r="B151" s="139"/>
      <c r="C151" s="139"/>
      <c r="D151" s="139"/>
      <c r="E151" s="139"/>
      <c r="F151" s="139"/>
      <c r="G151" s="139"/>
      <c r="H151" s="139"/>
      <c r="I151" s="139"/>
    </row>
    <row r="152" spans="1:9" customFormat="1">
      <c r="A152" s="139"/>
      <c r="B152" s="139"/>
      <c r="C152" s="139"/>
      <c r="D152" s="139"/>
      <c r="E152" s="139"/>
      <c r="F152" s="139"/>
      <c r="G152" s="139"/>
      <c r="H152" s="139"/>
      <c r="I152" s="139"/>
    </row>
    <row r="153" spans="1:9" customFormat="1">
      <c r="A153" s="139"/>
      <c r="B153" s="139"/>
      <c r="C153" s="139"/>
      <c r="D153" s="139"/>
      <c r="E153" s="139"/>
      <c r="F153" s="139"/>
      <c r="G153" s="139"/>
      <c r="H153" s="139"/>
      <c r="I153" s="139"/>
    </row>
    <row r="154" spans="1:9" customFormat="1">
      <c r="A154" s="139"/>
      <c r="B154" s="139"/>
      <c r="C154" s="139"/>
      <c r="D154" s="139"/>
      <c r="E154" s="139"/>
      <c r="F154" s="139"/>
      <c r="G154" s="139"/>
      <c r="H154" s="139"/>
      <c r="I154" s="139"/>
    </row>
    <row r="155" spans="1:9" customFormat="1">
      <c r="A155" s="139"/>
      <c r="B155" s="139"/>
      <c r="C155" s="139"/>
      <c r="D155" s="139"/>
      <c r="E155" s="139"/>
      <c r="F155" s="139"/>
      <c r="G155" s="139"/>
      <c r="H155" s="139"/>
      <c r="I155" s="139"/>
    </row>
    <row r="156" spans="1:9" customFormat="1">
      <c r="A156" s="139"/>
      <c r="B156" s="139"/>
      <c r="C156" s="139"/>
      <c r="D156" s="139"/>
      <c r="E156" s="139"/>
      <c r="F156" s="139"/>
      <c r="G156" s="139"/>
      <c r="H156" s="139"/>
      <c r="I156" s="139"/>
    </row>
    <row r="157" spans="1:9" customFormat="1">
      <c r="A157" s="139"/>
      <c r="B157" s="139"/>
      <c r="C157" s="139"/>
      <c r="D157" s="139"/>
      <c r="E157" s="139"/>
      <c r="F157" s="139"/>
      <c r="G157" s="139"/>
      <c r="H157" s="139"/>
      <c r="I157" s="139"/>
    </row>
    <row r="158" spans="1:9" customFormat="1">
      <c r="A158" s="139"/>
      <c r="B158" s="139"/>
      <c r="C158" s="139"/>
      <c r="D158" s="139"/>
      <c r="E158" s="139"/>
      <c r="F158" s="139"/>
      <c r="G158" s="139"/>
      <c r="H158" s="139"/>
      <c r="I158" s="139"/>
    </row>
    <row r="159" spans="1:9" customFormat="1">
      <c r="A159" s="139"/>
      <c r="B159" s="139"/>
      <c r="C159" s="139"/>
      <c r="D159" s="139"/>
      <c r="E159" s="139"/>
      <c r="F159" s="139"/>
      <c r="G159" s="139"/>
      <c r="H159" s="139"/>
      <c r="I159" s="139"/>
    </row>
    <row r="160" spans="1:9" customFormat="1">
      <c r="A160" s="139"/>
      <c r="B160" s="139"/>
      <c r="C160" s="139"/>
      <c r="D160" s="139"/>
      <c r="E160" s="139"/>
      <c r="F160" s="139"/>
      <c r="G160" s="139"/>
      <c r="H160" s="139"/>
      <c r="I160" s="139"/>
    </row>
    <row r="161" spans="1:9" customFormat="1">
      <c r="A161" s="139"/>
      <c r="B161" s="139"/>
      <c r="C161" s="139"/>
      <c r="D161" s="139"/>
      <c r="E161" s="139"/>
      <c r="F161" s="139"/>
      <c r="G161" s="139"/>
      <c r="H161" s="139"/>
      <c r="I161" s="139"/>
    </row>
    <row r="162" spans="1:9" customFormat="1">
      <c r="A162" s="139"/>
      <c r="B162" s="139"/>
      <c r="C162" s="139"/>
      <c r="D162" s="139"/>
      <c r="E162" s="139"/>
      <c r="F162" s="139"/>
      <c r="G162" s="139"/>
      <c r="H162" s="139"/>
      <c r="I162" s="139"/>
    </row>
    <row r="163" spans="1:9" customFormat="1">
      <c r="A163" s="139"/>
      <c r="B163" s="139"/>
      <c r="C163" s="139"/>
      <c r="D163" s="139"/>
      <c r="E163" s="139"/>
      <c r="F163" s="139"/>
      <c r="G163" s="139"/>
      <c r="H163" s="139"/>
      <c r="I163" s="139"/>
    </row>
    <row r="164" spans="1:9" customFormat="1">
      <c r="A164" s="139"/>
      <c r="B164" s="139"/>
      <c r="C164" s="139"/>
      <c r="D164" s="139"/>
      <c r="E164" s="139"/>
      <c r="F164" s="139"/>
      <c r="G164" s="139"/>
      <c r="H164" s="139"/>
      <c r="I164" s="139"/>
    </row>
    <row r="165" spans="1:9" customFormat="1">
      <c r="A165" s="139"/>
      <c r="B165" s="139"/>
      <c r="C165" s="139"/>
      <c r="D165" s="139"/>
      <c r="E165" s="139"/>
      <c r="F165" s="139"/>
      <c r="G165" s="139"/>
      <c r="H165" s="139"/>
      <c r="I165" s="139"/>
    </row>
    <row r="166" spans="1:9" customFormat="1">
      <c r="A166" s="139"/>
      <c r="B166" s="139"/>
      <c r="C166" s="139"/>
      <c r="D166" s="139"/>
      <c r="E166" s="139"/>
      <c r="F166" s="139"/>
      <c r="G166" s="139"/>
      <c r="H166" s="139"/>
      <c r="I166" s="139"/>
    </row>
    <row r="167" spans="1:9" customFormat="1">
      <c r="A167" s="139"/>
      <c r="B167" s="139"/>
      <c r="C167" s="139"/>
      <c r="D167" s="139"/>
      <c r="E167" s="139"/>
      <c r="F167" s="139"/>
      <c r="G167" s="139"/>
      <c r="H167" s="139"/>
      <c r="I167" s="139"/>
    </row>
    <row r="168" spans="1:9" customFormat="1">
      <c r="A168" s="139"/>
      <c r="B168" s="139"/>
      <c r="C168" s="139"/>
      <c r="D168" s="139"/>
      <c r="E168" s="139"/>
      <c r="F168" s="139"/>
      <c r="G168" s="139"/>
      <c r="H168" s="139"/>
      <c r="I168" s="139"/>
    </row>
    <row r="169" spans="1:9" customFormat="1">
      <c r="A169" s="139"/>
      <c r="B169" s="139"/>
      <c r="C169" s="139"/>
      <c r="D169" s="139"/>
      <c r="E169" s="139"/>
      <c r="F169" s="139"/>
      <c r="G169" s="139"/>
      <c r="H169" s="139"/>
      <c r="I169" s="139"/>
    </row>
    <row r="170" spans="1:9" customFormat="1">
      <c r="A170" s="139"/>
      <c r="B170" s="139"/>
      <c r="C170" s="139"/>
      <c r="D170" s="139"/>
      <c r="E170" s="139"/>
      <c r="F170" s="139"/>
      <c r="G170" s="139"/>
      <c r="H170" s="139"/>
      <c r="I170" s="139"/>
    </row>
    <row r="171" spans="1:9" customFormat="1">
      <c r="A171" s="139"/>
      <c r="B171" s="139"/>
      <c r="C171" s="139"/>
      <c r="D171" s="139"/>
      <c r="E171" s="139"/>
      <c r="F171" s="139"/>
      <c r="G171" s="139"/>
      <c r="H171" s="139"/>
      <c r="I171" s="139"/>
    </row>
    <row r="172" spans="1:9" customFormat="1">
      <c r="A172" s="139"/>
      <c r="B172" s="139"/>
      <c r="C172" s="139"/>
      <c r="D172" s="139"/>
      <c r="E172" s="139"/>
      <c r="F172" s="139"/>
      <c r="G172" s="139"/>
      <c r="H172" s="139"/>
      <c r="I172" s="139"/>
    </row>
    <row r="173" spans="1:9" customFormat="1">
      <c r="A173" s="139"/>
      <c r="B173" s="139"/>
      <c r="C173" s="139"/>
      <c r="D173" s="139"/>
      <c r="E173" s="139"/>
      <c r="F173" s="139"/>
      <c r="G173" s="139"/>
      <c r="H173" s="139"/>
      <c r="I173" s="139"/>
    </row>
    <row r="174" spans="1:9" customFormat="1">
      <c r="A174" s="139"/>
      <c r="B174" s="139"/>
      <c r="C174" s="139"/>
      <c r="D174" s="139"/>
      <c r="E174" s="139"/>
      <c r="F174" s="139"/>
      <c r="G174" s="139"/>
      <c r="H174" s="139"/>
      <c r="I174" s="139"/>
    </row>
    <row r="175" spans="1:9" customFormat="1">
      <c r="A175" s="139"/>
      <c r="B175" s="139"/>
      <c r="C175" s="139"/>
      <c r="D175" s="139"/>
      <c r="E175" s="139"/>
      <c r="F175" s="139"/>
      <c r="G175" s="139"/>
      <c r="H175" s="139"/>
      <c r="I175" s="139"/>
    </row>
    <row r="176" spans="1:9" customFormat="1">
      <c r="A176" s="139"/>
      <c r="B176" s="139"/>
      <c r="C176" s="139"/>
      <c r="D176" s="139"/>
      <c r="E176" s="139"/>
      <c r="F176" s="139"/>
      <c r="G176" s="139"/>
      <c r="H176" s="139"/>
      <c r="I176" s="139"/>
    </row>
    <row r="177" spans="1:9" customFormat="1">
      <c r="A177" s="139"/>
      <c r="B177" s="139"/>
      <c r="C177" s="139"/>
      <c r="D177" s="139"/>
      <c r="E177" s="139"/>
      <c r="F177" s="139"/>
      <c r="G177" s="139"/>
      <c r="H177" s="139"/>
      <c r="I177" s="139"/>
    </row>
    <row r="178" spans="1:9" customFormat="1">
      <c r="A178" s="139"/>
      <c r="B178" s="139"/>
      <c r="C178" s="139"/>
      <c r="D178" s="139"/>
      <c r="E178" s="139"/>
      <c r="F178" s="139"/>
      <c r="G178" s="139"/>
      <c r="H178" s="139"/>
      <c r="I178" s="139"/>
    </row>
    <row r="179" spans="1:9" customFormat="1">
      <c r="A179" s="139"/>
      <c r="B179" s="139"/>
      <c r="C179" s="139"/>
      <c r="D179" s="139"/>
      <c r="E179" s="139"/>
      <c r="F179" s="139"/>
      <c r="G179" s="139"/>
      <c r="H179" s="139"/>
      <c r="I179" s="139"/>
    </row>
    <row r="180" spans="1:9" customFormat="1">
      <c r="A180" s="139"/>
      <c r="B180" s="139"/>
      <c r="C180" s="139"/>
      <c r="D180" s="139"/>
      <c r="E180" s="139"/>
      <c r="F180" s="139"/>
      <c r="G180" s="139"/>
      <c r="H180" s="139"/>
      <c r="I180" s="139"/>
    </row>
    <row r="181" spans="1:9" customFormat="1">
      <c r="A181" s="139"/>
      <c r="B181" s="139"/>
      <c r="C181" s="139"/>
      <c r="D181" s="139"/>
      <c r="E181" s="139"/>
      <c r="F181" s="139"/>
      <c r="G181" s="139"/>
      <c r="H181" s="139"/>
      <c r="I181" s="139"/>
    </row>
    <row r="182" spans="1:9" customFormat="1">
      <c r="A182" s="139"/>
      <c r="B182" s="139"/>
      <c r="C182" s="139"/>
      <c r="D182" s="139"/>
      <c r="E182" s="139"/>
      <c r="F182" s="139"/>
      <c r="G182" s="139"/>
      <c r="H182" s="139"/>
      <c r="I182" s="139"/>
    </row>
    <row r="183" spans="1:9" customFormat="1">
      <c r="A183" s="139"/>
      <c r="B183" s="139"/>
      <c r="C183" s="139"/>
      <c r="D183" s="139"/>
      <c r="E183" s="139"/>
      <c r="F183" s="139"/>
      <c r="G183" s="139"/>
      <c r="H183" s="139"/>
      <c r="I183" s="139"/>
    </row>
    <row r="184" spans="1:9" customFormat="1">
      <c r="A184" s="139"/>
      <c r="B184" s="139"/>
      <c r="C184" s="139"/>
      <c r="D184" s="139"/>
      <c r="E184" s="139"/>
      <c r="F184" s="139"/>
      <c r="G184" s="139"/>
      <c r="H184" s="139"/>
      <c r="I184" s="139"/>
    </row>
    <row r="185" spans="1:9" customFormat="1">
      <c r="A185" s="139"/>
      <c r="B185" s="139"/>
      <c r="C185" s="139"/>
      <c r="D185" s="139"/>
      <c r="E185" s="139"/>
      <c r="F185" s="139"/>
      <c r="G185" s="139"/>
      <c r="H185" s="139"/>
      <c r="I185" s="139"/>
    </row>
    <row r="186" spans="1:9" customFormat="1">
      <c r="A186" s="139"/>
      <c r="B186" s="139"/>
      <c r="C186" s="139"/>
      <c r="D186" s="139"/>
      <c r="E186" s="139"/>
      <c r="F186" s="139"/>
      <c r="G186" s="139"/>
      <c r="H186" s="139"/>
      <c r="I186" s="139"/>
    </row>
    <row r="187" spans="1:9" customFormat="1">
      <c r="A187" s="139"/>
      <c r="B187" s="139"/>
      <c r="C187" s="139"/>
      <c r="D187" s="139"/>
      <c r="E187" s="139"/>
      <c r="F187" s="139"/>
      <c r="G187" s="139"/>
      <c r="H187" s="139"/>
      <c r="I187" s="139"/>
    </row>
    <row r="188" spans="1:9" customFormat="1">
      <c r="A188" s="139"/>
      <c r="B188" s="139"/>
      <c r="C188" s="139"/>
      <c r="D188" s="139"/>
      <c r="E188" s="139"/>
      <c r="F188" s="139"/>
      <c r="G188" s="139"/>
      <c r="H188" s="139"/>
      <c r="I188" s="139"/>
    </row>
    <row r="189" spans="1:9" customFormat="1">
      <c r="A189" s="139"/>
      <c r="B189" s="139"/>
      <c r="C189" s="139"/>
      <c r="D189" s="139"/>
      <c r="E189" s="139"/>
      <c r="F189" s="139"/>
      <c r="G189" s="139"/>
      <c r="H189" s="139"/>
      <c r="I189" s="139"/>
    </row>
    <row r="190" spans="1:9" customFormat="1">
      <c r="A190" s="139"/>
      <c r="B190" s="139"/>
      <c r="C190" s="139"/>
      <c r="D190" s="139"/>
      <c r="E190" s="139"/>
      <c r="F190" s="139"/>
      <c r="G190" s="139"/>
      <c r="H190" s="139"/>
      <c r="I190" s="139"/>
    </row>
    <row r="191" spans="1:9" customFormat="1">
      <c r="A191" s="139"/>
      <c r="B191" s="139"/>
      <c r="C191" s="139"/>
      <c r="D191" s="139"/>
      <c r="E191" s="139"/>
      <c r="F191" s="139"/>
      <c r="G191" s="139"/>
      <c r="H191" s="139"/>
      <c r="I191" s="139"/>
    </row>
    <row r="192" spans="1:9" customFormat="1">
      <c r="A192" s="139"/>
      <c r="B192" s="139"/>
      <c r="C192" s="139"/>
      <c r="D192" s="139"/>
      <c r="E192" s="139"/>
      <c r="F192" s="139"/>
      <c r="G192" s="139"/>
      <c r="H192" s="139"/>
      <c r="I192" s="139"/>
    </row>
    <row r="193" spans="1:9" customFormat="1">
      <c r="A193" s="139"/>
      <c r="B193" s="139"/>
      <c r="C193" s="139"/>
      <c r="D193" s="139"/>
      <c r="E193" s="139"/>
      <c r="F193" s="139"/>
      <c r="G193" s="139"/>
      <c r="H193" s="139"/>
      <c r="I193" s="139"/>
    </row>
    <row r="194" spans="1:9" customFormat="1">
      <c r="A194" s="139"/>
      <c r="B194" s="139"/>
      <c r="C194" s="139"/>
      <c r="D194" s="139"/>
      <c r="E194" s="139"/>
      <c r="F194" s="139"/>
      <c r="G194" s="139"/>
      <c r="H194" s="139"/>
      <c r="I194" s="139"/>
    </row>
    <row r="195" spans="1:9" customFormat="1">
      <c r="A195" s="139"/>
      <c r="B195" s="139"/>
      <c r="C195" s="139"/>
      <c r="D195" s="139"/>
      <c r="E195" s="139"/>
      <c r="F195" s="139"/>
      <c r="G195" s="139"/>
      <c r="H195" s="139"/>
      <c r="I195" s="139"/>
    </row>
    <row r="196" spans="1:9" customFormat="1">
      <c r="A196" s="139"/>
      <c r="B196" s="139"/>
      <c r="C196" s="139"/>
      <c r="D196" s="139"/>
      <c r="E196" s="139"/>
      <c r="F196" s="139"/>
      <c r="G196" s="139"/>
      <c r="H196" s="139"/>
      <c r="I196" s="139"/>
    </row>
    <row r="197" spans="1:9" customFormat="1">
      <c r="A197" s="139"/>
      <c r="B197" s="139"/>
      <c r="C197" s="139"/>
      <c r="D197" s="139"/>
      <c r="E197" s="139"/>
      <c r="F197" s="139"/>
      <c r="G197" s="139"/>
      <c r="H197" s="139"/>
      <c r="I197" s="139"/>
    </row>
    <row r="198" spans="1:9" customFormat="1">
      <c r="A198" s="139"/>
      <c r="B198" s="139"/>
      <c r="C198" s="139"/>
      <c r="D198" s="139"/>
      <c r="E198" s="139"/>
      <c r="F198" s="139"/>
      <c r="G198" s="139"/>
      <c r="H198" s="139"/>
      <c r="I198" s="139"/>
    </row>
    <row r="199" spans="1:9" customFormat="1">
      <c r="A199" s="139"/>
      <c r="B199" s="139"/>
      <c r="C199" s="139"/>
      <c r="D199" s="139"/>
      <c r="E199" s="139"/>
      <c r="F199" s="139"/>
      <c r="G199" s="139"/>
      <c r="H199" s="139"/>
      <c r="I199" s="139"/>
    </row>
    <row r="200" spans="1:9" customFormat="1">
      <c r="A200" s="139"/>
      <c r="B200" s="139"/>
      <c r="C200" s="139"/>
      <c r="D200" s="139"/>
      <c r="E200" s="139"/>
      <c r="F200" s="139"/>
      <c r="G200" s="139"/>
      <c r="H200" s="139"/>
      <c r="I200" s="139"/>
    </row>
    <row r="201" spans="1:9" customFormat="1">
      <c r="A201" s="139"/>
      <c r="B201" s="139"/>
      <c r="C201" s="139"/>
      <c r="D201" s="139"/>
      <c r="E201" s="139"/>
      <c r="F201" s="139"/>
      <c r="G201" s="139"/>
      <c r="H201" s="139"/>
      <c r="I201" s="139"/>
    </row>
    <row r="202" spans="1:9" customFormat="1">
      <c r="A202" s="139"/>
      <c r="B202" s="139"/>
      <c r="C202" s="139"/>
      <c r="D202" s="139"/>
      <c r="E202" s="139"/>
      <c r="F202" s="139"/>
      <c r="G202" s="139"/>
      <c r="H202" s="139"/>
      <c r="I202" s="139"/>
    </row>
    <row r="203" spans="1:9" customFormat="1">
      <c r="A203" s="139"/>
      <c r="B203" s="139"/>
      <c r="C203" s="139"/>
      <c r="D203" s="139"/>
      <c r="E203" s="139"/>
      <c r="F203" s="139"/>
      <c r="G203" s="139"/>
      <c r="H203" s="139"/>
      <c r="I203" s="139"/>
    </row>
    <row r="204" spans="1:9" customFormat="1">
      <c r="A204" s="139"/>
      <c r="B204" s="139"/>
      <c r="C204" s="139"/>
      <c r="D204" s="139"/>
      <c r="E204" s="139"/>
      <c r="F204" s="139"/>
      <c r="G204" s="139"/>
      <c r="H204" s="139"/>
      <c r="I204" s="139"/>
    </row>
    <row r="205" spans="1:9" customFormat="1">
      <c r="A205" s="139"/>
      <c r="B205" s="139"/>
      <c r="C205" s="139"/>
      <c r="D205" s="139"/>
      <c r="E205" s="139"/>
      <c r="F205" s="139"/>
      <c r="G205" s="139"/>
      <c r="H205" s="139"/>
      <c r="I205" s="139"/>
    </row>
    <row r="206" spans="1:9" customFormat="1">
      <c r="A206" s="139"/>
      <c r="B206" s="139"/>
      <c r="C206" s="139"/>
      <c r="D206" s="139"/>
      <c r="E206" s="139"/>
      <c r="F206" s="139"/>
      <c r="G206" s="139"/>
      <c r="H206" s="139"/>
      <c r="I206" s="139"/>
    </row>
    <row r="207" spans="1:9" customFormat="1">
      <c r="A207" s="139"/>
      <c r="B207" s="139"/>
      <c r="C207" s="139"/>
      <c r="D207" s="139"/>
      <c r="E207" s="139"/>
      <c r="F207" s="139"/>
      <c r="G207" s="139"/>
      <c r="H207" s="139"/>
      <c r="I207" s="139"/>
    </row>
    <row r="208" spans="1:9" customFormat="1">
      <c r="A208" s="139"/>
      <c r="B208" s="139"/>
      <c r="C208" s="139"/>
      <c r="D208" s="139"/>
      <c r="E208" s="139"/>
      <c r="F208" s="139"/>
      <c r="G208" s="139"/>
      <c r="H208" s="139"/>
      <c r="I208" s="139"/>
    </row>
    <row r="209" spans="1:9" customFormat="1">
      <c r="A209" s="139"/>
      <c r="B209" s="139"/>
      <c r="C209" s="139"/>
      <c r="D209" s="139"/>
      <c r="E209" s="139"/>
      <c r="F209" s="139"/>
      <c r="G209" s="139"/>
      <c r="H209" s="139"/>
      <c r="I209" s="139"/>
    </row>
    <row r="210" spans="1:9" customFormat="1">
      <c r="A210" s="139"/>
      <c r="B210" s="139"/>
      <c r="C210" s="139"/>
      <c r="D210" s="139"/>
      <c r="E210" s="139"/>
      <c r="F210" s="139"/>
      <c r="G210" s="139"/>
      <c r="H210" s="139"/>
      <c r="I210" s="139"/>
    </row>
    <row r="211" spans="1:9" customFormat="1">
      <c r="A211" s="139"/>
      <c r="B211" s="139"/>
      <c r="C211" s="139"/>
      <c r="D211" s="139"/>
      <c r="E211" s="139"/>
      <c r="F211" s="139"/>
      <c r="G211" s="139"/>
      <c r="H211" s="139"/>
      <c r="I211" s="139"/>
    </row>
    <row r="212" spans="1:9" customFormat="1">
      <c r="A212" s="139"/>
      <c r="B212" s="139"/>
      <c r="C212" s="139"/>
      <c r="D212" s="139"/>
      <c r="E212" s="139"/>
      <c r="F212" s="139"/>
      <c r="G212" s="139"/>
      <c r="H212" s="139"/>
      <c r="I212" s="139"/>
    </row>
    <row r="213" spans="1:9" customFormat="1">
      <c r="A213" s="139"/>
      <c r="B213" s="139"/>
      <c r="C213" s="139"/>
      <c r="D213" s="139"/>
      <c r="E213" s="139"/>
      <c r="F213" s="139"/>
      <c r="G213" s="139"/>
      <c r="H213" s="139"/>
      <c r="I213" s="139"/>
    </row>
    <row r="214" spans="1:9" customFormat="1">
      <c r="A214" s="139"/>
      <c r="B214" s="139"/>
      <c r="C214" s="139"/>
      <c r="D214" s="139"/>
      <c r="E214" s="139"/>
      <c r="F214" s="139"/>
      <c r="G214" s="139"/>
      <c r="H214" s="139"/>
      <c r="I214" s="139"/>
    </row>
    <row r="215" spans="1:9" customFormat="1">
      <c r="A215" s="139"/>
      <c r="B215" s="139"/>
      <c r="C215" s="139"/>
      <c r="D215" s="139"/>
      <c r="E215" s="139"/>
      <c r="F215" s="139"/>
      <c r="G215" s="139"/>
      <c r="H215" s="139"/>
      <c r="I215" s="139"/>
    </row>
    <row r="216" spans="1:9" customFormat="1">
      <c r="A216" s="139"/>
      <c r="B216" s="139"/>
      <c r="C216" s="139"/>
      <c r="D216" s="139"/>
      <c r="E216" s="139"/>
      <c r="F216" s="139"/>
      <c r="G216" s="139"/>
      <c r="H216" s="139"/>
      <c r="I216" s="139"/>
    </row>
    <row r="217" spans="1:9" customFormat="1">
      <c r="A217" s="139"/>
      <c r="B217" s="139"/>
      <c r="C217" s="139"/>
      <c r="D217" s="139"/>
      <c r="E217" s="139"/>
      <c r="F217" s="139"/>
      <c r="G217" s="139"/>
      <c r="H217" s="139"/>
      <c r="I217" s="139"/>
    </row>
    <row r="218" spans="1:9" customFormat="1">
      <c r="A218" s="139"/>
      <c r="B218" s="139"/>
      <c r="C218" s="139"/>
      <c r="D218" s="139"/>
      <c r="E218" s="139"/>
      <c r="F218" s="139"/>
      <c r="G218" s="139"/>
      <c r="H218" s="139"/>
      <c r="I218" s="139"/>
    </row>
    <row r="219" spans="1:9" customFormat="1">
      <c r="A219" s="139"/>
      <c r="B219" s="139"/>
      <c r="C219" s="139"/>
      <c r="D219" s="139"/>
      <c r="E219" s="139"/>
      <c r="F219" s="139"/>
      <c r="G219" s="139"/>
      <c r="H219" s="139"/>
      <c r="I219" s="139"/>
    </row>
    <row r="220" spans="1:9" customFormat="1">
      <c r="A220" s="139"/>
      <c r="B220" s="139"/>
      <c r="C220" s="139"/>
      <c r="D220" s="139"/>
      <c r="E220" s="139"/>
      <c r="F220" s="139"/>
      <c r="G220" s="139"/>
      <c r="H220" s="139"/>
      <c r="I220" s="139"/>
    </row>
    <row r="221" spans="1:9" customFormat="1">
      <c r="A221" s="139"/>
      <c r="B221" s="139"/>
      <c r="C221" s="139"/>
      <c r="D221" s="139"/>
      <c r="E221" s="139"/>
      <c r="F221" s="139"/>
      <c r="G221" s="139"/>
      <c r="H221" s="139"/>
      <c r="I221" s="139"/>
    </row>
    <row r="222" spans="1:9" customFormat="1">
      <c r="A222" s="139"/>
      <c r="B222" s="139"/>
      <c r="C222" s="139"/>
      <c r="D222" s="139"/>
      <c r="E222" s="139"/>
      <c r="F222" s="139"/>
      <c r="G222" s="139"/>
      <c r="H222" s="139"/>
      <c r="I222" s="139"/>
    </row>
    <row r="223" spans="1:9" customFormat="1">
      <c r="A223" s="139"/>
      <c r="B223" s="139"/>
      <c r="C223" s="139"/>
      <c r="D223" s="139"/>
      <c r="E223" s="139"/>
      <c r="F223" s="139"/>
      <c r="G223" s="139"/>
      <c r="H223" s="139"/>
      <c r="I223" s="139"/>
    </row>
    <row r="224" spans="1:9" customFormat="1">
      <c r="A224" s="139"/>
      <c r="B224" s="139"/>
      <c r="C224" s="139"/>
      <c r="D224" s="139"/>
      <c r="E224" s="139"/>
      <c r="F224" s="139"/>
      <c r="G224" s="139"/>
      <c r="H224" s="139"/>
      <c r="I224" s="139"/>
    </row>
    <row r="225" spans="1:9" customFormat="1">
      <c r="A225" s="139"/>
      <c r="B225" s="139"/>
      <c r="C225" s="139"/>
      <c r="D225" s="139"/>
      <c r="E225" s="139"/>
      <c r="F225" s="139"/>
      <c r="G225" s="139"/>
      <c r="H225" s="139"/>
      <c r="I225" s="139"/>
    </row>
    <row r="226" spans="1:9" customFormat="1">
      <c r="A226" s="139"/>
      <c r="B226" s="139"/>
      <c r="C226" s="139"/>
      <c r="D226" s="139"/>
      <c r="E226" s="139"/>
      <c r="F226" s="139"/>
      <c r="G226" s="139"/>
      <c r="H226" s="139"/>
      <c r="I226" s="139"/>
    </row>
    <row r="227" spans="1:9" customFormat="1">
      <c r="A227" s="139"/>
      <c r="B227" s="139"/>
      <c r="C227" s="139"/>
      <c r="D227" s="139"/>
      <c r="E227" s="139"/>
      <c r="F227" s="139"/>
      <c r="G227" s="139"/>
      <c r="H227" s="139"/>
      <c r="I227" s="139"/>
    </row>
    <row r="228" spans="1:9" customFormat="1">
      <c r="A228" s="139"/>
      <c r="B228" s="139"/>
      <c r="C228" s="139"/>
      <c r="D228" s="139"/>
      <c r="E228" s="139"/>
      <c r="F228" s="139"/>
      <c r="G228" s="139"/>
      <c r="H228" s="139"/>
      <c r="I228" s="139"/>
    </row>
    <row r="229" spans="1:9" customFormat="1">
      <c r="A229" s="139"/>
      <c r="B229" s="139"/>
      <c r="C229" s="139"/>
      <c r="D229" s="139"/>
      <c r="E229" s="139"/>
      <c r="F229" s="139"/>
      <c r="G229" s="139"/>
      <c r="H229" s="139"/>
      <c r="I229" s="139"/>
    </row>
    <row r="230" spans="1:9" customFormat="1">
      <c r="A230" s="139"/>
      <c r="B230" s="139"/>
      <c r="C230" s="139"/>
      <c r="D230" s="139"/>
      <c r="E230" s="139"/>
      <c r="F230" s="139"/>
      <c r="G230" s="139"/>
      <c r="H230" s="139"/>
      <c r="I230" s="139"/>
    </row>
    <row r="231" spans="1:9" customFormat="1">
      <c r="A231" s="139"/>
      <c r="B231" s="139"/>
      <c r="C231" s="139"/>
      <c r="D231" s="139"/>
      <c r="E231" s="139"/>
      <c r="F231" s="139"/>
      <c r="G231" s="139"/>
      <c r="H231" s="139"/>
      <c r="I231" s="139"/>
    </row>
    <row r="232" spans="1:9" customFormat="1">
      <c r="A232" s="139"/>
      <c r="B232" s="139"/>
      <c r="C232" s="139"/>
      <c r="D232" s="139"/>
      <c r="E232" s="139"/>
      <c r="F232" s="139"/>
      <c r="G232" s="139"/>
      <c r="H232" s="139"/>
      <c r="I232" s="139"/>
    </row>
    <row r="233" spans="1:9" customFormat="1">
      <c r="A233" s="139"/>
      <c r="B233" s="139"/>
      <c r="C233" s="139"/>
      <c r="D233" s="139"/>
      <c r="E233" s="139"/>
      <c r="F233" s="139"/>
      <c r="G233" s="139"/>
      <c r="H233" s="139"/>
      <c r="I233" s="139"/>
    </row>
    <row r="234" spans="1:9" customFormat="1">
      <c r="A234" s="139"/>
      <c r="B234" s="139"/>
      <c r="C234" s="139"/>
      <c r="D234" s="139"/>
      <c r="E234" s="139"/>
      <c r="F234" s="139"/>
      <c r="G234" s="139"/>
      <c r="H234" s="139"/>
      <c r="I234" s="139"/>
    </row>
    <row r="235" spans="1:9" customFormat="1">
      <c r="A235" s="139"/>
      <c r="B235" s="139"/>
      <c r="C235" s="139"/>
      <c r="D235" s="139"/>
      <c r="E235" s="139"/>
      <c r="F235" s="139"/>
      <c r="G235" s="139"/>
      <c r="H235" s="139"/>
      <c r="I235" s="139"/>
    </row>
    <row r="236" spans="1:9" customFormat="1">
      <c r="A236" s="139"/>
      <c r="B236" s="139"/>
      <c r="C236" s="139"/>
      <c r="D236" s="139"/>
      <c r="E236" s="139"/>
      <c r="F236" s="139"/>
      <c r="G236" s="139"/>
      <c r="H236" s="139"/>
      <c r="I236" s="139"/>
    </row>
    <row r="237" spans="1:9" customFormat="1">
      <c r="A237" s="139"/>
      <c r="B237" s="139"/>
      <c r="C237" s="139"/>
      <c r="D237" s="139"/>
      <c r="E237" s="139"/>
      <c r="F237" s="139"/>
      <c r="G237" s="139"/>
      <c r="H237" s="139"/>
      <c r="I237" s="139"/>
    </row>
    <row r="238" spans="1:9" customFormat="1">
      <c r="A238" s="139"/>
      <c r="B238" s="139"/>
      <c r="C238" s="139"/>
      <c r="D238" s="139"/>
      <c r="E238" s="139"/>
      <c r="F238" s="139"/>
      <c r="G238" s="139"/>
      <c r="H238" s="139"/>
      <c r="I238" s="139"/>
    </row>
    <row r="239" spans="1:9" customFormat="1">
      <c r="A239" s="139"/>
      <c r="B239" s="139"/>
      <c r="C239" s="139"/>
      <c r="D239" s="139"/>
      <c r="E239" s="139"/>
      <c r="F239" s="139"/>
      <c r="G239" s="139"/>
      <c r="H239" s="139"/>
      <c r="I239" s="139"/>
    </row>
    <row r="240" spans="1:9" customFormat="1">
      <c r="A240" s="139"/>
      <c r="B240" s="139"/>
      <c r="C240" s="139"/>
      <c r="D240" s="139"/>
      <c r="E240" s="139"/>
      <c r="F240" s="139"/>
      <c r="G240" s="139"/>
      <c r="H240" s="139"/>
      <c r="I240" s="139"/>
    </row>
    <row r="241" spans="1:9" customFormat="1">
      <c r="A241" s="139"/>
      <c r="B241" s="139"/>
      <c r="C241" s="139"/>
      <c r="D241" s="139"/>
      <c r="E241" s="139"/>
      <c r="F241" s="139"/>
      <c r="G241" s="139"/>
      <c r="H241" s="139"/>
      <c r="I241" s="139"/>
    </row>
    <row r="242" spans="1:9" customFormat="1">
      <c r="A242" s="139"/>
      <c r="B242" s="139"/>
      <c r="C242" s="139"/>
      <c r="D242" s="139"/>
      <c r="E242" s="139"/>
      <c r="F242" s="139"/>
      <c r="G242" s="139"/>
      <c r="H242" s="139"/>
      <c r="I242" s="139"/>
    </row>
    <row r="243" spans="1:9" customFormat="1">
      <c r="A243" s="139"/>
      <c r="B243" s="139"/>
      <c r="C243" s="139"/>
      <c r="D243" s="139"/>
      <c r="E243" s="139"/>
      <c r="F243" s="139"/>
      <c r="G243" s="139"/>
      <c r="H243" s="139"/>
      <c r="I243" s="139"/>
    </row>
    <row r="244" spans="1:9" customFormat="1">
      <c r="A244" s="139"/>
      <c r="B244" s="139"/>
      <c r="C244" s="139"/>
      <c r="D244" s="139"/>
      <c r="E244" s="139"/>
      <c r="F244" s="139"/>
      <c r="G244" s="139"/>
      <c r="H244" s="139"/>
      <c r="I244" s="139"/>
    </row>
    <row r="245" spans="1:9" customFormat="1">
      <c r="A245" s="139"/>
      <c r="B245" s="139"/>
      <c r="C245" s="139"/>
      <c r="D245" s="139"/>
      <c r="E245" s="139"/>
      <c r="F245" s="139"/>
      <c r="G245" s="139"/>
      <c r="H245" s="139"/>
      <c r="I245" s="139"/>
    </row>
    <row r="246" spans="1:9" customFormat="1">
      <c r="A246" s="139"/>
      <c r="B246" s="139"/>
      <c r="C246" s="139"/>
      <c r="D246" s="139"/>
      <c r="E246" s="139"/>
      <c r="F246" s="139"/>
      <c r="G246" s="139"/>
      <c r="H246" s="139"/>
      <c r="I246" s="139"/>
    </row>
    <row r="247" spans="1:9" customFormat="1">
      <c r="A247" s="139"/>
      <c r="B247" s="139"/>
      <c r="C247" s="139"/>
      <c r="D247" s="139"/>
      <c r="E247" s="139"/>
      <c r="F247" s="139"/>
      <c r="G247" s="139"/>
      <c r="H247" s="139"/>
      <c r="I247" s="139"/>
    </row>
    <row r="248" spans="1:9" customFormat="1">
      <c r="A248" s="139"/>
      <c r="B248" s="139"/>
      <c r="C248" s="139"/>
      <c r="D248" s="139"/>
      <c r="E248" s="139"/>
      <c r="F248" s="139"/>
      <c r="G248" s="139"/>
      <c r="H248" s="139"/>
      <c r="I248" s="139"/>
    </row>
    <row r="249" spans="1:9" customFormat="1">
      <c r="A249" s="139"/>
      <c r="B249" s="139"/>
      <c r="C249" s="139"/>
      <c r="D249" s="139"/>
      <c r="E249" s="139"/>
      <c r="F249" s="139"/>
      <c r="G249" s="139"/>
      <c r="H249" s="139"/>
      <c r="I249" s="139"/>
    </row>
    <row r="250" spans="1:9" customFormat="1">
      <c r="A250" s="139"/>
      <c r="B250" s="139"/>
      <c r="C250" s="139"/>
      <c r="D250" s="139"/>
      <c r="E250" s="139"/>
      <c r="F250" s="139"/>
      <c r="G250" s="139"/>
      <c r="H250" s="139"/>
      <c r="I250" s="139"/>
    </row>
    <row r="251" spans="1:9" customFormat="1">
      <c r="A251" s="139"/>
      <c r="B251" s="139"/>
      <c r="C251" s="139"/>
      <c r="D251" s="139"/>
      <c r="E251" s="139"/>
      <c r="F251" s="139"/>
      <c r="G251" s="139"/>
      <c r="H251" s="139"/>
      <c r="I251" s="139"/>
    </row>
    <row r="252" spans="1:9" customFormat="1">
      <c r="A252" s="139"/>
      <c r="B252" s="139"/>
      <c r="C252" s="139"/>
      <c r="D252" s="139"/>
      <c r="E252" s="139"/>
      <c r="F252" s="139"/>
      <c r="G252" s="139"/>
      <c r="H252" s="139"/>
      <c r="I252" s="139"/>
    </row>
    <row r="253" spans="1:9" customFormat="1">
      <c r="A253" s="139"/>
      <c r="B253" s="139"/>
      <c r="C253" s="139"/>
      <c r="D253" s="139"/>
      <c r="E253" s="139"/>
      <c r="F253" s="139"/>
      <c r="G253" s="139"/>
      <c r="H253" s="139"/>
      <c r="I253" s="139"/>
    </row>
    <row r="254" spans="1:9" customFormat="1">
      <c r="A254" s="139"/>
      <c r="B254" s="139"/>
      <c r="C254" s="139"/>
      <c r="D254" s="139"/>
      <c r="E254" s="139"/>
      <c r="F254" s="139"/>
      <c r="G254" s="139"/>
      <c r="H254" s="139"/>
      <c r="I254" s="139"/>
    </row>
    <row r="255" spans="1:9" customFormat="1">
      <c r="A255" s="139"/>
      <c r="B255" s="139"/>
      <c r="C255" s="139"/>
      <c r="D255" s="139"/>
      <c r="E255" s="139"/>
      <c r="F255" s="139"/>
      <c r="G255" s="139"/>
      <c r="H255" s="139"/>
      <c r="I255" s="139"/>
    </row>
    <row r="256" spans="1:9" customFormat="1">
      <c r="A256" s="139"/>
      <c r="B256" s="139"/>
      <c r="C256" s="139"/>
      <c r="D256" s="139"/>
      <c r="E256" s="139"/>
      <c r="F256" s="139"/>
      <c r="G256" s="139"/>
      <c r="H256" s="139"/>
      <c r="I256" s="139"/>
    </row>
    <row r="257" spans="1:9" customFormat="1">
      <c r="A257" s="139"/>
      <c r="B257" s="139"/>
      <c r="C257" s="139"/>
      <c r="D257" s="139"/>
      <c r="E257" s="139"/>
      <c r="F257" s="139"/>
      <c r="G257" s="139"/>
      <c r="H257" s="139"/>
      <c r="I257" s="139"/>
    </row>
    <row r="258" spans="1:9" customFormat="1">
      <c r="A258" s="139"/>
      <c r="B258" s="139"/>
      <c r="C258" s="139"/>
      <c r="D258" s="139"/>
      <c r="E258" s="139"/>
      <c r="F258" s="139"/>
      <c r="G258" s="139"/>
      <c r="H258" s="139"/>
      <c r="I258" s="139"/>
    </row>
    <row r="259" spans="1:9" customFormat="1">
      <c r="A259" s="139"/>
      <c r="B259" s="139"/>
      <c r="C259" s="139"/>
      <c r="D259" s="139"/>
      <c r="E259" s="139"/>
      <c r="F259" s="139"/>
      <c r="G259" s="139"/>
      <c r="H259" s="139"/>
      <c r="I259" s="139"/>
    </row>
    <row r="260" spans="1:9" customFormat="1">
      <c r="A260" s="139"/>
      <c r="B260" s="139"/>
      <c r="C260" s="139"/>
      <c r="D260" s="139"/>
      <c r="E260" s="139"/>
      <c r="F260" s="139"/>
      <c r="G260" s="139"/>
      <c r="H260" s="139"/>
      <c r="I260" s="139"/>
    </row>
    <row r="261" spans="1:9" customFormat="1">
      <c r="A261" s="139"/>
      <c r="B261" s="139"/>
      <c r="C261" s="139"/>
      <c r="D261" s="139"/>
      <c r="E261" s="139"/>
      <c r="F261" s="139"/>
      <c r="G261" s="139"/>
      <c r="H261" s="139"/>
      <c r="I261" s="139"/>
    </row>
    <row r="262" spans="1:9" customFormat="1">
      <c r="A262" s="139"/>
      <c r="B262" s="139"/>
      <c r="C262" s="139"/>
      <c r="D262" s="139"/>
      <c r="E262" s="139"/>
      <c r="F262" s="139"/>
      <c r="G262" s="139"/>
      <c r="H262" s="139"/>
      <c r="I262" s="139"/>
    </row>
    <row r="263" spans="1:9" customFormat="1">
      <c r="A263" s="139"/>
      <c r="B263" s="139"/>
      <c r="C263" s="139"/>
      <c r="D263" s="139"/>
      <c r="E263" s="139"/>
      <c r="F263" s="139"/>
      <c r="G263" s="139"/>
      <c r="H263" s="139"/>
      <c r="I263" s="139"/>
    </row>
    <row r="264" spans="1:9" customFormat="1">
      <c r="A264" s="139"/>
      <c r="B264" s="139"/>
      <c r="C264" s="139"/>
      <c r="D264" s="139"/>
      <c r="E264" s="139"/>
      <c r="F264" s="139"/>
      <c r="G264" s="139"/>
      <c r="H264" s="139"/>
      <c r="I264" s="139"/>
    </row>
    <row r="265" spans="1:9" customFormat="1">
      <c r="A265" s="139"/>
      <c r="B265" s="139"/>
      <c r="C265" s="139"/>
      <c r="D265" s="139"/>
      <c r="E265" s="139"/>
      <c r="F265" s="139"/>
      <c r="G265" s="139"/>
      <c r="H265" s="139"/>
      <c r="I265" s="139"/>
    </row>
    <row r="266" spans="1:9" customFormat="1">
      <c r="A266" s="139"/>
      <c r="B266" s="139"/>
      <c r="C266" s="139"/>
      <c r="D266" s="139"/>
      <c r="E266" s="139"/>
      <c r="F266" s="139"/>
      <c r="G266" s="139"/>
      <c r="H266" s="139"/>
      <c r="I266" s="13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6">
    <mergeCell ref="B17:K17"/>
    <mergeCell ref="C81:I81"/>
    <mergeCell ref="B22:D22"/>
    <mergeCell ref="G22:I22"/>
    <mergeCell ref="C51:I51"/>
    <mergeCell ref="C80:I80"/>
  </mergeCells>
  <pageMargins left="0.51181102362204722" right="0.51181102362204722" top="0.59055118110236227" bottom="0.74803149606299213" header="0.31496062992125984" footer="0.31496062992125984"/>
  <pageSetup paperSize="9" scale="35" orientation="portrait" r:id="rId2"/>
  <headerFooter>
    <oddHeader>&amp;L&amp;"Calibri Light,Regular"&amp;10 &amp;C&amp;"Calibri Light,Regular"&amp;10 &amp;R&amp;"Tahoma,Negrita"&amp;12Informe de la Operación Mensual - Marzo 2017
INFSGI-MES-03-2017
06/04/2017
Versión: 01</oddHeader>
    <oddFooter>&amp;L&amp;"Calibri Light,Regular"&amp;12COES SINAC, 2017&amp;C&amp;"Calibri Light,Regular"&amp;12 16&amp;R&amp;"Calibri Light,Regular"&amp;12Dirección Ejecutiva
Sub Dirección de Gestión de Información</oddFooter>
  </headerFooter>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4"/>
  </sheetPr>
  <dimension ref="A1:I151"/>
  <sheetViews>
    <sheetView view="pageBreakPreview" zoomScale="55" zoomScaleNormal="100" zoomScaleSheetLayoutView="55" zoomScalePageLayoutView="70" workbookViewId="0">
      <selection activeCell="B11" sqref="B11"/>
    </sheetView>
  </sheetViews>
  <sheetFormatPr defaultRowHeight="11.25"/>
  <cols>
    <col min="1" max="1" width="3" style="199" customWidth="1"/>
    <col min="2" max="2" width="98.6640625" style="199" customWidth="1"/>
    <col min="3" max="3" width="76.33203125" style="199" customWidth="1"/>
    <col min="4" max="4" width="31" style="199" customWidth="1"/>
    <col min="5" max="5" width="33.6640625" style="199" customWidth="1"/>
    <col min="6" max="6" width="20.33203125" style="199" customWidth="1"/>
    <col min="7" max="8" width="30.5" style="199" customWidth="1"/>
    <col min="9" max="9" width="2.5" style="199" customWidth="1"/>
    <col min="10" max="16384" width="9.33203125" style="199"/>
  </cols>
  <sheetData>
    <row r="1" spans="1:9" ht="14.1" customHeight="1">
      <c r="A1" s="192"/>
      <c r="B1" s="193"/>
      <c r="C1" s="193"/>
      <c r="D1" s="193"/>
      <c r="E1" s="193"/>
      <c r="F1" s="193"/>
      <c r="G1" s="194"/>
      <c r="H1" s="194"/>
      <c r="I1" s="194"/>
    </row>
    <row r="2" spans="1:9" ht="6.75" customHeight="1">
      <c r="A2" s="196"/>
      <c r="B2" s="197"/>
      <c r="C2" s="197"/>
      <c r="D2" s="197"/>
      <c r="E2" s="197"/>
      <c r="F2" s="197"/>
      <c r="G2" s="198"/>
      <c r="H2" s="198"/>
      <c r="I2" s="198"/>
    </row>
    <row r="3" spans="1:9" ht="6.75" customHeight="1">
      <c r="A3" s="196"/>
      <c r="B3" s="197"/>
      <c r="C3" s="197"/>
      <c r="D3" s="197"/>
      <c r="E3" s="197"/>
      <c r="F3" s="197"/>
      <c r="G3" s="198"/>
      <c r="H3" s="198"/>
      <c r="I3" s="198"/>
    </row>
    <row r="4" spans="1:9" ht="24" customHeight="1">
      <c r="B4" s="399" t="s">
        <v>464</v>
      </c>
      <c r="C4" s="381"/>
      <c r="D4" s="381"/>
      <c r="E4" s="381"/>
      <c r="F4" s="381"/>
      <c r="G4" s="381"/>
      <c r="H4" s="381"/>
      <c r="I4" s="381"/>
    </row>
    <row r="5" spans="1:9" ht="8.25" customHeight="1">
      <c r="A5" s="197"/>
      <c r="B5" s="392"/>
      <c r="C5" s="393"/>
      <c r="D5" s="394"/>
      <c r="E5" s="394"/>
      <c r="F5" s="395"/>
      <c r="G5" s="204"/>
      <c r="H5" s="204"/>
      <c r="I5" s="204"/>
    </row>
    <row r="6" spans="1:9" ht="25.5" customHeight="1">
      <c r="A6" s="197"/>
      <c r="B6" s="1296" t="s">
        <v>302</v>
      </c>
      <c r="C6" s="1296" t="s">
        <v>400</v>
      </c>
      <c r="D6" s="1297" t="str">
        <f>"ENERGÍA PRODUCIDA "&amp;UPPER('3. Resumen_Relevante'!V2)&amp;" 2017"</f>
        <v>ENERGÍA PRODUCIDA MARZO 2017</v>
      </c>
      <c r="E6" s="1297"/>
      <c r="F6" s="1297"/>
      <c r="G6" s="1297"/>
      <c r="H6" s="438" t="s">
        <v>424</v>
      </c>
      <c r="I6" s="204"/>
    </row>
    <row r="7" spans="1:9" ht="21" customHeight="1">
      <c r="A7" s="197"/>
      <c r="B7" s="1296"/>
      <c r="C7" s="1296"/>
      <c r="D7" s="1298" t="s">
        <v>402</v>
      </c>
      <c r="E7" s="1298"/>
      <c r="F7" s="1298"/>
      <c r="G7" s="1299" t="str">
        <f>+"TOTAL "&amp;UPPER('3. Resumen_Relevante'!V2)</f>
        <v>TOTAL MARZO</v>
      </c>
      <c r="H7" s="464" t="s">
        <v>425</v>
      </c>
      <c r="I7" s="204"/>
    </row>
    <row r="8" spans="1:9" s="248" customFormat="1" ht="22.5" customHeight="1">
      <c r="A8" s="396"/>
      <c r="B8" s="1296"/>
      <c r="C8" s="1296"/>
      <c r="D8" s="411" t="s">
        <v>330</v>
      </c>
      <c r="E8" s="411" t="s">
        <v>331</v>
      </c>
      <c r="F8" s="411" t="s">
        <v>445</v>
      </c>
      <c r="G8" s="1299"/>
      <c r="H8" s="464">
        <v>2017</v>
      </c>
      <c r="I8" s="406"/>
    </row>
    <row r="9" spans="1:9" s="248" customFormat="1" ht="22.5" customHeight="1">
      <c r="A9" s="396"/>
      <c r="B9" s="1296"/>
      <c r="C9" s="1296"/>
      <c r="D9" s="411" t="s">
        <v>401</v>
      </c>
      <c r="E9" s="411" t="s">
        <v>401</v>
      </c>
      <c r="F9" s="411" t="s">
        <v>401</v>
      </c>
      <c r="G9" s="411" t="s">
        <v>401</v>
      </c>
      <c r="H9" s="439" t="s">
        <v>420</v>
      </c>
      <c r="I9" s="406"/>
    </row>
    <row r="10" spans="1:9" s="405" customFormat="1" ht="24.75" customHeight="1">
      <c r="A10" s="407"/>
      <c r="B10" s="649" t="s">
        <v>287</v>
      </c>
      <c r="C10" s="650" t="s">
        <v>256</v>
      </c>
      <c r="D10" s="939"/>
      <c r="E10" s="939"/>
      <c r="F10" s="939">
        <v>5243.0928643249999</v>
      </c>
      <c r="G10" s="940">
        <v>5243.0928643249999</v>
      </c>
      <c r="H10" s="939">
        <v>18073.453925524998</v>
      </c>
      <c r="I10" s="220"/>
    </row>
    <row r="11" spans="1:9" s="405" customFormat="1" ht="24.75" customHeight="1">
      <c r="A11" s="407"/>
      <c r="B11" s="651" t="s">
        <v>546</v>
      </c>
      <c r="C11" s="651"/>
      <c r="D11" s="938"/>
      <c r="E11" s="938"/>
      <c r="F11" s="938">
        <v>5243.0928643249999</v>
      </c>
      <c r="G11" s="941">
        <v>5243.0928643249999</v>
      </c>
      <c r="H11" s="938">
        <v>18073.453925524998</v>
      </c>
      <c r="I11" s="220"/>
    </row>
    <row r="12" spans="1:9" s="405" customFormat="1" ht="24.75" customHeight="1">
      <c r="A12" s="407"/>
      <c r="B12" s="649" t="s">
        <v>290</v>
      </c>
      <c r="C12" s="650" t="s">
        <v>257</v>
      </c>
      <c r="D12" s="939"/>
      <c r="E12" s="939"/>
      <c r="F12" s="939">
        <v>0</v>
      </c>
      <c r="G12" s="940">
        <v>0</v>
      </c>
      <c r="H12" s="939">
        <v>0</v>
      </c>
      <c r="I12" s="220"/>
    </row>
    <row r="13" spans="1:9" s="405" customFormat="1" ht="24.75" customHeight="1">
      <c r="A13" s="407"/>
      <c r="B13" s="651" t="s">
        <v>547</v>
      </c>
      <c r="C13" s="651"/>
      <c r="D13" s="938"/>
      <c r="E13" s="938"/>
      <c r="F13" s="938">
        <v>0</v>
      </c>
      <c r="G13" s="941">
        <v>0</v>
      </c>
      <c r="H13" s="938">
        <v>0</v>
      </c>
      <c r="I13" s="220"/>
    </row>
    <row r="14" spans="1:9" s="405" customFormat="1" ht="24.75" customHeight="1">
      <c r="A14" s="407"/>
      <c r="B14" s="649" t="s">
        <v>80</v>
      </c>
      <c r="C14" s="650" t="s">
        <v>333</v>
      </c>
      <c r="D14" s="939">
        <v>143905.29641655457</v>
      </c>
      <c r="E14" s="939"/>
      <c r="F14" s="939"/>
      <c r="G14" s="940">
        <v>143905.29641655501</v>
      </c>
      <c r="H14" s="939">
        <v>427148.46122766379</v>
      </c>
      <c r="I14" s="220"/>
    </row>
    <row r="15" spans="1:9" s="405" customFormat="1" ht="24.75" customHeight="1">
      <c r="A15" s="408"/>
      <c r="B15" s="651" t="s">
        <v>334</v>
      </c>
      <c r="C15" s="651"/>
      <c r="D15" s="938">
        <v>143905.29641655457</v>
      </c>
      <c r="E15" s="938"/>
      <c r="F15" s="938"/>
      <c r="G15" s="941">
        <v>143905.29641655501</v>
      </c>
      <c r="H15" s="938">
        <v>427148.46122766379</v>
      </c>
      <c r="I15" s="220"/>
    </row>
    <row r="16" spans="1:9" s="405" customFormat="1" ht="24.75" customHeight="1">
      <c r="A16" s="409"/>
      <c r="B16" s="649" t="s">
        <v>273</v>
      </c>
      <c r="C16" s="650" t="s">
        <v>274</v>
      </c>
      <c r="D16" s="939">
        <v>132037.68103782734</v>
      </c>
      <c r="E16" s="939"/>
      <c r="F16" s="939"/>
      <c r="G16" s="940">
        <v>132037.68103782734</v>
      </c>
      <c r="H16" s="939">
        <v>565266.5358817454</v>
      </c>
      <c r="I16" s="220"/>
    </row>
    <row r="17" spans="1:9" s="405" customFormat="1" ht="24.75" customHeight="1">
      <c r="A17" s="409"/>
      <c r="B17" s="651" t="s">
        <v>548</v>
      </c>
      <c r="C17" s="651"/>
      <c r="D17" s="938">
        <v>132037.68103782734</v>
      </c>
      <c r="E17" s="938"/>
      <c r="F17" s="938"/>
      <c r="G17" s="941">
        <v>132037.68103782734</v>
      </c>
      <c r="H17" s="938">
        <v>565266.5358817454</v>
      </c>
      <c r="I17" s="220"/>
    </row>
    <row r="18" spans="1:9" s="405" customFormat="1" ht="24.75" customHeight="1">
      <c r="A18" s="409"/>
      <c r="B18" s="649" t="s">
        <v>281</v>
      </c>
      <c r="C18" s="650" t="s">
        <v>229</v>
      </c>
      <c r="D18" s="939">
        <v>106683.8134884788</v>
      </c>
      <c r="E18" s="939"/>
      <c r="F18" s="939"/>
      <c r="G18" s="940">
        <v>106683.8134884788</v>
      </c>
      <c r="H18" s="939">
        <v>283640.20961216802</v>
      </c>
      <c r="I18" s="220"/>
    </row>
    <row r="19" spans="1:9" s="405" customFormat="1" ht="24.75" customHeight="1">
      <c r="A19" s="409"/>
      <c r="B19" s="652"/>
      <c r="C19" s="650" t="s">
        <v>231</v>
      </c>
      <c r="D19" s="939">
        <v>29430.539536987999</v>
      </c>
      <c r="E19" s="939"/>
      <c r="F19" s="939"/>
      <c r="G19" s="940">
        <v>29430.539536987977</v>
      </c>
      <c r="H19" s="939">
        <v>78305.351584797856</v>
      </c>
      <c r="I19" s="220"/>
    </row>
    <row r="20" spans="1:9" s="405" customFormat="1" ht="24.75" customHeight="1">
      <c r="A20" s="409"/>
      <c r="B20" s="651" t="s">
        <v>549</v>
      </c>
      <c r="C20" s="651"/>
      <c r="D20" s="938">
        <v>136114.35302546679</v>
      </c>
      <c r="E20" s="938"/>
      <c r="F20" s="938"/>
      <c r="G20" s="941">
        <v>136114.35302546679</v>
      </c>
      <c r="H20" s="938">
        <v>361945.56119696586</v>
      </c>
      <c r="I20" s="204"/>
    </row>
    <row r="21" spans="1:9" s="405" customFormat="1" ht="24.75" customHeight="1">
      <c r="A21" s="409"/>
      <c r="B21" s="649" t="s">
        <v>81</v>
      </c>
      <c r="C21" s="650" t="s">
        <v>242</v>
      </c>
      <c r="D21" s="939">
        <v>505.61345071032503</v>
      </c>
      <c r="E21" s="939"/>
      <c r="F21" s="939"/>
      <c r="G21" s="940">
        <v>505.61345071032503</v>
      </c>
      <c r="H21" s="939">
        <v>2551.5042841437498</v>
      </c>
      <c r="I21" s="204"/>
    </row>
    <row r="22" spans="1:9" s="405" customFormat="1" ht="24.75" customHeight="1">
      <c r="A22" s="409"/>
      <c r="B22" s="652"/>
      <c r="C22" s="650" t="s">
        <v>243</v>
      </c>
      <c r="D22" s="939">
        <v>327.4780677745</v>
      </c>
      <c r="E22" s="939"/>
      <c r="F22" s="939"/>
      <c r="G22" s="940">
        <v>327.4780677745</v>
      </c>
      <c r="H22" s="939">
        <v>1069.0908700179</v>
      </c>
      <c r="I22" s="204"/>
    </row>
    <row r="23" spans="1:9" s="405" customFormat="1" ht="24.75" customHeight="1">
      <c r="A23" s="409"/>
      <c r="B23" s="652"/>
      <c r="C23" s="650" t="s">
        <v>244</v>
      </c>
      <c r="D23" s="939">
        <v>2575.2853754692751</v>
      </c>
      <c r="E23" s="939"/>
      <c r="F23" s="939"/>
      <c r="G23" s="940">
        <v>2575.2853754692751</v>
      </c>
      <c r="H23" s="939">
        <v>8513.3639679748994</v>
      </c>
      <c r="I23" s="204"/>
    </row>
    <row r="24" spans="1:9" s="405" customFormat="1" ht="24.75" customHeight="1">
      <c r="A24" s="409"/>
      <c r="B24" s="652"/>
      <c r="C24" s="650" t="s">
        <v>245</v>
      </c>
      <c r="D24" s="939">
        <v>6143.8299810413755</v>
      </c>
      <c r="E24" s="939"/>
      <c r="F24" s="939"/>
      <c r="G24" s="940">
        <v>6143.8299810413755</v>
      </c>
      <c r="H24" s="939">
        <v>19931.627151749151</v>
      </c>
      <c r="I24" s="204"/>
    </row>
    <row r="25" spans="1:9" s="405" customFormat="1" ht="24.75" customHeight="1">
      <c r="A25" s="409"/>
      <c r="B25" s="652"/>
      <c r="C25" s="650" t="s">
        <v>246</v>
      </c>
      <c r="D25" s="939">
        <v>43714.557147691572</v>
      </c>
      <c r="E25" s="939"/>
      <c r="F25" s="939"/>
      <c r="G25" s="940">
        <v>43714.557147691572</v>
      </c>
      <c r="H25" s="939">
        <v>129357.95961558129</v>
      </c>
      <c r="I25" s="204"/>
    </row>
    <row r="26" spans="1:9" s="405" customFormat="1" ht="24.75" customHeight="1">
      <c r="A26" s="409"/>
      <c r="B26" s="652"/>
      <c r="C26" s="650" t="s">
        <v>247</v>
      </c>
      <c r="D26" s="939">
        <v>3716.2640031414498</v>
      </c>
      <c r="E26" s="939"/>
      <c r="F26" s="939"/>
      <c r="G26" s="940">
        <v>3716.2640031414498</v>
      </c>
      <c r="H26" s="939">
        <v>11186.174518256275</v>
      </c>
      <c r="I26" s="204"/>
    </row>
    <row r="27" spans="1:9" s="405" customFormat="1" ht="24.75" customHeight="1">
      <c r="A27" s="409"/>
      <c r="B27" s="652"/>
      <c r="C27" s="650" t="s">
        <v>335</v>
      </c>
      <c r="D27" s="939"/>
      <c r="E27" s="939">
        <v>3140.7568015644501</v>
      </c>
      <c r="F27" s="939"/>
      <c r="G27" s="940">
        <v>3140.7568015644501</v>
      </c>
      <c r="H27" s="939">
        <v>8509.4305320138737</v>
      </c>
      <c r="I27" s="204"/>
    </row>
    <row r="28" spans="1:9" s="405" customFormat="1" ht="24.75" customHeight="1">
      <c r="A28" s="409"/>
      <c r="B28" s="652"/>
      <c r="C28" s="650" t="s">
        <v>337</v>
      </c>
      <c r="D28" s="939"/>
      <c r="E28" s="939">
        <v>2141.9592462600749</v>
      </c>
      <c r="F28" s="939"/>
      <c r="G28" s="940">
        <v>2141.9592462600749</v>
      </c>
      <c r="H28" s="939">
        <v>4963.8245675176249</v>
      </c>
      <c r="I28" s="204"/>
    </row>
    <row r="29" spans="1:9" s="405" customFormat="1" ht="24.75" customHeight="1">
      <c r="A29" s="409"/>
      <c r="B29" s="652"/>
      <c r="C29" s="650" t="s">
        <v>248</v>
      </c>
      <c r="D29" s="939"/>
      <c r="E29" s="939">
        <v>33050.704481700152</v>
      </c>
      <c r="F29" s="939"/>
      <c r="G29" s="940">
        <v>33050.704481700152</v>
      </c>
      <c r="H29" s="939">
        <v>94212.432297084422</v>
      </c>
      <c r="I29" s="204"/>
    </row>
    <row r="30" spans="1:9" s="405" customFormat="1" ht="24.75" customHeight="1">
      <c r="A30" s="409"/>
      <c r="B30" s="651" t="s">
        <v>338</v>
      </c>
      <c r="C30" s="651"/>
      <c r="D30" s="938">
        <v>56983.028025828498</v>
      </c>
      <c r="E30" s="938">
        <v>38333.420529524679</v>
      </c>
      <c r="F30" s="938"/>
      <c r="G30" s="941">
        <v>95316.448555353185</v>
      </c>
      <c r="H30" s="938">
        <v>280295.40780433919</v>
      </c>
      <c r="I30" s="204"/>
    </row>
    <row r="31" spans="1:9" s="405" customFormat="1" ht="24.75" customHeight="1">
      <c r="A31" s="409"/>
      <c r="B31" s="649" t="s">
        <v>82</v>
      </c>
      <c r="C31" s="650" t="s">
        <v>252</v>
      </c>
      <c r="D31" s="939">
        <v>123758.03245441943</v>
      </c>
      <c r="E31" s="939"/>
      <c r="F31" s="939"/>
      <c r="G31" s="940">
        <v>123758.03245441943</v>
      </c>
      <c r="H31" s="939">
        <v>361493.06653008971</v>
      </c>
      <c r="I31" s="204"/>
    </row>
    <row r="32" spans="1:9" s="405" customFormat="1" ht="24.75" customHeight="1">
      <c r="A32" s="409"/>
      <c r="B32" s="651" t="s">
        <v>339</v>
      </c>
      <c r="C32" s="651"/>
      <c r="D32" s="938">
        <v>123758.03245441943</v>
      </c>
      <c r="E32" s="938"/>
      <c r="F32" s="938"/>
      <c r="G32" s="941">
        <v>123758.03245441943</v>
      </c>
      <c r="H32" s="938">
        <v>361493.06653008971</v>
      </c>
      <c r="I32" s="204"/>
    </row>
    <row r="33" spans="1:9" s="405" customFormat="1" ht="24.75" customHeight="1">
      <c r="A33" s="409"/>
      <c r="B33" s="649" t="s">
        <v>83</v>
      </c>
      <c r="C33" s="650" t="s">
        <v>249</v>
      </c>
      <c r="D33" s="939">
        <v>5678.7510000000002</v>
      </c>
      <c r="E33" s="939"/>
      <c r="F33" s="939"/>
      <c r="G33" s="940">
        <v>5678.7510000000002</v>
      </c>
      <c r="H33" s="939">
        <v>16314.2745</v>
      </c>
      <c r="I33" s="204"/>
    </row>
    <row r="34" spans="1:9" s="405" customFormat="1" ht="24.75" customHeight="1">
      <c r="A34" s="409"/>
      <c r="B34" s="652"/>
      <c r="C34" s="650" t="s">
        <v>340</v>
      </c>
      <c r="D34" s="939">
        <v>3795.2370000000001</v>
      </c>
      <c r="E34" s="939"/>
      <c r="F34" s="939"/>
      <c r="G34" s="940">
        <v>3795.2370000000001</v>
      </c>
      <c r="H34" s="939">
        <v>10809.573</v>
      </c>
      <c r="I34" s="204"/>
    </row>
    <row r="35" spans="1:9" s="405" customFormat="1" ht="24.75" customHeight="1">
      <c r="A35" s="409"/>
      <c r="B35" s="652"/>
      <c r="C35" s="650" t="s">
        <v>250</v>
      </c>
      <c r="D35" s="939"/>
      <c r="E35" s="939">
        <v>10007.529954545525</v>
      </c>
      <c r="F35" s="939"/>
      <c r="G35" s="940">
        <v>10007.529954545525</v>
      </c>
      <c r="H35" s="939">
        <v>27490.382181818248</v>
      </c>
      <c r="I35" s="204"/>
    </row>
    <row r="36" spans="1:9" s="405" customFormat="1" ht="24.75" customHeight="1">
      <c r="A36" s="409"/>
      <c r="B36" s="651" t="s">
        <v>341</v>
      </c>
      <c r="C36" s="651"/>
      <c r="D36" s="938">
        <v>9473.9880000000012</v>
      </c>
      <c r="E36" s="938">
        <v>10007.529954545525</v>
      </c>
      <c r="F36" s="938"/>
      <c r="G36" s="941">
        <v>19481.517954545525</v>
      </c>
      <c r="H36" s="938">
        <v>54614.229681818251</v>
      </c>
      <c r="I36" s="204"/>
    </row>
    <row r="37" spans="1:9" s="405" customFormat="1" ht="24.75" customHeight="1">
      <c r="A37" s="409"/>
      <c r="B37" s="649" t="s">
        <v>289</v>
      </c>
      <c r="C37" s="650" t="s">
        <v>342</v>
      </c>
      <c r="D37" s="939"/>
      <c r="E37" s="939"/>
      <c r="F37" s="939">
        <v>0</v>
      </c>
      <c r="G37" s="940">
        <v>0</v>
      </c>
      <c r="H37" s="939">
        <v>211.69345200000001</v>
      </c>
      <c r="I37" s="204"/>
    </row>
    <row r="38" spans="1:9" s="405" customFormat="1" ht="24.75" customHeight="1">
      <c r="A38" s="409"/>
      <c r="B38" s="651" t="s">
        <v>550</v>
      </c>
      <c r="C38" s="651"/>
      <c r="D38" s="938"/>
      <c r="E38" s="938"/>
      <c r="F38" s="938">
        <v>0</v>
      </c>
      <c r="G38" s="941">
        <v>0</v>
      </c>
      <c r="H38" s="938">
        <v>211.69345200000001</v>
      </c>
      <c r="I38" s="204"/>
    </row>
    <row r="39" spans="1:9" s="405" customFormat="1" ht="24.75" customHeight="1">
      <c r="A39" s="409"/>
      <c r="B39" s="649" t="s">
        <v>294</v>
      </c>
      <c r="C39" s="650" t="s">
        <v>258</v>
      </c>
      <c r="D39" s="939"/>
      <c r="E39" s="939"/>
      <c r="F39" s="939">
        <v>620.93548467635003</v>
      </c>
      <c r="G39" s="940">
        <v>620.93548467635003</v>
      </c>
      <c r="H39" s="939">
        <v>4691.4430000745497</v>
      </c>
      <c r="I39" s="204"/>
    </row>
    <row r="40" spans="1:9" s="405" customFormat="1" ht="24.75" customHeight="1">
      <c r="A40" s="409"/>
      <c r="B40" s="651" t="s">
        <v>551</v>
      </c>
      <c r="C40" s="651"/>
      <c r="D40" s="938"/>
      <c r="E40" s="938"/>
      <c r="F40" s="938">
        <v>620.93548467635003</v>
      </c>
      <c r="G40" s="941">
        <v>620.93548467635003</v>
      </c>
      <c r="H40" s="938">
        <v>4691.4430000745497</v>
      </c>
      <c r="I40" s="204"/>
    </row>
    <row r="41" spans="1:9" s="405" customFormat="1" ht="24.75" customHeight="1">
      <c r="A41" s="409"/>
      <c r="B41" s="649" t="s">
        <v>280</v>
      </c>
      <c r="C41" s="650" t="s">
        <v>225</v>
      </c>
      <c r="D41" s="939">
        <v>352867.66980000003</v>
      </c>
      <c r="E41" s="939"/>
      <c r="F41" s="939"/>
      <c r="G41" s="940">
        <v>352867.66980000003</v>
      </c>
      <c r="H41" s="939">
        <v>1220882.5913999998</v>
      </c>
      <c r="I41" s="204"/>
    </row>
    <row r="42" spans="1:9" s="405" customFormat="1" ht="24.75" customHeight="1">
      <c r="A42" s="409"/>
      <c r="B42" s="652"/>
      <c r="C42" s="650" t="s">
        <v>226</v>
      </c>
      <c r="D42" s="939">
        <v>113530.49136</v>
      </c>
      <c r="E42" s="939"/>
      <c r="F42" s="939"/>
      <c r="G42" s="940">
        <v>113530.49136</v>
      </c>
      <c r="H42" s="939">
        <v>396920.04911999998</v>
      </c>
      <c r="I42" s="204"/>
    </row>
    <row r="43" spans="1:9" s="405" customFormat="1" ht="24.75" customHeight="1">
      <c r="A43" s="409"/>
      <c r="B43" s="652"/>
      <c r="C43" s="650" t="s">
        <v>227</v>
      </c>
      <c r="D43" s="939"/>
      <c r="E43" s="939">
        <v>88.104254444000006</v>
      </c>
      <c r="F43" s="939"/>
      <c r="G43" s="940">
        <v>88.104254444000006</v>
      </c>
      <c r="H43" s="939">
        <v>249.63529262500001</v>
      </c>
      <c r="I43" s="204"/>
    </row>
    <row r="44" spans="1:9" s="410" customFormat="1" ht="24.75" customHeight="1">
      <c r="A44" s="409"/>
      <c r="B44" s="651" t="s">
        <v>343</v>
      </c>
      <c r="C44" s="651"/>
      <c r="D44" s="938">
        <v>466398.16116000002</v>
      </c>
      <c r="E44" s="938">
        <v>88.104254444000006</v>
      </c>
      <c r="F44" s="938"/>
      <c r="G44" s="941">
        <v>466486.26541444403</v>
      </c>
      <c r="H44" s="938">
        <v>1618052.275812625</v>
      </c>
      <c r="I44" s="405"/>
    </row>
    <row r="45" spans="1:9" s="410" customFormat="1" ht="24.75" customHeight="1">
      <c r="A45" s="409"/>
      <c r="B45" s="649" t="s">
        <v>301</v>
      </c>
      <c r="C45" s="650" t="s">
        <v>344</v>
      </c>
      <c r="D45" s="939"/>
      <c r="E45" s="939"/>
      <c r="F45" s="939">
        <v>107.70055189999999</v>
      </c>
      <c r="G45" s="940">
        <v>107.70055189999999</v>
      </c>
      <c r="H45" s="939">
        <v>1879.1565019</v>
      </c>
      <c r="I45" s="405"/>
    </row>
    <row r="46" spans="1:9" s="410" customFormat="1" ht="24.75" customHeight="1">
      <c r="A46" s="409"/>
      <c r="B46" s="651" t="s">
        <v>552</v>
      </c>
      <c r="C46" s="651"/>
      <c r="D46" s="938"/>
      <c r="E46" s="938"/>
      <c r="F46" s="938">
        <v>107.70055189999999</v>
      </c>
      <c r="G46" s="941">
        <v>107.70055189999999</v>
      </c>
      <c r="H46" s="938">
        <v>1879.1565019</v>
      </c>
      <c r="I46" s="405"/>
    </row>
    <row r="47" spans="1:9" s="410" customFormat="1" ht="24.75" customHeight="1">
      <c r="A47" s="409"/>
      <c r="B47" s="649" t="s">
        <v>299</v>
      </c>
      <c r="C47" s="650" t="s">
        <v>262</v>
      </c>
      <c r="D47" s="939"/>
      <c r="E47" s="939"/>
      <c r="F47" s="939">
        <v>1284.53</v>
      </c>
      <c r="G47" s="940">
        <v>1284.53</v>
      </c>
      <c r="H47" s="939">
        <v>6954.5545000000002</v>
      </c>
      <c r="I47" s="405"/>
    </row>
    <row r="48" spans="1:9" s="410" customFormat="1" ht="24.75" customHeight="1">
      <c r="A48" s="409"/>
      <c r="B48" s="651" t="s">
        <v>553</v>
      </c>
      <c r="C48" s="651"/>
      <c r="D48" s="938"/>
      <c r="E48" s="938"/>
      <c r="F48" s="938">
        <v>1284.53</v>
      </c>
      <c r="G48" s="941">
        <v>1284.53</v>
      </c>
      <c r="H48" s="938">
        <v>6954.5545000000002</v>
      </c>
      <c r="I48" s="405"/>
    </row>
    <row r="49" spans="1:9" s="410" customFormat="1" ht="24.75" customHeight="1">
      <c r="A49" s="409"/>
      <c r="B49" s="649" t="s">
        <v>297</v>
      </c>
      <c r="C49" s="650" t="s">
        <v>345</v>
      </c>
      <c r="D49" s="939"/>
      <c r="E49" s="939"/>
      <c r="F49" s="939">
        <v>12788.11203</v>
      </c>
      <c r="G49" s="940">
        <v>12788.11203</v>
      </c>
      <c r="H49" s="939">
        <v>37695.544329999997</v>
      </c>
      <c r="I49" s="405"/>
    </row>
    <row r="50" spans="1:9" s="410" customFormat="1" ht="24.75" customHeight="1">
      <c r="A50" s="409"/>
      <c r="B50" s="652"/>
      <c r="C50" s="650" t="s">
        <v>346</v>
      </c>
      <c r="D50" s="939"/>
      <c r="E50" s="939"/>
      <c r="F50" s="939">
        <v>14893.171710000001</v>
      </c>
      <c r="G50" s="940">
        <v>14893.171710000001</v>
      </c>
      <c r="H50" s="939">
        <v>42709.988010000001</v>
      </c>
      <c r="I50" s="405"/>
    </row>
    <row r="51" spans="1:9" s="410" customFormat="1" ht="24.75" customHeight="1">
      <c r="A51" s="409"/>
      <c r="B51" s="651" t="s">
        <v>554</v>
      </c>
      <c r="C51" s="651"/>
      <c r="D51" s="938"/>
      <c r="E51" s="938"/>
      <c r="F51" s="938">
        <v>27681.283739999999</v>
      </c>
      <c r="G51" s="941">
        <v>27681.283739999999</v>
      </c>
      <c r="H51" s="938">
        <v>80405.532340000005</v>
      </c>
      <c r="I51" s="405"/>
    </row>
    <row r="52" spans="1:9" s="410" customFormat="1" ht="24.75" customHeight="1">
      <c r="A52" s="409"/>
      <c r="B52" s="649" t="s">
        <v>347</v>
      </c>
      <c r="C52" s="650" t="s">
        <v>276</v>
      </c>
      <c r="D52" s="939"/>
      <c r="E52" s="939"/>
      <c r="F52" s="939">
        <v>6642.1359709150001</v>
      </c>
      <c r="G52" s="940">
        <v>6642.1359709150001</v>
      </c>
      <c r="H52" s="939">
        <v>34550.976941910005</v>
      </c>
      <c r="I52" s="405"/>
    </row>
    <row r="53" spans="1:9" s="410" customFormat="1" ht="24.75" customHeight="1">
      <c r="A53" s="409"/>
      <c r="B53" s="651" t="s">
        <v>555</v>
      </c>
      <c r="C53" s="651"/>
      <c r="D53" s="938"/>
      <c r="E53" s="938"/>
      <c r="F53" s="938">
        <v>6642.1359709150001</v>
      </c>
      <c r="G53" s="941">
        <v>6642.1359709150001</v>
      </c>
      <c r="H53" s="938">
        <v>34550.976941910005</v>
      </c>
      <c r="I53" s="405"/>
    </row>
    <row r="54" spans="1:9" s="410" customFormat="1" ht="24.75" customHeight="1">
      <c r="A54" s="409"/>
      <c r="B54" s="649" t="s">
        <v>268</v>
      </c>
      <c r="C54" s="650" t="s">
        <v>269</v>
      </c>
      <c r="D54" s="939">
        <v>244035.89317943878</v>
      </c>
      <c r="E54" s="939"/>
      <c r="F54" s="939"/>
      <c r="G54" s="940">
        <v>244035.89317943878</v>
      </c>
      <c r="H54" s="939">
        <v>762886.78458618023</v>
      </c>
      <c r="I54" s="405"/>
    </row>
    <row r="55" spans="1:9" s="410" customFormat="1" ht="24.75" customHeight="1">
      <c r="A55" s="409"/>
      <c r="B55" s="652"/>
      <c r="C55" s="650" t="s">
        <v>348</v>
      </c>
      <c r="D55" s="939">
        <v>4644.1646658249501</v>
      </c>
      <c r="E55" s="939"/>
      <c r="F55" s="939"/>
      <c r="G55" s="940">
        <v>4644.1646658249501</v>
      </c>
      <c r="H55" s="939">
        <v>12110.856253476775</v>
      </c>
      <c r="I55" s="405"/>
    </row>
    <row r="56" spans="1:9" s="410" customFormat="1" ht="24.75" customHeight="1">
      <c r="A56" s="409"/>
      <c r="B56" s="651" t="s">
        <v>556</v>
      </c>
      <c r="C56" s="651"/>
      <c r="D56" s="938">
        <v>248680.05784526371</v>
      </c>
      <c r="E56" s="938"/>
      <c r="F56" s="938"/>
      <c r="G56" s="941">
        <v>248680.05784526371</v>
      </c>
      <c r="H56" s="938">
        <v>774997.64083965705</v>
      </c>
      <c r="I56" s="405"/>
    </row>
    <row r="57" spans="1:9" s="410" customFormat="1" ht="24.75" customHeight="1">
      <c r="A57" s="409"/>
      <c r="B57" s="649" t="s">
        <v>298</v>
      </c>
      <c r="C57" s="650" t="s">
        <v>259</v>
      </c>
      <c r="D57" s="939"/>
      <c r="E57" s="939"/>
      <c r="F57" s="939">
        <v>13594.192161072</v>
      </c>
      <c r="G57" s="940">
        <v>13594.192161072</v>
      </c>
      <c r="H57" s="939">
        <v>36896.062986464996</v>
      </c>
      <c r="I57" s="405"/>
    </row>
    <row r="58" spans="1:9" s="410" customFormat="1" ht="24.75" customHeight="1">
      <c r="A58" s="409"/>
      <c r="B58" s="651" t="s">
        <v>557</v>
      </c>
      <c r="C58" s="651"/>
      <c r="D58" s="938"/>
      <c r="E58" s="938"/>
      <c r="F58" s="938">
        <v>13594.192161072</v>
      </c>
      <c r="G58" s="941">
        <v>13594.192161072</v>
      </c>
      <c r="H58" s="938">
        <v>36896.062986464996</v>
      </c>
      <c r="I58" s="405"/>
    </row>
    <row r="59" spans="1:9" s="410" customFormat="1" ht="24.75" customHeight="1">
      <c r="A59" s="405"/>
      <c r="B59" s="649" t="s">
        <v>283</v>
      </c>
      <c r="C59" s="650" t="s">
        <v>232</v>
      </c>
      <c r="D59" s="939">
        <v>26299.591627877846</v>
      </c>
      <c r="E59" s="939"/>
      <c r="F59" s="939"/>
      <c r="G59" s="940">
        <v>26299.591627877846</v>
      </c>
      <c r="H59" s="939">
        <v>117450.61175682981</v>
      </c>
      <c r="I59" s="405"/>
    </row>
    <row r="60" spans="1:9" s="410" customFormat="1" ht="24.75" customHeight="1">
      <c r="A60" s="405"/>
      <c r="B60" s="652"/>
      <c r="C60" s="650" t="s">
        <v>234</v>
      </c>
      <c r="D60" s="939">
        <v>0</v>
      </c>
      <c r="E60" s="939"/>
      <c r="F60" s="939"/>
      <c r="G60" s="940">
        <v>0</v>
      </c>
      <c r="H60" s="939">
        <v>16968.327931030872</v>
      </c>
      <c r="I60" s="405"/>
    </row>
    <row r="61" spans="1:9" s="410" customFormat="1" ht="24.75" customHeight="1">
      <c r="A61" s="405"/>
      <c r="B61" s="652"/>
      <c r="C61" s="650" t="s">
        <v>233</v>
      </c>
      <c r="D61" s="939">
        <v>143567.85724664477</v>
      </c>
      <c r="E61" s="939"/>
      <c r="F61" s="939"/>
      <c r="G61" s="940">
        <v>143567.85724664477</v>
      </c>
      <c r="H61" s="939">
        <v>431197.09060226858</v>
      </c>
      <c r="I61" s="405"/>
    </row>
    <row r="62" spans="1:9" s="410" customFormat="1" ht="24.75" customHeight="1">
      <c r="A62" s="405"/>
      <c r="B62" s="652"/>
      <c r="C62" s="650" t="s">
        <v>235</v>
      </c>
      <c r="D62" s="939">
        <v>88017.916781415028</v>
      </c>
      <c r="E62" s="939"/>
      <c r="F62" s="939"/>
      <c r="G62" s="940">
        <v>88017.916781415028</v>
      </c>
      <c r="H62" s="939">
        <v>264671.29750913091</v>
      </c>
      <c r="I62" s="405"/>
    </row>
    <row r="63" spans="1:9" s="410" customFormat="1" ht="24.75" customHeight="1">
      <c r="A63" s="405"/>
      <c r="B63" s="652"/>
      <c r="C63" s="650" t="s">
        <v>236</v>
      </c>
      <c r="D63" s="939">
        <v>22467.042749545501</v>
      </c>
      <c r="E63" s="939"/>
      <c r="F63" s="939"/>
      <c r="G63" s="940">
        <v>22467.042749545501</v>
      </c>
      <c r="H63" s="939">
        <v>110131.64473571436</v>
      </c>
      <c r="I63" s="405"/>
    </row>
    <row r="64" spans="1:9" s="410" customFormat="1" ht="24.75" customHeight="1">
      <c r="A64" s="405"/>
      <c r="B64" s="652"/>
      <c r="C64" s="650" t="s">
        <v>350</v>
      </c>
      <c r="D64" s="939"/>
      <c r="E64" s="939">
        <v>11070.04913418965</v>
      </c>
      <c r="F64" s="939"/>
      <c r="G64" s="940">
        <v>11070.04913418965</v>
      </c>
      <c r="H64" s="939">
        <v>19976.453587781976</v>
      </c>
      <c r="I64" s="405"/>
    </row>
    <row r="65" spans="1:9" s="410" customFormat="1" ht="24.75" customHeight="1">
      <c r="A65" s="405"/>
      <c r="B65" s="652"/>
      <c r="C65" s="650" t="s">
        <v>351</v>
      </c>
      <c r="D65" s="939"/>
      <c r="E65" s="939">
        <v>46855.41718746187</v>
      </c>
      <c r="F65" s="939"/>
      <c r="G65" s="940">
        <v>46855.41718746187</v>
      </c>
      <c r="H65" s="939">
        <v>70056.48493400577</v>
      </c>
      <c r="I65" s="405"/>
    </row>
    <row r="66" spans="1:9" s="410" customFormat="1" ht="24.75" customHeight="1">
      <c r="A66" s="405"/>
      <c r="B66" s="652"/>
      <c r="C66" s="650" t="s">
        <v>228</v>
      </c>
      <c r="D66" s="939"/>
      <c r="E66" s="939">
        <v>216988.16710128606</v>
      </c>
      <c r="F66" s="939"/>
      <c r="G66" s="940">
        <v>216988.16710128606</v>
      </c>
      <c r="H66" s="939">
        <v>406656.85809586546</v>
      </c>
      <c r="I66" s="405"/>
    </row>
    <row r="67" spans="1:9" s="410" customFormat="1" ht="24.75" customHeight="1">
      <c r="A67" s="405"/>
      <c r="B67" s="651" t="s">
        <v>558</v>
      </c>
      <c r="C67" s="651"/>
      <c r="D67" s="938">
        <v>280352.408405483</v>
      </c>
      <c r="E67" s="938">
        <v>274913.63342293759</v>
      </c>
      <c r="F67" s="938"/>
      <c r="G67" s="941">
        <v>555266.04182842071</v>
      </c>
      <c r="H67" s="938">
        <v>1437108.7691526278</v>
      </c>
      <c r="I67" s="405"/>
    </row>
    <row r="68" spans="1:9" s="410" customFormat="1" ht="24.75" customHeight="1">
      <c r="A68" s="405"/>
      <c r="B68" s="649" t="s">
        <v>279</v>
      </c>
      <c r="C68" s="650" t="s">
        <v>600</v>
      </c>
      <c r="D68" s="939"/>
      <c r="E68" s="939">
        <v>2057.3148969929998</v>
      </c>
      <c r="F68" s="939"/>
      <c r="G68" s="940">
        <v>2057.3148969929998</v>
      </c>
      <c r="H68" s="939">
        <v>3676.527285942725</v>
      </c>
      <c r="I68" s="405"/>
    </row>
    <row r="69" spans="1:9" s="410" customFormat="1" ht="24.75" customHeight="1">
      <c r="A69" s="405"/>
      <c r="B69" s="652"/>
      <c r="C69" s="650" t="s">
        <v>352</v>
      </c>
      <c r="D69" s="939"/>
      <c r="E69" s="939">
        <v>29826.250000000124</v>
      </c>
      <c r="F69" s="939"/>
      <c r="G69" s="940">
        <v>29826.250000000124</v>
      </c>
      <c r="H69" s="939">
        <v>80341.000000000146</v>
      </c>
      <c r="I69" s="405"/>
    </row>
    <row r="70" spans="1:9" s="410" customFormat="1" ht="24.75" customHeight="1">
      <c r="A70" s="405"/>
      <c r="B70" s="652"/>
      <c r="C70" s="650" t="s">
        <v>353</v>
      </c>
      <c r="D70" s="939"/>
      <c r="E70" s="939">
        <v>0</v>
      </c>
      <c r="F70" s="939"/>
      <c r="G70" s="940">
        <v>0</v>
      </c>
      <c r="H70" s="939">
        <v>14.351000000000001</v>
      </c>
      <c r="I70" s="405"/>
    </row>
    <row r="71" spans="1:9" s="410" customFormat="1" ht="24.75" customHeight="1">
      <c r="A71" s="405"/>
      <c r="B71" s="651" t="s">
        <v>559</v>
      </c>
      <c r="C71" s="651"/>
      <c r="D71" s="938"/>
      <c r="E71" s="938">
        <v>31883.564896993124</v>
      </c>
      <c r="F71" s="938"/>
      <c r="G71" s="941">
        <v>31883.564896993124</v>
      </c>
      <c r="H71" s="938">
        <v>84031.878285942861</v>
      </c>
      <c r="I71" s="405"/>
    </row>
    <row r="72" spans="1:9" s="410" customFormat="1" ht="24.75" customHeight="1">
      <c r="A72" s="405"/>
      <c r="B72" s="649" t="s">
        <v>354</v>
      </c>
      <c r="C72" s="650" t="s">
        <v>355</v>
      </c>
      <c r="D72" s="939"/>
      <c r="E72" s="939"/>
      <c r="F72" s="939">
        <v>11216.061018247625</v>
      </c>
      <c r="G72" s="940">
        <v>11216.061018247625</v>
      </c>
      <c r="H72" s="939">
        <v>38810.379743173347</v>
      </c>
      <c r="I72" s="405"/>
    </row>
    <row r="73" spans="1:9" s="410" customFormat="1" ht="24.75" customHeight="1">
      <c r="A73" s="405"/>
      <c r="B73" s="652"/>
      <c r="C73" s="650" t="s">
        <v>356</v>
      </c>
      <c r="D73" s="939"/>
      <c r="E73" s="939"/>
      <c r="F73" s="939">
        <v>1654.3434741207</v>
      </c>
      <c r="G73" s="940">
        <v>1654.3434741207</v>
      </c>
      <c r="H73" s="939">
        <v>9736.9684200396241</v>
      </c>
      <c r="I73" s="405"/>
    </row>
    <row r="74" spans="1:9" s="410" customFormat="1" ht="24.75" customHeight="1">
      <c r="A74" s="405"/>
      <c r="B74" s="651" t="s">
        <v>560</v>
      </c>
      <c r="C74" s="651"/>
      <c r="D74" s="938"/>
      <c r="E74" s="938"/>
      <c r="F74" s="938">
        <v>12870.404492368325</v>
      </c>
      <c r="G74" s="941">
        <v>12870.404492368325</v>
      </c>
      <c r="H74" s="938">
        <v>48547.34816321297</v>
      </c>
      <c r="I74" s="405"/>
    </row>
    <row r="75" spans="1:9" s="410" customFormat="1" ht="24.75" customHeight="1">
      <c r="A75" s="405"/>
      <c r="B75" s="649" t="s">
        <v>241</v>
      </c>
      <c r="C75" s="650" t="s">
        <v>266</v>
      </c>
      <c r="D75" s="939">
        <v>75519.77967127366</v>
      </c>
      <c r="E75" s="939"/>
      <c r="F75" s="939"/>
      <c r="G75" s="940">
        <v>75519.77967127366</v>
      </c>
      <c r="H75" s="939">
        <v>202806.65927167327</v>
      </c>
      <c r="I75" s="405"/>
    </row>
    <row r="76" spans="1:9" s="410" customFormat="1" ht="24.75" customHeight="1">
      <c r="A76" s="405"/>
      <c r="B76" s="652"/>
      <c r="C76" s="650" t="s">
        <v>357</v>
      </c>
      <c r="D76" s="939">
        <v>95701.033815629999</v>
      </c>
      <c r="E76" s="939"/>
      <c r="F76" s="939"/>
      <c r="G76" s="940">
        <v>95701.033815629999</v>
      </c>
      <c r="H76" s="939">
        <v>276059.70763031521</v>
      </c>
      <c r="I76" s="405"/>
    </row>
    <row r="77" spans="1:9" s="410" customFormat="1" ht="24.75" customHeight="1">
      <c r="A77" s="405"/>
      <c r="B77" s="652"/>
      <c r="C77" s="650" t="s">
        <v>358</v>
      </c>
      <c r="D77" s="939"/>
      <c r="E77" s="939">
        <v>381526.82910878531</v>
      </c>
      <c r="F77" s="939"/>
      <c r="G77" s="940">
        <v>381526.82910878531</v>
      </c>
      <c r="H77" s="939">
        <v>1135300.9465204235</v>
      </c>
      <c r="I77" s="405"/>
    </row>
    <row r="78" spans="1:9" s="410" customFormat="1" ht="24.75" customHeight="1">
      <c r="A78" s="405"/>
      <c r="B78" s="652"/>
      <c r="C78" s="650" t="s">
        <v>272</v>
      </c>
      <c r="D78" s="939"/>
      <c r="E78" s="939">
        <v>5185.2395877010003</v>
      </c>
      <c r="F78" s="939"/>
      <c r="G78" s="940">
        <v>5185.2395877010003</v>
      </c>
      <c r="H78" s="939">
        <v>10226.4388956598</v>
      </c>
      <c r="I78" s="405"/>
    </row>
    <row r="79" spans="1:9" s="410" customFormat="1" ht="24.75" customHeight="1">
      <c r="A79" s="405"/>
      <c r="B79" s="652"/>
      <c r="C79" s="650" t="s">
        <v>359</v>
      </c>
      <c r="D79" s="939"/>
      <c r="E79" s="939">
        <v>605.95302648917504</v>
      </c>
      <c r="F79" s="939"/>
      <c r="G79" s="940">
        <v>605.95302648917504</v>
      </c>
      <c r="H79" s="939">
        <v>16429.104954755774</v>
      </c>
      <c r="I79" s="405"/>
    </row>
    <row r="80" spans="1:9" s="410" customFormat="1" ht="24.75" customHeight="1">
      <c r="A80" s="405"/>
      <c r="B80" s="652"/>
      <c r="C80" s="650" t="s">
        <v>360</v>
      </c>
      <c r="D80" s="939"/>
      <c r="E80" s="939">
        <v>77553.984838256903</v>
      </c>
      <c r="F80" s="939"/>
      <c r="G80" s="940">
        <v>77553.984838256903</v>
      </c>
      <c r="H80" s="939">
        <v>227181.71974755876</v>
      </c>
      <c r="I80" s="405"/>
    </row>
    <row r="81" spans="1:9" s="410" customFormat="1" ht="24.75" customHeight="1">
      <c r="A81" s="405"/>
      <c r="B81" s="652"/>
      <c r="C81" s="650" t="s">
        <v>278</v>
      </c>
      <c r="D81" s="939"/>
      <c r="E81" s="939">
        <v>480.38951123632501</v>
      </c>
      <c r="F81" s="939"/>
      <c r="G81" s="940">
        <v>480.38951123632501</v>
      </c>
      <c r="H81" s="939">
        <v>1251.0173632594251</v>
      </c>
      <c r="I81" s="405"/>
    </row>
    <row r="82" spans="1:9" s="410" customFormat="1" ht="24.75" customHeight="1">
      <c r="A82" s="405"/>
      <c r="B82" s="652"/>
      <c r="C82" s="650" t="s">
        <v>361</v>
      </c>
      <c r="D82" s="939"/>
      <c r="E82" s="939">
        <v>717.90998953245003</v>
      </c>
      <c r="F82" s="939"/>
      <c r="G82" s="940">
        <v>717.90998953245003</v>
      </c>
      <c r="H82" s="939">
        <v>1079.90568718335</v>
      </c>
      <c r="I82" s="405"/>
    </row>
    <row r="83" spans="1:9" s="410" customFormat="1" ht="24.75" customHeight="1">
      <c r="A83" s="405"/>
      <c r="B83" s="651" t="s">
        <v>362</v>
      </c>
      <c r="C83" s="651"/>
      <c r="D83" s="938">
        <v>171220.81348690367</v>
      </c>
      <c r="E83" s="938">
        <v>466070.30606200115</v>
      </c>
      <c r="F83" s="938"/>
      <c r="G83" s="941">
        <v>637291.11954890494</v>
      </c>
      <c r="H83" s="938">
        <v>1870335.5000708292</v>
      </c>
      <c r="I83" s="405"/>
    </row>
    <row r="84" spans="1:9" s="410" customFormat="1" ht="24.75" customHeight="1">
      <c r="A84" s="405"/>
      <c r="I84" s="405"/>
    </row>
    <row r="85" spans="1:9" s="410" customFormat="1" ht="24.75" customHeight="1">
      <c r="A85" s="405"/>
      <c r="I85" s="405"/>
    </row>
    <row r="86" spans="1:9" s="400" customFormat="1">
      <c r="A86" s="199"/>
      <c r="B86" s="199"/>
      <c r="C86" s="199"/>
      <c r="D86" s="199"/>
      <c r="E86" s="199"/>
      <c r="F86" s="199"/>
      <c r="G86" s="199"/>
      <c r="H86" s="199"/>
      <c r="I86" s="199"/>
    </row>
    <row r="87" spans="1:9" s="400" customFormat="1">
      <c r="A87" s="199"/>
      <c r="B87" s="199"/>
      <c r="C87" s="199"/>
      <c r="D87" s="199"/>
      <c r="E87" s="199"/>
      <c r="F87" s="199"/>
      <c r="G87" s="199"/>
      <c r="H87" s="199"/>
      <c r="I87" s="199"/>
    </row>
    <row r="88" spans="1:9" s="400" customFormat="1">
      <c r="A88" s="199"/>
      <c r="B88" s="199"/>
      <c r="C88" s="199"/>
      <c r="D88" s="199"/>
      <c r="E88" s="199"/>
      <c r="F88" s="199"/>
      <c r="G88" s="199"/>
      <c r="H88" s="199"/>
      <c r="I88" s="199"/>
    </row>
    <row r="89" spans="1:9" s="400" customFormat="1">
      <c r="A89" s="199"/>
      <c r="B89" s="199"/>
      <c r="C89" s="199"/>
      <c r="D89" s="199"/>
      <c r="E89" s="199"/>
      <c r="F89" s="199"/>
      <c r="G89" s="199"/>
      <c r="H89" s="199"/>
      <c r="I89" s="199"/>
    </row>
    <row r="90" spans="1:9" s="400" customFormat="1">
      <c r="A90" s="199"/>
      <c r="B90" s="199"/>
      <c r="C90" s="199"/>
      <c r="D90" s="199"/>
      <c r="E90" s="199"/>
      <c r="F90" s="199"/>
      <c r="G90" s="199"/>
      <c r="H90" s="199"/>
      <c r="I90" s="199"/>
    </row>
    <row r="91" spans="1:9" s="400" customFormat="1">
      <c r="A91" s="199"/>
      <c r="B91" s="199"/>
      <c r="C91" s="199"/>
      <c r="D91" s="199"/>
      <c r="E91" s="199"/>
      <c r="F91" s="199"/>
      <c r="G91" s="199"/>
      <c r="H91" s="199"/>
      <c r="I91" s="199"/>
    </row>
    <row r="92" spans="1:9" s="400" customFormat="1">
      <c r="A92" s="199"/>
      <c r="B92" s="199"/>
      <c r="C92" s="199"/>
      <c r="D92" s="199"/>
      <c r="E92" s="199"/>
      <c r="F92" s="199"/>
      <c r="G92" s="199"/>
      <c r="H92" s="199"/>
      <c r="I92" s="199"/>
    </row>
    <row r="93" spans="1:9" s="400" customFormat="1">
      <c r="A93" s="199"/>
      <c r="B93" s="199"/>
      <c r="C93" s="199"/>
      <c r="D93" s="199"/>
      <c r="E93" s="199"/>
      <c r="F93" s="199"/>
      <c r="G93" s="199"/>
      <c r="H93" s="199"/>
      <c r="I93" s="199"/>
    </row>
    <row r="94" spans="1:9" s="400" customFormat="1">
      <c r="A94" s="199"/>
      <c r="B94" s="199"/>
      <c r="C94" s="199"/>
      <c r="D94" s="199"/>
      <c r="E94" s="199"/>
      <c r="F94" s="199"/>
      <c r="G94" s="199"/>
      <c r="H94" s="199"/>
      <c r="I94" s="199"/>
    </row>
    <row r="95" spans="1:9" s="400" customFormat="1">
      <c r="A95" s="199"/>
      <c r="B95" s="199"/>
      <c r="C95" s="199"/>
      <c r="D95" s="199"/>
      <c r="E95" s="199"/>
      <c r="F95" s="199"/>
      <c r="G95" s="199"/>
      <c r="H95" s="199"/>
      <c r="I95" s="199"/>
    </row>
    <row r="96" spans="1:9" s="400" customFormat="1">
      <c r="A96" s="199"/>
      <c r="B96" s="199"/>
      <c r="C96" s="199"/>
      <c r="D96" s="199"/>
      <c r="E96" s="199"/>
      <c r="F96" s="199"/>
      <c r="G96" s="199"/>
      <c r="H96" s="199"/>
      <c r="I96" s="199"/>
    </row>
    <row r="97" spans="1:9" s="400" customFormat="1">
      <c r="A97" s="199"/>
      <c r="B97" s="199"/>
      <c r="C97" s="199"/>
      <c r="D97" s="199"/>
      <c r="E97" s="199"/>
      <c r="F97" s="199"/>
      <c r="G97" s="199"/>
      <c r="H97" s="199"/>
      <c r="I97" s="199"/>
    </row>
    <row r="98" spans="1:9" s="400" customFormat="1">
      <c r="A98" s="199"/>
      <c r="B98" s="199"/>
      <c r="C98" s="199"/>
      <c r="D98" s="199"/>
      <c r="E98" s="199"/>
      <c r="F98" s="199"/>
      <c r="G98" s="199"/>
      <c r="H98" s="199"/>
      <c r="I98" s="199"/>
    </row>
    <row r="99" spans="1:9" s="400" customFormat="1">
      <c r="A99" s="199"/>
      <c r="B99" s="199"/>
      <c r="C99" s="199"/>
      <c r="D99" s="199"/>
      <c r="E99" s="199"/>
      <c r="F99" s="199"/>
      <c r="G99" s="199"/>
      <c r="H99" s="199"/>
      <c r="I99" s="199"/>
    </row>
    <row r="100" spans="1:9" s="400" customFormat="1">
      <c r="A100" s="199"/>
      <c r="B100" s="199"/>
      <c r="C100" s="199"/>
      <c r="D100" s="199"/>
      <c r="E100" s="199"/>
      <c r="F100" s="199"/>
      <c r="G100" s="199"/>
      <c r="H100" s="199"/>
      <c r="I100" s="199"/>
    </row>
    <row r="101" spans="1:9" s="400" customFormat="1">
      <c r="A101" s="199"/>
      <c r="B101" s="199"/>
      <c r="C101" s="199"/>
      <c r="D101" s="199"/>
      <c r="E101" s="199"/>
      <c r="F101" s="199"/>
      <c r="G101" s="199"/>
      <c r="H101" s="199"/>
      <c r="I101" s="199"/>
    </row>
    <row r="102" spans="1:9" s="400" customFormat="1">
      <c r="A102" s="199"/>
      <c r="B102" s="199"/>
      <c r="C102" s="199"/>
      <c r="D102" s="199"/>
      <c r="E102" s="199"/>
      <c r="F102" s="199"/>
      <c r="G102" s="199"/>
      <c r="H102" s="199"/>
      <c r="I102" s="199"/>
    </row>
    <row r="103" spans="1:9" s="400" customFormat="1">
      <c r="A103" s="199"/>
      <c r="B103" s="199"/>
      <c r="C103" s="199"/>
      <c r="D103" s="199"/>
      <c r="E103" s="199"/>
      <c r="F103" s="199"/>
      <c r="G103" s="199"/>
      <c r="H103" s="199"/>
      <c r="I103" s="199"/>
    </row>
    <row r="104" spans="1:9" s="400" customFormat="1">
      <c r="A104" s="199"/>
      <c r="B104" s="199"/>
      <c r="C104" s="199"/>
      <c r="D104" s="199"/>
      <c r="E104" s="199"/>
      <c r="F104" s="199"/>
      <c r="G104" s="199"/>
      <c r="H104" s="199"/>
      <c r="I104" s="199"/>
    </row>
    <row r="105" spans="1:9" s="400" customFormat="1">
      <c r="A105" s="199"/>
      <c r="B105" s="199"/>
      <c r="C105" s="199"/>
      <c r="D105" s="199"/>
      <c r="E105" s="199"/>
      <c r="F105" s="199"/>
      <c r="G105" s="199"/>
      <c r="H105" s="199"/>
      <c r="I105" s="199"/>
    </row>
    <row r="106" spans="1:9" s="400" customFormat="1">
      <c r="A106" s="199"/>
      <c r="B106" s="199"/>
      <c r="C106" s="199"/>
      <c r="D106" s="199"/>
      <c r="E106" s="199"/>
      <c r="F106" s="199"/>
      <c r="G106" s="199"/>
      <c r="H106" s="199"/>
      <c r="I106" s="199"/>
    </row>
    <row r="107" spans="1:9" s="400" customFormat="1">
      <c r="A107" s="199"/>
      <c r="B107" s="199"/>
      <c r="C107" s="199"/>
      <c r="D107" s="199"/>
      <c r="E107" s="199"/>
      <c r="F107" s="199"/>
      <c r="G107" s="199"/>
      <c r="H107" s="199"/>
      <c r="I107" s="199"/>
    </row>
    <row r="108" spans="1:9" s="400" customFormat="1">
      <c r="A108" s="199"/>
      <c r="B108" s="199"/>
      <c r="C108" s="199"/>
      <c r="D108" s="199"/>
      <c r="E108" s="199"/>
      <c r="F108" s="199"/>
      <c r="G108" s="199"/>
      <c r="H108" s="199"/>
      <c r="I108" s="199"/>
    </row>
    <row r="109" spans="1:9" s="400" customFormat="1">
      <c r="A109" s="199"/>
      <c r="B109" s="199"/>
      <c r="C109" s="199"/>
      <c r="D109" s="199"/>
      <c r="E109" s="199"/>
      <c r="F109" s="199"/>
      <c r="G109" s="199"/>
      <c r="H109" s="199"/>
      <c r="I109" s="199"/>
    </row>
    <row r="110" spans="1:9" s="400" customFormat="1">
      <c r="A110" s="199"/>
      <c r="B110" s="199"/>
      <c r="C110" s="199"/>
      <c r="D110" s="199"/>
      <c r="E110" s="199"/>
      <c r="F110" s="199"/>
      <c r="G110" s="199"/>
      <c r="H110" s="199"/>
      <c r="I110" s="199"/>
    </row>
    <row r="111" spans="1:9" s="400" customFormat="1">
      <c r="A111" s="199"/>
      <c r="B111" s="199"/>
      <c r="C111" s="199"/>
      <c r="D111" s="199"/>
      <c r="E111" s="199"/>
      <c r="F111" s="199"/>
      <c r="G111" s="199"/>
      <c r="H111" s="199"/>
      <c r="I111" s="199"/>
    </row>
    <row r="112" spans="1:9" s="400" customFormat="1">
      <c r="A112" s="199"/>
      <c r="B112" s="199"/>
      <c r="C112" s="199"/>
      <c r="D112" s="199"/>
      <c r="E112" s="199"/>
      <c r="F112" s="199"/>
      <c r="G112" s="199"/>
      <c r="H112" s="199"/>
      <c r="I112" s="199"/>
    </row>
    <row r="113" spans="1:9" s="400" customFormat="1">
      <c r="A113" s="199"/>
      <c r="B113" s="199"/>
      <c r="C113" s="199"/>
      <c r="D113" s="199"/>
      <c r="E113" s="199"/>
      <c r="F113" s="199"/>
      <c r="G113" s="199"/>
      <c r="H113" s="199"/>
      <c r="I113" s="199"/>
    </row>
    <row r="114" spans="1:9" s="400" customFormat="1">
      <c r="A114" s="199"/>
      <c r="B114" s="199"/>
      <c r="C114" s="199"/>
      <c r="D114" s="199"/>
      <c r="E114" s="199"/>
      <c r="F114" s="199"/>
      <c r="G114" s="199"/>
      <c r="H114" s="199"/>
      <c r="I114" s="199"/>
    </row>
    <row r="115" spans="1:9" s="400" customFormat="1">
      <c r="A115" s="199"/>
      <c r="B115" s="199"/>
      <c r="C115" s="199"/>
      <c r="D115" s="199"/>
      <c r="E115" s="199"/>
      <c r="F115" s="199"/>
      <c r="G115" s="199"/>
      <c r="H115" s="199"/>
      <c r="I115" s="199"/>
    </row>
    <row r="116" spans="1:9" s="400" customFormat="1">
      <c r="A116" s="199"/>
      <c r="B116" s="199"/>
      <c r="C116" s="199"/>
      <c r="D116" s="199"/>
      <c r="E116" s="199"/>
      <c r="F116" s="199"/>
      <c r="G116" s="199"/>
      <c r="H116" s="199"/>
      <c r="I116" s="199"/>
    </row>
    <row r="117" spans="1:9" s="400" customFormat="1">
      <c r="A117" s="199"/>
      <c r="B117" s="199"/>
      <c r="C117" s="199"/>
      <c r="D117" s="199"/>
      <c r="E117" s="199"/>
      <c r="F117" s="199"/>
      <c r="G117" s="199"/>
      <c r="H117" s="199"/>
      <c r="I117" s="199"/>
    </row>
    <row r="118" spans="1:9" s="400" customFormat="1">
      <c r="A118" s="199"/>
      <c r="B118" s="199"/>
      <c r="C118" s="199"/>
      <c r="D118" s="199"/>
      <c r="E118" s="199"/>
      <c r="F118" s="199"/>
      <c r="G118" s="199"/>
      <c r="H118" s="199"/>
      <c r="I118" s="199"/>
    </row>
    <row r="119" spans="1:9" s="400" customFormat="1">
      <c r="A119" s="199"/>
      <c r="B119" s="199"/>
      <c r="C119" s="199"/>
      <c r="D119" s="199"/>
      <c r="E119" s="199"/>
      <c r="F119" s="199"/>
      <c r="G119" s="199"/>
      <c r="H119" s="199"/>
      <c r="I119" s="199"/>
    </row>
    <row r="120" spans="1:9" s="400" customFormat="1">
      <c r="A120" s="199"/>
      <c r="B120" s="199"/>
      <c r="C120" s="199"/>
      <c r="D120" s="199"/>
      <c r="E120" s="199"/>
      <c r="F120" s="199"/>
      <c r="G120" s="199"/>
      <c r="H120" s="199"/>
      <c r="I120" s="199"/>
    </row>
    <row r="121" spans="1:9" s="400" customFormat="1">
      <c r="A121" s="199"/>
      <c r="B121" s="199"/>
      <c r="C121" s="199"/>
      <c r="D121" s="199"/>
      <c r="E121" s="199"/>
      <c r="F121" s="199"/>
      <c r="G121" s="199"/>
      <c r="H121" s="199"/>
      <c r="I121" s="199"/>
    </row>
    <row r="122" spans="1:9" s="400" customFormat="1">
      <c r="A122" s="199"/>
      <c r="B122" s="199"/>
      <c r="C122" s="199"/>
      <c r="D122" s="199"/>
      <c r="E122" s="199"/>
      <c r="F122" s="199"/>
      <c r="G122" s="199"/>
      <c r="H122" s="199"/>
      <c r="I122" s="199"/>
    </row>
    <row r="123" spans="1:9" s="400" customFormat="1">
      <c r="A123" s="199"/>
      <c r="B123" s="199"/>
      <c r="C123" s="199"/>
      <c r="D123" s="199"/>
      <c r="E123" s="199"/>
      <c r="F123" s="199"/>
      <c r="G123" s="199"/>
      <c r="H123" s="199"/>
      <c r="I123" s="199"/>
    </row>
    <row r="124" spans="1:9" s="400" customFormat="1">
      <c r="A124" s="199"/>
      <c r="B124" s="199"/>
      <c r="C124" s="199"/>
      <c r="D124" s="199"/>
      <c r="E124" s="199"/>
      <c r="F124" s="199"/>
      <c r="G124" s="199"/>
      <c r="H124" s="199"/>
      <c r="I124" s="199"/>
    </row>
    <row r="125" spans="1:9" s="400" customFormat="1">
      <c r="A125" s="199"/>
      <c r="B125" s="199"/>
      <c r="C125" s="199"/>
      <c r="D125" s="199"/>
      <c r="E125" s="199"/>
      <c r="F125" s="199"/>
      <c r="G125" s="199"/>
      <c r="H125" s="199"/>
      <c r="I125" s="199"/>
    </row>
    <row r="126" spans="1:9" s="400" customFormat="1">
      <c r="A126" s="199"/>
      <c r="B126" s="199"/>
      <c r="C126" s="199"/>
      <c r="D126" s="199"/>
      <c r="E126" s="199"/>
      <c r="F126" s="199"/>
      <c r="G126" s="199"/>
      <c r="H126" s="199"/>
      <c r="I126" s="199"/>
    </row>
    <row r="127" spans="1:9" s="400" customFormat="1">
      <c r="A127" s="199"/>
      <c r="B127" s="199"/>
      <c r="C127" s="199"/>
      <c r="D127" s="199"/>
      <c r="E127" s="199"/>
      <c r="F127" s="199"/>
      <c r="G127" s="199"/>
      <c r="H127" s="199"/>
      <c r="I127" s="199"/>
    </row>
    <row r="128" spans="1:9" s="400" customFormat="1">
      <c r="A128" s="199"/>
      <c r="B128" s="199"/>
      <c r="C128" s="199"/>
      <c r="D128" s="199"/>
      <c r="E128" s="199"/>
      <c r="F128" s="199"/>
      <c r="G128" s="199"/>
      <c r="H128" s="199"/>
      <c r="I128" s="199"/>
    </row>
    <row r="129" spans="1:9" s="400" customFormat="1">
      <c r="A129" s="199"/>
      <c r="B129" s="199"/>
      <c r="C129" s="199"/>
      <c r="D129" s="199"/>
      <c r="E129" s="199"/>
      <c r="F129" s="199"/>
      <c r="G129" s="199"/>
      <c r="H129" s="199"/>
      <c r="I129" s="199"/>
    </row>
    <row r="130" spans="1:9" s="400" customFormat="1">
      <c r="A130" s="199"/>
      <c r="B130" s="199"/>
      <c r="C130" s="199"/>
      <c r="D130" s="199"/>
      <c r="E130" s="199"/>
      <c r="F130" s="199"/>
      <c r="G130" s="199"/>
      <c r="H130" s="199"/>
      <c r="I130" s="199"/>
    </row>
    <row r="131" spans="1:9" s="400" customFormat="1">
      <c r="A131" s="199"/>
      <c r="B131" s="199"/>
      <c r="C131" s="199"/>
      <c r="D131" s="199"/>
      <c r="E131" s="199"/>
      <c r="F131" s="199"/>
      <c r="G131" s="199"/>
      <c r="H131" s="199"/>
      <c r="I131" s="199"/>
    </row>
    <row r="132" spans="1:9" s="400" customFormat="1">
      <c r="A132" s="199"/>
      <c r="B132" s="199"/>
      <c r="C132" s="199"/>
      <c r="D132" s="199"/>
      <c r="E132" s="199"/>
      <c r="F132" s="199"/>
      <c r="G132" s="199"/>
      <c r="H132" s="199"/>
      <c r="I132" s="199"/>
    </row>
    <row r="133" spans="1:9" s="400" customFormat="1">
      <c r="A133" s="199"/>
      <c r="B133" s="199"/>
      <c r="C133" s="199"/>
      <c r="D133" s="199"/>
      <c r="E133" s="199"/>
      <c r="F133" s="199"/>
      <c r="G133" s="199"/>
      <c r="H133" s="199"/>
      <c r="I133" s="199"/>
    </row>
    <row r="134" spans="1:9" s="400" customFormat="1">
      <c r="A134" s="199"/>
      <c r="B134" s="199"/>
      <c r="C134" s="199"/>
      <c r="D134" s="199"/>
      <c r="E134" s="199"/>
      <c r="F134" s="199"/>
      <c r="G134" s="199"/>
      <c r="H134" s="199"/>
      <c r="I134" s="199"/>
    </row>
    <row r="135" spans="1:9" s="400" customFormat="1">
      <c r="A135" s="199"/>
      <c r="B135" s="199"/>
      <c r="C135" s="199"/>
      <c r="D135" s="199"/>
      <c r="E135" s="199"/>
      <c r="F135" s="199"/>
      <c r="G135" s="199"/>
      <c r="H135" s="199"/>
      <c r="I135" s="199"/>
    </row>
    <row r="136" spans="1:9" s="400" customFormat="1">
      <c r="A136" s="199"/>
      <c r="B136" s="199"/>
      <c r="C136" s="199"/>
      <c r="D136" s="199"/>
      <c r="E136" s="199"/>
      <c r="F136" s="199"/>
      <c r="G136" s="199"/>
      <c r="H136" s="199"/>
      <c r="I136" s="199"/>
    </row>
    <row r="137" spans="1:9" s="400" customFormat="1">
      <c r="A137" s="199"/>
      <c r="B137" s="199"/>
      <c r="C137" s="199"/>
      <c r="D137" s="199"/>
      <c r="E137" s="199"/>
      <c r="F137" s="199"/>
      <c r="G137" s="199"/>
      <c r="H137" s="199"/>
      <c r="I137" s="199"/>
    </row>
    <row r="138" spans="1:9" s="400" customFormat="1">
      <c r="A138" s="199"/>
      <c r="B138" s="199"/>
      <c r="C138" s="199"/>
      <c r="D138" s="199"/>
      <c r="E138" s="199"/>
      <c r="F138" s="199"/>
      <c r="G138" s="199"/>
      <c r="H138" s="199"/>
      <c r="I138" s="199"/>
    </row>
    <row r="139" spans="1:9" s="400" customFormat="1">
      <c r="A139" s="199"/>
      <c r="B139" s="199"/>
      <c r="C139" s="199"/>
      <c r="D139" s="199"/>
      <c r="E139" s="199"/>
      <c r="F139" s="199"/>
      <c r="G139" s="199"/>
      <c r="H139" s="199"/>
      <c r="I139" s="199"/>
    </row>
    <row r="140" spans="1:9" s="400" customFormat="1">
      <c r="A140" s="199"/>
      <c r="B140" s="199"/>
      <c r="C140" s="199"/>
      <c r="D140" s="199"/>
      <c r="E140" s="199"/>
      <c r="F140" s="199"/>
      <c r="G140" s="199"/>
      <c r="H140" s="199"/>
      <c r="I140" s="199"/>
    </row>
    <row r="141" spans="1:9" s="400" customFormat="1">
      <c r="A141" s="199"/>
      <c r="B141" s="199"/>
      <c r="C141" s="199"/>
      <c r="D141" s="199"/>
      <c r="E141" s="199"/>
      <c r="F141" s="199"/>
      <c r="G141" s="199"/>
      <c r="H141" s="199"/>
      <c r="I141" s="199"/>
    </row>
    <row r="142" spans="1:9" s="400" customFormat="1">
      <c r="A142" s="199"/>
      <c r="B142" s="199"/>
      <c r="C142" s="199"/>
      <c r="D142" s="199"/>
      <c r="E142" s="199"/>
      <c r="F142" s="199"/>
      <c r="G142" s="199"/>
      <c r="H142" s="199"/>
      <c r="I142" s="199"/>
    </row>
    <row r="143" spans="1:9" s="400" customFormat="1">
      <c r="A143" s="199"/>
      <c r="B143" s="199"/>
      <c r="C143" s="199"/>
      <c r="D143" s="199"/>
      <c r="E143" s="199"/>
      <c r="F143" s="199"/>
      <c r="G143" s="199"/>
      <c r="H143" s="199"/>
      <c r="I143" s="199"/>
    </row>
    <row r="144" spans="1:9" s="400" customFormat="1">
      <c r="A144" s="199"/>
      <c r="B144" s="199"/>
      <c r="C144" s="199"/>
      <c r="D144" s="199"/>
      <c r="E144" s="199"/>
      <c r="F144" s="199"/>
      <c r="G144" s="199"/>
      <c r="H144" s="199"/>
      <c r="I144" s="199"/>
    </row>
    <row r="145" spans="1:9" s="400" customFormat="1">
      <c r="A145" s="199"/>
      <c r="B145" s="199"/>
      <c r="C145" s="199"/>
      <c r="D145" s="199"/>
      <c r="E145" s="199"/>
      <c r="F145" s="199"/>
      <c r="G145" s="199"/>
      <c r="H145" s="199"/>
      <c r="I145" s="199"/>
    </row>
    <row r="146" spans="1:9" s="400" customFormat="1">
      <c r="A146" s="199"/>
      <c r="B146" s="199"/>
      <c r="C146" s="199"/>
      <c r="D146" s="199"/>
      <c r="E146" s="199"/>
      <c r="F146" s="199"/>
      <c r="G146" s="199"/>
      <c r="H146" s="199"/>
      <c r="I146" s="199"/>
    </row>
    <row r="147" spans="1:9" s="400" customFormat="1">
      <c r="A147" s="199"/>
      <c r="B147" s="199"/>
      <c r="C147" s="199"/>
      <c r="D147" s="199"/>
      <c r="E147" s="199"/>
      <c r="F147" s="199"/>
      <c r="G147" s="199"/>
      <c r="H147" s="199"/>
      <c r="I147" s="199"/>
    </row>
    <row r="148" spans="1:9" s="400" customFormat="1">
      <c r="A148" s="199"/>
      <c r="B148" s="199"/>
      <c r="C148" s="199"/>
      <c r="D148" s="199"/>
      <c r="E148" s="199"/>
      <c r="F148" s="199"/>
      <c r="G148" s="199"/>
      <c r="H148" s="199"/>
      <c r="I148" s="199"/>
    </row>
    <row r="149" spans="1:9" s="400" customFormat="1">
      <c r="A149" s="199"/>
      <c r="B149" s="199"/>
      <c r="C149" s="199"/>
      <c r="D149" s="199"/>
      <c r="E149" s="199"/>
      <c r="F149" s="199"/>
      <c r="G149" s="199"/>
      <c r="H149" s="199"/>
      <c r="I149" s="199"/>
    </row>
    <row r="150" spans="1:9" s="400" customFormat="1">
      <c r="A150" s="199"/>
      <c r="B150" s="199"/>
      <c r="C150" s="199"/>
      <c r="D150" s="199"/>
      <c r="E150" s="199"/>
      <c r="F150" s="199"/>
      <c r="G150" s="199"/>
      <c r="H150" s="199"/>
      <c r="I150" s="199"/>
    </row>
    <row r="151" spans="1:9" s="400" customFormat="1">
      <c r="A151" s="199"/>
      <c r="B151" s="199"/>
      <c r="C151" s="199"/>
      <c r="D151" s="199"/>
      <c r="E151" s="199"/>
      <c r="F151" s="199"/>
      <c r="G151" s="199"/>
      <c r="H151" s="199"/>
      <c r="I151" s="19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5">
    <mergeCell ref="C6:C9"/>
    <mergeCell ref="B6:B9"/>
    <mergeCell ref="D6:G6"/>
    <mergeCell ref="D7:F7"/>
    <mergeCell ref="G7:G8"/>
  </mergeCells>
  <pageMargins left="0.51181102362204722" right="0.51181102362204722" top="0.59055118110236227" bottom="0.74803149606299213" header="0.31496062992125984" footer="0.31496062992125984"/>
  <pageSetup paperSize="9" scale="35" orientation="portrait" r:id="rId2"/>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17&amp;R&amp;"Calibri Light,Regular"&amp;10Dirección Ejecutiva
Sub Dirección de Gestión de Información</oddFooter>
  </headerFooter>
  <rowBreaks count="1" manualBreakCount="1">
    <brk id="84" max="8"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4"/>
  </sheetPr>
  <dimension ref="A1:J150"/>
  <sheetViews>
    <sheetView view="pageBreakPreview" zoomScale="55" zoomScaleNormal="100" zoomScaleSheetLayoutView="55" zoomScalePageLayoutView="70" workbookViewId="0">
      <selection activeCell="C13" sqref="C13"/>
    </sheetView>
  </sheetViews>
  <sheetFormatPr defaultRowHeight="11.25"/>
  <cols>
    <col min="1" max="1" width="7.1640625" style="199" customWidth="1"/>
    <col min="2" max="2" width="102" style="199" customWidth="1"/>
    <col min="3" max="3" width="48.83203125" style="199" customWidth="1"/>
    <col min="4" max="4" width="31" style="199" customWidth="1"/>
    <col min="5" max="5" width="33.6640625" style="199" customWidth="1"/>
    <col min="6" max="6" width="20.33203125" style="199" customWidth="1"/>
    <col min="7" max="8" width="30.5" style="199" customWidth="1"/>
    <col min="9" max="9" width="11.1640625" style="199" customWidth="1"/>
    <col min="10" max="16384" width="9.33203125" style="199"/>
  </cols>
  <sheetData>
    <row r="1" spans="1:10" ht="14.1" customHeight="1">
      <c r="A1" s="192"/>
      <c r="B1" s="193"/>
      <c r="C1" s="193"/>
      <c r="D1" s="193"/>
      <c r="E1" s="193"/>
      <c r="F1" s="193"/>
      <c r="G1" s="194"/>
      <c r="H1" s="194"/>
      <c r="I1" s="194"/>
    </row>
    <row r="2" spans="1:10" ht="6.75" customHeight="1">
      <c r="A2" s="196"/>
      <c r="B2" s="197"/>
      <c r="C2" s="197"/>
      <c r="D2" s="197"/>
      <c r="E2" s="197"/>
      <c r="F2" s="197"/>
      <c r="G2" s="198"/>
      <c r="H2" s="198"/>
      <c r="I2" s="198"/>
    </row>
    <row r="3" spans="1:10" ht="6.75" customHeight="1">
      <c r="A3" s="196"/>
      <c r="B3" s="197"/>
      <c r="C3" s="197"/>
      <c r="D3" s="197"/>
      <c r="E3" s="197"/>
      <c r="F3" s="197"/>
      <c r="G3" s="198"/>
      <c r="H3" s="198"/>
      <c r="I3" s="198"/>
    </row>
    <row r="4" spans="1:10" ht="24" customHeight="1">
      <c r="B4" s="399" t="s">
        <v>464</v>
      </c>
      <c r="C4" s="381"/>
      <c r="D4" s="381"/>
      <c r="E4" s="381"/>
      <c r="F4" s="381"/>
      <c r="G4" s="381"/>
      <c r="H4" s="381"/>
      <c r="I4" s="381"/>
    </row>
    <row r="5" spans="1:10" ht="8.25" customHeight="1">
      <c r="A5" s="197"/>
      <c r="B5" s="392"/>
      <c r="C5" s="393"/>
      <c r="D5" s="394"/>
      <c r="E5" s="394"/>
      <c r="F5" s="395"/>
      <c r="G5" s="204"/>
      <c r="H5" s="204"/>
      <c r="I5" s="204"/>
    </row>
    <row r="6" spans="1:10" s="410" customFormat="1" ht="24.75" customHeight="1">
      <c r="A6" s="405"/>
      <c r="I6" s="405"/>
    </row>
    <row r="7" spans="1:10" s="410" customFormat="1" ht="24.75" customHeight="1">
      <c r="A7" s="405"/>
      <c r="I7" s="405"/>
    </row>
    <row r="8" spans="1:10" s="410" customFormat="1" ht="24.75" customHeight="1">
      <c r="A8" s="405"/>
      <c r="B8" s="1296" t="s">
        <v>302</v>
      </c>
      <c r="C8" s="1296" t="s">
        <v>400</v>
      </c>
      <c r="D8" s="1297" t="str">
        <f>+'19. Anexos_Producción (1)'!D6:G6</f>
        <v>ENERGÍA PRODUCIDA MARZO 2017</v>
      </c>
      <c r="E8" s="1297"/>
      <c r="F8" s="1297"/>
      <c r="G8" s="1297"/>
      <c r="H8" s="438" t="s">
        <v>424</v>
      </c>
      <c r="I8" s="405"/>
    </row>
    <row r="9" spans="1:10" s="410" customFormat="1" ht="24.75" customHeight="1">
      <c r="A9" s="405"/>
      <c r="B9" s="1296"/>
      <c r="C9" s="1296"/>
      <c r="D9" s="1298" t="s">
        <v>402</v>
      </c>
      <c r="E9" s="1298"/>
      <c r="F9" s="1298"/>
      <c r="G9" s="1299" t="str">
        <f>+'19. Anexos_Producción (1)'!G7</f>
        <v>TOTAL MARZO</v>
      </c>
      <c r="H9" s="471" t="s">
        <v>425</v>
      </c>
      <c r="I9" s="405"/>
    </row>
    <row r="10" spans="1:10" s="410" customFormat="1" ht="24.75" customHeight="1">
      <c r="A10" s="405"/>
      <c r="B10" s="1296"/>
      <c r="C10" s="1296"/>
      <c r="D10" s="471" t="s">
        <v>330</v>
      </c>
      <c r="E10" s="471" t="s">
        <v>331</v>
      </c>
      <c r="F10" s="471" t="s">
        <v>445</v>
      </c>
      <c r="G10" s="1299"/>
      <c r="H10" s="471">
        <v>2017</v>
      </c>
      <c r="I10" s="405"/>
    </row>
    <row r="11" spans="1:10" s="410" customFormat="1" ht="24.75" customHeight="1">
      <c r="A11" s="405"/>
      <c r="B11" s="1296"/>
      <c r="C11" s="1296"/>
      <c r="D11" s="471" t="s">
        <v>401</v>
      </c>
      <c r="E11" s="471" t="s">
        <v>401</v>
      </c>
      <c r="F11" s="471" t="s">
        <v>401</v>
      </c>
      <c r="G11" s="471" t="s">
        <v>401</v>
      </c>
      <c r="H11" s="439" t="s">
        <v>420</v>
      </c>
      <c r="I11" s="405"/>
    </row>
    <row r="12" spans="1:10" s="410" customFormat="1" ht="24.75" customHeight="1">
      <c r="A12" s="405"/>
      <c r="B12" s="649" t="s">
        <v>260</v>
      </c>
      <c r="C12" s="650" t="s">
        <v>363</v>
      </c>
      <c r="D12" s="939"/>
      <c r="E12" s="939">
        <v>202382.04940634919</v>
      </c>
      <c r="F12" s="939"/>
      <c r="G12" s="940">
        <v>202382.04940634919</v>
      </c>
      <c r="H12" s="939">
        <v>715328.66794394678</v>
      </c>
      <c r="I12" s="405"/>
    </row>
    <row r="13" spans="1:10" s="410" customFormat="1" ht="24.75" customHeight="1">
      <c r="A13" s="405"/>
      <c r="B13" s="651" t="s">
        <v>561</v>
      </c>
      <c r="C13" s="651"/>
      <c r="D13" s="938"/>
      <c r="E13" s="938">
        <v>202382.04940634919</v>
      </c>
      <c r="F13" s="938"/>
      <c r="G13" s="941">
        <v>202382.04940634919</v>
      </c>
      <c r="H13" s="938">
        <v>715328.66794394678</v>
      </c>
      <c r="I13" s="405"/>
    </row>
    <row r="14" spans="1:10" s="410" customFormat="1" ht="27" customHeight="1">
      <c r="A14" s="405"/>
      <c r="B14" s="649" t="s">
        <v>364</v>
      </c>
      <c r="C14" s="650" t="s">
        <v>365</v>
      </c>
      <c r="D14" s="939"/>
      <c r="E14" s="939"/>
      <c r="F14" s="939">
        <v>2291.9987448925003</v>
      </c>
      <c r="G14" s="940">
        <v>2291.9987448925003</v>
      </c>
      <c r="H14" s="939">
        <v>10228.382647383974</v>
      </c>
      <c r="I14" s="405"/>
    </row>
    <row r="15" spans="1:10" s="410" customFormat="1" ht="27" customHeight="1">
      <c r="A15" s="405"/>
      <c r="B15" s="651" t="s">
        <v>562</v>
      </c>
      <c r="C15" s="651"/>
      <c r="D15" s="938"/>
      <c r="E15" s="938"/>
      <c r="F15" s="938">
        <v>2291.9987448925003</v>
      </c>
      <c r="G15" s="941">
        <v>2291.9987448925003</v>
      </c>
      <c r="H15" s="938">
        <v>10228.382647383974</v>
      </c>
      <c r="I15" s="405"/>
    </row>
    <row r="16" spans="1:10" s="410" customFormat="1" ht="27" customHeight="1">
      <c r="A16" s="405"/>
      <c r="B16" s="649" t="s">
        <v>291</v>
      </c>
      <c r="C16" s="650" t="s">
        <v>366</v>
      </c>
      <c r="D16" s="939"/>
      <c r="E16" s="939"/>
      <c r="F16" s="939">
        <v>3510.3378495000002</v>
      </c>
      <c r="G16" s="940">
        <v>3510.3378495000002</v>
      </c>
      <c r="H16" s="939">
        <v>10427.428190500001</v>
      </c>
      <c r="I16" s="405"/>
      <c r="J16" s="405"/>
    </row>
    <row r="17" spans="1:9" s="410" customFormat="1" ht="24.75" customHeight="1">
      <c r="A17" s="405"/>
      <c r="B17" s="651" t="s">
        <v>563</v>
      </c>
      <c r="C17" s="651"/>
      <c r="D17" s="938"/>
      <c r="E17" s="938"/>
      <c r="F17" s="938">
        <v>3510.3378495000002</v>
      </c>
      <c r="G17" s="941">
        <v>3510.3378495000002</v>
      </c>
      <c r="H17" s="938">
        <v>10427.428190500001</v>
      </c>
      <c r="I17" s="405"/>
    </row>
    <row r="18" spans="1:9" s="410" customFormat="1" ht="24.75" customHeight="1">
      <c r="A18" s="405"/>
      <c r="B18" s="649" t="s">
        <v>292</v>
      </c>
      <c r="C18" s="650" t="s">
        <v>367</v>
      </c>
      <c r="D18" s="939"/>
      <c r="E18" s="939"/>
      <c r="F18" s="939">
        <v>3147.0541360000002</v>
      </c>
      <c r="G18" s="940">
        <v>3147.0541360000002</v>
      </c>
      <c r="H18" s="939">
        <v>8967.8732980000004</v>
      </c>
      <c r="I18" s="405"/>
    </row>
    <row r="19" spans="1:9" s="410" customFormat="1" ht="24.75" customHeight="1">
      <c r="A19" s="405"/>
      <c r="B19" s="651" t="s">
        <v>564</v>
      </c>
      <c r="C19" s="651"/>
      <c r="D19" s="938"/>
      <c r="E19" s="938"/>
      <c r="F19" s="938">
        <v>3147.0541360000002</v>
      </c>
      <c r="G19" s="941">
        <v>3147.0541360000002</v>
      </c>
      <c r="H19" s="938">
        <v>8967.8732980000004</v>
      </c>
      <c r="I19" s="405"/>
    </row>
    <row r="20" spans="1:9" s="410" customFormat="1" ht="24.75" customHeight="1">
      <c r="A20" s="405"/>
      <c r="B20" s="649" t="s">
        <v>368</v>
      </c>
      <c r="C20" s="650" t="s">
        <v>369</v>
      </c>
      <c r="D20" s="939"/>
      <c r="E20" s="939"/>
      <c r="F20" s="939">
        <v>1922.2</v>
      </c>
      <c r="G20" s="940">
        <v>1922.2</v>
      </c>
      <c r="H20" s="939">
        <v>6062.0999999999249</v>
      </c>
      <c r="I20" s="405"/>
    </row>
    <row r="21" spans="1:9" s="410" customFormat="1" ht="24.75" customHeight="1">
      <c r="A21" s="405"/>
      <c r="B21" s="651" t="s">
        <v>565</v>
      </c>
      <c r="C21" s="651"/>
      <c r="D21" s="938"/>
      <c r="E21" s="938"/>
      <c r="F21" s="938">
        <v>1922.2</v>
      </c>
      <c r="G21" s="941">
        <v>1922.2</v>
      </c>
      <c r="H21" s="938">
        <v>6062.0999999999249</v>
      </c>
      <c r="I21" s="405"/>
    </row>
    <row r="22" spans="1:9" s="410" customFormat="1" ht="24.75" customHeight="1">
      <c r="A22" s="405"/>
      <c r="B22" s="649" t="s">
        <v>282</v>
      </c>
      <c r="C22" s="650" t="s">
        <v>230</v>
      </c>
      <c r="D22" s="939">
        <v>6826.6390000000001</v>
      </c>
      <c r="E22" s="939"/>
      <c r="F22" s="939"/>
      <c r="G22" s="940">
        <v>6826.6390000000001</v>
      </c>
      <c r="H22" s="939">
        <v>33722.951999999997</v>
      </c>
      <c r="I22" s="405"/>
    </row>
    <row r="23" spans="1:9" s="410" customFormat="1" ht="24.75" customHeight="1">
      <c r="A23" s="405"/>
      <c r="B23" s="651" t="s">
        <v>566</v>
      </c>
      <c r="C23" s="651"/>
      <c r="D23" s="938">
        <v>6826.6390000000001</v>
      </c>
      <c r="E23" s="938"/>
      <c r="F23" s="938"/>
      <c r="G23" s="941">
        <v>6826.6390000000001</v>
      </c>
      <c r="H23" s="938">
        <v>33722.951999999997</v>
      </c>
      <c r="I23" s="405"/>
    </row>
    <row r="24" spans="1:9" s="410" customFormat="1" ht="24.75" customHeight="1">
      <c r="A24" s="405"/>
      <c r="B24" s="649" t="s">
        <v>277</v>
      </c>
      <c r="C24" s="650" t="s">
        <v>374</v>
      </c>
      <c r="D24" s="939"/>
      <c r="E24" s="939">
        <v>0</v>
      </c>
      <c r="F24" s="939"/>
      <c r="G24" s="940">
        <v>0</v>
      </c>
      <c r="H24" s="939">
        <v>172.36752393800001</v>
      </c>
      <c r="I24" s="405"/>
    </row>
    <row r="25" spans="1:9" s="410" customFormat="1" ht="24.75" customHeight="1">
      <c r="A25" s="405"/>
      <c r="B25" s="652"/>
      <c r="C25" s="650" t="s">
        <v>375</v>
      </c>
      <c r="D25" s="939"/>
      <c r="E25" s="939">
        <v>41.558517271500001</v>
      </c>
      <c r="F25" s="939"/>
      <c r="G25" s="940">
        <v>41.558517271500001</v>
      </c>
      <c r="H25" s="939">
        <v>368.83865077665001</v>
      </c>
      <c r="I25" s="405"/>
    </row>
    <row r="26" spans="1:9" s="410" customFormat="1" ht="24.75" customHeight="1">
      <c r="A26" s="405"/>
      <c r="B26" s="651" t="s">
        <v>567</v>
      </c>
      <c r="C26" s="651"/>
      <c r="D26" s="938"/>
      <c r="E26" s="938">
        <v>41.558517271500001</v>
      </c>
      <c r="F26" s="938"/>
      <c r="G26" s="941">
        <v>41.558517271500001</v>
      </c>
      <c r="H26" s="938">
        <v>541.20617471465005</v>
      </c>
      <c r="I26" s="405"/>
    </row>
    <row r="27" spans="1:9" s="410" customFormat="1" ht="24.75" customHeight="1">
      <c r="A27" s="405"/>
      <c r="B27" s="649" t="s">
        <v>284</v>
      </c>
      <c r="C27" s="650" t="s">
        <v>255</v>
      </c>
      <c r="D27" s="939"/>
      <c r="E27" s="939">
        <v>366404.60529765702</v>
      </c>
      <c r="F27" s="939"/>
      <c r="G27" s="940">
        <v>366404.60529765702</v>
      </c>
      <c r="H27" s="939">
        <v>836447.65402755758</v>
      </c>
      <c r="I27" s="405"/>
    </row>
    <row r="28" spans="1:9" s="410" customFormat="1" ht="24.75" customHeight="1">
      <c r="A28" s="405"/>
      <c r="B28" s="652"/>
      <c r="C28" s="650" t="s">
        <v>376</v>
      </c>
      <c r="D28" s="939"/>
      <c r="E28" s="939">
        <v>19163.282687501975</v>
      </c>
      <c r="F28" s="939"/>
      <c r="G28" s="940">
        <v>19163.282687501975</v>
      </c>
      <c r="H28" s="939">
        <v>67103.094609961598</v>
      </c>
      <c r="I28" s="405"/>
    </row>
    <row r="29" spans="1:9" s="410" customFormat="1" ht="24.75" customHeight="1">
      <c r="A29" s="405"/>
      <c r="B29" s="651" t="s">
        <v>568</v>
      </c>
      <c r="C29" s="651"/>
      <c r="D29" s="938"/>
      <c r="E29" s="938">
        <v>385567.887985159</v>
      </c>
      <c r="F29" s="938"/>
      <c r="G29" s="941">
        <v>385567.887985159</v>
      </c>
      <c r="H29" s="938">
        <v>903550.74863751919</v>
      </c>
      <c r="I29" s="405"/>
    </row>
    <row r="30" spans="1:9" s="410" customFormat="1" ht="24.75" customHeight="1">
      <c r="A30" s="405"/>
      <c r="B30" s="649" t="s">
        <v>84</v>
      </c>
      <c r="C30" s="650" t="s">
        <v>263</v>
      </c>
      <c r="D30" s="939">
        <v>65360.518016357848</v>
      </c>
      <c r="E30" s="939"/>
      <c r="F30" s="939"/>
      <c r="G30" s="940">
        <v>65360.518016357848</v>
      </c>
      <c r="H30" s="939">
        <v>191653.79157391193</v>
      </c>
      <c r="I30" s="405"/>
    </row>
    <row r="31" spans="1:9" s="410" customFormat="1" ht="24.75" customHeight="1">
      <c r="A31" s="405"/>
      <c r="B31" s="651" t="s">
        <v>377</v>
      </c>
      <c r="C31" s="651"/>
      <c r="D31" s="938">
        <v>65360.518016357848</v>
      </c>
      <c r="E31" s="938"/>
      <c r="F31" s="938"/>
      <c r="G31" s="941">
        <v>65360.518016357848</v>
      </c>
      <c r="H31" s="938">
        <v>191653.79157391193</v>
      </c>
      <c r="I31" s="405"/>
    </row>
    <row r="32" spans="1:9" s="410" customFormat="1" ht="24.75" customHeight="1">
      <c r="A32" s="405"/>
      <c r="B32" s="649" t="s">
        <v>288</v>
      </c>
      <c r="C32" s="650" t="s">
        <v>378</v>
      </c>
      <c r="D32" s="939"/>
      <c r="E32" s="939"/>
      <c r="F32" s="939">
        <v>2116.0572499999998</v>
      </c>
      <c r="G32" s="940">
        <v>2116.0572499999998</v>
      </c>
      <c r="H32" s="939">
        <v>6488.61175</v>
      </c>
      <c r="I32" s="405"/>
    </row>
    <row r="33" spans="1:9" s="410" customFormat="1" ht="24.75" customHeight="1">
      <c r="A33" s="405"/>
      <c r="B33" s="651" t="s">
        <v>569</v>
      </c>
      <c r="C33" s="651"/>
      <c r="D33" s="938"/>
      <c r="E33" s="938"/>
      <c r="F33" s="938">
        <v>2116.0572499999998</v>
      </c>
      <c r="G33" s="941">
        <v>2116.0572499999998</v>
      </c>
      <c r="H33" s="938">
        <v>6488.61175</v>
      </c>
      <c r="I33" s="405"/>
    </row>
    <row r="34" spans="1:9" s="410" customFormat="1" ht="24.75" customHeight="1">
      <c r="A34" s="405"/>
      <c r="B34" s="649" t="s">
        <v>300</v>
      </c>
      <c r="C34" s="650" t="s">
        <v>265</v>
      </c>
      <c r="D34" s="939"/>
      <c r="E34" s="939">
        <v>0</v>
      </c>
      <c r="F34" s="939"/>
      <c r="G34" s="940">
        <v>0</v>
      </c>
      <c r="H34" s="939">
        <v>430.43808211100003</v>
      </c>
      <c r="I34" s="405"/>
    </row>
    <row r="35" spans="1:9" s="410" customFormat="1" ht="24.75" customHeight="1">
      <c r="A35" s="405"/>
      <c r="B35" s="651" t="s">
        <v>570</v>
      </c>
      <c r="C35" s="651"/>
      <c r="D35" s="938"/>
      <c r="E35" s="938">
        <v>0</v>
      </c>
      <c r="F35" s="938"/>
      <c r="G35" s="941">
        <v>0</v>
      </c>
      <c r="H35" s="938">
        <v>430.43808211100003</v>
      </c>
      <c r="I35" s="405"/>
    </row>
    <row r="36" spans="1:9" s="410" customFormat="1" ht="24.75" customHeight="1">
      <c r="A36" s="405"/>
      <c r="B36" s="649" t="s">
        <v>296</v>
      </c>
      <c r="C36" s="650" t="s">
        <v>379</v>
      </c>
      <c r="D36" s="939"/>
      <c r="E36" s="939"/>
      <c r="F36" s="939">
        <v>3666.2375465</v>
      </c>
      <c r="G36" s="940">
        <v>3666.2375465</v>
      </c>
      <c r="H36" s="939">
        <v>10686.280702348</v>
      </c>
      <c r="I36" s="405"/>
    </row>
    <row r="37" spans="1:9" s="410" customFormat="1" ht="24.75" customHeight="1">
      <c r="A37" s="405"/>
      <c r="B37" s="651" t="s">
        <v>571</v>
      </c>
      <c r="C37" s="651"/>
      <c r="D37" s="938"/>
      <c r="E37" s="938"/>
      <c r="F37" s="938">
        <v>3666.2375465</v>
      </c>
      <c r="G37" s="941">
        <v>3666.2375465</v>
      </c>
      <c r="H37" s="938">
        <v>10686.280702348</v>
      </c>
      <c r="I37" s="405"/>
    </row>
    <row r="38" spans="1:9" s="410" customFormat="1" ht="24.75" customHeight="1">
      <c r="A38" s="405"/>
      <c r="B38" s="649" t="s">
        <v>594</v>
      </c>
      <c r="C38" s="650" t="s">
        <v>239</v>
      </c>
      <c r="D38" s="939"/>
      <c r="E38" s="939"/>
      <c r="F38" s="939">
        <v>3520.7974917636002</v>
      </c>
      <c r="G38" s="940">
        <v>3520.7974917636002</v>
      </c>
      <c r="H38" s="939">
        <v>10614.1339482893</v>
      </c>
      <c r="I38" s="405"/>
    </row>
    <row r="39" spans="1:9" s="410" customFormat="1" ht="24.75" customHeight="1">
      <c r="A39" s="405"/>
      <c r="B39" s="652"/>
      <c r="C39" s="650" t="s">
        <v>240</v>
      </c>
      <c r="D39" s="939">
        <v>168896.47440430449</v>
      </c>
      <c r="E39" s="939"/>
      <c r="F39" s="939"/>
      <c r="G39" s="940">
        <v>168896.47440430449</v>
      </c>
      <c r="H39" s="939">
        <v>482446.43091748597</v>
      </c>
      <c r="I39" s="405"/>
    </row>
    <row r="40" spans="1:9" s="410" customFormat="1" ht="24.75" customHeight="1">
      <c r="A40" s="405"/>
      <c r="B40" s="652"/>
      <c r="C40" s="650" t="s">
        <v>237</v>
      </c>
      <c r="D40" s="939">
        <v>61774.7572125597</v>
      </c>
      <c r="E40" s="939"/>
      <c r="F40" s="939"/>
      <c r="G40" s="940">
        <v>61774.7572125597</v>
      </c>
      <c r="H40" s="939">
        <v>184161.92959502636</v>
      </c>
      <c r="I40" s="405"/>
    </row>
    <row r="41" spans="1:9" s="410" customFormat="1" ht="24.75" customHeight="1">
      <c r="A41" s="405"/>
      <c r="B41" s="652"/>
      <c r="C41" s="650" t="s">
        <v>238</v>
      </c>
      <c r="D41" s="939"/>
      <c r="E41" s="939"/>
      <c r="F41" s="939">
        <v>6752.7945815764997</v>
      </c>
      <c r="G41" s="940">
        <v>6752.7945815764997</v>
      </c>
      <c r="H41" s="939">
        <v>20585.4295549874</v>
      </c>
      <c r="I41" s="405"/>
    </row>
    <row r="42" spans="1:9" s="410" customFormat="1" ht="24.75" customHeight="1">
      <c r="A42" s="405"/>
      <c r="B42" s="651" t="s">
        <v>572</v>
      </c>
      <c r="C42" s="651"/>
      <c r="D42" s="938">
        <v>230671.23161686418</v>
      </c>
      <c r="E42" s="938"/>
      <c r="F42" s="938">
        <v>10273.5920733401</v>
      </c>
      <c r="G42" s="941">
        <v>240944.8236902043</v>
      </c>
      <c r="H42" s="938">
        <v>697807.92401578894</v>
      </c>
      <c r="I42" s="405"/>
    </row>
    <row r="43" spans="1:9" s="410" customFormat="1" ht="24.75" customHeight="1">
      <c r="A43" s="405"/>
      <c r="B43" s="649" t="s">
        <v>261</v>
      </c>
      <c r="C43" s="650" t="s">
        <v>381</v>
      </c>
      <c r="D43" s="939"/>
      <c r="E43" s="939"/>
      <c r="F43" s="939">
        <v>15525.738790645</v>
      </c>
      <c r="G43" s="940">
        <v>15525.738790645</v>
      </c>
      <c r="H43" s="939">
        <v>35578.054523285427</v>
      </c>
      <c r="I43" s="405"/>
    </row>
    <row r="44" spans="1:9" s="410" customFormat="1" ht="24.75" customHeight="1">
      <c r="A44" s="405"/>
      <c r="B44" s="651" t="s">
        <v>573</v>
      </c>
      <c r="C44" s="651"/>
      <c r="D44" s="938"/>
      <c r="E44" s="938"/>
      <c r="F44" s="938">
        <v>15525.738790645</v>
      </c>
      <c r="G44" s="941">
        <v>15525.738790645</v>
      </c>
      <c r="H44" s="938">
        <v>35578.054523285427</v>
      </c>
      <c r="I44" s="405"/>
    </row>
    <row r="45" spans="1:9" s="410" customFormat="1" ht="24.75" customHeight="1">
      <c r="A45" s="405"/>
      <c r="B45" s="649" t="s">
        <v>267</v>
      </c>
      <c r="C45" s="650" t="s">
        <v>382</v>
      </c>
      <c r="D45" s="939"/>
      <c r="E45" s="939"/>
      <c r="F45" s="939">
        <v>44034.854037500249</v>
      </c>
      <c r="G45" s="940">
        <v>44034.854037500249</v>
      </c>
      <c r="H45" s="939">
        <v>104857.11121249056</v>
      </c>
      <c r="I45" s="405"/>
    </row>
    <row r="46" spans="1:9" s="410" customFormat="1" ht="24.75" customHeight="1">
      <c r="A46" s="405"/>
      <c r="B46" s="651" t="s">
        <v>574</v>
      </c>
      <c r="C46" s="651"/>
      <c r="D46" s="938"/>
      <c r="E46" s="938"/>
      <c r="F46" s="938">
        <v>44034.854037500249</v>
      </c>
      <c r="G46" s="941">
        <v>44034.854037500249</v>
      </c>
      <c r="H46" s="938">
        <v>104857.11121249056</v>
      </c>
      <c r="I46" s="405"/>
    </row>
    <row r="47" spans="1:9" s="410" customFormat="1" ht="24.75" customHeight="1">
      <c r="A47" s="405"/>
      <c r="B47" s="649" t="s">
        <v>270</v>
      </c>
      <c r="C47" s="650" t="s">
        <v>271</v>
      </c>
      <c r="D47" s="939"/>
      <c r="E47" s="939">
        <v>34232.864316614679</v>
      </c>
      <c r="F47" s="939"/>
      <c r="G47" s="940">
        <v>34232.864316614679</v>
      </c>
      <c r="H47" s="939">
        <v>134716.80464499415</v>
      </c>
      <c r="I47" s="405"/>
    </row>
    <row r="48" spans="1:9" s="410" customFormat="1" ht="24.75" customHeight="1">
      <c r="A48" s="405"/>
      <c r="B48" s="651" t="s">
        <v>575</v>
      </c>
      <c r="C48" s="651"/>
      <c r="D48" s="938"/>
      <c r="E48" s="938">
        <v>34232.864316614679</v>
      </c>
      <c r="F48" s="938"/>
      <c r="G48" s="941">
        <v>34232.864316614679</v>
      </c>
      <c r="H48" s="938">
        <v>134716.80464499415</v>
      </c>
      <c r="I48" s="405"/>
    </row>
    <row r="49" spans="1:9" s="410" customFormat="1" ht="24.75" customHeight="1">
      <c r="A49" s="405"/>
      <c r="B49" s="649" t="s">
        <v>286</v>
      </c>
      <c r="C49" s="650" t="s">
        <v>385</v>
      </c>
      <c r="D49" s="939">
        <v>80658.294073433994</v>
      </c>
      <c r="E49" s="939"/>
      <c r="F49" s="939"/>
      <c r="G49" s="940">
        <v>80658.294073433994</v>
      </c>
      <c r="H49" s="939">
        <v>236258.538057111</v>
      </c>
      <c r="I49" s="405"/>
    </row>
    <row r="50" spans="1:9" s="410" customFormat="1" ht="24.75" customHeight="1">
      <c r="A50" s="405"/>
      <c r="B50" s="652"/>
      <c r="C50" s="650" t="s">
        <v>251</v>
      </c>
      <c r="D50" s="939"/>
      <c r="E50" s="939">
        <v>0</v>
      </c>
      <c r="F50" s="939"/>
      <c r="G50" s="940">
        <v>0</v>
      </c>
      <c r="H50" s="939">
        <v>0</v>
      </c>
      <c r="I50" s="405"/>
    </row>
    <row r="51" spans="1:9" s="410" customFormat="1" ht="24.75" customHeight="1">
      <c r="A51" s="405"/>
      <c r="B51" s="651" t="s">
        <v>386</v>
      </c>
      <c r="C51" s="651"/>
      <c r="D51" s="938">
        <v>80658.294073433994</v>
      </c>
      <c r="E51" s="938">
        <v>0</v>
      </c>
      <c r="F51" s="938"/>
      <c r="G51" s="941">
        <v>80658.294073433994</v>
      </c>
      <c r="H51" s="938">
        <v>236258.538057111</v>
      </c>
      <c r="I51" s="405"/>
    </row>
    <row r="52" spans="1:9" s="410" customFormat="1" ht="24.75" customHeight="1">
      <c r="A52" s="405"/>
      <c r="B52" s="649" t="s">
        <v>253</v>
      </c>
      <c r="C52" s="650" t="s">
        <v>254</v>
      </c>
      <c r="D52" s="939"/>
      <c r="E52" s="939">
        <v>19584.055723042999</v>
      </c>
      <c r="F52" s="939"/>
      <c r="G52" s="940">
        <v>19584.055723042999</v>
      </c>
      <c r="H52" s="939">
        <v>56069.991322640002</v>
      </c>
      <c r="I52" s="405"/>
    </row>
    <row r="53" spans="1:9" s="410" customFormat="1" ht="24.75" customHeight="1">
      <c r="A53" s="405"/>
      <c r="B53" s="651" t="s">
        <v>388</v>
      </c>
      <c r="C53" s="651"/>
      <c r="D53" s="938"/>
      <c r="E53" s="938">
        <v>19584.055723042999</v>
      </c>
      <c r="F53" s="938"/>
      <c r="G53" s="941">
        <v>19584.055723042999</v>
      </c>
      <c r="H53" s="938">
        <v>56069.991322640002</v>
      </c>
      <c r="I53" s="405"/>
    </row>
    <row r="54" spans="1:9" s="410" customFormat="1" ht="24.75" customHeight="1">
      <c r="A54" s="405"/>
      <c r="B54" s="649" t="s">
        <v>90</v>
      </c>
      <c r="C54" s="650" t="s">
        <v>389</v>
      </c>
      <c r="D54" s="939"/>
      <c r="E54" s="939">
        <v>83.633055294325004</v>
      </c>
      <c r="F54" s="939"/>
      <c r="G54" s="940">
        <v>83.633055294325004</v>
      </c>
      <c r="H54" s="939">
        <v>307.93589789177503</v>
      </c>
      <c r="I54" s="405"/>
    </row>
    <row r="55" spans="1:9" s="410" customFormat="1" ht="24.75" customHeight="1">
      <c r="A55" s="405"/>
      <c r="B55" s="651" t="s">
        <v>390</v>
      </c>
      <c r="C55" s="651"/>
      <c r="D55" s="938"/>
      <c r="E55" s="938">
        <v>83.633055294325004</v>
      </c>
      <c r="F55" s="938"/>
      <c r="G55" s="941">
        <v>83.633055294325004</v>
      </c>
      <c r="H55" s="938">
        <v>307.93589789177503</v>
      </c>
      <c r="I55" s="405"/>
    </row>
    <row r="56" spans="1:9" s="410" customFormat="1" ht="24.75" customHeight="1">
      <c r="A56" s="405"/>
      <c r="B56" s="649" t="s">
        <v>213</v>
      </c>
      <c r="C56" s="650" t="s">
        <v>214</v>
      </c>
      <c r="D56" s="939">
        <v>2845.429593822375</v>
      </c>
      <c r="E56" s="939"/>
      <c r="F56" s="939"/>
      <c r="G56" s="940">
        <v>2845.429593822375</v>
      </c>
      <c r="H56" s="939">
        <v>31907.662640215072</v>
      </c>
      <c r="I56" s="405"/>
    </row>
    <row r="57" spans="1:9" s="410" customFormat="1" ht="24.75" customHeight="1">
      <c r="A57" s="405"/>
      <c r="B57" s="652"/>
      <c r="C57" s="650" t="s">
        <v>264</v>
      </c>
      <c r="D57" s="939">
        <v>88548.738948171609</v>
      </c>
      <c r="E57" s="939"/>
      <c r="F57" s="939"/>
      <c r="G57" s="940">
        <v>88548.738948171609</v>
      </c>
      <c r="H57" s="939">
        <v>306069.24345764401</v>
      </c>
      <c r="I57" s="405"/>
    </row>
    <row r="58" spans="1:9" s="410" customFormat="1" ht="24.75" customHeight="1">
      <c r="A58" s="405"/>
      <c r="B58" s="652"/>
      <c r="C58" s="650" t="s">
        <v>220</v>
      </c>
      <c r="D58" s="939">
        <v>19714.909428241801</v>
      </c>
      <c r="E58" s="939"/>
      <c r="F58" s="939"/>
      <c r="G58" s="940">
        <v>19714.909428241801</v>
      </c>
      <c r="H58" s="939">
        <v>52737.500060642902</v>
      </c>
      <c r="I58" s="405"/>
    </row>
    <row r="59" spans="1:9" s="410" customFormat="1" ht="24.75" customHeight="1">
      <c r="A59" s="405"/>
      <c r="B59" s="652"/>
      <c r="C59" s="650" t="s">
        <v>217</v>
      </c>
      <c r="D59" s="939">
        <v>0</v>
      </c>
      <c r="E59" s="939"/>
      <c r="F59" s="939"/>
      <c r="G59" s="940">
        <v>0</v>
      </c>
      <c r="H59" s="939">
        <v>0</v>
      </c>
      <c r="I59" s="405"/>
    </row>
    <row r="60" spans="1:9" s="410" customFormat="1" ht="24.75" customHeight="1">
      <c r="A60" s="405"/>
      <c r="B60" s="652"/>
      <c r="C60" s="650" t="s">
        <v>222</v>
      </c>
      <c r="D60" s="939">
        <v>25188.217198122355</v>
      </c>
      <c r="E60" s="939"/>
      <c r="F60" s="939"/>
      <c r="G60" s="940">
        <v>25188.217198122355</v>
      </c>
      <c r="H60" s="939">
        <v>62118.206155049593</v>
      </c>
      <c r="I60" s="405"/>
    </row>
    <row r="61" spans="1:9" s="410" customFormat="1" ht="24.75" customHeight="1">
      <c r="A61" s="405"/>
      <c r="B61" s="652"/>
      <c r="C61" s="650" t="s">
        <v>216</v>
      </c>
      <c r="D61" s="939">
        <v>2645.6126399999998</v>
      </c>
      <c r="E61" s="939"/>
      <c r="F61" s="939"/>
      <c r="G61" s="940">
        <v>2645.6126399999998</v>
      </c>
      <c r="H61" s="939">
        <v>7081.2431999999999</v>
      </c>
      <c r="I61" s="405"/>
    </row>
    <row r="62" spans="1:9" s="410" customFormat="1" ht="24.75" customHeight="1">
      <c r="A62" s="405"/>
      <c r="B62" s="652"/>
      <c r="C62" s="650" t="s">
        <v>223</v>
      </c>
      <c r="D62" s="939">
        <v>2405.9971799999998</v>
      </c>
      <c r="E62" s="939"/>
      <c r="F62" s="939"/>
      <c r="G62" s="940">
        <v>2405.9971799999998</v>
      </c>
      <c r="H62" s="939">
        <v>11520.73503</v>
      </c>
      <c r="I62" s="405"/>
    </row>
    <row r="63" spans="1:9" s="410" customFormat="1" ht="24.75" customHeight="1">
      <c r="A63" s="405"/>
      <c r="B63" s="652"/>
      <c r="C63" s="650" t="s">
        <v>224</v>
      </c>
      <c r="D63" s="939">
        <v>6081.9221839999991</v>
      </c>
      <c r="E63" s="939"/>
      <c r="F63" s="939"/>
      <c r="G63" s="940">
        <v>6081.9221839999991</v>
      </c>
      <c r="H63" s="939">
        <v>11357.622315000001</v>
      </c>
      <c r="I63" s="405"/>
    </row>
    <row r="64" spans="1:9" s="410" customFormat="1" ht="24.75" customHeight="1">
      <c r="A64" s="405"/>
      <c r="B64" s="652"/>
      <c r="C64" s="650" t="s">
        <v>215</v>
      </c>
      <c r="D64" s="939">
        <v>2652.5675709575498</v>
      </c>
      <c r="E64" s="939"/>
      <c r="F64" s="939"/>
      <c r="G64" s="940">
        <v>2652.5675709575498</v>
      </c>
      <c r="H64" s="939">
        <v>8775.5469005585001</v>
      </c>
      <c r="I64" s="405"/>
    </row>
    <row r="65" spans="1:9" s="410" customFormat="1" ht="24.75" customHeight="1">
      <c r="A65" s="405"/>
      <c r="B65" s="652"/>
      <c r="C65" s="650" t="s">
        <v>218</v>
      </c>
      <c r="D65" s="939">
        <v>405.52172677499999</v>
      </c>
      <c r="E65" s="939"/>
      <c r="F65" s="939"/>
      <c r="G65" s="940">
        <v>405.52172677499999</v>
      </c>
      <c r="H65" s="939">
        <v>885.48775177499999</v>
      </c>
      <c r="I65" s="405"/>
    </row>
    <row r="66" spans="1:9" s="410" customFormat="1" ht="24.75" customHeight="1">
      <c r="A66" s="405"/>
      <c r="B66" s="652"/>
      <c r="C66" s="650" t="s">
        <v>219</v>
      </c>
      <c r="D66" s="939">
        <v>237.61717154999999</v>
      </c>
      <c r="E66" s="939"/>
      <c r="F66" s="939"/>
      <c r="G66" s="940">
        <v>237.61717154999999</v>
      </c>
      <c r="H66" s="939">
        <v>556.34448374999999</v>
      </c>
      <c r="I66" s="405"/>
    </row>
    <row r="67" spans="1:9" s="410" customFormat="1" ht="24.75" customHeight="1">
      <c r="A67" s="405"/>
      <c r="B67" s="652"/>
      <c r="C67" s="650" t="s">
        <v>221</v>
      </c>
      <c r="D67" s="939">
        <v>58686.229615010307</v>
      </c>
      <c r="E67" s="939"/>
      <c r="F67" s="939"/>
      <c r="G67" s="940">
        <v>58686.229615010307</v>
      </c>
      <c r="H67" s="939">
        <v>166147.59424284872</v>
      </c>
      <c r="I67" s="405"/>
    </row>
    <row r="68" spans="1:9" s="410" customFormat="1" ht="24.75" customHeight="1">
      <c r="A68" s="405"/>
      <c r="B68" s="651" t="s">
        <v>392</v>
      </c>
      <c r="C68" s="651"/>
      <c r="D68" s="938">
        <v>209412.763256651</v>
      </c>
      <c r="E68" s="938"/>
      <c r="F68" s="938"/>
      <c r="G68" s="941">
        <v>209412.763256651</v>
      </c>
      <c r="H68" s="938">
        <v>659157.18623748387</v>
      </c>
      <c r="I68" s="405"/>
    </row>
    <row r="69" spans="1:9" s="410" customFormat="1" ht="24.75" customHeight="1">
      <c r="A69" s="405"/>
      <c r="B69" s="649" t="s">
        <v>293</v>
      </c>
      <c r="C69" s="650" t="s">
        <v>393</v>
      </c>
      <c r="D69" s="939"/>
      <c r="E69" s="939"/>
      <c r="F69" s="939">
        <v>4219.6405000000004</v>
      </c>
      <c r="G69" s="940">
        <v>4219.6405000000004</v>
      </c>
      <c r="H69" s="939">
        <v>12627.450342595001</v>
      </c>
      <c r="I69" s="405"/>
    </row>
    <row r="70" spans="1:9" s="410" customFormat="1" ht="24.75" customHeight="1">
      <c r="A70" s="405"/>
      <c r="B70" s="651" t="s">
        <v>394</v>
      </c>
      <c r="C70" s="651"/>
      <c r="D70" s="938"/>
      <c r="E70" s="938"/>
      <c r="F70" s="938">
        <v>4219.6405000000004</v>
      </c>
      <c r="G70" s="941">
        <v>4219.6405000000004</v>
      </c>
      <c r="H70" s="938">
        <v>12627.450342595001</v>
      </c>
      <c r="I70" s="405"/>
    </row>
    <row r="71" spans="1:9" s="410" customFormat="1" ht="24.75" customHeight="1">
      <c r="A71" s="405"/>
      <c r="B71" s="649" t="s">
        <v>92</v>
      </c>
      <c r="C71" s="650" t="s">
        <v>395</v>
      </c>
      <c r="D71" s="939"/>
      <c r="E71" s="939">
        <v>64051.790983405997</v>
      </c>
      <c r="F71" s="939"/>
      <c r="G71" s="940">
        <v>64051.790983405997</v>
      </c>
      <c r="H71" s="939">
        <v>87649.391646652002</v>
      </c>
      <c r="I71" s="405"/>
    </row>
    <row r="72" spans="1:9" s="410" customFormat="1" ht="24.75" customHeight="1">
      <c r="A72" s="405"/>
      <c r="B72" s="651" t="s">
        <v>396</v>
      </c>
      <c r="C72" s="651"/>
      <c r="D72" s="938"/>
      <c r="E72" s="938">
        <v>64051.790983405997</v>
      </c>
      <c r="F72" s="938"/>
      <c r="G72" s="941">
        <v>64051.790983405997</v>
      </c>
      <c r="H72" s="938">
        <v>87649.391646652002</v>
      </c>
      <c r="I72" s="405"/>
    </row>
    <row r="73" spans="1:9" s="410" customFormat="1" ht="24.75" customHeight="1">
      <c r="A73" s="405"/>
      <c r="B73" s="649" t="s">
        <v>93</v>
      </c>
      <c r="C73" s="650" t="s">
        <v>212</v>
      </c>
      <c r="D73" s="939"/>
      <c r="E73" s="939">
        <v>37734.066855485398</v>
      </c>
      <c r="F73" s="939"/>
      <c r="G73" s="940">
        <v>37734.066855485398</v>
      </c>
      <c r="H73" s="939">
        <v>39824.347569636397</v>
      </c>
      <c r="I73" s="405"/>
    </row>
    <row r="74" spans="1:9" s="410" customFormat="1" ht="24.75" customHeight="1">
      <c r="A74" s="405"/>
      <c r="B74" s="651" t="s">
        <v>397</v>
      </c>
      <c r="C74" s="651"/>
      <c r="D74" s="938"/>
      <c r="E74" s="938">
        <v>37734.066855485398</v>
      </c>
      <c r="F74" s="938"/>
      <c r="G74" s="941">
        <v>37734.066855485398</v>
      </c>
      <c r="H74" s="938">
        <v>39824.347569636397</v>
      </c>
      <c r="I74" s="405"/>
    </row>
    <row r="75" spans="1:9" s="410" customFormat="1" ht="24.75" customHeight="1">
      <c r="A75" s="405"/>
      <c r="B75" s="649" t="s">
        <v>534</v>
      </c>
      <c r="C75" s="650" t="s">
        <v>332</v>
      </c>
      <c r="D75" s="939"/>
      <c r="E75" s="939"/>
      <c r="F75" s="939">
        <v>8677.9314257810001</v>
      </c>
      <c r="G75" s="940">
        <v>8677.9314257810001</v>
      </c>
      <c r="H75" s="939">
        <v>24640.225999999999</v>
      </c>
      <c r="I75" s="405"/>
    </row>
    <row r="76" spans="1:9" s="410" customFormat="1" ht="24.75" customHeight="1">
      <c r="A76" s="405"/>
      <c r="B76" s="651" t="s">
        <v>576</v>
      </c>
      <c r="C76" s="651"/>
      <c r="D76" s="938"/>
      <c r="E76" s="938"/>
      <c r="F76" s="938">
        <v>8677.9314257810001</v>
      </c>
      <c r="G76" s="941">
        <v>8677.9314257810001</v>
      </c>
      <c r="H76" s="938">
        <v>24640.225999999999</v>
      </c>
      <c r="I76" s="405"/>
    </row>
    <row r="77" spans="1:9" s="410" customFormat="1" ht="24.75" customHeight="1">
      <c r="A77" s="405"/>
      <c r="B77" s="649" t="s">
        <v>532</v>
      </c>
      <c r="C77" s="650" t="s">
        <v>349</v>
      </c>
      <c r="D77" s="939">
        <v>35240.471994337153</v>
      </c>
      <c r="E77" s="939"/>
      <c r="F77" s="939"/>
      <c r="G77" s="940">
        <v>35240.471994337153</v>
      </c>
      <c r="H77" s="939">
        <v>102413.70973502623</v>
      </c>
      <c r="I77" s="405"/>
    </row>
    <row r="78" spans="1:9" s="410" customFormat="1" ht="24.75" customHeight="1">
      <c r="A78" s="405"/>
      <c r="B78" s="651" t="s">
        <v>577</v>
      </c>
      <c r="C78" s="651"/>
      <c r="D78" s="938">
        <v>35240.471994337153</v>
      </c>
      <c r="E78" s="938"/>
      <c r="F78" s="938"/>
      <c r="G78" s="941">
        <v>35240.471994337153</v>
      </c>
      <c r="H78" s="938">
        <v>102413.70973502623</v>
      </c>
      <c r="I78" s="405"/>
    </row>
    <row r="79" spans="1:9" s="410" customFormat="1" ht="24.75" customHeight="1">
      <c r="A79" s="405"/>
      <c r="B79" s="649" t="s">
        <v>578</v>
      </c>
      <c r="C79" s="650" t="s">
        <v>380</v>
      </c>
      <c r="D79" s="939"/>
      <c r="E79" s="939"/>
      <c r="F79" s="939">
        <v>3970.2759999999998</v>
      </c>
      <c r="G79" s="940">
        <v>3970.2759999999998</v>
      </c>
      <c r="H79" s="939">
        <v>11640.60025</v>
      </c>
      <c r="I79" s="405"/>
    </row>
    <row r="80" spans="1:9" s="410" customFormat="1" ht="24.75" customHeight="1">
      <c r="A80" s="405"/>
      <c r="B80" s="651" t="s">
        <v>579</v>
      </c>
      <c r="C80" s="651"/>
      <c r="D80" s="938"/>
      <c r="E80" s="938"/>
      <c r="F80" s="938">
        <v>3970.2759999999998</v>
      </c>
      <c r="G80" s="941">
        <v>3970.2759999999998</v>
      </c>
      <c r="H80" s="938">
        <v>11640.60025</v>
      </c>
      <c r="I80" s="405"/>
    </row>
    <row r="81" spans="1:9" s="410" customFormat="1" ht="24.75" customHeight="1">
      <c r="A81" s="405"/>
      <c r="B81" s="649" t="s">
        <v>86</v>
      </c>
      <c r="C81" s="650" t="s">
        <v>383</v>
      </c>
      <c r="D81" s="939"/>
      <c r="E81" s="939"/>
      <c r="F81" s="939">
        <v>3146.002233276</v>
      </c>
      <c r="G81" s="940">
        <v>3146.002233276</v>
      </c>
      <c r="H81" s="939">
        <v>7752.9964082759998</v>
      </c>
      <c r="I81" s="405"/>
    </row>
    <row r="82" spans="1:9" s="410" customFormat="1" ht="24.75" customHeight="1">
      <c r="A82" s="405"/>
      <c r="B82" s="651" t="s">
        <v>580</v>
      </c>
      <c r="C82" s="651"/>
      <c r="D82" s="938"/>
      <c r="E82" s="938"/>
      <c r="F82" s="938">
        <v>3146.002233276</v>
      </c>
      <c r="G82" s="941">
        <v>3146.002233276</v>
      </c>
      <c r="H82" s="938">
        <v>7752.9964082759998</v>
      </c>
      <c r="I82" s="405"/>
    </row>
    <row r="83" spans="1:9" s="410" customFormat="1" ht="24.75" customHeight="1">
      <c r="A83" s="405"/>
      <c r="B83" s="649" t="s">
        <v>581</v>
      </c>
      <c r="C83" s="650" t="s">
        <v>384</v>
      </c>
      <c r="D83" s="939"/>
      <c r="E83" s="939">
        <v>0</v>
      </c>
      <c r="F83" s="939"/>
      <c r="G83" s="940">
        <v>0</v>
      </c>
      <c r="H83" s="939">
        <v>915.97207438299995</v>
      </c>
      <c r="I83" s="405"/>
    </row>
    <row r="84" spans="1:9" s="410" customFormat="1" ht="24.75" customHeight="1">
      <c r="A84" s="405"/>
      <c r="B84" s="651" t="s">
        <v>582</v>
      </c>
      <c r="C84" s="651"/>
      <c r="D84" s="938"/>
      <c r="E84" s="938">
        <v>0</v>
      </c>
      <c r="F84" s="938"/>
      <c r="G84" s="941">
        <v>0</v>
      </c>
      <c r="H84" s="938">
        <v>915.97207438299995</v>
      </c>
      <c r="I84" s="405"/>
    </row>
    <row r="85" spans="1:9" s="410" customFormat="1" ht="24.75" customHeight="1">
      <c r="A85" s="405"/>
      <c r="B85" s="405"/>
      <c r="C85" s="405"/>
      <c r="D85" s="405"/>
      <c r="E85" s="405"/>
      <c r="F85" s="405"/>
      <c r="G85" s="405"/>
      <c r="H85" s="405"/>
      <c r="I85" s="405"/>
    </row>
    <row r="86" spans="1:9" s="410" customFormat="1" ht="24.75" customHeight="1">
      <c r="A86" s="405"/>
      <c r="B86" s="405"/>
      <c r="C86" s="405"/>
      <c r="D86" s="468"/>
      <c r="E86" s="468"/>
      <c r="F86" s="468"/>
      <c r="G86" s="468"/>
      <c r="H86" s="468"/>
      <c r="I86" s="405"/>
    </row>
    <row r="87" spans="1:9" s="400" customFormat="1">
      <c r="A87" s="199"/>
      <c r="B87" s="199"/>
      <c r="C87" s="199"/>
      <c r="D87" s="199"/>
      <c r="E87" s="199"/>
      <c r="F87" s="199"/>
      <c r="G87" s="199"/>
      <c r="H87" s="199"/>
      <c r="I87" s="199"/>
    </row>
    <row r="88" spans="1:9" s="400" customFormat="1">
      <c r="A88" s="199"/>
      <c r="B88" s="199"/>
      <c r="C88" s="199"/>
      <c r="D88" s="199"/>
      <c r="E88" s="199"/>
      <c r="F88" s="199"/>
      <c r="G88" s="199"/>
      <c r="H88" s="199"/>
      <c r="I88" s="199"/>
    </row>
    <row r="89" spans="1:9" s="400" customFormat="1">
      <c r="A89" s="199"/>
      <c r="B89" s="199"/>
      <c r="C89" s="199"/>
      <c r="D89" s="199"/>
      <c r="E89" s="199"/>
      <c r="F89" s="199"/>
      <c r="G89" s="199"/>
      <c r="H89" s="199"/>
      <c r="I89" s="199"/>
    </row>
    <row r="90" spans="1:9" s="400" customFormat="1">
      <c r="A90" s="199"/>
      <c r="B90" s="199"/>
      <c r="C90" s="199"/>
      <c r="D90" s="199"/>
      <c r="E90" s="199"/>
      <c r="F90" s="199"/>
      <c r="G90" s="199"/>
      <c r="H90" s="199"/>
      <c r="I90" s="199"/>
    </row>
    <row r="91" spans="1:9" s="400" customFormat="1">
      <c r="A91" s="199"/>
      <c r="B91" s="199"/>
      <c r="C91" s="199"/>
      <c r="D91" s="199"/>
      <c r="E91" s="199"/>
      <c r="F91" s="199"/>
      <c r="G91" s="199"/>
      <c r="H91" s="199"/>
      <c r="I91" s="199"/>
    </row>
    <row r="92" spans="1:9" s="400" customFormat="1">
      <c r="A92" s="199"/>
      <c r="B92" s="199"/>
      <c r="C92" s="199"/>
      <c r="D92" s="199"/>
      <c r="E92" s="199"/>
      <c r="F92" s="199"/>
      <c r="G92" s="199"/>
      <c r="H92" s="199"/>
      <c r="I92" s="199"/>
    </row>
    <row r="93" spans="1:9" s="400" customFormat="1">
      <c r="A93" s="199"/>
      <c r="B93" s="199"/>
      <c r="C93" s="199"/>
      <c r="D93" s="199"/>
      <c r="E93" s="199"/>
      <c r="F93" s="199"/>
      <c r="G93" s="199"/>
      <c r="H93" s="199"/>
      <c r="I93" s="199"/>
    </row>
    <row r="94" spans="1:9" s="400" customFormat="1">
      <c r="A94" s="199"/>
      <c r="B94" s="199"/>
      <c r="C94" s="199"/>
      <c r="D94" s="199"/>
      <c r="E94" s="199"/>
      <c r="F94" s="199"/>
      <c r="G94" s="199"/>
      <c r="H94" s="199"/>
      <c r="I94" s="199"/>
    </row>
    <row r="95" spans="1:9" s="400" customFormat="1">
      <c r="A95" s="199"/>
      <c r="B95" s="199"/>
      <c r="C95" s="199"/>
      <c r="D95" s="199"/>
      <c r="E95" s="199"/>
      <c r="F95" s="199"/>
      <c r="G95" s="199"/>
      <c r="H95" s="199"/>
      <c r="I95" s="199"/>
    </row>
    <row r="96" spans="1:9" s="400" customFormat="1">
      <c r="A96" s="199"/>
      <c r="B96" s="199"/>
      <c r="C96" s="199"/>
      <c r="D96" s="199"/>
      <c r="E96" s="199"/>
      <c r="F96" s="199"/>
      <c r="G96" s="199"/>
      <c r="H96" s="199"/>
      <c r="I96" s="199"/>
    </row>
    <row r="97" spans="1:9" s="400" customFormat="1">
      <c r="A97" s="199"/>
      <c r="B97" s="199"/>
      <c r="C97" s="199"/>
      <c r="D97" s="199"/>
      <c r="E97" s="199"/>
      <c r="F97" s="199"/>
      <c r="G97" s="199"/>
      <c r="H97" s="199"/>
      <c r="I97" s="199"/>
    </row>
    <row r="98" spans="1:9" s="400" customFormat="1">
      <c r="A98" s="199"/>
      <c r="B98" s="199"/>
      <c r="C98" s="199"/>
      <c r="D98" s="199"/>
      <c r="E98" s="199"/>
      <c r="F98" s="199"/>
      <c r="G98" s="199"/>
      <c r="H98" s="199"/>
      <c r="I98" s="199"/>
    </row>
    <row r="99" spans="1:9" s="400" customFormat="1">
      <c r="A99" s="199"/>
      <c r="B99" s="199"/>
      <c r="C99" s="199"/>
      <c r="D99" s="199"/>
      <c r="E99" s="199"/>
      <c r="F99" s="199"/>
      <c r="G99" s="199"/>
      <c r="H99" s="199"/>
      <c r="I99" s="199"/>
    </row>
    <row r="100" spans="1:9" s="400" customFormat="1">
      <c r="A100" s="199"/>
      <c r="B100" s="199"/>
      <c r="C100" s="199"/>
      <c r="D100" s="199"/>
      <c r="E100" s="199"/>
      <c r="F100" s="199"/>
      <c r="G100" s="199"/>
      <c r="H100" s="199"/>
      <c r="I100" s="199"/>
    </row>
    <row r="101" spans="1:9" s="400" customFormat="1">
      <c r="A101" s="199"/>
      <c r="B101" s="199"/>
      <c r="C101" s="199"/>
      <c r="D101" s="199"/>
      <c r="E101" s="199"/>
      <c r="F101" s="199"/>
      <c r="G101" s="199"/>
      <c r="H101" s="199"/>
      <c r="I101" s="199"/>
    </row>
    <row r="102" spans="1:9" s="400" customFormat="1">
      <c r="A102" s="199"/>
      <c r="B102" s="199"/>
      <c r="C102" s="199"/>
      <c r="D102" s="199"/>
      <c r="E102" s="199"/>
      <c r="F102" s="199"/>
      <c r="G102" s="199"/>
      <c r="H102" s="199"/>
      <c r="I102" s="199"/>
    </row>
    <row r="103" spans="1:9" s="400" customFormat="1">
      <c r="A103" s="199"/>
      <c r="B103" s="199"/>
      <c r="C103" s="199"/>
      <c r="D103" s="199"/>
      <c r="E103" s="199"/>
      <c r="F103" s="199"/>
      <c r="G103" s="199"/>
      <c r="H103" s="199"/>
      <c r="I103" s="199"/>
    </row>
    <row r="104" spans="1:9" s="400" customFormat="1">
      <c r="A104" s="199"/>
      <c r="B104" s="199"/>
      <c r="C104" s="199"/>
      <c r="D104" s="199"/>
      <c r="E104" s="199"/>
      <c r="F104" s="199"/>
      <c r="G104" s="199"/>
      <c r="H104" s="199"/>
      <c r="I104" s="199"/>
    </row>
    <row r="105" spans="1:9" s="400" customFormat="1">
      <c r="A105" s="199"/>
      <c r="B105" s="199"/>
      <c r="C105" s="199"/>
      <c r="D105" s="199"/>
      <c r="E105" s="199"/>
      <c r="F105" s="199"/>
      <c r="G105" s="199"/>
      <c r="H105" s="199"/>
      <c r="I105" s="199"/>
    </row>
    <row r="106" spans="1:9" s="400" customFormat="1">
      <c r="A106" s="199"/>
      <c r="B106" s="199"/>
      <c r="C106" s="199"/>
      <c r="D106" s="199"/>
      <c r="E106" s="199"/>
      <c r="F106" s="199"/>
      <c r="G106" s="199"/>
      <c r="H106" s="199"/>
      <c r="I106" s="199"/>
    </row>
    <row r="107" spans="1:9" s="400" customFormat="1">
      <c r="A107" s="199"/>
      <c r="B107" s="199"/>
      <c r="C107" s="199"/>
      <c r="D107" s="199"/>
      <c r="E107" s="199"/>
      <c r="F107" s="199"/>
      <c r="G107" s="199"/>
      <c r="H107" s="199"/>
      <c r="I107" s="199"/>
    </row>
    <row r="108" spans="1:9" s="400" customFormat="1">
      <c r="A108" s="199"/>
      <c r="B108" s="199"/>
      <c r="C108" s="199"/>
      <c r="D108" s="199"/>
      <c r="E108" s="199"/>
      <c r="F108" s="199"/>
      <c r="G108" s="199"/>
      <c r="H108" s="199"/>
      <c r="I108" s="199"/>
    </row>
    <row r="109" spans="1:9" s="400" customFormat="1">
      <c r="A109" s="199"/>
      <c r="B109" s="199"/>
      <c r="C109" s="199"/>
      <c r="D109" s="199"/>
      <c r="E109" s="199"/>
      <c r="F109" s="199"/>
      <c r="G109" s="199"/>
      <c r="H109" s="199"/>
      <c r="I109" s="199"/>
    </row>
    <row r="110" spans="1:9" s="400" customFormat="1">
      <c r="A110" s="199"/>
      <c r="B110" s="199"/>
      <c r="C110" s="199"/>
      <c r="D110" s="199"/>
      <c r="E110" s="199"/>
      <c r="F110" s="199"/>
      <c r="G110" s="199"/>
      <c r="H110" s="199"/>
      <c r="I110" s="199"/>
    </row>
    <row r="111" spans="1:9" s="400" customFormat="1">
      <c r="A111" s="199"/>
      <c r="B111" s="199"/>
      <c r="C111" s="199"/>
      <c r="D111" s="199"/>
      <c r="E111" s="199"/>
      <c r="F111" s="199"/>
      <c r="G111" s="199"/>
      <c r="H111" s="199"/>
      <c r="I111" s="199"/>
    </row>
    <row r="112" spans="1:9" s="400" customFormat="1">
      <c r="A112" s="199"/>
      <c r="B112" s="199"/>
      <c r="C112" s="199"/>
      <c r="D112" s="199"/>
      <c r="E112" s="199"/>
      <c r="F112" s="199"/>
      <c r="G112" s="199"/>
      <c r="H112" s="199"/>
      <c r="I112" s="199"/>
    </row>
    <row r="113" spans="1:9" s="400" customFormat="1">
      <c r="A113" s="199"/>
      <c r="B113" s="199"/>
      <c r="C113" s="199"/>
      <c r="D113" s="199"/>
      <c r="E113" s="199"/>
      <c r="F113" s="199"/>
      <c r="G113" s="199"/>
      <c r="H113" s="199"/>
      <c r="I113" s="199"/>
    </row>
    <row r="114" spans="1:9" s="400" customFormat="1">
      <c r="A114" s="199"/>
      <c r="B114" s="199"/>
      <c r="C114" s="199"/>
      <c r="D114" s="199"/>
      <c r="E114" s="199"/>
      <c r="F114" s="199"/>
      <c r="G114" s="199"/>
      <c r="H114" s="199"/>
      <c r="I114" s="199"/>
    </row>
    <row r="115" spans="1:9" s="400" customFormat="1">
      <c r="A115" s="199"/>
      <c r="B115" s="199"/>
      <c r="C115" s="199"/>
      <c r="D115" s="199"/>
      <c r="E115" s="199"/>
      <c r="F115" s="199"/>
      <c r="G115" s="199"/>
      <c r="H115" s="199"/>
      <c r="I115" s="199"/>
    </row>
    <row r="116" spans="1:9" s="400" customFormat="1">
      <c r="A116" s="199"/>
      <c r="B116" s="199"/>
      <c r="C116" s="199"/>
      <c r="D116" s="199"/>
      <c r="E116" s="199"/>
      <c r="F116" s="199"/>
      <c r="G116" s="199"/>
      <c r="H116" s="199"/>
      <c r="I116" s="199"/>
    </row>
    <row r="117" spans="1:9" s="400" customFormat="1">
      <c r="A117" s="199"/>
      <c r="B117" s="199"/>
      <c r="C117" s="199"/>
      <c r="D117" s="199"/>
      <c r="E117" s="199"/>
      <c r="F117" s="199"/>
      <c r="G117" s="199"/>
      <c r="H117" s="199"/>
      <c r="I117" s="199"/>
    </row>
    <row r="118" spans="1:9" s="400" customFormat="1">
      <c r="A118" s="199"/>
      <c r="B118" s="199"/>
      <c r="C118" s="199"/>
      <c r="D118" s="199"/>
      <c r="E118" s="199"/>
      <c r="F118" s="199"/>
      <c r="G118" s="199"/>
      <c r="H118" s="199"/>
      <c r="I118" s="199"/>
    </row>
    <row r="119" spans="1:9" s="400" customFormat="1">
      <c r="A119" s="199"/>
      <c r="B119" s="199"/>
      <c r="C119" s="199"/>
      <c r="D119" s="199"/>
      <c r="E119" s="199"/>
      <c r="F119" s="199"/>
      <c r="G119" s="199"/>
      <c r="H119" s="199"/>
      <c r="I119" s="199"/>
    </row>
    <row r="120" spans="1:9" s="400" customFormat="1">
      <c r="A120" s="199"/>
      <c r="B120" s="199"/>
      <c r="C120" s="199"/>
      <c r="D120" s="199"/>
      <c r="E120" s="199"/>
      <c r="F120" s="199"/>
      <c r="G120" s="199"/>
      <c r="H120" s="199"/>
      <c r="I120" s="199"/>
    </row>
    <row r="121" spans="1:9" s="400" customFormat="1">
      <c r="A121" s="199"/>
      <c r="B121" s="199"/>
      <c r="C121" s="199"/>
      <c r="D121" s="199"/>
      <c r="E121" s="199"/>
      <c r="F121" s="199"/>
      <c r="G121" s="199"/>
      <c r="H121" s="199"/>
      <c r="I121" s="199"/>
    </row>
    <row r="122" spans="1:9" s="400" customFormat="1">
      <c r="A122" s="199"/>
      <c r="B122" s="199"/>
      <c r="C122" s="199"/>
      <c r="D122" s="199"/>
      <c r="E122" s="199"/>
      <c r="F122" s="199"/>
      <c r="G122" s="199"/>
      <c r="H122" s="199"/>
      <c r="I122" s="199"/>
    </row>
    <row r="123" spans="1:9" s="400" customFormat="1">
      <c r="A123" s="199"/>
      <c r="B123" s="199"/>
      <c r="C123" s="199"/>
      <c r="D123" s="199"/>
      <c r="E123" s="199"/>
      <c r="F123" s="199"/>
      <c r="G123" s="199"/>
      <c r="H123" s="199"/>
      <c r="I123" s="199"/>
    </row>
    <row r="124" spans="1:9" s="400" customFormat="1">
      <c r="A124" s="199"/>
      <c r="B124" s="199"/>
      <c r="C124" s="199"/>
      <c r="D124" s="199"/>
      <c r="E124" s="199"/>
      <c r="F124" s="199"/>
      <c r="G124" s="199"/>
      <c r="H124" s="199"/>
      <c r="I124" s="199"/>
    </row>
    <row r="125" spans="1:9" s="400" customFormat="1">
      <c r="A125" s="199"/>
      <c r="B125" s="199"/>
      <c r="C125" s="199"/>
      <c r="D125" s="199"/>
      <c r="E125" s="199"/>
      <c r="F125" s="199"/>
      <c r="G125" s="199"/>
      <c r="H125" s="199"/>
      <c r="I125" s="199"/>
    </row>
    <row r="126" spans="1:9" s="400" customFormat="1">
      <c r="A126" s="199"/>
      <c r="B126" s="199"/>
      <c r="C126" s="199"/>
      <c r="D126" s="199"/>
      <c r="E126" s="199"/>
      <c r="F126" s="199"/>
      <c r="G126" s="199"/>
      <c r="H126" s="199"/>
      <c r="I126" s="199"/>
    </row>
    <row r="127" spans="1:9" s="400" customFormat="1">
      <c r="A127" s="199"/>
      <c r="B127" s="199"/>
      <c r="C127" s="199"/>
      <c r="D127" s="199"/>
      <c r="E127" s="199"/>
      <c r="F127" s="199"/>
      <c r="G127" s="199"/>
      <c r="H127" s="199"/>
      <c r="I127" s="199"/>
    </row>
    <row r="128" spans="1:9" s="400" customFormat="1">
      <c r="A128" s="199"/>
      <c r="B128" s="199"/>
      <c r="C128" s="199"/>
      <c r="D128" s="199"/>
      <c r="E128" s="199"/>
      <c r="F128" s="199"/>
      <c r="G128" s="199"/>
      <c r="H128" s="199"/>
      <c r="I128" s="199"/>
    </row>
    <row r="129" spans="1:9" s="400" customFormat="1">
      <c r="A129" s="199"/>
      <c r="B129" s="199"/>
      <c r="C129" s="199"/>
      <c r="D129" s="199"/>
      <c r="E129" s="199"/>
      <c r="F129" s="199"/>
      <c r="G129" s="199"/>
      <c r="H129" s="199"/>
      <c r="I129" s="199"/>
    </row>
    <row r="130" spans="1:9" s="400" customFormat="1">
      <c r="A130" s="199"/>
      <c r="B130" s="199"/>
      <c r="C130" s="199"/>
      <c r="D130" s="199"/>
      <c r="E130" s="199"/>
      <c r="F130" s="199"/>
      <c r="G130" s="199"/>
      <c r="H130" s="199"/>
      <c r="I130" s="199"/>
    </row>
    <row r="131" spans="1:9" s="400" customFormat="1">
      <c r="A131" s="199"/>
      <c r="B131" s="199"/>
      <c r="C131" s="199"/>
      <c r="D131" s="199"/>
      <c r="E131" s="199"/>
      <c r="F131" s="199"/>
      <c r="G131" s="199"/>
      <c r="H131" s="199"/>
      <c r="I131" s="199"/>
    </row>
    <row r="132" spans="1:9" s="400" customFormat="1">
      <c r="A132" s="199"/>
      <c r="B132" s="199"/>
      <c r="C132" s="199"/>
      <c r="D132" s="199"/>
      <c r="E132" s="199"/>
      <c r="F132" s="199"/>
      <c r="G132" s="199"/>
      <c r="H132" s="199"/>
      <c r="I132" s="199"/>
    </row>
    <row r="133" spans="1:9" s="400" customFormat="1">
      <c r="A133" s="199"/>
      <c r="B133" s="199"/>
      <c r="C133" s="199"/>
      <c r="D133" s="199"/>
      <c r="E133" s="199"/>
      <c r="F133" s="199"/>
      <c r="G133" s="199"/>
      <c r="H133" s="199"/>
      <c r="I133" s="199"/>
    </row>
    <row r="134" spans="1:9" s="400" customFormat="1">
      <c r="A134" s="199"/>
      <c r="B134" s="199"/>
      <c r="C134" s="199"/>
      <c r="D134" s="199"/>
      <c r="E134" s="199"/>
      <c r="F134" s="199"/>
      <c r="G134" s="199"/>
      <c r="H134" s="199"/>
      <c r="I134" s="199"/>
    </row>
    <row r="135" spans="1:9" s="400" customFormat="1">
      <c r="A135" s="199"/>
      <c r="B135" s="199"/>
      <c r="C135" s="199"/>
      <c r="D135" s="199"/>
      <c r="E135" s="199"/>
      <c r="F135" s="199"/>
      <c r="G135" s="199"/>
      <c r="H135" s="199"/>
      <c r="I135" s="199"/>
    </row>
    <row r="136" spans="1:9" s="400" customFormat="1">
      <c r="A136" s="199"/>
      <c r="B136" s="199"/>
      <c r="C136" s="199"/>
      <c r="D136" s="199"/>
      <c r="E136" s="199"/>
      <c r="F136" s="199"/>
      <c r="G136" s="199"/>
      <c r="H136" s="199"/>
      <c r="I136" s="199"/>
    </row>
    <row r="137" spans="1:9" s="400" customFormat="1">
      <c r="A137" s="199"/>
      <c r="B137" s="199"/>
      <c r="C137" s="199"/>
      <c r="D137" s="199"/>
      <c r="E137" s="199"/>
      <c r="F137" s="199"/>
      <c r="G137" s="199"/>
      <c r="H137" s="199"/>
      <c r="I137" s="199"/>
    </row>
    <row r="138" spans="1:9" s="400" customFormat="1">
      <c r="A138" s="199"/>
      <c r="B138" s="199"/>
      <c r="C138" s="199"/>
      <c r="D138" s="199"/>
      <c r="E138" s="199"/>
      <c r="F138" s="199"/>
      <c r="G138" s="199"/>
      <c r="H138" s="199"/>
      <c r="I138" s="199"/>
    </row>
    <row r="139" spans="1:9" s="400" customFormat="1">
      <c r="A139" s="199"/>
      <c r="B139" s="199"/>
      <c r="C139" s="199"/>
      <c r="D139" s="199"/>
      <c r="E139" s="199"/>
      <c r="F139" s="199"/>
      <c r="G139" s="199"/>
      <c r="H139" s="199"/>
      <c r="I139" s="199"/>
    </row>
    <row r="140" spans="1:9" s="400" customFormat="1">
      <c r="A140" s="199"/>
      <c r="B140" s="199"/>
      <c r="C140" s="199"/>
      <c r="D140" s="199"/>
      <c r="E140" s="199"/>
      <c r="F140" s="199"/>
      <c r="G140" s="199"/>
      <c r="H140" s="199"/>
      <c r="I140" s="199"/>
    </row>
    <row r="141" spans="1:9" s="400" customFormat="1">
      <c r="A141" s="199"/>
      <c r="B141" s="199"/>
      <c r="C141" s="199"/>
      <c r="D141" s="199"/>
      <c r="E141" s="199"/>
      <c r="F141" s="199"/>
      <c r="G141" s="199"/>
      <c r="H141" s="199"/>
      <c r="I141" s="199"/>
    </row>
    <row r="142" spans="1:9" s="400" customFormat="1">
      <c r="A142" s="199"/>
      <c r="B142" s="199"/>
      <c r="C142" s="199"/>
      <c r="D142" s="199"/>
      <c r="E142" s="199"/>
      <c r="F142" s="199"/>
      <c r="G142" s="199"/>
      <c r="H142" s="199"/>
      <c r="I142" s="199"/>
    </row>
    <row r="143" spans="1:9" s="400" customFormat="1">
      <c r="A143" s="199"/>
      <c r="B143" s="199"/>
      <c r="C143" s="199"/>
      <c r="D143" s="199"/>
      <c r="E143" s="199"/>
      <c r="F143" s="199"/>
      <c r="G143" s="199"/>
      <c r="H143" s="199"/>
      <c r="I143" s="199"/>
    </row>
    <row r="144" spans="1:9" s="400" customFormat="1">
      <c r="A144" s="199"/>
      <c r="B144" s="199"/>
      <c r="C144" s="199"/>
      <c r="D144" s="199"/>
      <c r="E144" s="199"/>
      <c r="F144" s="199"/>
      <c r="G144" s="199"/>
      <c r="H144" s="199"/>
      <c r="I144" s="199"/>
    </row>
    <row r="145" spans="1:9" s="400" customFormat="1">
      <c r="A145" s="199"/>
      <c r="B145" s="199"/>
      <c r="C145" s="199"/>
      <c r="D145" s="199"/>
      <c r="E145" s="199"/>
      <c r="F145" s="199"/>
      <c r="G145" s="199"/>
      <c r="H145" s="199"/>
      <c r="I145" s="199"/>
    </row>
    <row r="146" spans="1:9" s="400" customFormat="1">
      <c r="A146" s="199"/>
      <c r="B146" s="199"/>
      <c r="C146" s="199"/>
      <c r="D146" s="199"/>
      <c r="E146" s="199"/>
      <c r="F146" s="199"/>
      <c r="G146" s="199"/>
      <c r="H146" s="199"/>
      <c r="I146" s="199"/>
    </row>
    <row r="147" spans="1:9" s="400" customFormat="1">
      <c r="A147" s="199"/>
      <c r="B147" s="199"/>
      <c r="C147" s="199"/>
      <c r="D147" s="199"/>
      <c r="E147" s="199"/>
      <c r="F147" s="199"/>
      <c r="G147" s="199"/>
      <c r="H147" s="199"/>
      <c r="I147" s="199"/>
    </row>
    <row r="148" spans="1:9" s="400" customFormat="1">
      <c r="A148" s="199"/>
      <c r="B148" s="199"/>
      <c r="C148" s="199"/>
      <c r="D148" s="199"/>
      <c r="E148" s="199"/>
      <c r="F148" s="199"/>
      <c r="G148" s="199"/>
      <c r="H148" s="199"/>
      <c r="I148" s="199"/>
    </row>
    <row r="149" spans="1:9" s="400" customFormat="1">
      <c r="A149" s="199"/>
      <c r="B149" s="199"/>
      <c r="C149" s="199"/>
      <c r="D149" s="199"/>
      <c r="E149" s="199"/>
      <c r="F149" s="199"/>
      <c r="G149" s="199"/>
      <c r="H149" s="199"/>
      <c r="I149" s="199"/>
    </row>
    <row r="150" spans="1:9" s="400" customFormat="1">
      <c r="A150" s="199"/>
      <c r="B150" s="199"/>
      <c r="C150" s="199"/>
      <c r="D150" s="199"/>
      <c r="E150" s="199"/>
      <c r="F150" s="199"/>
      <c r="G150" s="199"/>
      <c r="H150" s="199"/>
      <c r="I150" s="199"/>
    </row>
  </sheetData>
  <mergeCells count="5">
    <mergeCell ref="B8:B11"/>
    <mergeCell ref="C8:C11"/>
    <mergeCell ref="D8:G8"/>
    <mergeCell ref="D9:F9"/>
    <mergeCell ref="G9:G10"/>
  </mergeCells>
  <pageMargins left="0.51181102362204722" right="0.51181102362204722" top="0.59055118110236227" bottom="0.74803149606299213" header="0.31496062992125984" footer="0.31496062992125984"/>
  <pageSetup paperSize="9" scale="35" orientation="portrait" r:id="rId1"/>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18&amp;R&amp;"Calibri Light,Regular"&amp;10Dirección Ejecutiva
Sub Dirección de Gestión de Información</oddFooter>
  </headerFooter>
  <rowBreaks count="1" manualBreakCount="1">
    <brk id="85" max="8"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4"/>
  </sheetPr>
  <dimension ref="A1:I116"/>
  <sheetViews>
    <sheetView view="pageBreakPreview" topLeftCell="A37" zoomScale="70" zoomScaleNormal="100" zoomScaleSheetLayoutView="70" zoomScalePageLayoutView="70" workbookViewId="0">
      <selection activeCell="H50" sqref="H50"/>
    </sheetView>
  </sheetViews>
  <sheetFormatPr defaultRowHeight="11.25"/>
  <cols>
    <col min="1" max="1" width="7.1640625" style="199" customWidth="1"/>
    <col min="2" max="2" width="102" style="199" customWidth="1"/>
    <col min="3" max="3" width="48.83203125" style="199" customWidth="1"/>
    <col min="4" max="4" width="31" style="199" customWidth="1"/>
    <col min="5" max="5" width="33.6640625" style="199" customWidth="1"/>
    <col min="6" max="6" width="20.33203125" style="199" customWidth="1"/>
    <col min="7" max="8" width="30.5" style="199" customWidth="1"/>
    <col min="9" max="9" width="11.1640625" style="199" customWidth="1"/>
    <col min="10" max="16384" width="9.33203125" style="199"/>
  </cols>
  <sheetData>
    <row r="1" spans="1:9" ht="14.1" customHeight="1">
      <c r="A1" s="192"/>
      <c r="B1" s="193"/>
      <c r="C1" s="193"/>
      <c r="D1" s="193"/>
      <c r="E1" s="193"/>
      <c r="F1" s="193"/>
      <c r="G1" s="194"/>
      <c r="H1" s="194"/>
      <c r="I1" s="194"/>
    </row>
    <row r="2" spans="1:9" ht="6.75" customHeight="1">
      <c r="A2" s="196"/>
      <c r="B2" s="197"/>
      <c r="C2" s="197"/>
      <c r="D2" s="197"/>
      <c r="E2" s="197"/>
      <c r="F2" s="197"/>
      <c r="G2" s="198"/>
      <c r="H2" s="198"/>
      <c r="I2" s="198"/>
    </row>
    <row r="3" spans="1:9" ht="6.75" customHeight="1">
      <c r="A3" s="196"/>
      <c r="B3" s="197"/>
      <c r="C3" s="197"/>
      <c r="D3" s="197"/>
      <c r="E3" s="197"/>
      <c r="F3" s="197"/>
      <c r="G3" s="198"/>
      <c r="H3" s="198"/>
      <c r="I3" s="198"/>
    </row>
    <row r="4" spans="1:9" ht="24" customHeight="1">
      <c r="B4" s="399" t="s">
        <v>464</v>
      </c>
      <c r="C4" s="381"/>
      <c r="D4" s="381"/>
      <c r="E4" s="381"/>
      <c r="F4" s="381"/>
      <c r="G4" s="381"/>
      <c r="H4" s="381"/>
      <c r="I4" s="381"/>
    </row>
    <row r="5" spans="1:9" ht="8.25" customHeight="1">
      <c r="A5" s="197"/>
      <c r="B5" s="392"/>
      <c r="C5" s="393"/>
      <c r="D5" s="394"/>
      <c r="E5" s="394"/>
      <c r="F5" s="395"/>
      <c r="G5" s="204"/>
      <c r="H5" s="204"/>
      <c r="I5" s="204"/>
    </row>
    <row r="6" spans="1:9" ht="25.5" customHeight="1">
      <c r="A6" s="197"/>
      <c r="B6" s="1296" t="s">
        <v>302</v>
      </c>
      <c r="C6" s="1296" t="s">
        <v>400</v>
      </c>
      <c r="D6" s="1297" t="str">
        <f>+'19. Anexos_Producción (1)'!D6:G6</f>
        <v>ENERGÍA PRODUCIDA MARZO 2017</v>
      </c>
      <c r="E6" s="1297"/>
      <c r="F6" s="1297"/>
      <c r="G6" s="1297"/>
      <c r="H6" s="438" t="s">
        <v>424</v>
      </c>
      <c r="I6" s="204"/>
    </row>
    <row r="7" spans="1:9" ht="21" customHeight="1">
      <c r="A7" s="197"/>
      <c r="B7" s="1296"/>
      <c r="C7" s="1296"/>
      <c r="D7" s="1298" t="s">
        <v>402</v>
      </c>
      <c r="E7" s="1298"/>
      <c r="F7" s="1298"/>
      <c r="G7" s="1299" t="str">
        <f>+'19. Anexos_Producción (1)'!G7</f>
        <v>TOTAL MARZO</v>
      </c>
      <c r="H7" s="471" t="s">
        <v>425</v>
      </c>
      <c r="I7" s="204"/>
    </row>
    <row r="8" spans="1:9" s="248" customFormat="1" ht="22.5" customHeight="1">
      <c r="A8" s="396"/>
      <c r="B8" s="1296"/>
      <c r="C8" s="1296"/>
      <c r="D8" s="471" t="s">
        <v>330</v>
      </c>
      <c r="E8" s="471" t="s">
        <v>331</v>
      </c>
      <c r="F8" s="471" t="s">
        <v>445</v>
      </c>
      <c r="G8" s="1299"/>
      <c r="H8" s="471">
        <v>2017</v>
      </c>
      <c r="I8" s="406"/>
    </row>
    <row r="9" spans="1:9" s="248" customFormat="1" ht="22.5" customHeight="1">
      <c r="A9" s="396"/>
      <c r="B9" s="1296"/>
      <c r="C9" s="1296"/>
      <c r="D9" s="471" t="s">
        <v>401</v>
      </c>
      <c r="E9" s="471" t="s">
        <v>401</v>
      </c>
      <c r="F9" s="471" t="s">
        <v>401</v>
      </c>
      <c r="G9" s="471" t="s">
        <v>401</v>
      </c>
      <c r="H9" s="439" t="s">
        <v>420</v>
      </c>
      <c r="I9" s="406"/>
    </row>
    <row r="10" spans="1:9" s="410" customFormat="1" ht="20.25" customHeight="1">
      <c r="A10" s="405"/>
      <c r="B10" s="649" t="s">
        <v>455</v>
      </c>
      <c r="C10" s="650" t="s">
        <v>485</v>
      </c>
      <c r="D10" s="650"/>
      <c r="E10" s="650"/>
      <c r="F10" s="939"/>
      <c r="G10" s="940"/>
      <c r="H10" s="939">
        <v>9703.4091828799992</v>
      </c>
      <c r="I10" s="405"/>
    </row>
    <row r="11" spans="1:9" s="410" customFormat="1" ht="20.25" customHeight="1">
      <c r="A11" s="405"/>
      <c r="B11" s="651" t="s">
        <v>398</v>
      </c>
      <c r="C11" s="651"/>
      <c r="D11" s="651"/>
      <c r="E11" s="651"/>
      <c r="F11" s="938"/>
      <c r="G11" s="941"/>
      <c r="H11" s="938">
        <v>9703.4091828799992</v>
      </c>
      <c r="I11" s="405"/>
    </row>
    <row r="12" spans="1:9" s="410" customFormat="1" ht="20.25" customHeight="1">
      <c r="A12" s="405"/>
      <c r="B12" s="649" t="s">
        <v>583</v>
      </c>
      <c r="C12" s="650" t="s">
        <v>275</v>
      </c>
      <c r="D12" s="650"/>
      <c r="E12" s="650"/>
      <c r="F12" s="939">
        <v>6650.3978004069995</v>
      </c>
      <c r="G12" s="940">
        <v>6650.3978004069995</v>
      </c>
      <c r="H12" s="939">
        <v>34061.003159179003</v>
      </c>
      <c r="I12" s="405"/>
    </row>
    <row r="13" spans="1:9" s="410" customFormat="1" ht="20.25" customHeight="1">
      <c r="A13" s="405"/>
      <c r="B13" s="652"/>
      <c r="C13" s="650" t="s">
        <v>391</v>
      </c>
      <c r="D13" s="650"/>
      <c r="E13" s="650"/>
      <c r="F13" s="939">
        <v>35.813458560450002</v>
      </c>
      <c r="G13" s="940">
        <v>35.813458560450002</v>
      </c>
      <c r="H13" s="939">
        <v>4347.0333346971247</v>
      </c>
      <c r="I13" s="405"/>
    </row>
    <row r="14" spans="1:9" s="410" customFormat="1" ht="20.25" customHeight="1">
      <c r="A14" s="405"/>
      <c r="B14" s="651" t="s">
        <v>399</v>
      </c>
      <c r="C14" s="651"/>
      <c r="D14" s="651"/>
      <c r="E14" s="651"/>
      <c r="F14" s="938">
        <v>6686.2112589674498</v>
      </c>
      <c r="G14" s="941">
        <v>6686.2112589674498</v>
      </c>
      <c r="H14" s="938">
        <v>38408.036493876127</v>
      </c>
      <c r="I14" s="405"/>
    </row>
    <row r="15" spans="1:9" s="410" customFormat="1" ht="20.25" customHeight="1">
      <c r="A15" s="405"/>
      <c r="B15" s="649" t="s">
        <v>584</v>
      </c>
      <c r="C15" s="650" t="s">
        <v>370</v>
      </c>
      <c r="D15" s="650"/>
      <c r="E15" s="650"/>
      <c r="F15" s="939">
        <v>6169.5189220000002</v>
      </c>
      <c r="G15" s="940">
        <v>6169.5189220000002</v>
      </c>
      <c r="H15" s="939">
        <v>17982.416611000001</v>
      </c>
      <c r="I15" s="405"/>
    </row>
    <row r="16" spans="1:9" s="410" customFormat="1" ht="20.25" customHeight="1">
      <c r="A16" s="405"/>
      <c r="B16" s="652"/>
      <c r="C16" s="650" t="s">
        <v>371</v>
      </c>
      <c r="D16" s="650"/>
      <c r="E16" s="650"/>
      <c r="F16" s="939">
        <v>5627.1098279999997</v>
      </c>
      <c r="G16" s="940">
        <v>5627.1098279999997</v>
      </c>
      <c r="H16" s="939">
        <v>17821.212960000001</v>
      </c>
      <c r="I16" s="405"/>
    </row>
    <row r="17" spans="1:9" s="410" customFormat="1" ht="20.25" customHeight="1">
      <c r="A17" s="405"/>
      <c r="B17" s="652"/>
      <c r="C17" s="650" t="s">
        <v>372</v>
      </c>
      <c r="D17" s="650"/>
      <c r="E17" s="650"/>
      <c r="F17" s="939">
        <v>4686.0685354881498</v>
      </c>
      <c r="G17" s="940">
        <v>4686.0685354881498</v>
      </c>
      <c r="H17" s="939">
        <v>13049.329323271577</v>
      </c>
      <c r="I17" s="405"/>
    </row>
    <row r="18" spans="1:9" s="410" customFormat="1" ht="20.25" customHeight="1">
      <c r="A18" s="405"/>
      <c r="B18" s="652"/>
      <c r="C18" s="650" t="s">
        <v>373</v>
      </c>
      <c r="D18" s="650"/>
      <c r="E18" s="650"/>
      <c r="F18" s="939">
        <v>4728.1313830710251</v>
      </c>
      <c r="G18" s="940">
        <v>4728.1313830710251</v>
      </c>
      <c r="H18" s="939">
        <v>13373.198197011599</v>
      </c>
      <c r="I18" s="405"/>
    </row>
    <row r="19" spans="1:9" s="410" customFormat="1" ht="20.25" customHeight="1">
      <c r="A19" s="405"/>
      <c r="B19" s="651" t="s">
        <v>585</v>
      </c>
      <c r="C19" s="651"/>
      <c r="D19" s="651"/>
      <c r="E19" s="651"/>
      <c r="F19" s="938">
        <v>21210.828668559174</v>
      </c>
      <c r="G19" s="941">
        <v>21210.828668559174</v>
      </c>
      <c r="H19" s="938">
        <v>62226.157091283181</v>
      </c>
      <c r="I19" s="405"/>
    </row>
    <row r="20" spans="1:9" s="410" customFormat="1" ht="17.25" customHeight="1">
      <c r="A20" s="405"/>
      <c r="B20" s="405"/>
      <c r="C20" s="405"/>
      <c r="D20" s="468"/>
      <c r="E20" s="468"/>
      <c r="F20" s="468"/>
      <c r="G20" s="468"/>
      <c r="H20" s="468"/>
      <c r="I20" s="405"/>
    </row>
    <row r="21" spans="1:9" s="410" customFormat="1" ht="24.75" customHeight="1">
      <c r="A21" s="405"/>
      <c r="B21" s="412" t="s">
        <v>586</v>
      </c>
      <c r="C21" s="413"/>
      <c r="D21" s="465">
        <v>2397093.7378153908</v>
      </c>
      <c r="E21" s="465">
        <v>1564974.4659630689</v>
      </c>
      <c r="F21" s="465">
        <v>202443.23578021812</v>
      </c>
      <c r="G21" s="465">
        <v>4164511.4395586806</v>
      </c>
      <c r="H21" s="466">
        <v>12288143.872002119</v>
      </c>
      <c r="I21" s="405"/>
    </row>
    <row r="22" spans="1:9" s="400" customFormat="1" ht="19.5" customHeight="1">
      <c r="A22" s="199"/>
      <c r="B22" s="412" t="s">
        <v>587</v>
      </c>
      <c r="C22" s="413"/>
      <c r="D22" s="465"/>
      <c r="E22" s="465"/>
      <c r="F22" s="465"/>
      <c r="G22" s="465">
        <f>+'5. MatrizGeneraciónSEIN (1)'!Q27*1000</f>
        <v>10252.088</v>
      </c>
      <c r="H22" s="466">
        <f>+'5. MatrizGeneraciónSEIN (1)'!S27*1000</f>
        <v>10654.109</v>
      </c>
      <c r="I22" s="657"/>
    </row>
    <row r="23" spans="1:9" s="400" customFormat="1" ht="21">
      <c r="A23" s="199"/>
      <c r="B23" s="412" t="s">
        <v>588</v>
      </c>
      <c r="C23" s="413"/>
      <c r="D23" s="465"/>
      <c r="E23" s="465"/>
      <c r="F23" s="465"/>
      <c r="G23" s="465">
        <f>+'5. MatrizGeneraciónSEIN (1)'!Q28*1000</f>
        <v>0</v>
      </c>
      <c r="H23" s="466">
        <f>+'5. MatrizGeneraciónSEIN (1)'!S28*1000</f>
        <v>0</v>
      </c>
      <c r="I23" s="199"/>
    </row>
    <row r="24" spans="1:9" s="400" customFormat="1" ht="21">
      <c r="A24" s="199"/>
      <c r="B24" s="412" t="s">
        <v>589</v>
      </c>
      <c r="C24" s="413"/>
      <c r="D24" s="465"/>
      <c r="E24" s="465"/>
      <c r="F24" s="465"/>
      <c r="G24" s="465">
        <f>+G21+G22-G23</f>
        <v>4174763.5275586806</v>
      </c>
      <c r="H24" s="466">
        <f>+H21+H22-H23</f>
        <v>12298797.981002118</v>
      </c>
      <c r="I24" s="199"/>
    </row>
    <row r="25" spans="1:9" s="400" customFormat="1">
      <c r="A25" s="199"/>
      <c r="D25" s="467"/>
      <c r="E25" s="467"/>
      <c r="F25" s="467"/>
      <c r="G25" s="467"/>
      <c r="H25" s="467"/>
      <c r="I25" s="199"/>
    </row>
    <row r="26" spans="1:9" s="400" customFormat="1" ht="21">
      <c r="A26" s="199"/>
      <c r="B26" s="412" t="s">
        <v>590</v>
      </c>
      <c r="C26" s="413"/>
      <c r="D26" s="465">
        <v>2306470.855316692</v>
      </c>
      <c r="E26" s="465">
        <v>1614407.7812017633</v>
      </c>
      <c r="F26" s="465">
        <v>209306.5522234166</v>
      </c>
      <c r="G26" s="465">
        <v>4130185.1887418712</v>
      </c>
      <c r="H26" s="466">
        <v>12086994.313399689</v>
      </c>
      <c r="I26" s="199"/>
    </row>
    <row r="27" spans="1:9" s="400" customFormat="1" ht="21">
      <c r="A27" s="199"/>
      <c r="B27" s="412" t="s">
        <v>591</v>
      </c>
      <c r="C27" s="413"/>
      <c r="D27" s="465"/>
      <c r="E27" s="465"/>
      <c r="F27" s="465"/>
      <c r="G27" s="465">
        <f>+'5. MatrizGeneraciónSEIN (1)'!R27*1000</f>
        <v>0</v>
      </c>
      <c r="H27" s="466">
        <f>+'5. MatrizGeneraciónSEIN (1)'!T27*1000</f>
        <v>0</v>
      </c>
      <c r="I27" s="199"/>
    </row>
    <row r="28" spans="1:9" s="400" customFormat="1" ht="21">
      <c r="A28" s="199"/>
      <c r="B28" s="412" t="s">
        <v>592</v>
      </c>
      <c r="C28" s="413"/>
      <c r="D28" s="465"/>
      <c r="E28" s="465"/>
      <c r="F28" s="465"/>
      <c r="G28" s="465">
        <f>+'5. MatrizGeneraciónSEIN (1)'!R28*1000</f>
        <v>2970.3230899999999</v>
      </c>
      <c r="H28" s="466">
        <f>+'5. MatrizGeneraciónSEIN (1)'!T28*1000</f>
        <v>37881.596949999999</v>
      </c>
      <c r="I28" s="199"/>
    </row>
    <row r="29" spans="1:9" s="400" customFormat="1" ht="21">
      <c r="A29" s="199"/>
      <c r="B29" s="412" t="s">
        <v>593</v>
      </c>
      <c r="C29" s="413"/>
      <c r="D29" s="465"/>
      <c r="E29" s="465"/>
      <c r="F29" s="465"/>
      <c r="G29" s="465">
        <f>+G26+G27-G28</f>
        <v>4127214.8656518711</v>
      </c>
      <c r="H29" s="466">
        <f>+H26+H27-H28</f>
        <v>12049112.716449689</v>
      </c>
      <c r="I29" s="199"/>
    </row>
    <row r="30" spans="1:9" s="400" customFormat="1">
      <c r="A30" s="199"/>
      <c r="I30" s="199"/>
    </row>
    <row r="31" spans="1:9" s="400" customFormat="1" ht="21">
      <c r="A31" s="199"/>
      <c r="B31" s="435" t="s">
        <v>440</v>
      </c>
      <c r="I31" s="199"/>
    </row>
    <row r="32" spans="1:9" s="400" customFormat="1">
      <c r="A32" s="199"/>
      <c r="H32" s="199"/>
      <c r="I32" s="199"/>
    </row>
    <row r="33" spans="1:9" s="400" customFormat="1" ht="21">
      <c r="A33" s="199"/>
      <c r="B33" s="1300" t="s">
        <v>436</v>
      </c>
      <c r="C33" s="436">
        <v>2017</v>
      </c>
      <c r="D33" s="436">
        <v>2016</v>
      </c>
      <c r="E33" s="1302" t="s">
        <v>437</v>
      </c>
      <c r="F33" s="1303"/>
      <c r="H33" s="199"/>
      <c r="I33" s="199"/>
    </row>
    <row r="34" spans="1:9" s="400" customFormat="1" ht="21">
      <c r="A34" s="199"/>
      <c r="B34" s="1301"/>
      <c r="C34" s="436" t="s">
        <v>420</v>
      </c>
      <c r="D34" s="436" t="s">
        <v>420</v>
      </c>
      <c r="E34" s="436" t="s">
        <v>420</v>
      </c>
      <c r="F34" s="436" t="s">
        <v>428</v>
      </c>
      <c r="H34" s="199"/>
      <c r="I34" s="199"/>
    </row>
    <row r="35" spans="1:9" s="400" customFormat="1" ht="21">
      <c r="A35" s="199"/>
      <c r="B35" s="433" t="s">
        <v>438</v>
      </c>
      <c r="C35" s="429">
        <v>7617487.3516568569</v>
      </c>
      <c r="D35" s="429">
        <v>6498829.2646425674</v>
      </c>
      <c r="E35" s="429">
        <f>+C35-D35</f>
        <v>1118658.0870142896</v>
      </c>
      <c r="F35" s="430">
        <f>+C35/D35-1</f>
        <v>0.17213224743423305</v>
      </c>
      <c r="H35" s="199"/>
      <c r="I35" s="199"/>
    </row>
    <row r="36" spans="1:9" s="400" customFormat="1" ht="21">
      <c r="A36" s="199"/>
      <c r="B36" s="433" t="s">
        <v>439</v>
      </c>
      <c r="C36" s="429">
        <v>4056655.4261208633</v>
      </c>
      <c r="D36" s="429">
        <v>5040918.8480106313</v>
      </c>
      <c r="E36" s="429">
        <f>+C36-D36</f>
        <v>-984263.42188976798</v>
      </c>
      <c r="F36" s="430">
        <f>+C36/D36-1</f>
        <v>-0.19525476437261069</v>
      </c>
      <c r="G36" s="199"/>
      <c r="H36" s="199"/>
      <c r="I36" s="199"/>
    </row>
    <row r="37" spans="1:9" s="400" customFormat="1" ht="21">
      <c r="A37" s="199"/>
      <c r="B37" s="433" t="s">
        <v>479</v>
      </c>
      <c r="C37" s="429">
        <v>614001.09422440233</v>
      </c>
      <c r="D37" s="429">
        <v>547246.20074648678</v>
      </c>
      <c r="E37" s="429">
        <f>+C37-D37</f>
        <v>66754.893477915553</v>
      </c>
      <c r="F37" s="430">
        <f>+C37/D37-1</f>
        <v>0.12198329268774577</v>
      </c>
      <c r="G37" s="199"/>
      <c r="H37" s="199"/>
      <c r="I37" s="199"/>
    </row>
    <row r="38" spans="1:9" s="400" customFormat="1" ht="21">
      <c r="A38" s="199"/>
      <c r="B38" s="434" t="s">
        <v>53</v>
      </c>
      <c r="C38" s="431">
        <f>+SUM(C35:C37)</f>
        <v>12288143.872002123</v>
      </c>
      <c r="D38" s="431">
        <f>+SUM(D35:D37)</f>
        <v>12086994.313399686</v>
      </c>
      <c r="E38" s="431">
        <f>+C38-D38</f>
        <v>201149.55860243738</v>
      </c>
      <c r="F38" s="432">
        <f>+C38/D38-1</f>
        <v>1.664181792320707E-2</v>
      </c>
      <c r="G38" s="199"/>
      <c r="H38" s="199"/>
      <c r="I38" s="199"/>
    </row>
    <row r="39" spans="1:9" s="400" customFormat="1">
      <c r="A39" s="199"/>
      <c r="B39" s="199"/>
      <c r="C39" s="199"/>
      <c r="D39" s="199"/>
      <c r="E39" s="199"/>
      <c r="F39" s="199"/>
      <c r="G39" s="199"/>
      <c r="H39" s="199"/>
      <c r="I39" s="199"/>
    </row>
    <row r="40" spans="1:9" s="400" customFormat="1">
      <c r="A40" s="199"/>
      <c r="B40" s="199"/>
      <c r="C40" s="199"/>
      <c r="D40" s="199"/>
      <c r="E40" s="199"/>
      <c r="F40" s="199"/>
      <c r="G40" s="199"/>
      <c r="H40" s="199"/>
      <c r="I40" s="199"/>
    </row>
    <row r="41" spans="1:9" s="400" customFormat="1">
      <c r="A41" s="199"/>
      <c r="B41" s="199"/>
      <c r="C41" s="199"/>
      <c r="D41" s="199"/>
      <c r="E41" s="199"/>
      <c r="F41" s="199"/>
      <c r="G41" s="199"/>
      <c r="H41" s="199"/>
      <c r="I41" s="199"/>
    </row>
    <row r="42" spans="1:9" s="400" customFormat="1" ht="21">
      <c r="A42" s="199"/>
      <c r="B42" s="1300" t="s">
        <v>441</v>
      </c>
      <c r="C42" s="436">
        <v>2017</v>
      </c>
      <c r="D42" s="436">
        <v>2016</v>
      </c>
      <c r="E42" s="1302" t="s">
        <v>437</v>
      </c>
      <c r="F42" s="1303"/>
      <c r="G42" s="199"/>
      <c r="H42" s="199"/>
      <c r="I42" s="199"/>
    </row>
    <row r="43" spans="1:9" s="400" customFormat="1" ht="21">
      <c r="A43" s="199"/>
      <c r="B43" s="1301"/>
      <c r="C43" s="436" t="s">
        <v>420</v>
      </c>
      <c r="D43" s="436" t="s">
        <v>420</v>
      </c>
      <c r="E43" s="436" t="s">
        <v>420</v>
      </c>
      <c r="F43" s="436" t="s">
        <v>428</v>
      </c>
      <c r="G43" s="199"/>
      <c r="H43" s="199"/>
      <c r="I43" s="199"/>
    </row>
    <row r="44" spans="1:9" s="400" customFormat="1" ht="21">
      <c r="A44" s="199"/>
      <c r="B44" s="433" t="s">
        <v>442</v>
      </c>
      <c r="C44" s="429">
        <f>+H23</f>
        <v>0</v>
      </c>
      <c r="D44" s="429">
        <f>+H28</f>
        <v>37881.596949999999</v>
      </c>
      <c r="E44" s="429">
        <f>+C44-D44</f>
        <v>-37881.596949999999</v>
      </c>
      <c r="F44" s="430">
        <f>+C44/D44-1</f>
        <v>-1</v>
      </c>
      <c r="G44" s="199"/>
      <c r="H44" s="199"/>
      <c r="I44" s="199"/>
    </row>
    <row r="45" spans="1:9" s="400" customFormat="1" ht="21">
      <c r="A45" s="199"/>
      <c r="B45" s="433" t="s">
        <v>443</v>
      </c>
      <c r="C45" s="429">
        <f>+H22</f>
        <v>10654.109</v>
      </c>
      <c r="D45" s="429">
        <f>+H27</f>
        <v>0</v>
      </c>
      <c r="E45" s="429">
        <f>+C45-D45</f>
        <v>10654.109</v>
      </c>
      <c r="F45" s="430"/>
      <c r="G45" s="199"/>
      <c r="H45" s="199"/>
      <c r="I45" s="199"/>
    </row>
    <row r="46" spans="1:9" s="400" customFormat="1">
      <c r="A46" s="199"/>
      <c r="B46" s="199"/>
      <c r="C46" s="199"/>
      <c r="D46" s="199"/>
      <c r="E46" s="199"/>
      <c r="F46" s="199"/>
      <c r="G46" s="199"/>
      <c r="H46" s="199"/>
      <c r="I46" s="199"/>
    </row>
    <row r="47" spans="1:9" s="400" customFormat="1">
      <c r="A47" s="199"/>
      <c r="B47" s="199"/>
      <c r="C47" s="199"/>
      <c r="D47" s="199"/>
      <c r="E47" s="199"/>
      <c r="F47" s="199"/>
      <c r="G47" s="199"/>
      <c r="H47" s="199"/>
      <c r="I47" s="199"/>
    </row>
    <row r="48" spans="1:9" s="400" customFormat="1" ht="18">
      <c r="A48" s="199"/>
      <c r="B48" s="437" t="s">
        <v>454</v>
      </c>
      <c r="C48" s="199"/>
      <c r="D48" s="199"/>
      <c r="E48" s="199"/>
      <c r="F48" s="199"/>
      <c r="G48" s="199"/>
      <c r="H48" s="199"/>
      <c r="I48" s="199"/>
    </row>
    <row r="49" spans="1:9" s="400" customFormat="1">
      <c r="A49" s="199"/>
      <c r="C49" s="199"/>
      <c r="D49" s="199"/>
      <c r="E49" s="199"/>
      <c r="F49" s="199"/>
      <c r="G49" s="199"/>
      <c r="H49" s="199"/>
      <c r="I49" s="199"/>
    </row>
    <row r="50" spans="1:9" s="400" customFormat="1" ht="18">
      <c r="A50" s="199"/>
      <c r="B50" s="437" t="s">
        <v>465</v>
      </c>
      <c r="C50" s="199"/>
      <c r="D50" s="199"/>
      <c r="E50" s="199"/>
      <c r="F50" s="199"/>
      <c r="G50" s="199"/>
      <c r="H50" s="199"/>
      <c r="I50" s="199"/>
    </row>
    <row r="51" spans="1:9" s="400" customFormat="1" ht="18">
      <c r="A51" s="199"/>
      <c r="B51" s="437" t="s">
        <v>484</v>
      </c>
      <c r="C51" s="199"/>
      <c r="D51" s="199"/>
      <c r="E51" s="199"/>
      <c r="F51" s="199"/>
      <c r="G51" s="199"/>
      <c r="H51" s="199"/>
      <c r="I51" s="199"/>
    </row>
    <row r="52" spans="1:9" s="400" customFormat="1" ht="18">
      <c r="A52" s="199"/>
      <c r="B52" s="437" t="s">
        <v>486</v>
      </c>
      <c r="C52" s="199"/>
      <c r="D52" s="199"/>
      <c r="E52" s="199"/>
      <c r="F52" s="199"/>
      <c r="G52" s="199"/>
      <c r="H52" s="199"/>
      <c r="I52" s="199"/>
    </row>
    <row r="53" spans="1:9" s="400" customFormat="1">
      <c r="A53" s="199"/>
      <c r="B53" s="199"/>
      <c r="C53" s="199"/>
      <c r="D53" s="199"/>
      <c r="E53" s="199"/>
      <c r="F53" s="199"/>
      <c r="G53" s="199"/>
      <c r="H53" s="199"/>
      <c r="I53" s="199"/>
    </row>
    <row r="54" spans="1:9" s="400" customFormat="1">
      <c r="A54" s="199"/>
      <c r="B54" s="199"/>
      <c r="C54" s="199"/>
      <c r="D54" s="199"/>
      <c r="E54" s="199"/>
      <c r="F54" s="199"/>
      <c r="G54" s="199"/>
      <c r="H54" s="199"/>
      <c r="I54" s="199"/>
    </row>
    <row r="55" spans="1:9" s="400" customFormat="1">
      <c r="A55" s="199"/>
      <c r="B55" s="199"/>
      <c r="C55" s="199"/>
      <c r="D55" s="199"/>
      <c r="E55" s="199"/>
      <c r="F55" s="199"/>
      <c r="G55" s="199"/>
      <c r="H55" s="199"/>
      <c r="I55" s="199"/>
    </row>
    <row r="56" spans="1:9" s="400" customFormat="1">
      <c r="A56" s="199"/>
      <c r="B56" s="199"/>
      <c r="C56" s="199"/>
      <c r="D56" s="199"/>
      <c r="E56" s="199"/>
      <c r="F56" s="199"/>
      <c r="G56" s="199"/>
      <c r="H56" s="199"/>
      <c r="I56" s="199"/>
    </row>
    <row r="57" spans="1:9" s="400" customFormat="1">
      <c r="A57" s="199"/>
      <c r="B57" s="199"/>
      <c r="C57" s="199"/>
      <c r="D57" s="199"/>
      <c r="E57" s="199"/>
      <c r="F57" s="199"/>
      <c r="G57" s="199"/>
      <c r="H57" s="199"/>
      <c r="I57" s="199"/>
    </row>
    <row r="58" spans="1:9" s="400" customFormat="1">
      <c r="A58" s="199"/>
      <c r="B58" s="199"/>
      <c r="C58" s="199"/>
      <c r="D58" s="199"/>
      <c r="E58" s="199"/>
      <c r="F58" s="199"/>
      <c r="G58" s="199"/>
      <c r="H58" s="199"/>
      <c r="I58" s="199"/>
    </row>
    <row r="59" spans="1:9" s="400" customFormat="1">
      <c r="A59" s="199"/>
      <c r="B59" s="199"/>
      <c r="C59" s="199"/>
      <c r="D59" s="199"/>
      <c r="E59" s="199"/>
      <c r="F59" s="199"/>
      <c r="G59" s="199"/>
      <c r="H59" s="199"/>
      <c r="I59" s="199"/>
    </row>
    <row r="60" spans="1:9" s="400" customFormat="1">
      <c r="A60" s="199"/>
      <c r="B60" s="199"/>
      <c r="C60" s="199"/>
      <c r="D60" s="199"/>
      <c r="E60" s="199"/>
      <c r="F60" s="199"/>
      <c r="G60" s="199"/>
      <c r="H60" s="199"/>
      <c r="I60" s="199"/>
    </row>
    <row r="61" spans="1:9" s="400" customFormat="1">
      <c r="A61" s="199"/>
      <c r="B61" s="199"/>
      <c r="C61" s="199"/>
      <c r="D61" s="199"/>
      <c r="E61" s="199"/>
      <c r="F61" s="199"/>
      <c r="G61" s="199"/>
      <c r="H61" s="199"/>
      <c r="I61" s="199"/>
    </row>
    <row r="62" spans="1:9" s="400" customFormat="1">
      <c r="A62" s="199"/>
      <c r="B62" s="199"/>
      <c r="C62" s="199"/>
      <c r="D62" s="199"/>
      <c r="E62" s="199"/>
      <c r="F62" s="199"/>
      <c r="G62" s="199"/>
      <c r="H62" s="199"/>
      <c r="I62" s="199"/>
    </row>
    <row r="63" spans="1:9" s="400" customFormat="1">
      <c r="A63" s="199"/>
      <c r="B63" s="199"/>
      <c r="C63" s="199"/>
      <c r="D63" s="199"/>
      <c r="E63" s="199"/>
      <c r="F63" s="199"/>
      <c r="G63" s="199"/>
      <c r="H63" s="199"/>
      <c r="I63" s="199"/>
    </row>
    <row r="64" spans="1:9" s="400" customFormat="1">
      <c r="A64" s="199"/>
      <c r="B64" s="199"/>
      <c r="C64" s="199"/>
      <c r="D64" s="199"/>
      <c r="E64" s="199"/>
      <c r="F64" s="199"/>
      <c r="G64" s="199"/>
      <c r="H64" s="199"/>
      <c r="I64" s="199"/>
    </row>
    <row r="65" spans="1:9" s="400" customFormat="1">
      <c r="A65" s="199"/>
      <c r="B65" s="199"/>
      <c r="C65" s="199"/>
      <c r="D65" s="199"/>
      <c r="E65" s="199"/>
      <c r="F65" s="199"/>
      <c r="G65" s="199"/>
      <c r="H65" s="199"/>
      <c r="I65" s="199"/>
    </row>
    <row r="66" spans="1:9" s="400" customFormat="1">
      <c r="A66" s="199"/>
      <c r="B66" s="199"/>
      <c r="C66" s="199"/>
      <c r="D66" s="199"/>
      <c r="E66" s="199"/>
      <c r="F66" s="199"/>
      <c r="G66" s="199"/>
      <c r="H66" s="199"/>
      <c r="I66" s="199"/>
    </row>
    <row r="67" spans="1:9" s="400" customFormat="1">
      <c r="A67" s="199"/>
      <c r="B67" s="199"/>
      <c r="C67" s="199"/>
      <c r="D67" s="199"/>
      <c r="E67" s="199"/>
      <c r="F67" s="199"/>
      <c r="G67" s="199"/>
      <c r="H67" s="199"/>
      <c r="I67" s="199"/>
    </row>
    <row r="68" spans="1:9" s="400" customFormat="1">
      <c r="A68" s="199"/>
      <c r="B68" s="199"/>
      <c r="C68" s="199"/>
      <c r="D68" s="199"/>
      <c r="E68" s="199"/>
      <c r="F68" s="199"/>
      <c r="G68" s="199"/>
      <c r="H68" s="199"/>
      <c r="I68" s="199"/>
    </row>
    <row r="69" spans="1:9" s="400" customFormat="1">
      <c r="A69" s="199"/>
      <c r="B69" s="199"/>
      <c r="C69" s="199"/>
      <c r="D69" s="199"/>
      <c r="E69" s="199"/>
      <c r="F69" s="199"/>
      <c r="G69" s="199"/>
      <c r="H69" s="199"/>
      <c r="I69" s="199"/>
    </row>
    <row r="70" spans="1:9" s="400" customFormat="1">
      <c r="A70" s="199"/>
      <c r="B70" s="199"/>
      <c r="C70" s="199"/>
      <c r="D70" s="199"/>
      <c r="E70" s="199"/>
      <c r="F70" s="199"/>
      <c r="G70" s="199"/>
      <c r="H70" s="199"/>
      <c r="I70" s="199"/>
    </row>
    <row r="71" spans="1:9" s="400" customFormat="1">
      <c r="A71" s="199"/>
      <c r="B71" s="199"/>
      <c r="C71" s="199"/>
      <c r="D71" s="199"/>
      <c r="E71" s="199"/>
      <c r="F71" s="199"/>
      <c r="G71" s="199"/>
      <c r="H71" s="199"/>
      <c r="I71" s="199"/>
    </row>
    <row r="72" spans="1:9" s="400" customFormat="1">
      <c r="A72" s="199"/>
      <c r="B72" s="199"/>
      <c r="C72" s="199"/>
      <c r="D72" s="199"/>
      <c r="E72" s="199"/>
      <c r="F72" s="199"/>
      <c r="G72" s="199"/>
      <c r="H72" s="199"/>
      <c r="I72" s="199"/>
    </row>
    <row r="73" spans="1:9" s="400" customFormat="1">
      <c r="A73" s="199"/>
      <c r="B73" s="199"/>
      <c r="C73" s="199"/>
      <c r="D73" s="199"/>
      <c r="E73" s="199"/>
      <c r="F73" s="199"/>
      <c r="G73" s="199"/>
      <c r="H73" s="199"/>
      <c r="I73" s="199"/>
    </row>
    <row r="74" spans="1:9" s="400" customFormat="1">
      <c r="A74" s="199"/>
      <c r="B74" s="199"/>
      <c r="C74" s="199"/>
      <c r="D74" s="199"/>
      <c r="E74" s="199"/>
      <c r="F74" s="199"/>
      <c r="G74" s="199"/>
      <c r="H74" s="199"/>
      <c r="I74" s="199"/>
    </row>
    <row r="75" spans="1:9" s="400" customFormat="1">
      <c r="A75" s="199"/>
      <c r="B75" s="199"/>
      <c r="C75" s="199"/>
      <c r="D75" s="199"/>
      <c r="E75" s="199"/>
      <c r="F75" s="199"/>
      <c r="G75" s="199"/>
      <c r="H75" s="199"/>
      <c r="I75" s="199"/>
    </row>
    <row r="76" spans="1:9" s="400" customFormat="1">
      <c r="A76" s="199"/>
      <c r="B76" s="199"/>
      <c r="C76" s="199"/>
      <c r="D76" s="199"/>
      <c r="E76" s="199"/>
      <c r="F76" s="199"/>
      <c r="G76" s="199"/>
      <c r="H76" s="199"/>
      <c r="I76" s="199"/>
    </row>
    <row r="77" spans="1:9" s="400" customFormat="1">
      <c r="A77" s="199"/>
      <c r="B77" s="199"/>
      <c r="C77" s="199"/>
      <c r="D77" s="199"/>
      <c r="E77" s="199"/>
      <c r="F77" s="199"/>
      <c r="G77" s="199"/>
      <c r="H77" s="199"/>
      <c r="I77" s="199"/>
    </row>
    <row r="78" spans="1:9" s="400" customFormat="1">
      <c r="A78" s="199"/>
      <c r="B78" s="199"/>
      <c r="C78" s="199"/>
      <c r="D78" s="199"/>
      <c r="E78" s="199"/>
      <c r="F78" s="199"/>
      <c r="G78" s="199"/>
      <c r="H78" s="199"/>
      <c r="I78" s="199"/>
    </row>
    <row r="79" spans="1:9" s="400" customFormat="1">
      <c r="A79" s="199"/>
      <c r="B79" s="199"/>
      <c r="C79" s="199"/>
      <c r="D79" s="199"/>
      <c r="E79" s="199"/>
      <c r="F79" s="199"/>
      <c r="G79" s="199"/>
      <c r="H79" s="199"/>
      <c r="I79" s="199"/>
    </row>
    <row r="80" spans="1:9" s="400" customFormat="1">
      <c r="A80" s="199"/>
      <c r="B80" s="199"/>
      <c r="C80" s="199"/>
      <c r="D80" s="199"/>
      <c r="E80" s="199"/>
      <c r="F80" s="199"/>
      <c r="G80" s="199"/>
      <c r="H80" s="199"/>
      <c r="I80" s="199"/>
    </row>
    <row r="81" spans="1:9" s="400" customFormat="1">
      <c r="A81" s="199"/>
      <c r="B81" s="199"/>
      <c r="C81" s="199"/>
      <c r="D81" s="199"/>
      <c r="E81" s="199"/>
      <c r="F81" s="199"/>
      <c r="G81" s="199"/>
      <c r="H81" s="199"/>
      <c r="I81" s="199"/>
    </row>
    <row r="82" spans="1:9" s="400" customFormat="1">
      <c r="A82" s="199"/>
      <c r="B82" s="199"/>
      <c r="C82" s="199"/>
      <c r="D82" s="199"/>
      <c r="E82" s="199"/>
      <c r="F82" s="199"/>
      <c r="G82" s="199"/>
      <c r="H82" s="199"/>
      <c r="I82" s="199"/>
    </row>
    <row r="83" spans="1:9" s="400" customFormat="1">
      <c r="A83" s="199"/>
      <c r="B83" s="199"/>
      <c r="C83" s="199"/>
      <c r="D83" s="199"/>
      <c r="E83" s="199"/>
      <c r="F83" s="199"/>
      <c r="G83" s="199"/>
      <c r="H83" s="199"/>
      <c r="I83" s="199"/>
    </row>
    <row r="84" spans="1:9" s="400" customFormat="1">
      <c r="A84" s="199"/>
      <c r="B84" s="199"/>
      <c r="C84" s="199"/>
      <c r="D84" s="199"/>
      <c r="E84" s="199"/>
      <c r="F84" s="199"/>
      <c r="G84" s="199"/>
      <c r="H84" s="199"/>
      <c r="I84" s="199"/>
    </row>
    <row r="85" spans="1:9" s="400" customFormat="1">
      <c r="A85" s="199"/>
      <c r="B85" s="199"/>
      <c r="C85" s="199"/>
      <c r="D85" s="199"/>
      <c r="E85" s="199"/>
      <c r="F85" s="199"/>
      <c r="G85" s="199"/>
      <c r="H85" s="199"/>
      <c r="I85" s="199"/>
    </row>
    <row r="86" spans="1:9" s="400" customFormat="1">
      <c r="A86" s="199"/>
      <c r="B86" s="199"/>
      <c r="C86" s="199"/>
      <c r="D86" s="199"/>
      <c r="E86" s="199"/>
      <c r="F86" s="199"/>
      <c r="G86" s="199"/>
      <c r="H86" s="199"/>
      <c r="I86" s="199"/>
    </row>
    <row r="87" spans="1:9" s="400" customFormat="1">
      <c r="A87" s="199"/>
      <c r="B87" s="199"/>
      <c r="C87" s="199"/>
      <c r="D87" s="199"/>
      <c r="E87" s="199"/>
      <c r="F87" s="199"/>
      <c r="G87" s="199"/>
      <c r="H87" s="199"/>
      <c r="I87" s="199"/>
    </row>
    <row r="88" spans="1:9" s="400" customFormat="1">
      <c r="A88" s="199"/>
      <c r="B88" s="199"/>
      <c r="C88" s="199"/>
      <c r="D88" s="199"/>
      <c r="E88" s="199"/>
      <c r="F88" s="199"/>
      <c r="G88" s="199"/>
      <c r="H88" s="199"/>
      <c r="I88" s="199"/>
    </row>
    <row r="89" spans="1:9" s="400" customFormat="1">
      <c r="A89" s="199"/>
      <c r="B89" s="199"/>
      <c r="C89" s="199"/>
      <c r="D89" s="199"/>
      <c r="E89" s="199"/>
      <c r="F89" s="199"/>
      <c r="G89" s="199"/>
      <c r="H89" s="199"/>
      <c r="I89" s="199"/>
    </row>
    <row r="90" spans="1:9" s="400" customFormat="1">
      <c r="A90" s="199"/>
      <c r="B90" s="199"/>
      <c r="C90" s="199"/>
      <c r="D90" s="199"/>
      <c r="E90" s="199"/>
      <c r="F90" s="199"/>
      <c r="G90" s="199"/>
      <c r="H90" s="199"/>
      <c r="I90" s="199"/>
    </row>
    <row r="91" spans="1:9" s="400" customFormat="1">
      <c r="A91" s="199"/>
      <c r="B91" s="199"/>
      <c r="C91" s="199"/>
      <c r="D91" s="199"/>
      <c r="E91" s="199"/>
      <c r="F91" s="199"/>
      <c r="G91" s="199"/>
      <c r="H91" s="199"/>
      <c r="I91" s="199"/>
    </row>
    <row r="92" spans="1:9" s="400" customFormat="1">
      <c r="A92" s="199"/>
      <c r="B92" s="199"/>
      <c r="C92" s="199"/>
      <c r="D92" s="199"/>
      <c r="E92" s="199"/>
      <c r="F92" s="199"/>
      <c r="G92" s="199"/>
      <c r="H92" s="199"/>
      <c r="I92" s="199"/>
    </row>
    <row r="93" spans="1:9" s="400" customFormat="1">
      <c r="A93" s="199"/>
      <c r="B93" s="199"/>
      <c r="C93" s="199"/>
      <c r="D93" s="199"/>
      <c r="E93" s="199"/>
      <c r="F93" s="199"/>
      <c r="G93" s="199"/>
      <c r="H93" s="199"/>
      <c r="I93" s="199"/>
    </row>
    <row r="94" spans="1:9" s="400" customFormat="1">
      <c r="A94" s="199"/>
      <c r="B94" s="199"/>
      <c r="C94" s="199"/>
      <c r="D94" s="199"/>
      <c r="E94" s="199"/>
      <c r="F94" s="199"/>
      <c r="G94" s="199"/>
      <c r="H94" s="199"/>
      <c r="I94" s="199"/>
    </row>
    <row r="95" spans="1:9" s="400" customFormat="1">
      <c r="A95" s="199"/>
      <c r="B95" s="199"/>
      <c r="C95" s="199"/>
      <c r="D95" s="199"/>
      <c r="E95" s="199"/>
      <c r="F95" s="199"/>
      <c r="G95" s="199"/>
      <c r="H95" s="199"/>
      <c r="I95" s="199"/>
    </row>
    <row r="96" spans="1:9" s="400" customFormat="1">
      <c r="A96" s="199"/>
      <c r="B96" s="199"/>
      <c r="C96" s="199"/>
      <c r="D96" s="199"/>
      <c r="E96" s="199"/>
      <c r="F96" s="199"/>
      <c r="G96" s="199"/>
      <c r="H96" s="199"/>
      <c r="I96" s="199"/>
    </row>
    <row r="97" spans="1:9" s="400" customFormat="1">
      <c r="A97" s="199"/>
      <c r="B97" s="199"/>
      <c r="C97" s="199"/>
      <c r="D97" s="199"/>
      <c r="E97" s="199"/>
      <c r="F97" s="199"/>
      <c r="G97" s="199"/>
      <c r="H97" s="199"/>
      <c r="I97" s="199"/>
    </row>
    <row r="98" spans="1:9" s="400" customFormat="1">
      <c r="A98" s="199"/>
      <c r="B98" s="199"/>
      <c r="C98" s="199"/>
      <c r="D98" s="199"/>
      <c r="E98" s="199"/>
      <c r="F98" s="199"/>
      <c r="G98" s="199"/>
      <c r="H98" s="199"/>
      <c r="I98" s="199"/>
    </row>
    <row r="99" spans="1:9" s="400" customFormat="1">
      <c r="A99" s="199"/>
      <c r="B99" s="199"/>
      <c r="C99" s="199"/>
      <c r="D99" s="199"/>
      <c r="E99" s="199"/>
      <c r="F99" s="199"/>
      <c r="G99" s="199"/>
      <c r="H99" s="199"/>
      <c r="I99" s="199"/>
    </row>
    <row r="100" spans="1:9" s="400" customFormat="1">
      <c r="A100" s="199"/>
      <c r="B100" s="199"/>
      <c r="C100" s="199"/>
      <c r="D100" s="199"/>
      <c r="E100" s="199"/>
      <c r="F100" s="199"/>
      <c r="G100" s="199"/>
      <c r="H100" s="199"/>
      <c r="I100" s="199"/>
    </row>
    <row r="101" spans="1:9" s="400" customFormat="1">
      <c r="A101" s="199"/>
      <c r="B101" s="199"/>
      <c r="C101" s="199"/>
      <c r="D101" s="199"/>
      <c r="E101" s="199"/>
      <c r="F101" s="199"/>
      <c r="G101" s="199"/>
      <c r="H101" s="199"/>
      <c r="I101" s="199"/>
    </row>
    <row r="102" spans="1:9" s="400" customFormat="1">
      <c r="A102" s="199"/>
      <c r="B102" s="199"/>
      <c r="C102" s="199"/>
      <c r="D102" s="199"/>
      <c r="E102" s="199"/>
      <c r="F102" s="199"/>
      <c r="G102" s="199"/>
      <c r="H102" s="199"/>
      <c r="I102" s="199"/>
    </row>
    <row r="103" spans="1:9" s="400" customFormat="1">
      <c r="A103" s="199"/>
      <c r="B103" s="199"/>
      <c r="C103" s="199"/>
      <c r="D103" s="199"/>
      <c r="E103" s="199"/>
      <c r="F103" s="199"/>
      <c r="G103" s="199"/>
      <c r="H103" s="199"/>
      <c r="I103" s="199"/>
    </row>
    <row r="104" spans="1:9" s="400" customFormat="1">
      <c r="A104" s="199"/>
      <c r="B104" s="199"/>
      <c r="C104" s="199"/>
      <c r="D104" s="199"/>
      <c r="E104" s="199"/>
      <c r="F104" s="199"/>
      <c r="G104" s="199"/>
      <c r="H104" s="199"/>
      <c r="I104" s="199"/>
    </row>
    <row r="105" spans="1:9" s="400" customFormat="1">
      <c r="A105" s="199"/>
      <c r="B105" s="199"/>
      <c r="C105" s="199"/>
      <c r="D105" s="199"/>
      <c r="E105" s="199"/>
      <c r="F105" s="199"/>
      <c r="G105" s="199"/>
      <c r="H105" s="199"/>
      <c r="I105" s="199"/>
    </row>
    <row r="106" spans="1:9" s="400" customFormat="1">
      <c r="A106" s="199"/>
      <c r="B106" s="199"/>
      <c r="C106" s="199"/>
      <c r="D106" s="199"/>
      <c r="E106" s="199"/>
      <c r="F106" s="199"/>
      <c r="G106" s="199"/>
      <c r="H106" s="199"/>
      <c r="I106" s="199"/>
    </row>
    <row r="107" spans="1:9" s="400" customFormat="1">
      <c r="A107" s="199"/>
      <c r="B107" s="199"/>
      <c r="C107" s="199"/>
      <c r="D107" s="199"/>
      <c r="E107" s="199"/>
      <c r="F107" s="199"/>
      <c r="G107" s="199"/>
      <c r="H107" s="199"/>
      <c r="I107" s="199"/>
    </row>
    <row r="108" spans="1:9" s="400" customFormat="1">
      <c r="A108" s="199"/>
      <c r="B108" s="199"/>
      <c r="C108" s="199"/>
      <c r="D108" s="199"/>
      <c r="E108" s="199"/>
      <c r="F108" s="199"/>
      <c r="G108" s="199"/>
      <c r="H108" s="199"/>
      <c r="I108" s="199"/>
    </row>
    <row r="109" spans="1:9" s="400" customFormat="1">
      <c r="A109" s="199"/>
      <c r="B109" s="199"/>
      <c r="C109" s="199"/>
      <c r="D109" s="199"/>
      <c r="E109" s="199"/>
      <c r="F109" s="199"/>
      <c r="G109" s="199"/>
      <c r="H109" s="199"/>
      <c r="I109" s="199"/>
    </row>
    <row r="110" spans="1:9" s="400" customFormat="1">
      <c r="A110" s="199"/>
      <c r="B110" s="199"/>
      <c r="C110" s="199"/>
      <c r="D110" s="199"/>
      <c r="E110" s="199"/>
      <c r="F110" s="199"/>
      <c r="G110" s="199"/>
      <c r="H110" s="199"/>
      <c r="I110" s="199"/>
    </row>
    <row r="111" spans="1:9" s="400" customFormat="1">
      <c r="A111" s="199"/>
      <c r="B111" s="199"/>
      <c r="C111" s="199"/>
      <c r="D111" s="199"/>
      <c r="E111" s="199"/>
      <c r="F111" s="199"/>
      <c r="G111" s="199"/>
      <c r="H111" s="199"/>
      <c r="I111" s="199"/>
    </row>
    <row r="112" spans="1:9" s="400" customFormat="1">
      <c r="A112" s="199"/>
      <c r="B112" s="199"/>
      <c r="C112" s="199"/>
      <c r="D112" s="199"/>
      <c r="E112" s="199"/>
      <c r="F112" s="199"/>
      <c r="G112" s="199"/>
      <c r="H112" s="199"/>
      <c r="I112" s="199"/>
    </row>
    <row r="113" spans="1:9" s="400" customFormat="1">
      <c r="A113" s="199"/>
      <c r="B113" s="199"/>
      <c r="C113" s="199"/>
      <c r="D113" s="199"/>
      <c r="E113" s="199"/>
      <c r="F113" s="199"/>
      <c r="G113" s="199"/>
      <c r="H113" s="199"/>
      <c r="I113" s="199"/>
    </row>
    <row r="114" spans="1:9" s="400" customFormat="1">
      <c r="A114" s="199"/>
      <c r="B114" s="199"/>
      <c r="C114" s="199"/>
      <c r="D114" s="199"/>
      <c r="E114" s="199"/>
      <c r="F114" s="199"/>
      <c r="G114" s="199"/>
      <c r="H114" s="199"/>
      <c r="I114" s="199"/>
    </row>
    <row r="115" spans="1:9" s="400" customFormat="1">
      <c r="A115" s="199"/>
      <c r="B115" s="199"/>
      <c r="C115" s="199"/>
      <c r="D115" s="199"/>
      <c r="E115" s="199"/>
      <c r="F115" s="199"/>
      <c r="G115" s="199"/>
      <c r="H115" s="199"/>
      <c r="I115" s="199"/>
    </row>
    <row r="116" spans="1:9" s="400" customFormat="1">
      <c r="A116" s="199"/>
      <c r="B116" s="199"/>
      <c r="C116" s="199"/>
      <c r="D116" s="199"/>
      <c r="E116" s="199"/>
      <c r="F116" s="199"/>
      <c r="G116" s="199"/>
      <c r="H116" s="199"/>
      <c r="I116" s="199"/>
    </row>
  </sheetData>
  <mergeCells count="9">
    <mergeCell ref="B33:B34"/>
    <mergeCell ref="E33:F33"/>
    <mergeCell ref="B42:B43"/>
    <mergeCell ref="E42:F42"/>
    <mergeCell ref="B6:B9"/>
    <mergeCell ref="C6:C9"/>
    <mergeCell ref="D6:G6"/>
    <mergeCell ref="D7:F7"/>
    <mergeCell ref="G7:G8"/>
  </mergeCells>
  <pageMargins left="0.51181102362204722" right="0.51181102362204722" top="0.59055118110236227" bottom="0.74803149606299213" header="0.31496062992125984" footer="0.31496062992125984"/>
  <pageSetup paperSize="9" scale="35" orientation="portrait" r:id="rId1"/>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19&amp;R&amp;"Calibri Light,Regular"&amp;10Dirección Ejecutiva
Sub Dirección de Gestión de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4"/>
  </sheetPr>
  <dimension ref="A1:J112"/>
  <sheetViews>
    <sheetView view="pageBreakPreview" zoomScale="70" zoomScaleNormal="100" zoomScaleSheetLayoutView="70" workbookViewId="0">
      <selection activeCell="D15" sqref="D15"/>
    </sheetView>
  </sheetViews>
  <sheetFormatPr defaultRowHeight="11.25"/>
  <cols>
    <col min="1" max="1" width="12.83203125" style="199" customWidth="1"/>
    <col min="2" max="2" width="64.5" style="199" customWidth="1"/>
    <col min="3" max="3" width="39.6640625" style="199" customWidth="1"/>
    <col min="4" max="7" width="26.1640625" style="199" customWidth="1"/>
    <col min="8" max="8" width="12.5" style="199" customWidth="1"/>
    <col min="9" max="9" width="7.83203125" style="199" customWidth="1"/>
    <col min="10" max="10" width="9.83203125" style="199" customWidth="1"/>
    <col min="11" max="16384" width="9.33203125" style="199"/>
  </cols>
  <sheetData>
    <row r="1" spans="1:10" ht="14.1" customHeight="1">
      <c r="A1" s="192"/>
      <c r="B1" s="193"/>
      <c r="C1" s="193"/>
      <c r="D1" s="193"/>
      <c r="E1" s="193"/>
      <c r="F1" s="193"/>
      <c r="G1" s="193"/>
      <c r="H1" s="194"/>
      <c r="I1" s="194"/>
      <c r="J1" s="195"/>
    </row>
    <row r="2" spans="1:10" ht="14.1" customHeight="1">
      <c r="A2" s="196"/>
      <c r="B2" s="197"/>
      <c r="C2" s="197"/>
      <c r="D2" s="197"/>
      <c r="E2" s="197"/>
      <c r="F2" s="197"/>
      <c r="G2" s="197"/>
      <c r="H2" s="198"/>
      <c r="I2" s="198"/>
      <c r="J2" s="198"/>
    </row>
    <row r="3" spans="1:10" ht="14.1" customHeight="1">
      <c r="A3" s="196"/>
      <c r="B3" s="197"/>
      <c r="C3" s="197"/>
      <c r="D3" s="197"/>
      <c r="E3" s="197"/>
      <c r="F3" s="197"/>
      <c r="G3" s="197"/>
      <c r="H3" s="198"/>
      <c r="I3" s="198"/>
      <c r="J3" s="198"/>
    </row>
    <row r="4" spans="1:10" ht="24" customHeight="1">
      <c r="B4" s="441" t="s">
        <v>208</v>
      </c>
      <c r="C4" s="381"/>
      <c r="D4" s="381"/>
      <c r="E4" s="381"/>
      <c r="F4" s="381"/>
      <c r="G4" s="381"/>
      <c r="H4" s="381"/>
      <c r="I4" s="381"/>
      <c r="J4" s="381"/>
    </row>
    <row r="5" spans="1:10" ht="15.95" customHeight="1">
      <c r="A5" s="197"/>
      <c r="B5" s="392"/>
      <c r="C5" s="393"/>
      <c r="D5" s="394"/>
      <c r="E5" s="394"/>
      <c r="F5" s="394"/>
      <c r="G5" s="394"/>
      <c r="H5" s="204"/>
      <c r="I5" s="204"/>
      <c r="J5" s="205"/>
    </row>
    <row r="6" spans="1:10" ht="14.25" customHeight="1">
      <c r="A6" s="396"/>
      <c r="B6" s="1304" t="s">
        <v>302</v>
      </c>
      <c r="C6" s="1304" t="s">
        <v>400</v>
      </c>
      <c r="D6" s="1305" t="s">
        <v>429</v>
      </c>
      <c r="E6" s="1305"/>
      <c r="F6" s="1305"/>
      <c r="G6" s="1305"/>
      <c r="H6" s="220"/>
      <c r="I6" s="220"/>
      <c r="J6" s="205"/>
    </row>
    <row r="7" spans="1:10" ht="14.25" customHeight="1">
      <c r="A7" s="396"/>
      <c r="B7" s="1304"/>
      <c r="C7" s="1304"/>
      <c r="D7" s="440">
        <v>2017</v>
      </c>
      <c r="E7" s="440">
        <v>2016</v>
      </c>
      <c r="F7" s="566" t="s">
        <v>426</v>
      </c>
      <c r="G7" s="440" t="s">
        <v>427</v>
      </c>
      <c r="H7" s="220"/>
      <c r="I7" s="220"/>
      <c r="J7" s="205"/>
    </row>
    <row r="8" spans="1:10" ht="14.25" customHeight="1">
      <c r="A8" s="396"/>
      <c r="B8" s="1304"/>
      <c r="C8" s="1304"/>
      <c r="D8" s="660">
        <f>+'10. MáxDemandaSEIN (1)'!D11</f>
        <v>42801.8125</v>
      </c>
      <c r="E8" s="660">
        <f>+'10. MáxDemandaSEIN (1)'!E11</f>
        <v>42459.791666666664</v>
      </c>
      <c r="F8" s="660">
        <f>+'10. MáxDemandaSEIN (1)'!G11</f>
        <v>42801.8125</v>
      </c>
      <c r="G8" s="440" t="s">
        <v>466</v>
      </c>
      <c r="H8" s="220"/>
      <c r="I8" s="220"/>
      <c r="J8" s="205"/>
    </row>
    <row r="9" spans="1:10" ht="14.25" customHeight="1">
      <c r="A9" s="396"/>
      <c r="B9" s="1304"/>
      <c r="C9" s="1304"/>
      <c r="D9" s="661">
        <f>+'10. MáxDemandaSEIN (1)'!D12</f>
        <v>42801.8125</v>
      </c>
      <c r="E9" s="661">
        <f>+'10. MáxDemandaSEIN (1)'!E12</f>
        <v>42459.791666666664</v>
      </c>
      <c r="F9" s="661">
        <f>+'10. MáxDemandaSEIN (1)'!G12</f>
        <v>42801.8125</v>
      </c>
      <c r="G9" s="440" t="s">
        <v>428</v>
      </c>
      <c r="H9" s="220"/>
      <c r="I9" s="220"/>
      <c r="J9" s="205"/>
    </row>
    <row r="10" spans="1:10" ht="14.25" customHeight="1">
      <c r="A10" s="397"/>
      <c r="B10" s="653" t="s">
        <v>287</v>
      </c>
      <c r="C10" s="654" t="s">
        <v>256</v>
      </c>
      <c r="D10" s="942">
        <v>0</v>
      </c>
      <c r="E10" s="942">
        <v>0</v>
      </c>
      <c r="F10" s="942">
        <v>0</v>
      </c>
      <c r="G10" s="658" t="str">
        <f>+IF(E10=0,"",D10/E10-1)</f>
        <v/>
      </c>
      <c r="H10" s="469"/>
      <c r="I10" s="220"/>
      <c r="J10" s="205"/>
    </row>
    <row r="11" spans="1:10" ht="14.25" customHeight="1">
      <c r="A11" s="397"/>
      <c r="B11" s="655" t="s">
        <v>546</v>
      </c>
      <c r="C11" s="655"/>
      <c r="D11" s="943">
        <v>0</v>
      </c>
      <c r="E11" s="943">
        <v>0</v>
      </c>
      <c r="F11" s="943">
        <v>0</v>
      </c>
      <c r="G11" s="659" t="str">
        <f>+IF(E11=0,"",D11/E11-1)</f>
        <v/>
      </c>
      <c r="H11" s="469"/>
      <c r="I11" s="220"/>
      <c r="J11" s="205"/>
    </row>
    <row r="12" spans="1:10" ht="14.25" customHeight="1">
      <c r="A12" s="397"/>
      <c r="B12" s="653" t="s">
        <v>290</v>
      </c>
      <c r="C12" s="654" t="s">
        <v>257</v>
      </c>
      <c r="D12" s="942">
        <v>0</v>
      </c>
      <c r="E12" s="942">
        <v>0</v>
      </c>
      <c r="F12" s="942">
        <v>0</v>
      </c>
      <c r="G12" s="658" t="str">
        <f t="shared" ref="G12:G72" si="0">+IF(E12=0,"",D12/E12-1)</f>
        <v/>
      </c>
      <c r="H12" s="469"/>
      <c r="I12" s="220"/>
      <c r="J12" s="205"/>
    </row>
    <row r="13" spans="1:10" ht="14.25" customHeight="1">
      <c r="A13" s="397"/>
      <c r="B13" s="655" t="s">
        <v>547</v>
      </c>
      <c r="C13" s="655"/>
      <c r="D13" s="943">
        <v>0</v>
      </c>
      <c r="E13" s="943">
        <v>0</v>
      </c>
      <c r="F13" s="943">
        <v>0</v>
      </c>
      <c r="G13" s="659" t="str">
        <f t="shared" si="0"/>
        <v/>
      </c>
      <c r="H13" s="469"/>
      <c r="I13" s="220"/>
      <c r="J13" s="205"/>
    </row>
    <row r="14" spans="1:10" ht="14.25" customHeight="1">
      <c r="A14" s="397"/>
      <c r="B14" s="653" t="s">
        <v>80</v>
      </c>
      <c r="C14" s="654" t="s">
        <v>333</v>
      </c>
      <c r="D14" s="942">
        <v>215.91942999999998</v>
      </c>
      <c r="E14" s="942">
        <v>213.61022</v>
      </c>
      <c r="F14" s="942">
        <v>215.91942999999998</v>
      </c>
      <c r="G14" s="658">
        <f t="shared" si="0"/>
        <v>1.0810391000954711E-2</v>
      </c>
      <c r="H14" s="469"/>
      <c r="I14" s="220"/>
      <c r="J14" s="205"/>
    </row>
    <row r="15" spans="1:10" ht="14.25" customHeight="1">
      <c r="A15" s="398"/>
      <c r="B15" s="655" t="s">
        <v>334</v>
      </c>
      <c r="C15" s="655"/>
      <c r="D15" s="943">
        <v>215.91942999999998</v>
      </c>
      <c r="E15" s="943">
        <v>213.61022</v>
      </c>
      <c r="F15" s="943">
        <v>215.91942999999998</v>
      </c>
      <c r="G15" s="659">
        <f t="shared" si="0"/>
        <v>1.0810391000954711E-2</v>
      </c>
      <c r="H15" s="469"/>
      <c r="I15" s="220"/>
      <c r="J15" s="205"/>
    </row>
    <row r="16" spans="1:10" ht="14.25" customHeight="1">
      <c r="A16" s="197"/>
      <c r="B16" s="653" t="s">
        <v>273</v>
      </c>
      <c r="C16" s="654" t="s">
        <v>274</v>
      </c>
      <c r="D16" s="942">
        <v>238.51833999999997</v>
      </c>
      <c r="E16" s="942"/>
      <c r="F16" s="942">
        <v>238.51833999999999</v>
      </c>
      <c r="G16" s="658" t="str">
        <f t="shared" si="0"/>
        <v/>
      </c>
      <c r="H16" s="469"/>
      <c r="I16" s="220"/>
      <c r="J16" s="205"/>
    </row>
    <row r="17" spans="1:10" ht="14.25" customHeight="1">
      <c r="A17" s="197"/>
      <c r="B17" s="655" t="s">
        <v>548</v>
      </c>
      <c r="C17" s="655"/>
      <c r="D17" s="943">
        <v>238.51833999999997</v>
      </c>
      <c r="E17" s="943"/>
      <c r="F17" s="943">
        <v>238.51833999999999</v>
      </c>
      <c r="G17" s="659" t="str">
        <f>+IF(E17=0,"",D17/E17-1)</f>
        <v/>
      </c>
      <c r="H17" s="469"/>
      <c r="I17" s="220"/>
    </row>
    <row r="18" spans="1:10" ht="14.25" customHeight="1">
      <c r="A18" s="197"/>
      <c r="B18" s="653" t="s">
        <v>281</v>
      </c>
      <c r="C18" s="654" t="s">
        <v>229</v>
      </c>
      <c r="D18" s="942">
        <v>155.19824</v>
      </c>
      <c r="E18" s="942">
        <v>151.97287</v>
      </c>
      <c r="F18" s="942">
        <v>155.19824</v>
      </c>
      <c r="G18" s="658">
        <f t="shared" si="0"/>
        <v>2.1223327558399063E-2</v>
      </c>
      <c r="H18" s="469"/>
      <c r="I18" s="220"/>
      <c r="J18" s="205"/>
    </row>
    <row r="19" spans="1:10" ht="14.25" customHeight="1">
      <c r="A19" s="197"/>
      <c r="B19" s="656"/>
      <c r="C19" s="654" t="s">
        <v>231</v>
      </c>
      <c r="D19" s="942">
        <v>42.192070000000001</v>
      </c>
      <c r="E19" s="942">
        <v>31.28912</v>
      </c>
      <c r="F19" s="942">
        <v>42.192070000000001</v>
      </c>
      <c r="G19" s="658">
        <f t="shared" si="0"/>
        <v>0.34845818610430723</v>
      </c>
      <c r="H19" s="469"/>
      <c r="I19" s="220"/>
      <c r="J19" s="205"/>
    </row>
    <row r="20" spans="1:10" ht="14.25" customHeight="1">
      <c r="A20" s="197"/>
      <c r="B20" s="655" t="s">
        <v>549</v>
      </c>
      <c r="C20" s="655"/>
      <c r="D20" s="943">
        <v>197.39031</v>
      </c>
      <c r="E20" s="943">
        <v>183.26199</v>
      </c>
      <c r="F20" s="943">
        <v>197.39031</v>
      </c>
      <c r="G20" s="659">
        <f t="shared" si="0"/>
        <v>7.7093564246464963E-2</v>
      </c>
      <c r="H20" s="469"/>
      <c r="I20" s="204"/>
      <c r="J20" s="205"/>
    </row>
    <row r="21" spans="1:10" ht="14.25" customHeight="1">
      <c r="A21" s="197"/>
      <c r="B21" s="653" t="s">
        <v>81</v>
      </c>
      <c r="C21" s="654" t="s">
        <v>242</v>
      </c>
      <c r="D21" s="942">
        <v>0.85384000000000004</v>
      </c>
      <c r="E21" s="942">
        <v>1.6670099999999999</v>
      </c>
      <c r="F21" s="942">
        <v>0.85384000000000004</v>
      </c>
      <c r="G21" s="658">
        <f t="shared" si="0"/>
        <v>-0.48780151288834495</v>
      </c>
      <c r="H21" s="469"/>
      <c r="I21" s="204"/>
      <c r="J21" s="205"/>
    </row>
    <row r="22" spans="1:10" ht="14.25" customHeight="1">
      <c r="A22" s="197"/>
      <c r="B22" s="656"/>
      <c r="C22" s="654" t="s">
        <v>243</v>
      </c>
      <c r="D22" s="942">
        <v>0.56032000000000004</v>
      </c>
      <c r="E22" s="942">
        <v>0.55898999999999999</v>
      </c>
      <c r="F22" s="942">
        <v>0.56032000000000004</v>
      </c>
      <c r="G22" s="658">
        <f t="shared" si="0"/>
        <v>2.3792912216678008E-3</v>
      </c>
      <c r="H22" s="469"/>
      <c r="I22" s="204"/>
      <c r="J22" s="205"/>
    </row>
    <row r="23" spans="1:10" ht="14.25" customHeight="1">
      <c r="A23" s="197"/>
      <c r="B23" s="656"/>
      <c r="C23" s="654" t="s">
        <v>244</v>
      </c>
      <c r="D23" s="942">
        <v>4.1962799999999998</v>
      </c>
      <c r="E23" s="942">
        <v>4.5544200000000004</v>
      </c>
      <c r="F23" s="942">
        <v>4.1962799999999998</v>
      </c>
      <c r="G23" s="658">
        <f t="shared" si="0"/>
        <v>-7.8635698947396304E-2</v>
      </c>
      <c r="H23" s="469"/>
      <c r="I23" s="204"/>
      <c r="J23" s="205"/>
    </row>
    <row r="24" spans="1:10" s="248" customFormat="1" ht="14.25" customHeight="1">
      <c r="A24" s="197"/>
      <c r="B24" s="656"/>
      <c r="C24" s="654" t="s">
        <v>245</v>
      </c>
      <c r="D24" s="942">
        <v>14.53248</v>
      </c>
      <c r="E24" s="942">
        <v>14.35303</v>
      </c>
      <c r="F24" s="942">
        <v>14.53248</v>
      </c>
      <c r="G24" s="658">
        <f t="shared" si="0"/>
        <v>1.2502586561861762E-2</v>
      </c>
      <c r="H24" s="469"/>
      <c r="I24" s="204"/>
      <c r="J24" s="205"/>
    </row>
    <row r="25" spans="1:10" s="248" customFormat="1" ht="14.25" customHeight="1">
      <c r="A25" s="197"/>
      <c r="B25" s="656"/>
      <c r="C25" s="654" t="s">
        <v>246</v>
      </c>
      <c r="D25" s="942">
        <v>74.700410000000005</v>
      </c>
      <c r="E25" s="942">
        <v>95.061309999999992</v>
      </c>
      <c r="F25" s="942">
        <v>74.700410000000005</v>
      </c>
      <c r="G25" s="658">
        <f t="shared" si="0"/>
        <v>-0.21418703361020364</v>
      </c>
      <c r="H25" s="469"/>
      <c r="I25" s="204"/>
      <c r="J25" s="205"/>
    </row>
    <row r="26" spans="1:10" s="248" customFormat="1" ht="14.25" customHeight="1">
      <c r="A26" s="197"/>
      <c r="B26" s="656"/>
      <c r="C26" s="654" t="s">
        <v>247</v>
      </c>
      <c r="D26" s="942">
        <v>8.3080700000000007</v>
      </c>
      <c r="E26" s="942">
        <v>8.6774299999999993</v>
      </c>
      <c r="F26" s="942">
        <v>8.3080700000000007</v>
      </c>
      <c r="G26" s="658">
        <f t="shared" si="0"/>
        <v>-4.2565598339600386E-2</v>
      </c>
      <c r="H26" s="469"/>
      <c r="I26" s="204"/>
      <c r="J26" s="205"/>
    </row>
    <row r="27" spans="1:10" s="248" customFormat="1" ht="14.25" customHeight="1">
      <c r="A27" s="197"/>
      <c r="B27" s="656"/>
      <c r="C27" s="654" t="s">
        <v>335</v>
      </c>
      <c r="D27" s="942">
        <v>9.5647900000000003</v>
      </c>
      <c r="E27" s="942">
        <v>0</v>
      </c>
      <c r="F27" s="942">
        <v>9.5647900000000003</v>
      </c>
      <c r="G27" s="658" t="str">
        <f t="shared" si="0"/>
        <v/>
      </c>
      <c r="H27" s="469"/>
      <c r="I27" s="204"/>
      <c r="J27" s="205"/>
    </row>
    <row r="28" spans="1:10" s="248" customFormat="1" ht="14.25" customHeight="1">
      <c r="A28" s="197"/>
      <c r="B28" s="656"/>
      <c r="C28" s="654" t="s">
        <v>336</v>
      </c>
      <c r="D28" s="942"/>
      <c r="E28" s="942">
        <v>0</v>
      </c>
      <c r="F28" s="942"/>
      <c r="G28" s="658" t="str">
        <f t="shared" si="0"/>
        <v/>
      </c>
      <c r="H28" s="469"/>
      <c r="I28" s="204"/>
      <c r="J28" s="205"/>
    </row>
    <row r="29" spans="1:10" s="248" customFormat="1" ht="14.25" customHeight="1">
      <c r="A29" s="197"/>
      <c r="B29" s="656"/>
      <c r="C29" s="654" t="s">
        <v>337</v>
      </c>
      <c r="D29" s="942">
        <v>14.632280000000002</v>
      </c>
      <c r="E29" s="942">
        <v>0</v>
      </c>
      <c r="F29" s="942">
        <v>14.632280000000002</v>
      </c>
      <c r="G29" s="658" t="str">
        <f t="shared" si="0"/>
        <v/>
      </c>
      <c r="H29" s="469"/>
      <c r="I29" s="204"/>
      <c r="J29" s="205"/>
    </row>
    <row r="30" spans="1:10" s="248" customFormat="1" ht="14.25" customHeight="1">
      <c r="A30" s="197"/>
      <c r="B30" s="656"/>
      <c r="C30" s="654" t="s">
        <v>248</v>
      </c>
      <c r="D30" s="942">
        <v>69.89461</v>
      </c>
      <c r="E30" s="942">
        <v>68.714669999999998</v>
      </c>
      <c r="F30" s="942">
        <v>69.89461</v>
      </c>
      <c r="G30" s="658">
        <f t="shared" si="0"/>
        <v>1.7171587959310619E-2</v>
      </c>
      <c r="H30" s="469"/>
      <c r="I30" s="204"/>
      <c r="J30" s="205"/>
    </row>
    <row r="31" spans="1:10" s="248" customFormat="1" ht="14.25" customHeight="1">
      <c r="A31" s="197"/>
      <c r="B31" s="655" t="s">
        <v>338</v>
      </c>
      <c r="C31" s="655"/>
      <c r="D31" s="943">
        <v>197.24308000000002</v>
      </c>
      <c r="E31" s="943">
        <v>193.58686</v>
      </c>
      <c r="F31" s="943">
        <v>197.24308000000002</v>
      </c>
      <c r="G31" s="659">
        <f t="shared" si="0"/>
        <v>1.8886715761596617E-2</v>
      </c>
      <c r="H31" s="469"/>
      <c r="I31" s="204"/>
      <c r="J31" s="205"/>
    </row>
    <row r="32" spans="1:10" s="248" customFormat="1" ht="15">
      <c r="A32" s="197"/>
      <c r="B32" s="653" t="s">
        <v>82</v>
      </c>
      <c r="C32" s="654" t="s">
        <v>252</v>
      </c>
      <c r="D32" s="942">
        <v>168.08004999999997</v>
      </c>
      <c r="E32" s="942">
        <v>166.67135999999999</v>
      </c>
      <c r="F32" s="942">
        <v>168.08004999999997</v>
      </c>
      <c r="G32" s="658">
        <f t="shared" si="0"/>
        <v>8.4519019944397922E-3</v>
      </c>
      <c r="H32" s="469"/>
      <c r="I32" s="204"/>
      <c r="J32" s="220"/>
    </row>
    <row r="33" spans="1:10" s="248" customFormat="1" ht="15">
      <c r="A33" s="197"/>
      <c r="B33" s="656"/>
      <c r="C33" s="654" t="s">
        <v>480</v>
      </c>
      <c r="D33" s="942"/>
      <c r="E33" s="942">
        <v>0</v>
      </c>
      <c r="F33" s="942"/>
      <c r="G33" s="658" t="str">
        <f t="shared" si="0"/>
        <v/>
      </c>
      <c r="H33" s="469"/>
      <c r="I33" s="204"/>
      <c r="J33" s="220"/>
    </row>
    <row r="34" spans="1:10" s="248" customFormat="1" ht="15">
      <c r="A34" s="197"/>
      <c r="B34" s="656"/>
      <c r="C34" s="654" t="s">
        <v>481</v>
      </c>
      <c r="D34" s="942"/>
      <c r="E34" s="942">
        <v>0</v>
      </c>
      <c r="F34" s="942"/>
      <c r="G34" s="658" t="str">
        <f t="shared" si="0"/>
        <v/>
      </c>
      <c r="H34" s="469"/>
      <c r="I34" s="204"/>
      <c r="J34" s="220"/>
    </row>
    <row r="35" spans="1:10" s="248" customFormat="1" ht="15">
      <c r="A35" s="197"/>
      <c r="B35" s="655" t="s">
        <v>339</v>
      </c>
      <c r="C35" s="655"/>
      <c r="D35" s="943">
        <v>168.08004999999997</v>
      </c>
      <c r="E35" s="943">
        <v>166.67135999999999</v>
      </c>
      <c r="F35" s="943">
        <v>168.08004999999997</v>
      </c>
      <c r="G35" s="659">
        <f t="shared" si="0"/>
        <v>8.4519019944397922E-3</v>
      </c>
      <c r="H35" s="469"/>
      <c r="I35" s="204"/>
      <c r="J35" s="220"/>
    </row>
    <row r="36" spans="1:10" s="248" customFormat="1" ht="15">
      <c r="A36" s="197"/>
      <c r="B36" s="653" t="s">
        <v>83</v>
      </c>
      <c r="C36" s="654" t="s">
        <v>249</v>
      </c>
      <c r="D36" s="942">
        <v>17.021999999999998</v>
      </c>
      <c r="E36" s="942">
        <v>16.985999999999997</v>
      </c>
      <c r="F36" s="942">
        <v>17.021999999999998</v>
      </c>
      <c r="G36" s="658">
        <f t="shared" si="0"/>
        <v>2.1193924408338116E-3</v>
      </c>
      <c r="H36" s="469"/>
      <c r="I36" s="204"/>
      <c r="J36" s="220"/>
    </row>
    <row r="37" spans="1:10" s="248" customFormat="1" ht="15">
      <c r="A37" s="197"/>
      <c r="B37" s="656"/>
      <c r="C37" s="654" t="s">
        <v>340</v>
      </c>
      <c r="D37" s="942">
        <v>10.11</v>
      </c>
      <c r="E37" s="942">
        <v>10.007999999999999</v>
      </c>
      <c r="F37" s="942">
        <v>10.11</v>
      </c>
      <c r="G37" s="658">
        <f t="shared" si="0"/>
        <v>1.0191846522781711E-2</v>
      </c>
      <c r="H37" s="469"/>
      <c r="I37" s="204"/>
      <c r="J37" s="220"/>
    </row>
    <row r="38" spans="1:10" s="248" customFormat="1" ht="15">
      <c r="A38" s="197"/>
      <c r="B38" s="656"/>
      <c r="C38" s="654" t="s">
        <v>250</v>
      </c>
      <c r="D38" s="942">
        <v>22.261899999999997</v>
      </c>
      <c r="E38" s="942">
        <v>16.89546</v>
      </c>
      <c r="F38" s="942">
        <v>22.261899999999997</v>
      </c>
      <c r="G38" s="658">
        <f t="shared" si="0"/>
        <v>0.31762615519198634</v>
      </c>
      <c r="H38" s="469"/>
      <c r="I38" s="204"/>
      <c r="J38" s="220"/>
    </row>
    <row r="39" spans="1:10" s="248" customFormat="1" ht="15">
      <c r="A39" s="197"/>
      <c r="B39" s="655" t="s">
        <v>341</v>
      </c>
      <c r="C39" s="655"/>
      <c r="D39" s="943">
        <v>49.393899999999995</v>
      </c>
      <c r="E39" s="943">
        <v>43.88946</v>
      </c>
      <c r="F39" s="943">
        <v>49.393899999999995</v>
      </c>
      <c r="G39" s="659">
        <f t="shared" si="0"/>
        <v>0.125415988257773</v>
      </c>
      <c r="H39" s="469"/>
      <c r="I39" s="204"/>
      <c r="J39" s="220"/>
    </row>
    <row r="40" spans="1:10" s="400" customFormat="1" ht="15">
      <c r="A40" s="197"/>
      <c r="B40" s="653" t="s">
        <v>289</v>
      </c>
      <c r="C40" s="654" t="s">
        <v>342</v>
      </c>
      <c r="D40" s="942">
        <v>0</v>
      </c>
      <c r="E40" s="942">
        <v>0.65810000000000002</v>
      </c>
      <c r="F40" s="942">
        <v>0</v>
      </c>
      <c r="G40" s="658">
        <f t="shared" si="0"/>
        <v>-1</v>
      </c>
      <c r="H40" s="469"/>
      <c r="I40" s="199"/>
      <c r="J40" s="199"/>
    </row>
    <row r="41" spans="1:10" s="400" customFormat="1" ht="15">
      <c r="A41" s="197"/>
      <c r="B41" s="655" t="s">
        <v>550</v>
      </c>
      <c r="C41" s="655"/>
      <c r="D41" s="943">
        <v>0</v>
      </c>
      <c r="E41" s="943">
        <v>0.65810000000000002</v>
      </c>
      <c r="F41" s="943">
        <v>0</v>
      </c>
      <c r="G41" s="659">
        <f t="shared" si="0"/>
        <v>-1</v>
      </c>
      <c r="H41" s="469"/>
      <c r="I41" s="199"/>
      <c r="J41" s="199"/>
    </row>
    <row r="42" spans="1:10" s="400" customFormat="1" ht="15">
      <c r="A42" s="197"/>
      <c r="B42" s="653" t="s">
        <v>294</v>
      </c>
      <c r="C42" s="654" t="s">
        <v>258</v>
      </c>
      <c r="D42" s="942">
        <v>3.2308500000000002</v>
      </c>
      <c r="E42" s="942">
        <v>2.38157</v>
      </c>
      <c r="F42" s="942">
        <v>3.2308500000000002</v>
      </c>
      <c r="G42" s="658">
        <f t="shared" si="0"/>
        <v>0.35660509663793216</v>
      </c>
      <c r="H42" s="469"/>
      <c r="I42" s="199"/>
      <c r="J42" s="199"/>
    </row>
    <row r="43" spans="1:10" s="400" customFormat="1" ht="15">
      <c r="A43" s="197"/>
      <c r="B43" s="655" t="s">
        <v>551</v>
      </c>
      <c r="C43" s="655"/>
      <c r="D43" s="943">
        <v>3.2308500000000002</v>
      </c>
      <c r="E43" s="943">
        <v>2.38157</v>
      </c>
      <c r="F43" s="943">
        <v>3.2308500000000002</v>
      </c>
      <c r="G43" s="659">
        <f t="shared" si="0"/>
        <v>0.35660509663793216</v>
      </c>
      <c r="H43" s="469"/>
      <c r="I43" s="199"/>
      <c r="J43" s="199"/>
    </row>
    <row r="44" spans="1:10" s="400" customFormat="1" ht="15">
      <c r="A44" s="197"/>
      <c r="B44" s="653" t="s">
        <v>280</v>
      </c>
      <c r="C44" s="654" t="s">
        <v>225</v>
      </c>
      <c r="D44" s="942">
        <v>641.03760000000011</v>
      </c>
      <c r="E44" s="942">
        <v>658.7016000000001</v>
      </c>
      <c r="F44" s="942">
        <v>641.0376</v>
      </c>
      <c r="G44" s="658">
        <f t="shared" si="0"/>
        <v>-2.6816391519316141E-2</v>
      </c>
      <c r="H44" s="469"/>
      <c r="I44" s="199"/>
      <c r="J44" s="199"/>
    </row>
    <row r="45" spans="1:10" s="400" customFormat="1" ht="15">
      <c r="A45" s="197"/>
      <c r="B45" s="656"/>
      <c r="C45" s="654" t="s">
        <v>226</v>
      </c>
      <c r="D45" s="942">
        <v>210.42240000000004</v>
      </c>
      <c r="E45" s="942">
        <v>218.68031999999999</v>
      </c>
      <c r="F45" s="942">
        <v>210.42239999999998</v>
      </c>
      <c r="G45" s="658">
        <f t="shared" si="0"/>
        <v>-3.7762520193860838E-2</v>
      </c>
      <c r="H45" s="469"/>
      <c r="I45" s="199"/>
      <c r="J45" s="199"/>
    </row>
    <row r="46" spans="1:10" s="400" customFormat="1" ht="15">
      <c r="A46" s="197"/>
      <c r="B46" s="656"/>
      <c r="C46" s="654" t="s">
        <v>227</v>
      </c>
      <c r="D46" s="942">
        <v>0</v>
      </c>
      <c r="E46" s="942">
        <v>0</v>
      </c>
      <c r="F46" s="942">
        <v>0</v>
      </c>
      <c r="G46" s="658" t="str">
        <f t="shared" si="0"/>
        <v/>
      </c>
      <c r="H46" s="469"/>
      <c r="I46" s="199"/>
      <c r="J46" s="199"/>
    </row>
    <row r="47" spans="1:10" s="400" customFormat="1" ht="15">
      <c r="A47" s="197"/>
      <c r="B47" s="655" t="s">
        <v>343</v>
      </c>
      <c r="C47" s="655"/>
      <c r="D47" s="943">
        <v>851.46000000000015</v>
      </c>
      <c r="E47" s="943">
        <v>877.38192000000004</v>
      </c>
      <c r="F47" s="943">
        <v>851.46</v>
      </c>
      <c r="G47" s="659">
        <f t="shared" si="0"/>
        <v>-2.9544625218627552E-2</v>
      </c>
      <c r="H47" s="469"/>
      <c r="I47" s="199"/>
      <c r="J47" s="199"/>
    </row>
    <row r="48" spans="1:10" s="400" customFormat="1" ht="15">
      <c r="A48" s="197"/>
      <c r="B48" s="653" t="s">
        <v>301</v>
      </c>
      <c r="C48" s="654" t="s">
        <v>344</v>
      </c>
      <c r="D48" s="942">
        <v>0</v>
      </c>
      <c r="E48" s="942">
        <v>1.45224</v>
      </c>
      <c r="F48" s="942">
        <v>0</v>
      </c>
      <c r="G48" s="658">
        <f t="shared" si="0"/>
        <v>-1</v>
      </c>
      <c r="H48" s="469"/>
      <c r="I48" s="199"/>
      <c r="J48" s="199"/>
    </row>
    <row r="49" spans="1:10" s="400" customFormat="1" ht="15">
      <c r="A49" s="197"/>
      <c r="B49" s="655" t="s">
        <v>552</v>
      </c>
      <c r="C49" s="655"/>
      <c r="D49" s="943">
        <v>0</v>
      </c>
      <c r="E49" s="943">
        <v>1.45224</v>
      </c>
      <c r="F49" s="943">
        <v>0</v>
      </c>
      <c r="G49" s="659">
        <f t="shared" si="0"/>
        <v>-1</v>
      </c>
      <c r="H49" s="469"/>
      <c r="I49" s="199"/>
      <c r="J49" s="199"/>
    </row>
    <row r="50" spans="1:10" s="400" customFormat="1" ht="15">
      <c r="A50" s="197"/>
      <c r="B50" s="653" t="s">
        <v>299</v>
      </c>
      <c r="C50" s="654" t="s">
        <v>262</v>
      </c>
      <c r="D50" s="942">
        <v>0</v>
      </c>
      <c r="E50" s="942">
        <v>4.9800000000000004</v>
      </c>
      <c r="F50" s="942">
        <v>0</v>
      </c>
      <c r="G50" s="658">
        <f t="shared" si="0"/>
        <v>-1</v>
      </c>
      <c r="H50" s="469"/>
      <c r="I50" s="199"/>
      <c r="J50" s="199"/>
    </row>
    <row r="51" spans="1:10" s="400" customFormat="1" ht="15">
      <c r="A51" s="197"/>
      <c r="B51" s="655" t="s">
        <v>553</v>
      </c>
      <c r="C51" s="655"/>
      <c r="D51" s="943">
        <v>0</v>
      </c>
      <c r="E51" s="943">
        <v>4.9800000000000004</v>
      </c>
      <c r="F51" s="943">
        <v>0</v>
      </c>
      <c r="G51" s="659">
        <f t="shared" si="0"/>
        <v>-1</v>
      </c>
      <c r="H51" s="469"/>
      <c r="I51" s="199"/>
      <c r="J51" s="199"/>
    </row>
    <row r="52" spans="1:10" s="400" customFormat="1" ht="15">
      <c r="A52" s="197"/>
      <c r="B52" s="653" t="s">
        <v>297</v>
      </c>
      <c r="C52" s="654" t="s">
        <v>345</v>
      </c>
      <c r="D52" s="942">
        <v>17.2622</v>
      </c>
      <c r="E52" s="942">
        <v>14.721360000000001</v>
      </c>
      <c r="F52" s="942">
        <v>17.2622</v>
      </c>
      <c r="G52" s="658">
        <f t="shared" si="0"/>
        <v>0.17259546672318304</v>
      </c>
      <c r="H52" s="469"/>
      <c r="I52" s="199"/>
      <c r="J52" s="199"/>
    </row>
    <row r="53" spans="1:10" s="400" customFormat="1" ht="15">
      <c r="A53" s="199"/>
      <c r="B53" s="656"/>
      <c r="C53" s="654" t="s">
        <v>346</v>
      </c>
      <c r="D53" s="942">
        <v>20.065079999999998</v>
      </c>
      <c r="E53" s="942">
        <v>20.034120000000001</v>
      </c>
      <c r="F53" s="942">
        <v>20.065079999999998</v>
      </c>
      <c r="G53" s="658">
        <f t="shared" si="0"/>
        <v>1.5453636096818268E-3</v>
      </c>
      <c r="H53" s="469"/>
      <c r="I53" s="199"/>
      <c r="J53" s="199"/>
    </row>
    <row r="54" spans="1:10" s="400" customFormat="1" ht="15">
      <c r="A54" s="199"/>
      <c r="B54" s="655" t="s">
        <v>554</v>
      </c>
      <c r="C54" s="655"/>
      <c r="D54" s="943">
        <v>37.327280000000002</v>
      </c>
      <c r="E54" s="943">
        <v>34.755480000000006</v>
      </c>
      <c r="F54" s="943">
        <v>37.327280000000002</v>
      </c>
      <c r="G54" s="659">
        <f t="shared" si="0"/>
        <v>7.39969639320186E-2</v>
      </c>
      <c r="H54" s="469"/>
      <c r="I54" s="199"/>
      <c r="J54" s="199"/>
    </row>
    <row r="55" spans="1:10" s="400" customFormat="1" ht="15">
      <c r="A55" s="199"/>
      <c r="B55" s="653" t="s">
        <v>347</v>
      </c>
      <c r="C55" s="654" t="s">
        <v>276</v>
      </c>
      <c r="D55" s="942">
        <v>20.295780000000001</v>
      </c>
      <c r="E55" s="942"/>
      <c r="F55" s="942">
        <v>20.295780000000001</v>
      </c>
      <c r="G55" s="658" t="str">
        <f t="shared" si="0"/>
        <v/>
      </c>
      <c r="H55" s="469"/>
      <c r="I55" s="199"/>
      <c r="J55" s="199"/>
    </row>
    <row r="56" spans="1:10" s="400" customFormat="1" ht="15">
      <c r="A56" s="199"/>
      <c r="B56" s="655" t="s">
        <v>555</v>
      </c>
      <c r="C56" s="655"/>
      <c r="D56" s="943">
        <v>20.295780000000001</v>
      </c>
      <c r="E56" s="943"/>
      <c r="F56" s="943">
        <v>20.295780000000001</v>
      </c>
      <c r="G56" s="659" t="str">
        <f t="shared" si="0"/>
        <v/>
      </c>
      <c r="H56" s="469"/>
      <c r="I56" s="199"/>
      <c r="J56" s="199"/>
    </row>
    <row r="57" spans="1:10" s="400" customFormat="1" ht="15">
      <c r="A57" s="199"/>
      <c r="B57" s="653" t="s">
        <v>268</v>
      </c>
      <c r="C57" s="654" t="s">
        <v>269</v>
      </c>
      <c r="D57" s="942">
        <v>449.02729999999997</v>
      </c>
      <c r="E57" s="942">
        <v>0</v>
      </c>
      <c r="F57" s="942">
        <v>449.02729999999997</v>
      </c>
      <c r="G57" s="658" t="str">
        <f t="shared" si="0"/>
        <v/>
      </c>
      <c r="H57" s="469"/>
      <c r="I57" s="199"/>
      <c r="J57" s="199"/>
    </row>
    <row r="58" spans="1:10" s="400" customFormat="1" ht="15">
      <c r="A58" s="199"/>
      <c r="B58" s="656"/>
      <c r="C58" s="654" t="s">
        <v>348</v>
      </c>
      <c r="D58" s="942">
        <v>6.2766099999999998</v>
      </c>
      <c r="E58" s="942">
        <v>6.1791700000000001</v>
      </c>
      <c r="F58" s="942">
        <v>6.2766099999999998</v>
      </c>
      <c r="G58" s="658">
        <f t="shared" si="0"/>
        <v>1.5769108148828925E-2</v>
      </c>
      <c r="H58" s="469"/>
      <c r="I58" s="199"/>
      <c r="J58" s="199"/>
    </row>
    <row r="59" spans="1:10" s="400" customFormat="1" ht="15">
      <c r="A59" s="199"/>
      <c r="B59" s="655" t="s">
        <v>556</v>
      </c>
      <c r="C59" s="655"/>
      <c r="D59" s="943">
        <v>455.30390999999997</v>
      </c>
      <c r="E59" s="943">
        <v>6.1791700000000001</v>
      </c>
      <c r="F59" s="943">
        <v>455.30390999999997</v>
      </c>
      <c r="G59" s="659">
        <f t="shared" si="0"/>
        <v>72.683667871251316</v>
      </c>
      <c r="H59" s="469"/>
      <c r="I59" s="199"/>
      <c r="J59" s="199"/>
    </row>
    <row r="60" spans="1:10" s="400" customFormat="1" ht="15">
      <c r="A60" s="199"/>
      <c r="B60" s="653" t="s">
        <v>298</v>
      </c>
      <c r="C60" s="654" t="s">
        <v>259</v>
      </c>
      <c r="D60" s="942">
        <v>19.433199999999999</v>
      </c>
      <c r="E60" s="942">
        <v>19.127949999999998</v>
      </c>
      <c r="F60" s="942">
        <v>19.433199999999999</v>
      </c>
      <c r="G60" s="658">
        <f t="shared" si="0"/>
        <v>1.5958322768514277E-2</v>
      </c>
      <c r="H60" s="469"/>
      <c r="I60" s="199"/>
      <c r="J60" s="199"/>
    </row>
    <row r="61" spans="1:10" s="400" customFormat="1" ht="15">
      <c r="A61" s="199"/>
      <c r="B61" s="655" t="s">
        <v>557</v>
      </c>
      <c r="C61" s="655"/>
      <c r="D61" s="943">
        <v>19.433199999999999</v>
      </c>
      <c r="E61" s="943">
        <v>19.127949999999998</v>
      </c>
      <c r="F61" s="943">
        <v>19.433199999999999</v>
      </c>
      <c r="G61" s="659">
        <f t="shared" si="0"/>
        <v>1.5958322768514277E-2</v>
      </c>
      <c r="H61" s="469"/>
      <c r="I61" s="199"/>
      <c r="J61" s="199"/>
    </row>
    <row r="62" spans="1:10" s="400" customFormat="1" ht="15">
      <c r="A62" s="199"/>
      <c r="B62" s="653" t="s">
        <v>283</v>
      </c>
      <c r="C62" s="654" t="s">
        <v>232</v>
      </c>
      <c r="D62" s="942">
        <v>76.854900000000001</v>
      </c>
      <c r="E62" s="942">
        <v>63.266950000000001</v>
      </c>
      <c r="F62" s="942">
        <v>76.854900000000001</v>
      </c>
      <c r="G62" s="658">
        <f t="shared" si="0"/>
        <v>0.21477169359357462</v>
      </c>
      <c r="H62" s="469"/>
      <c r="I62" s="199"/>
      <c r="J62" s="199"/>
    </row>
    <row r="63" spans="1:10" s="400" customFormat="1" ht="15">
      <c r="A63" s="199"/>
      <c r="B63" s="656"/>
      <c r="C63" s="654" t="s">
        <v>234</v>
      </c>
      <c r="D63" s="942">
        <v>0</v>
      </c>
      <c r="E63" s="942">
        <v>25.66732</v>
      </c>
      <c r="F63" s="942">
        <v>0</v>
      </c>
      <c r="G63" s="658">
        <f t="shared" si="0"/>
        <v>-1</v>
      </c>
      <c r="H63" s="469"/>
      <c r="I63" s="199"/>
      <c r="J63" s="199"/>
    </row>
    <row r="64" spans="1:10" s="400" customFormat="1" ht="15">
      <c r="A64" s="199"/>
      <c r="B64" s="656"/>
      <c r="C64" s="654" t="s">
        <v>233</v>
      </c>
      <c r="D64" s="942">
        <v>265.18814000000003</v>
      </c>
      <c r="E64" s="942">
        <v>249.61783000000003</v>
      </c>
      <c r="F64" s="942">
        <v>265.18813999999998</v>
      </c>
      <c r="G64" s="658">
        <f t="shared" si="0"/>
        <v>6.237659385148886E-2</v>
      </c>
      <c r="H64" s="469"/>
      <c r="I64" s="199"/>
      <c r="J64" s="199"/>
    </row>
    <row r="65" spans="1:10" s="400" customFormat="1" ht="15">
      <c r="A65" s="199"/>
      <c r="B65" s="656"/>
      <c r="C65" s="654" t="s">
        <v>235</v>
      </c>
      <c r="D65" s="942">
        <v>131.82886999999999</v>
      </c>
      <c r="E65" s="942">
        <v>134.82640000000001</v>
      </c>
      <c r="F65" s="942">
        <v>131.82886999999999</v>
      </c>
      <c r="G65" s="658">
        <f t="shared" si="0"/>
        <v>-2.2232515293740818E-2</v>
      </c>
      <c r="H65" s="469"/>
      <c r="I65" s="199"/>
      <c r="J65" s="199"/>
    </row>
    <row r="66" spans="1:10" s="400" customFormat="1" ht="15">
      <c r="A66" s="199"/>
      <c r="B66" s="656"/>
      <c r="C66" s="654" t="s">
        <v>236</v>
      </c>
      <c r="D66" s="942">
        <v>69.080100000000002</v>
      </c>
      <c r="E66" s="942">
        <v>70.186769999999996</v>
      </c>
      <c r="F66" s="942">
        <v>69.080100000000002</v>
      </c>
      <c r="G66" s="658">
        <f t="shared" si="0"/>
        <v>-1.5767501482116808E-2</v>
      </c>
      <c r="H66" s="469"/>
      <c r="I66" s="199"/>
      <c r="J66" s="199"/>
    </row>
    <row r="67" spans="1:10" s="400" customFormat="1" ht="15">
      <c r="A67" s="199"/>
      <c r="B67" s="656"/>
      <c r="C67" s="654" t="s">
        <v>350</v>
      </c>
      <c r="D67" s="942">
        <v>0</v>
      </c>
      <c r="E67" s="942">
        <v>44.06561</v>
      </c>
      <c r="F67" s="942">
        <v>0</v>
      </c>
      <c r="G67" s="658">
        <f t="shared" si="0"/>
        <v>-1</v>
      </c>
      <c r="H67" s="469"/>
      <c r="I67" s="199"/>
      <c r="J67" s="199"/>
    </row>
    <row r="68" spans="1:10" s="400" customFormat="1" ht="15">
      <c r="A68" s="199"/>
      <c r="B68" s="656"/>
      <c r="C68" s="654" t="s">
        <v>351</v>
      </c>
      <c r="D68" s="942">
        <v>0</v>
      </c>
      <c r="E68" s="942">
        <v>171.75372999999999</v>
      </c>
      <c r="F68" s="942">
        <v>0</v>
      </c>
      <c r="G68" s="658">
        <f t="shared" si="0"/>
        <v>-1</v>
      </c>
      <c r="H68" s="469"/>
      <c r="I68" s="199"/>
      <c r="J68" s="199"/>
    </row>
    <row r="69" spans="1:10" s="400" customFormat="1" ht="15">
      <c r="A69" s="199"/>
      <c r="B69" s="656"/>
      <c r="C69" s="654" t="s">
        <v>228</v>
      </c>
      <c r="D69" s="942">
        <v>357.03409999999997</v>
      </c>
      <c r="E69" s="942">
        <v>451.45835</v>
      </c>
      <c r="F69" s="942">
        <v>357.03409999999997</v>
      </c>
      <c r="G69" s="658">
        <f t="shared" si="0"/>
        <v>-0.20915384553193006</v>
      </c>
      <c r="H69" s="469"/>
      <c r="I69" s="199"/>
      <c r="J69" s="199"/>
    </row>
    <row r="70" spans="1:10" s="400" customFormat="1" ht="15">
      <c r="A70" s="199"/>
      <c r="B70" s="655" t="s">
        <v>558</v>
      </c>
      <c r="C70" s="655"/>
      <c r="D70" s="943">
        <v>899.98610999999994</v>
      </c>
      <c r="E70" s="943">
        <v>1210.8429599999999</v>
      </c>
      <c r="F70" s="943">
        <v>899.98610999999994</v>
      </c>
      <c r="G70" s="659">
        <f t="shared" si="0"/>
        <v>-0.25672763543176569</v>
      </c>
      <c r="H70" s="469"/>
      <c r="I70" s="199"/>
      <c r="J70" s="199"/>
    </row>
    <row r="71" spans="1:10" s="400" customFormat="1" ht="15">
      <c r="A71" s="199"/>
      <c r="B71" s="653" t="s">
        <v>279</v>
      </c>
      <c r="C71" s="654" t="s">
        <v>482</v>
      </c>
      <c r="D71" s="942"/>
      <c r="E71" s="942">
        <v>83.540689999999998</v>
      </c>
      <c r="F71" s="942"/>
      <c r="G71" s="658">
        <f t="shared" si="0"/>
        <v>-1</v>
      </c>
      <c r="H71" s="469"/>
      <c r="I71" s="199"/>
      <c r="J71" s="199"/>
    </row>
    <row r="72" spans="1:10" s="400" customFormat="1" ht="15">
      <c r="A72" s="199"/>
      <c r="B72" s="656"/>
      <c r="C72" s="654" t="s">
        <v>600</v>
      </c>
      <c r="D72" s="942">
        <v>0</v>
      </c>
      <c r="E72" s="942"/>
      <c r="F72" s="942">
        <v>0</v>
      </c>
      <c r="G72" s="658" t="str">
        <f t="shared" si="0"/>
        <v/>
      </c>
      <c r="H72" s="469"/>
      <c r="I72" s="199"/>
      <c r="J72" s="199"/>
    </row>
    <row r="73" spans="1:10" s="400" customFormat="1" ht="15">
      <c r="A73" s="199"/>
      <c r="B73" s="656"/>
      <c r="C73" s="654" t="s">
        <v>352</v>
      </c>
      <c r="D73" s="942">
        <v>83.772379999999998</v>
      </c>
      <c r="E73" s="942"/>
      <c r="F73" s="942">
        <v>83.772379999999998</v>
      </c>
      <c r="G73" s="658" t="str">
        <f t="shared" ref="G73:G109" si="1">+IF(E73=0,"",D73/E73-1)</f>
        <v/>
      </c>
      <c r="H73" s="469"/>
      <c r="I73" s="199"/>
      <c r="J73" s="199"/>
    </row>
    <row r="74" spans="1:10" s="400" customFormat="1" ht="15">
      <c r="A74" s="199"/>
      <c r="B74" s="656"/>
      <c r="C74" s="654" t="s">
        <v>353</v>
      </c>
      <c r="D74" s="942">
        <v>0</v>
      </c>
      <c r="E74" s="942">
        <v>0</v>
      </c>
      <c r="F74" s="942">
        <v>0</v>
      </c>
      <c r="G74" s="658" t="str">
        <f t="shared" si="1"/>
        <v/>
      </c>
      <c r="H74" s="469"/>
      <c r="I74" s="199"/>
      <c r="J74" s="199"/>
    </row>
    <row r="75" spans="1:10" s="400" customFormat="1" ht="15">
      <c r="A75" s="199"/>
      <c r="B75" s="655" t="s">
        <v>559</v>
      </c>
      <c r="C75" s="655"/>
      <c r="D75" s="943">
        <v>83.772379999999998</v>
      </c>
      <c r="E75" s="943">
        <v>83.540689999999998</v>
      </c>
      <c r="F75" s="943">
        <v>83.772379999999998</v>
      </c>
      <c r="G75" s="659">
        <f t="shared" si="1"/>
        <v>2.7733790563615468E-3</v>
      </c>
      <c r="H75" s="469"/>
      <c r="I75" s="199"/>
      <c r="J75" s="199"/>
    </row>
    <row r="76" spans="1:10" s="400" customFormat="1" ht="15">
      <c r="A76" s="199"/>
      <c r="B76" s="653" t="s">
        <v>354</v>
      </c>
      <c r="C76" s="654" t="s">
        <v>355</v>
      </c>
      <c r="D76" s="942">
        <v>16.051100000000002</v>
      </c>
      <c r="E76" s="942">
        <v>28.949670000000001</v>
      </c>
      <c r="F76" s="942">
        <v>16.051100000000002</v>
      </c>
      <c r="G76" s="658">
        <f t="shared" si="1"/>
        <v>-0.44555153823860505</v>
      </c>
      <c r="H76" s="469"/>
      <c r="I76" s="199"/>
      <c r="J76" s="199"/>
    </row>
    <row r="77" spans="1:10" s="400" customFormat="1" ht="15">
      <c r="A77" s="199"/>
      <c r="B77" s="656"/>
      <c r="C77" s="654" t="s">
        <v>356</v>
      </c>
      <c r="D77" s="942">
        <v>1.5239799999999999</v>
      </c>
      <c r="E77" s="942">
        <v>0</v>
      </c>
      <c r="F77" s="942">
        <v>1.5239799999999999</v>
      </c>
      <c r="G77" s="658" t="str">
        <f t="shared" si="1"/>
        <v/>
      </c>
      <c r="H77" s="469"/>
      <c r="I77" s="199"/>
      <c r="J77" s="199"/>
    </row>
    <row r="78" spans="1:10" s="400" customFormat="1" ht="15">
      <c r="A78" s="199"/>
      <c r="B78" s="655" t="s">
        <v>560</v>
      </c>
      <c r="C78" s="655"/>
      <c r="D78" s="943">
        <v>17.57508</v>
      </c>
      <c r="E78" s="943">
        <v>28.949670000000001</v>
      </c>
      <c r="F78" s="943">
        <v>17.57508</v>
      </c>
      <c r="G78" s="659">
        <f t="shared" si="1"/>
        <v>-0.392909141969494</v>
      </c>
      <c r="H78" s="469"/>
      <c r="I78" s="199"/>
      <c r="J78" s="199"/>
    </row>
    <row r="79" spans="1:10" s="400" customFormat="1" ht="15">
      <c r="A79" s="199"/>
      <c r="B79" s="653" t="s">
        <v>241</v>
      </c>
      <c r="C79" s="654" t="s">
        <v>266</v>
      </c>
      <c r="D79" s="942">
        <v>108.92604</v>
      </c>
      <c r="E79" s="942">
        <v>108.43116000000001</v>
      </c>
      <c r="F79" s="942">
        <v>108.92604</v>
      </c>
      <c r="G79" s="658">
        <f t="shared" si="1"/>
        <v>4.5640017131607369E-3</v>
      </c>
      <c r="H79" s="469"/>
      <c r="I79" s="199"/>
      <c r="J79" s="199"/>
    </row>
    <row r="80" spans="1:10" s="400" customFormat="1" ht="15">
      <c r="A80" s="199"/>
      <c r="B80" s="656"/>
      <c r="C80" s="654" t="s">
        <v>357</v>
      </c>
      <c r="D80" s="942">
        <v>129.98971</v>
      </c>
      <c r="E80" s="942">
        <v>128.59800000000001</v>
      </c>
      <c r="F80" s="942">
        <v>129.98971</v>
      </c>
      <c r="G80" s="658">
        <f t="shared" si="1"/>
        <v>1.0822174528375195E-2</v>
      </c>
      <c r="H80" s="469"/>
      <c r="I80" s="199"/>
      <c r="J80" s="199"/>
    </row>
    <row r="81" spans="1:10" s="400" customFormat="1" ht="15">
      <c r="A81" s="199"/>
      <c r="B81" s="656"/>
      <c r="C81" s="654" t="s">
        <v>358</v>
      </c>
      <c r="D81" s="942">
        <v>736.24751999999989</v>
      </c>
      <c r="E81" s="942">
        <v>495.86552999999992</v>
      </c>
      <c r="F81" s="942">
        <v>736.24751999999989</v>
      </c>
      <c r="G81" s="658">
        <f t="shared" si="1"/>
        <v>0.48477253500560935</v>
      </c>
      <c r="H81" s="469"/>
      <c r="I81" s="199"/>
      <c r="J81" s="199"/>
    </row>
    <row r="82" spans="1:10" s="400" customFormat="1" ht="15">
      <c r="A82" s="199"/>
      <c r="B82" s="656"/>
      <c r="C82" s="654" t="s">
        <v>272</v>
      </c>
      <c r="D82" s="942">
        <v>0</v>
      </c>
      <c r="E82" s="942"/>
      <c r="F82" s="942">
        <v>0</v>
      </c>
      <c r="G82" s="658" t="str">
        <f t="shared" si="1"/>
        <v/>
      </c>
      <c r="H82" s="469"/>
      <c r="I82" s="199"/>
      <c r="J82" s="199"/>
    </row>
    <row r="83" spans="1:10" s="400" customFormat="1" ht="15">
      <c r="A83" s="199"/>
      <c r="B83" s="656"/>
      <c r="C83" s="654" t="s">
        <v>359</v>
      </c>
      <c r="D83" s="942">
        <v>0</v>
      </c>
      <c r="E83" s="942">
        <v>0</v>
      </c>
      <c r="F83" s="942">
        <v>0</v>
      </c>
      <c r="G83" s="658" t="str">
        <f t="shared" si="1"/>
        <v/>
      </c>
      <c r="H83" s="469"/>
      <c r="I83" s="199"/>
      <c r="J83" s="199"/>
    </row>
    <row r="84" spans="1:10" s="400" customFormat="1" ht="15">
      <c r="A84" s="199"/>
      <c r="B84" s="656"/>
      <c r="C84" s="654" t="s">
        <v>360</v>
      </c>
      <c r="D84" s="942">
        <v>130.17498000000001</v>
      </c>
      <c r="E84" s="942">
        <v>128.92352</v>
      </c>
      <c r="F84" s="942">
        <v>130.17498000000001</v>
      </c>
      <c r="G84" s="658">
        <f t="shared" si="1"/>
        <v>9.7069952790616032E-3</v>
      </c>
      <c r="H84" s="469"/>
      <c r="I84" s="199"/>
      <c r="J84" s="199"/>
    </row>
    <row r="85" spans="1:10" s="400" customFormat="1" ht="15">
      <c r="A85" s="199"/>
      <c r="B85" s="656"/>
      <c r="C85" s="654" t="s">
        <v>278</v>
      </c>
      <c r="D85" s="942">
        <v>0</v>
      </c>
      <c r="E85" s="942"/>
      <c r="F85" s="942">
        <v>0</v>
      </c>
      <c r="G85" s="658" t="str">
        <f t="shared" si="1"/>
        <v/>
      </c>
      <c r="H85" s="469"/>
      <c r="I85" s="199"/>
      <c r="J85" s="199"/>
    </row>
    <row r="86" spans="1:10" s="400" customFormat="1" ht="15">
      <c r="A86" s="199"/>
      <c r="B86" s="656"/>
      <c r="C86" s="654" t="s">
        <v>361</v>
      </c>
      <c r="D86" s="942">
        <v>0</v>
      </c>
      <c r="E86" s="942">
        <v>0</v>
      </c>
      <c r="F86" s="942">
        <v>0</v>
      </c>
      <c r="G86" s="658" t="str">
        <f t="shared" si="1"/>
        <v/>
      </c>
      <c r="H86" s="469"/>
      <c r="I86" s="199"/>
      <c r="J86" s="199"/>
    </row>
    <row r="87" spans="1:10" s="400" customFormat="1" ht="15">
      <c r="A87" s="199"/>
      <c r="B87" s="655" t="s">
        <v>362</v>
      </c>
      <c r="C87" s="655"/>
      <c r="D87" s="943">
        <v>1105.3382499999998</v>
      </c>
      <c r="E87" s="943">
        <v>861.81820999999991</v>
      </c>
      <c r="F87" s="943">
        <v>1105.3382499999998</v>
      </c>
      <c r="G87" s="659">
        <f t="shared" si="1"/>
        <v>0.28256543801737477</v>
      </c>
      <c r="H87" s="469"/>
      <c r="I87" s="199"/>
      <c r="J87" s="199"/>
    </row>
    <row r="88" spans="1:10" s="400" customFormat="1" ht="15">
      <c r="A88" s="199"/>
      <c r="B88" s="653" t="s">
        <v>260</v>
      </c>
      <c r="C88" s="654" t="s">
        <v>363</v>
      </c>
      <c r="D88" s="942">
        <v>0</v>
      </c>
      <c r="E88" s="942">
        <v>270.91104999999999</v>
      </c>
      <c r="F88" s="942">
        <v>0</v>
      </c>
      <c r="G88" s="658">
        <f t="shared" si="1"/>
        <v>-1</v>
      </c>
      <c r="H88" s="469"/>
      <c r="I88" s="199"/>
      <c r="J88" s="199"/>
    </row>
    <row r="89" spans="1:10" s="400" customFormat="1" ht="15">
      <c r="A89" s="199"/>
      <c r="B89" s="655" t="s">
        <v>561</v>
      </c>
      <c r="C89" s="655"/>
      <c r="D89" s="943">
        <v>0</v>
      </c>
      <c r="E89" s="943">
        <v>270.91104999999999</v>
      </c>
      <c r="F89" s="943">
        <v>0</v>
      </c>
      <c r="G89" s="659">
        <f t="shared" si="1"/>
        <v>-1</v>
      </c>
      <c r="H89" s="469"/>
      <c r="I89" s="199"/>
      <c r="J89" s="199"/>
    </row>
    <row r="90" spans="1:10" s="400" customFormat="1" ht="15">
      <c r="A90" s="199"/>
      <c r="B90" s="653" t="s">
        <v>364</v>
      </c>
      <c r="C90" s="654" t="s">
        <v>365</v>
      </c>
      <c r="D90" s="942">
        <v>6.8383699999999994</v>
      </c>
      <c r="E90" s="942">
        <v>4.76281</v>
      </c>
      <c r="F90" s="942">
        <v>6.8383699999999994</v>
      </c>
      <c r="G90" s="658">
        <f t="shared" si="1"/>
        <v>0.43578475731763389</v>
      </c>
      <c r="H90" s="469"/>
      <c r="I90" s="199"/>
      <c r="J90" s="199"/>
    </row>
    <row r="91" spans="1:10" s="400" customFormat="1" ht="15">
      <c r="A91" s="199"/>
      <c r="B91" s="655" t="s">
        <v>562</v>
      </c>
      <c r="C91" s="655"/>
      <c r="D91" s="943">
        <v>6.8383699999999994</v>
      </c>
      <c r="E91" s="943">
        <v>4.76281</v>
      </c>
      <c r="F91" s="943">
        <v>6.8383699999999994</v>
      </c>
      <c r="G91" s="659">
        <f t="shared" si="1"/>
        <v>0.43578475731763389</v>
      </c>
      <c r="H91" s="469"/>
      <c r="I91" s="199"/>
      <c r="J91" s="199"/>
    </row>
    <row r="92" spans="1:10" s="400" customFormat="1" ht="15">
      <c r="A92" s="199"/>
      <c r="B92" s="653" t="s">
        <v>291</v>
      </c>
      <c r="C92" s="654" t="s">
        <v>366</v>
      </c>
      <c r="D92" s="942">
        <v>0</v>
      </c>
      <c r="E92" s="942">
        <v>0</v>
      </c>
      <c r="F92" s="942">
        <v>0</v>
      </c>
      <c r="G92" s="658" t="str">
        <f t="shared" si="1"/>
        <v/>
      </c>
      <c r="H92" s="469"/>
      <c r="I92" s="199"/>
      <c r="J92" s="199"/>
    </row>
    <row r="93" spans="1:10" s="400" customFormat="1" ht="15">
      <c r="A93" s="199"/>
      <c r="B93" s="655" t="s">
        <v>563</v>
      </c>
      <c r="C93" s="655"/>
      <c r="D93" s="943">
        <v>0</v>
      </c>
      <c r="E93" s="943">
        <v>0</v>
      </c>
      <c r="F93" s="943">
        <v>0</v>
      </c>
      <c r="G93" s="659" t="str">
        <f t="shared" si="1"/>
        <v/>
      </c>
      <c r="H93" s="469"/>
      <c r="I93" s="199"/>
      <c r="J93" s="199"/>
    </row>
    <row r="94" spans="1:10" s="400" customFormat="1" ht="15">
      <c r="A94" s="199"/>
      <c r="B94" s="653" t="s">
        <v>292</v>
      </c>
      <c r="C94" s="654" t="s">
        <v>367</v>
      </c>
      <c r="D94" s="942">
        <v>0</v>
      </c>
      <c r="E94" s="942">
        <v>0</v>
      </c>
      <c r="F94" s="942">
        <v>0</v>
      </c>
      <c r="G94" s="658" t="str">
        <f t="shared" si="1"/>
        <v/>
      </c>
      <c r="H94" s="469"/>
      <c r="I94" s="199"/>
      <c r="J94" s="199"/>
    </row>
    <row r="95" spans="1:10" s="400" customFormat="1" ht="15">
      <c r="A95" s="199"/>
      <c r="B95" s="655" t="s">
        <v>564</v>
      </c>
      <c r="C95" s="655"/>
      <c r="D95" s="943">
        <v>0</v>
      </c>
      <c r="E95" s="943">
        <v>0</v>
      </c>
      <c r="F95" s="943">
        <v>0</v>
      </c>
      <c r="G95" s="659" t="str">
        <f t="shared" si="1"/>
        <v/>
      </c>
      <c r="H95" s="469"/>
      <c r="I95" s="199"/>
      <c r="J95" s="199"/>
    </row>
    <row r="96" spans="1:10" s="400" customFormat="1" ht="15">
      <c r="A96" s="199"/>
      <c r="B96" s="653" t="s">
        <v>368</v>
      </c>
      <c r="C96" s="654" t="s">
        <v>369</v>
      </c>
      <c r="D96" s="942">
        <v>3.2</v>
      </c>
      <c r="E96" s="942">
        <v>3.6</v>
      </c>
      <c r="F96" s="942">
        <v>3.2</v>
      </c>
      <c r="G96" s="658">
        <f t="shared" si="1"/>
        <v>-0.11111111111111105</v>
      </c>
      <c r="H96" s="469"/>
      <c r="I96" s="199"/>
      <c r="J96" s="199"/>
    </row>
    <row r="97" spans="1:10" s="400" customFormat="1" ht="15">
      <c r="A97" s="199"/>
      <c r="B97" s="655" t="s">
        <v>565</v>
      </c>
      <c r="C97" s="655"/>
      <c r="D97" s="943">
        <v>3.2</v>
      </c>
      <c r="E97" s="943">
        <v>3.6</v>
      </c>
      <c r="F97" s="943">
        <v>3.2</v>
      </c>
      <c r="G97" s="659">
        <f t="shared" si="1"/>
        <v>-0.11111111111111105</v>
      </c>
      <c r="H97" s="469"/>
      <c r="I97" s="199"/>
      <c r="J97" s="199"/>
    </row>
    <row r="98" spans="1:10" s="400" customFormat="1" ht="15">
      <c r="A98" s="199"/>
      <c r="B98" s="653" t="s">
        <v>282</v>
      </c>
      <c r="C98" s="654" t="s">
        <v>230</v>
      </c>
      <c r="D98" s="942">
        <v>0</v>
      </c>
      <c r="E98" s="942">
        <v>19.103999999999999</v>
      </c>
      <c r="F98" s="942">
        <v>0</v>
      </c>
      <c r="G98" s="658">
        <f t="shared" si="1"/>
        <v>-1</v>
      </c>
      <c r="H98" s="469"/>
      <c r="I98" s="199"/>
      <c r="J98" s="199"/>
    </row>
    <row r="99" spans="1:10" s="400" customFormat="1" ht="15">
      <c r="A99" s="199"/>
      <c r="B99" s="655" t="s">
        <v>566</v>
      </c>
      <c r="C99" s="655"/>
      <c r="D99" s="943">
        <v>0</v>
      </c>
      <c r="E99" s="943">
        <v>19.103999999999999</v>
      </c>
      <c r="F99" s="943">
        <v>0</v>
      </c>
      <c r="G99" s="659">
        <f t="shared" si="1"/>
        <v>-1</v>
      </c>
      <c r="H99" s="469"/>
      <c r="I99" s="199"/>
      <c r="J99" s="199"/>
    </row>
    <row r="100" spans="1:10" s="400" customFormat="1" ht="15">
      <c r="A100" s="199"/>
      <c r="B100" s="653" t="s">
        <v>277</v>
      </c>
      <c r="C100" s="654" t="s">
        <v>374</v>
      </c>
      <c r="D100" s="942">
        <v>0</v>
      </c>
      <c r="E100" s="942"/>
      <c r="F100" s="942">
        <v>0</v>
      </c>
      <c r="G100" s="658" t="str">
        <f t="shared" si="1"/>
        <v/>
      </c>
      <c r="H100" s="469"/>
      <c r="I100" s="199"/>
      <c r="J100" s="199"/>
    </row>
    <row r="101" spans="1:10" s="400" customFormat="1" ht="15">
      <c r="A101" s="199"/>
      <c r="B101" s="656"/>
      <c r="C101" s="654" t="s">
        <v>375</v>
      </c>
      <c r="D101" s="942">
        <v>0</v>
      </c>
      <c r="E101" s="942"/>
      <c r="F101" s="942">
        <v>0</v>
      </c>
      <c r="G101" s="658" t="str">
        <f t="shared" si="1"/>
        <v/>
      </c>
      <c r="H101" s="469"/>
      <c r="I101" s="199"/>
      <c r="J101" s="199"/>
    </row>
    <row r="102" spans="1:10" s="400" customFormat="1" ht="15">
      <c r="A102" s="199"/>
      <c r="B102" s="655" t="s">
        <v>567</v>
      </c>
      <c r="C102" s="655"/>
      <c r="D102" s="943">
        <v>0</v>
      </c>
      <c r="E102" s="943"/>
      <c r="F102" s="943">
        <v>0</v>
      </c>
      <c r="G102" s="659" t="str">
        <f t="shared" si="1"/>
        <v/>
      </c>
      <c r="H102" s="469"/>
      <c r="I102" s="199"/>
      <c r="J102" s="199"/>
    </row>
    <row r="103" spans="1:10" s="400" customFormat="1" ht="15">
      <c r="A103" s="199"/>
      <c r="B103" s="653" t="s">
        <v>284</v>
      </c>
      <c r="C103" s="654" t="s">
        <v>255</v>
      </c>
      <c r="D103" s="942">
        <v>407.56466</v>
      </c>
      <c r="E103" s="942">
        <v>528.26419999999996</v>
      </c>
      <c r="F103" s="942">
        <v>407.56466</v>
      </c>
      <c r="G103" s="658">
        <f t="shared" si="1"/>
        <v>-0.22848328544694108</v>
      </c>
      <c r="H103" s="469"/>
      <c r="I103" s="199"/>
      <c r="J103" s="199"/>
    </row>
    <row r="104" spans="1:10" s="400" customFormat="1" ht="15">
      <c r="A104" s="199"/>
      <c r="B104" s="656"/>
      <c r="C104" s="654" t="s">
        <v>376</v>
      </c>
      <c r="D104" s="942">
        <v>0</v>
      </c>
      <c r="E104" s="942">
        <v>182.0378</v>
      </c>
      <c r="F104" s="942">
        <v>0</v>
      </c>
      <c r="G104" s="658">
        <f t="shared" si="1"/>
        <v>-1</v>
      </c>
      <c r="H104" s="469"/>
      <c r="I104" s="199"/>
      <c r="J104" s="199"/>
    </row>
    <row r="105" spans="1:10" s="400" customFormat="1" ht="15">
      <c r="A105" s="199"/>
      <c r="B105" s="655" t="s">
        <v>568</v>
      </c>
      <c r="C105" s="655"/>
      <c r="D105" s="943">
        <v>407.56466</v>
      </c>
      <c r="E105" s="943">
        <v>710.30199999999991</v>
      </c>
      <c r="F105" s="943">
        <v>407.56466</v>
      </c>
      <c r="G105" s="659">
        <f t="shared" si="1"/>
        <v>-0.42620933067906319</v>
      </c>
      <c r="H105" s="469"/>
      <c r="I105" s="199"/>
      <c r="J105" s="199"/>
    </row>
    <row r="106" spans="1:10" s="400" customFormat="1" ht="15">
      <c r="A106" s="199"/>
      <c r="B106" s="653" t="s">
        <v>84</v>
      </c>
      <c r="C106" s="654" t="s">
        <v>263</v>
      </c>
      <c r="D106" s="942">
        <v>90.278629999999993</v>
      </c>
      <c r="E106" s="942">
        <v>88.193629999999999</v>
      </c>
      <c r="F106" s="942">
        <v>90.278629999999993</v>
      </c>
      <c r="G106" s="658">
        <f t="shared" si="1"/>
        <v>2.3641163199655146E-2</v>
      </c>
      <c r="H106" s="469"/>
      <c r="I106" s="199"/>
      <c r="J106" s="199"/>
    </row>
    <row r="107" spans="1:10" s="400" customFormat="1" ht="15">
      <c r="A107" s="199"/>
      <c r="B107" s="655" t="s">
        <v>377</v>
      </c>
      <c r="C107" s="655"/>
      <c r="D107" s="943">
        <v>90.278629999999993</v>
      </c>
      <c r="E107" s="943">
        <v>88.193629999999999</v>
      </c>
      <c r="F107" s="943">
        <v>90.278629999999993</v>
      </c>
      <c r="G107" s="659">
        <f t="shared" si="1"/>
        <v>2.3641163199655146E-2</v>
      </c>
      <c r="H107" s="469"/>
      <c r="I107" s="199"/>
      <c r="J107" s="199"/>
    </row>
    <row r="108" spans="1:10" s="400" customFormat="1" ht="15">
      <c r="A108" s="199"/>
      <c r="B108" s="653" t="s">
        <v>288</v>
      </c>
      <c r="C108" s="654" t="s">
        <v>378</v>
      </c>
      <c r="D108" s="942">
        <v>3.8529999999999998</v>
      </c>
      <c r="E108" s="942">
        <v>3.6890000000000001</v>
      </c>
      <c r="F108" s="942">
        <v>3.8529999999999998</v>
      </c>
      <c r="G108" s="658">
        <f t="shared" si="1"/>
        <v>4.4456492274328907E-2</v>
      </c>
      <c r="H108" s="469"/>
      <c r="I108" s="199"/>
      <c r="J108" s="199"/>
    </row>
    <row r="109" spans="1:10" s="400" customFormat="1" ht="15">
      <c r="A109" s="199"/>
      <c r="B109" s="655" t="s">
        <v>569</v>
      </c>
      <c r="C109" s="655"/>
      <c r="D109" s="943">
        <v>3.8529999999999998</v>
      </c>
      <c r="E109" s="943">
        <v>3.6890000000000001</v>
      </c>
      <c r="F109" s="943">
        <v>3.8529999999999998</v>
      </c>
      <c r="G109" s="659">
        <f t="shared" si="1"/>
        <v>4.4456492274328907E-2</v>
      </c>
      <c r="H109" s="469"/>
      <c r="I109" s="199"/>
      <c r="J109" s="199"/>
    </row>
    <row r="110" spans="1:10" s="400" customFormat="1">
      <c r="A110" s="199"/>
      <c r="B110" s="199"/>
      <c r="C110" s="199"/>
      <c r="D110" s="199"/>
      <c r="E110" s="199"/>
      <c r="F110" s="199"/>
      <c r="G110" s="199"/>
      <c r="H110" s="469"/>
      <c r="I110" s="199"/>
      <c r="J110" s="199"/>
    </row>
    <row r="111" spans="1:10" s="400" customFormat="1">
      <c r="A111" s="199"/>
      <c r="B111" s="199"/>
      <c r="C111" s="199"/>
      <c r="D111" s="199"/>
      <c r="E111" s="199"/>
      <c r="F111" s="199"/>
      <c r="G111" s="199"/>
      <c r="H111" s="199"/>
      <c r="I111" s="199"/>
      <c r="J111" s="199"/>
    </row>
    <row r="112" spans="1:10" s="400" customFormat="1">
      <c r="A112" s="199"/>
      <c r="B112" s="199"/>
      <c r="C112" s="199"/>
      <c r="D112" s="199"/>
      <c r="E112" s="199"/>
      <c r="F112" s="199"/>
      <c r="G112" s="199"/>
      <c r="H112" s="199"/>
      <c r="I112" s="199"/>
      <c r="J112" s="199"/>
    </row>
  </sheetData>
  <customSheetViews>
    <customSheetView guid="{7398011F-6792-457D-9968-3CBE3236EAF9}" scale="85" showPageBreaks="1" printArea="1" view="pageBreakPreview">
      <selection activeCell="L2" sqref="L2"/>
      <pageMargins left="0.51181102362204722" right="0.51181102362204722" top="0.59055118110236227" bottom="0.74803149606299213" header="0.31496062992125984" footer="0.31496062992125984"/>
      <pageSetup paperSize="9" scale="59"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B6:B9"/>
    <mergeCell ref="C6:C9"/>
    <mergeCell ref="D6:G6"/>
  </mergeCells>
  <pageMargins left="0.51181102362204722" right="0.51181102362204722" top="0.69520833333333332" bottom="0.74803149606299213" header="0.31496062992125984" footer="0.31496062992125984"/>
  <pageSetup paperSize="9" scale="47" orientation="portrait" r:id="rId2"/>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20&amp;R&amp;"Calibri Light,Regular"&amp;10Dirección Ejecutiva
Sub Dirección de Gestión de Información</oddFooter>
  </headerFooter>
  <rowBreaks count="1" manualBreakCount="1">
    <brk id="111" max="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4"/>
  </sheetPr>
  <dimension ref="B1:L126"/>
  <sheetViews>
    <sheetView view="pageBreakPreview" zoomScale="85" zoomScaleNormal="100" zoomScaleSheetLayoutView="85" zoomScalePageLayoutView="115" workbookViewId="0">
      <selection activeCell="D35" sqref="D35"/>
    </sheetView>
  </sheetViews>
  <sheetFormatPr defaultRowHeight="11.25"/>
  <cols>
    <col min="1" max="1" width="1.83203125" style="199" customWidth="1"/>
    <col min="2" max="2" width="13.83203125" style="199" customWidth="1"/>
    <col min="3" max="3" width="39" style="199" customWidth="1"/>
    <col min="4" max="4" width="37.1640625" style="199" customWidth="1"/>
    <col min="5" max="7" width="25.6640625" style="199" customWidth="1"/>
    <col min="8" max="8" width="24.6640625" style="199" customWidth="1"/>
    <col min="9" max="9" width="17" style="199" customWidth="1"/>
    <col min="10" max="10" width="15.6640625" style="199" bestFit="1" customWidth="1"/>
    <col min="11" max="11" width="3.1640625" style="199" customWidth="1"/>
    <col min="12" max="12" width="9.83203125" style="199" customWidth="1"/>
    <col min="13" max="16384" width="9.33203125" style="199"/>
  </cols>
  <sheetData>
    <row r="1" spans="2:12" ht="5.25" customHeight="1">
      <c r="B1" s="196"/>
      <c r="C1" s="197"/>
      <c r="D1" s="197"/>
      <c r="E1" s="197"/>
      <c r="F1" s="197"/>
      <c r="G1" s="197"/>
      <c r="H1" s="197"/>
      <c r="I1" s="198"/>
      <c r="J1" s="198"/>
      <c r="K1" s="198"/>
      <c r="L1" s="198"/>
    </row>
    <row r="2" spans="2:12" ht="18" customHeight="1">
      <c r="C2" s="441" t="s">
        <v>208</v>
      </c>
      <c r="D2" s="381"/>
      <c r="E2" s="381"/>
      <c r="F2" s="381"/>
      <c r="G2" s="381"/>
      <c r="H2" s="381"/>
      <c r="I2" s="381"/>
      <c r="J2" s="381"/>
      <c r="K2" s="381"/>
      <c r="L2" s="381"/>
    </row>
    <row r="3" spans="2:12" s="400" customFormat="1" ht="4.5" customHeight="1">
      <c r="B3" s="199"/>
      <c r="C3" s="199"/>
      <c r="D3" s="199"/>
      <c r="E3" s="199"/>
      <c r="F3" s="199"/>
      <c r="G3" s="199"/>
      <c r="H3" s="199"/>
      <c r="I3" s="199"/>
      <c r="J3" s="199"/>
      <c r="K3" s="199"/>
      <c r="L3" s="199"/>
    </row>
    <row r="4" spans="2:12" s="400" customFormat="1" ht="15.75">
      <c r="B4" s="199"/>
      <c r="C4" s="1308" t="s">
        <v>302</v>
      </c>
      <c r="D4" s="1308" t="s">
        <v>400</v>
      </c>
      <c r="E4" s="1309" t="s">
        <v>429</v>
      </c>
      <c r="F4" s="1309"/>
      <c r="G4" s="1309"/>
      <c r="H4" s="1309"/>
      <c r="I4" s="199"/>
      <c r="J4" s="199"/>
      <c r="K4" s="199"/>
      <c r="L4" s="199"/>
    </row>
    <row r="5" spans="2:12" s="400" customFormat="1" ht="15.75">
      <c r="B5" s="199"/>
      <c r="C5" s="1308"/>
      <c r="D5" s="1308"/>
      <c r="E5" s="979">
        <v>2017</v>
      </c>
      <c r="F5" s="979">
        <v>2016</v>
      </c>
      <c r="G5" s="979" t="s">
        <v>426</v>
      </c>
      <c r="H5" s="979" t="s">
        <v>427</v>
      </c>
      <c r="I5" s="199"/>
      <c r="J5" s="199"/>
      <c r="K5" s="199"/>
      <c r="L5" s="199"/>
    </row>
    <row r="6" spans="2:12" s="400" customFormat="1" ht="15.75">
      <c r="B6" s="199"/>
      <c r="C6" s="1308"/>
      <c r="D6" s="1308"/>
      <c r="E6" s="980">
        <f>+'22.Anexos_MáxDemanda (1)'!D8</f>
        <v>42801.8125</v>
      </c>
      <c r="F6" s="980">
        <f>+'22.Anexos_MáxDemanda (1)'!E8</f>
        <v>42459.791666666664</v>
      </c>
      <c r="G6" s="980">
        <f>+'22.Anexos_MáxDemanda (1)'!F8</f>
        <v>42801.8125</v>
      </c>
      <c r="H6" s="979" t="s">
        <v>466</v>
      </c>
      <c r="I6" s="199"/>
      <c r="J6" s="199"/>
      <c r="K6" s="199"/>
      <c r="L6" s="199"/>
    </row>
    <row r="7" spans="2:12" s="400" customFormat="1" ht="15.75">
      <c r="B7" s="199"/>
      <c r="C7" s="1308"/>
      <c r="D7" s="1308"/>
      <c r="E7" s="981">
        <f>+'22.Anexos_MáxDemanda (1)'!D9</f>
        <v>42801.8125</v>
      </c>
      <c r="F7" s="981">
        <f>+'22.Anexos_MáxDemanda (1)'!E9</f>
        <v>42459.791666666664</v>
      </c>
      <c r="G7" s="981">
        <f>+'22.Anexos_MáxDemanda (1)'!F9</f>
        <v>42801.8125</v>
      </c>
      <c r="H7" s="979" t="s">
        <v>428</v>
      </c>
      <c r="I7" s="199"/>
      <c r="J7" s="199"/>
      <c r="K7" s="199"/>
      <c r="L7" s="199"/>
    </row>
    <row r="8" spans="2:12" s="400" customFormat="1" ht="15.75">
      <c r="B8" s="199"/>
      <c r="C8" s="982" t="s">
        <v>300</v>
      </c>
      <c r="D8" s="983" t="s">
        <v>265</v>
      </c>
      <c r="E8" s="984">
        <v>0</v>
      </c>
      <c r="F8" s="984">
        <v>0</v>
      </c>
      <c r="G8" s="984">
        <v>0</v>
      </c>
      <c r="H8" s="985" t="str">
        <f t="shared" ref="H8:H73" si="0">+IF(F8=0,"",E8/F8-1)</f>
        <v/>
      </c>
      <c r="I8" s="199"/>
      <c r="J8" s="199"/>
      <c r="K8" s="199"/>
      <c r="L8" s="199"/>
    </row>
    <row r="9" spans="2:12" s="400" customFormat="1" ht="15.75">
      <c r="B9" s="199"/>
      <c r="C9" s="986" t="s">
        <v>570</v>
      </c>
      <c r="D9" s="986"/>
      <c r="E9" s="987">
        <v>0</v>
      </c>
      <c r="F9" s="987">
        <v>0</v>
      </c>
      <c r="G9" s="987">
        <v>0</v>
      </c>
      <c r="H9" s="988" t="str">
        <f t="shared" si="0"/>
        <v/>
      </c>
      <c r="I9" s="199"/>
      <c r="J9" s="199"/>
      <c r="K9" s="199"/>
      <c r="L9" s="199"/>
    </row>
    <row r="10" spans="2:12" s="400" customFormat="1" ht="15.75">
      <c r="B10" s="199"/>
      <c r="C10" s="982" t="s">
        <v>296</v>
      </c>
      <c r="D10" s="983" t="s">
        <v>379</v>
      </c>
      <c r="E10" s="984">
        <v>0</v>
      </c>
      <c r="F10" s="984">
        <v>0</v>
      </c>
      <c r="G10" s="984">
        <v>0</v>
      </c>
      <c r="H10" s="985" t="str">
        <f t="shared" si="0"/>
        <v/>
      </c>
      <c r="I10" s="199"/>
      <c r="J10" s="199"/>
      <c r="K10" s="199"/>
      <c r="L10" s="199"/>
    </row>
    <row r="11" spans="2:12" s="400" customFormat="1" ht="15.75">
      <c r="B11" s="199"/>
      <c r="C11" s="986" t="s">
        <v>571</v>
      </c>
      <c r="D11" s="986"/>
      <c r="E11" s="987">
        <v>0</v>
      </c>
      <c r="F11" s="987">
        <v>0</v>
      </c>
      <c r="G11" s="987">
        <v>0</v>
      </c>
      <c r="H11" s="988" t="str">
        <f t="shared" si="0"/>
        <v/>
      </c>
      <c r="I11" s="199"/>
      <c r="J11" s="199"/>
      <c r="K11" s="199"/>
      <c r="L11" s="199"/>
    </row>
    <row r="12" spans="2:12" s="400" customFormat="1" ht="15.75">
      <c r="B12" s="199"/>
      <c r="C12" s="982" t="s">
        <v>594</v>
      </c>
      <c r="D12" s="983" t="s">
        <v>239</v>
      </c>
      <c r="E12" s="984">
        <v>5.2111700000000001</v>
      </c>
      <c r="F12" s="984">
        <v>5.0620900000000004</v>
      </c>
      <c r="G12" s="984">
        <v>5.2111700000000001</v>
      </c>
      <c r="H12" s="985">
        <f t="shared" si="0"/>
        <v>2.9450286344177901E-2</v>
      </c>
      <c r="I12" s="199"/>
      <c r="J12" s="199"/>
      <c r="K12" s="199"/>
      <c r="L12" s="199"/>
    </row>
    <row r="13" spans="2:12" s="400" customFormat="1" ht="15.75">
      <c r="B13" s="199"/>
      <c r="C13" s="989"/>
      <c r="D13" s="983" t="s">
        <v>240</v>
      </c>
      <c r="E13" s="984">
        <v>255.26062999999999</v>
      </c>
      <c r="F13" s="984">
        <v>255.8305</v>
      </c>
      <c r="G13" s="984">
        <v>255.26062999999999</v>
      </c>
      <c r="H13" s="985">
        <f t="shared" si="0"/>
        <v>-2.2275295557019348E-3</v>
      </c>
      <c r="I13" s="199"/>
      <c r="J13" s="199"/>
      <c r="K13" s="199"/>
      <c r="L13" s="199"/>
    </row>
    <row r="14" spans="2:12" s="400" customFormat="1" ht="15.75">
      <c r="B14" s="199"/>
      <c r="C14" s="989"/>
      <c r="D14" s="983" t="s">
        <v>237</v>
      </c>
      <c r="E14" s="984">
        <v>90.76652</v>
      </c>
      <c r="F14" s="984">
        <v>89.583190000000002</v>
      </c>
      <c r="G14" s="984">
        <v>90.766520000000014</v>
      </c>
      <c r="H14" s="985">
        <f t="shared" si="0"/>
        <v>1.3209286251137042E-2</v>
      </c>
      <c r="I14" s="199"/>
      <c r="J14" s="199"/>
      <c r="K14" s="199"/>
      <c r="L14" s="199"/>
    </row>
    <row r="15" spans="2:12" s="400" customFormat="1" ht="15.75">
      <c r="B15" s="199"/>
      <c r="C15" s="989"/>
      <c r="D15" s="983" t="s">
        <v>238</v>
      </c>
      <c r="E15" s="984">
        <v>9.9999000000000002</v>
      </c>
      <c r="F15" s="984">
        <v>9.9873799999999999</v>
      </c>
      <c r="G15" s="984">
        <v>9.9999000000000002</v>
      </c>
      <c r="H15" s="985">
        <f t="shared" si="0"/>
        <v>1.2535820205099579E-3</v>
      </c>
      <c r="I15" s="199"/>
      <c r="J15" s="199"/>
      <c r="K15" s="199"/>
      <c r="L15" s="199"/>
    </row>
    <row r="16" spans="2:12" s="400" customFormat="1" ht="15.75">
      <c r="B16" s="199"/>
      <c r="C16" s="986" t="s">
        <v>572</v>
      </c>
      <c r="D16" s="986"/>
      <c r="E16" s="987">
        <v>361.23822000000001</v>
      </c>
      <c r="F16" s="987">
        <v>360.46315999999996</v>
      </c>
      <c r="G16" s="987">
        <v>361.23822000000001</v>
      </c>
      <c r="H16" s="988">
        <f t="shared" si="0"/>
        <v>2.1501781208377313E-3</v>
      </c>
      <c r="I16" s="199"/>
      <c r="J16" s="199"/>
      <c r="K16" s="199"/>
      <c r="L16" s="199"/>
    </row>
    <row r="17" spans="2:12" s="400" customFormat="1" ht="15.75">
      <c r="B17" s="199"/>
      <c r="C17" s="982" t="s">
        <v>261</v>
      </c>
      <c r="D17" s="983" t="s">
        <v>381</v>
      </c>
      <c r="E17" s="984">
        <v>16.99982</v>
      </c>
      <c r="F17" s="984">
        <v>29.16432</v>
      </c>
      <c r="G17" s="984">
        <v>16.99982</v>
      </c>
      <c r="H17" s="985">
        <f t="shared" si="0"/>
        <v>-0.41710213027425291</v>
      </c>
      <c r="I17" s="199"/>
      <c r="J17" s="199"/>
      <c r="K17" s="199"/>
      <c r="L17" s="199"/>
    </row>
    <row r="18" spans="2:12" s="400" customFormat="1" ht="15.75">
      <c r="B18" s="199"/>
      <c r="C18" s="986" t="s">
        <v>573</v>
      </c>
      <c r="D18" s="986"/>
      <c r="E18" s="987">
        <v>16.99982</v>
      </c>
      <c r="F18" s="987">
        <v>29.16432</v>
      </c>
      <c r="G18" s="987">
        <v>16.99982</v>
      </c>
      <c r="H18" s="988">
        <f t="shared" si="0"/>
        <v>-0.41710213027425291</v>
      </c>
      <c r="I18" s="199"/>
      <c r="J18" s="199"/>
      <c r="K18" s="199"/>
      <c r="L18" s="199"/>
    </row>
    <row r="19" spans="2:12" s="400" customFormat="1" ht="15.75">
      <c r="B19" s="199"/>
      <c r="C19" s="982" t="s">
        <v>267</v>
      </c>
      <c r="D19" s="983" t="s">
        <v>382</v>
      </c>
      <c r="E19" s="984">
        <v>56.634650000000001</v>
      </c>
      <c r="F19" s="984">
        <v>88.533389999999997</v>
      </c>
      <c r="G19" s="984">
        <v>56.634650000000001</v>
      </c>
      <c r="H19" s="985">
        <f t="shared" si="0"/>
        <v>-0.36030180251767152</v>
      </c>
      <c r="I19" s="199"/>
      <c r="J19" s="199"/>
      <c r="K19" s="199"/>
      <c r="L19" s="199"/>
    </row>
    <row r="20" spans="2:12" s="400" customFormat="1" ht="15.75">
      <c r="B20" s="199"/>
      <c r="C20" s="986" t="s">
        <v>574</v>
      </c>
      <c r="D20" s="986"/>
      <c r="E20" s="987">
        <v>56.634650000000001</v>
      </c>
      <c r="F20" s="987">
        <v>88.533389999999997</v>
      </c>
      <c r="G20" s="987">
        <v>56.634650000000001</v>
      </c>
      <c r="H20" s="988">
        <f t="shared" si="0"/>
        <v>-0.36030180251767152</v>
      </c>
      <c r="I20" s="199"/>
      <c r="J20" s="199"/>
      <c r="K20" s="199"/>
      <c r="L20" s="199"/>
    </row>
    <row r="21" spans="2:12" s="400" customFormat="1" ht="15.75">
      <c r="B21" s="199"/>
      <c r="C21" s="982" t="s">
        <v>270</v>
      </c>
      <c r="D21" s="983" t="s">
        <v>271</v>
      </c>
      <c r="E21" s="984">
        <v>129.16291000000001</v>
      </c>
      <c r="F21" s="984">
        <v>0</v>
      </c>
      <c r="G21" s="984">
        <v>129.16291000000001</v>
      </c>
      <c r="H21" s="985" t="str">
        <f t="shared" si="0"/>
        <v/>
      </c>
      <c r="I21" s="199"/>
      <c r="J21" s="199"/>
      <c r="K21" s="199"/>
      <c r="L21" s="199"/>
    </row>
    <row r="22" spans="2:12" s="400" customFormat="1" ht="15.75">
      <c r="B22" s="199"/>
      <c r="C22" s="986" t="s">
        <v>575</v>
      </c>
      <c r="D22" s="986"/>
      <c r="E22" s="987">
        <v>129.16291000000001</v>
      </c>
      <c r="F22" s="987">
        <v>0</v>
      </c>
      <c r="G22" s="987">
        <v>129.16291000000001</v>
      </c>
      <c r="H22" s="988" t="str">
        <f t="shared" si="0"/>
        <v/>
      </c>
      <c r="I22" s="199"/>
      <c r="J22" s="199"/>
      <c r="K22" s="199"/>
      <c r="L22" s="199"/>
    </row>
    <row r="23" spans="2:12" s="400" customFormat="1" ht="15.75">
      <c r="B23" s="199"/>
      <c r="C23" s="982" t="s">
        <v>286</v>
      </c>
      <c r="D23" s="983" t="s">
        <v>385</v>
      </c>
      <c r="E23" s="984">
        <v>110.68579</v>
      </c>
      <c r="F23" s="984">
        <v>111.95042000000001</v>
      </c>
      <c r="G23" s="984">
        <v>110.68579</v>
      </c>
      <c r="H23" s="985">
        <f t="shared" si="0"/>
        <v>-1.1296339933338451E-2</v>
      </c>
      <c r="I23" s="199"/>
      <c r="J23" s="199"/>
      <c r="K23" s="199"/>
      <c r="L23" s="199"/>
    </row>
    <row r="24" spans="2:12" s="400" customFormat="1" ht="15.75">
      <c r="B24" s="199"/>
      <c r="C24" s="989"/>
      <c r="D24" s="983" t="s">
        <v>483</v>
      </c>
      <c r="E24" s="984"/>
      <c r="F24" s="984">
        <v>0</v>
      </c>
      <c r="G24" s="984"/>
      <c r="H24" s="985" t="str">
        <f t="shared" si="0"/>
        <v/>
      </c>
      <c r="I24" s="199"/>
      <c r="J24" s="199"/>
      <c r="K24" s="199"/>
      <c r="L24" s="199"/>
    </row>
    <row r="25" spans="2:12" s="400" customFormat="1" ht="15.75">
      <c r="B25" s="199"/>
      <c r="C25" s="989"/>
      <c r="D25" s="983" t="s">
        <v>251</v>
      </c>
      <c r="E25" s="984">
        <v>0</v>
      </c>
      <c r="F25" s="984">
        <v>0</v>
      </c>
      <c r="G25" s="984">
        <v>0</v>
      </c>
      <c r="H25" s="985" t="str">
        <f t="shared" si="0"/>
        <v/>
      </c>
      <c r="I25" s="199"/>
      <c r="J25" s="199"/>
      <c r="K25" s="199"/>
      <c r="L25" s="199"/>
    </row>
    <row r="26" spans="2:12" s="400" customFormat="1" ht="15.75">
      <c r="B26" s="199"/>
      <c r="C26" s="986" t="s">
        <v>386</v>
      </c>
      <c r="D26" s="986"/>
      <c r="E26" s="987">
        <v>110.68579</v>
      </c>
      <c r="F26" s="987">
        <v>111.95042000000001</v>
      </c>
      <c r="G26" s="987">
        <v>110.68579</v>
      </c>
      <c r="H26" s="988">
        <f t="shared" si="0"/>
        <v>-1.1296339933338451E-2</v>
      </c>
      <c r="I26" s="199"/>
      <c r="J26" s="199"/>
      <c r="K26" s="199"/>
      <c r="L26" s="199"/>
    </row>
    <row r="27" spans="2:12" s="400" customFormat="1" ht="15.75">
      <c r="B27" s="199"/>
      <c r="C27" s="982" t="s">
        <v>253</v>
      </c>
      <c r="D27" s="983" t="s">
        <v>254</v>
      </c>
      <c r="E27" s="984">
        <v>26.39648</v>
      </c>
      <c r="F27" s="984">
        <v>26.340669999999999</v>
      </c>
      <c r="G27" s="984">
        <v>26.39648</v>
      </c>
      <c r="H27" s="985">
        <f t="shared" si="0"/>
        <v>2.1187767813044545E-3</v>
      </c>
      <c r="I27" s="199"/>
      <c r="J27" s="199"/>
      <c r="K27" s="199"/>
      <c r="L27" s="199"/>
    </row>
    <row r="28" spans="2:12" s="400" customFormat="1" ht="15.75">
      <c r="B28" s="199"/>
      <c r="C28" s="986" t="s">
        <v>388</v>
      </c>
      <c r="D28" s="986"/>
      <c r="E28" s="987">
        <v>26.39648</v>
      </c>
      <c r="F28" s="987">
        <v>26.340669999999999</v>
      </c>
      <c r="G28" s="987">
        <v>26.39648</v>
      </c>
      <c r="H28" s="988">
        <f t="shared" si="0"/>
        <v>2.1187767813044545E-3</v>
      </c>
      <c r="I28" s="199"/>
      <c r="J28" s="199"/>
      <c r="K28" s="199"/>
      <c r="L28" s="199"/>
    </row>
    <row r="29" spans="2:12" s="400" customFormat="1" ht="15.75">
      <c r="B29" s="199"/>
      <c r="C29" s="982" t="s">
        <v>90</v>
      </c>
      <c r="D29" s="983" t="s">
        <v>389</v>
      </c>
      <c r="E29" s="984">
        <v>0</v>
      </c>
      <c r="F29" s="984">
        <v>0</v>
      </c>
      <c r="G29" s="984">
        <v>0</v>
      </c>
      <c r="H29" s="985" t="str">
        <f t="shared" si="0"/>
        <v/>
      </c>
      <c r="I29" s="199"/>
      <c r="J29" s="199"/>
      <c r="K29" s="199"/>
      <c r="L29" s="199"/>
    </row>
    <row r="30" spans="2:12" s="400" customFormat="1" ht="15.75">
      <c r="B30" s="199"/>
      <c r="C30" s="986" t="s">
        <v>390</v>
      </c>
      <c r="D30" s="986"/>
      <c r="E30" s="987">
        <v>0</v>
      </c>
      <c r="F30" s="987">
        <v>0</v>
      </c>
      <c r="G30" s="987">
        <v>0</v>
      </c>
      <c r="H30" s="988" t="str">
        <f t="shared" si="0"/>
        <v/>
      </c>
      <c r="I30" s="199"/>
      <c r="J30" s="199"/>
      <c r="K30" s="199"/>
      <c r="L30" s="199"/>
    </row>
    <row r="31" spans="2:12" s="400" customFormat="1" ht="15.75">
      <c r="B31" s="199"/>
      <c r="C31" s="982" t="s">
        <v>213</v>
      </c>
      <c r="D31" s="983" t="s">
        <v>214</v>
      </c>
      <c r="E31" s="984">
        <v>0</v>
      </c>
      <c r="F31" s="984">
        <v>45.517539999999997</v>
      </c>
      <c r="G31" s="984">
        <v>0</v>
      </c>
      <c r="H31" s="985">
        <f t="shared" si="0"/>
        <v>-1</v>
      </c>
      <c r="I31" s="199"/>
      <c r="J31" s="199"/>
      <c r="K31" s="199"/>
      <c r="L31" s="199"/>
    </row>
    <row r="32" spans="2:12" s="400" customFormat="1" ht="15.75">
      <c r="B32" s="199"/>
      <c r="C32" s="989"/>
      <c r="D32" s="983" t="s">
        <v>264</v>
      </c>
      <c r="E32" s="984">
        <v>166.6456</v>
      </c>
      <c r="F32" s="984">
        <v>166.73059000000001</v>
      </c>
      <c r="G32" s="984">
        <v>166.6456</v>
      </c>
      <c r="H32" s="985">
        <f t="shared" si="0"/>
        <v>-5.0974449259733046E-4</v>
      </c>
      <c r="I32" s="199"/>
      <c r="J32" s="199"/>
      <c r="K32" s="199"/>
      <c r="L32" s="199"/>
    </row>
    <row r="33" spans="2:12" s="400" customFormat="1" ht="15.75">
      <c r="B33" s="199"/>
      <c r="C33" s="989"/>
      <c r="D33" s="983" t="s">
        <v>220</v>
      </c>
      <c r="E33" s="984">
        <v>28.80293</v>
      </c>
      <c r="F33" s="984">
        <v>24.094989999999999</v>
      </c>
      <c r="G33" s="984">
        <v>28.80293</v>
      </c>
      <c r="H33" s="985">
        <f t="shared" si="0"/>
        <v>0.19539082605969127</v>
      </c>
      <c r="I33" s="199"/>
      <c r="J33" s="199"/>
      <c r="K33" s="199"/>
      <c r="L33" s="199"/>
    </row>
    <row r="34" spans="2:12" s="400" customFormat="1" ht="15.75">
      <c r="B34" s="199"/>
      <c r="C34" s="989"/>
      <c r="D34" s="983" t="s">
        <v>217</v>
      </c>
      <c r="E34" s="984">
        <v>0</v>
      </c>
      <c r="F34" s="984">
        <v>0.2</v>
      </c>
      <c r="G34" s="984">
        <v>0</v>
      </c>
      <c r="H34" s="985">
        <f t="shared" si="0"/>
        <v>-1</v>
      </c>
      <c r="I34" s="199"/>
      <c r="J34" s="199"/>
      <c r="K34" s="199"/>
      <c r="L34" s="199"/>
    </row>
    <row r="35" spans="2:12" s="400" customFormat="1" ht="15.75">
      <c r="B35" s="199"/>
      <c r="C35" s="989"/>
      <c r="D35" s="983" t="s">
        <v>222</v>
      </c>
      <c r="E35" s="984">
        <v>46.008020000000002</v>
      </c>
      <c r="F35" s="984">
        <v>44.189779999999999</v>
      </c>
      <c r="G35" s="984">
        <v>46.008020000000002</v>
      </c>
      <c r="H35" s="985">
        <f t="shared" si="0"/>
        <v>4.1146165470839602E-2</v>
      </c>
      <c r="I35" s="199"/>
      <c r="J35" s="199"/>
      <c r="K35" s="199"/>
      <c r="L35" s="199"/>
    </row>
    <row r="36" spans="2:12" s="400" customFormat="1" ht="15.75">
      <c r="B36" s="199"/>
      <c r="C36" s="989"/>
      <c r="D36" s="983" t="s">
        <v>216</v>
      </c>
      <c r="E36" s="984">
        <v>0</v>
      </c>
      <c r="F36" s="984">
        <v>3.0960000000000001</v>
      </c>
      <c r="G36" s="984">
        <v>0</v>
      </c>
      <c r="H36" s="985">
        <f t="shared" si="0"/>
        <v>-1</v>
      </c>
      <c r="I36" s="199"/>
      <c r="J36" s="199"/>
      <c r="K36" s="199"/>
      <c r="L36" s="199"/>
    </row>
    <row r="37" spans="2:12" s="400" customFormat="1" ht="15.75">
      <c r="B37" s="199"/>
      <c r="C37" s="989"/>
      <c r="D37" s="983" t="s">
        <v>223</v>
      </c>
      <c r="E37" s="984">
        <v>7.9963200000000008</v>
      </c>
      <c r="F37" s="984">
        <v>6.9814799999999995</v>
      </c>
      <c r="G37" s="984">
        <v>7.9963200000000008</v>
      </c>
      <c r="H37" s="985">
        <f t="shared" si="0"/>
        <v>0.14536172845872231</v>
      </c>
      <c r="I37" s="199"/>
      <c r="J37" s="199"/>
      <c r="K37" s="199"/>
      <c r="L37" s="199"/>
    </row>
    <row r="38" spans="2:12" s="400" customFormat="1" ht="15.75">
      <c r="B38" s="199"/>
      <c r="C38" s="989"/>
      <c r="D38" s="983" t="s">
        <v>224</v>
      </c>
      <c r="E38" s="984">
        <v>8.2912300000000005</v>
      </c>
      <c r="F38" s="984">
        <v>3.0195099999999999</v>
      </c>
      <c r="G38" s="984">
        <v>8.2912300000000005</v>
      </c>
      <c r="H38" s="985">
        <f t="shared" si="0"/>
        <v>1.7458859218879885</v>
      </c>
      <c r="I38" s="199"/>
      <c r="J38" s="199"/>
      <c r="K38" s="199"/>
      <c r="L38" s="199"/>
    </row>
    <row r="39" spans="2:12" s="400" customFormat="1" ht="15.75">
      <c r="B39" s="199"/>
      <c r="C39" s="989"/>
      <c r="D39" s="983" t="s">
        <v>215</v>
      </c>
      <c r="E39" s="984">
        <v>4.3943700000000003</v>
      </c>
      <c r="F39" s="984">
        <v>4.6890599999999996</v>
      </c>
      <c r="G39" s="984">
        <v>4.3943700000000003</v>
      </c>
      <c r="H39" s="985">
        <f t="shared" si="0"/>
        <v>-6.2846284756432946E-2</v>
      </c>
      <c r="I39" s="199"/>
      <c r="J39" s="199"/>
      <c r="K39" s="199"/>
      <c r="L39" s="199"/>
    </row>
    <row r="40" spans="2:12" s="400" customFormat="1" ht="15.75">
      <c r="B40" s="199"/>
      <c r="C40" s="989"/>
      <c r="D40" s="983" t="s">
        <v>218</v>
      </c>
      <c r="E40" s="984">
        <v>0.55896999999999997</v>
      </c>
      <c r="F40" s="984">
        <v>0.26</v>
      </c>
      <c r="G40" s="984">
        <v>0.55896999999999997</v>
      </c>
      <c r="H40" s="985">
        <f t="shared" si="0"/>
        <v>1.1498846153846154</v>
      </c>
      <c r="I40" s="199"/>
      <c r="J40" s="199"/>
      <c r="K40" s="199"/>
      <c r="L40" s="199"/>
    </row>
    <row r="41" spans="2:12" s="400" customFormat="1" ht="15.75">
      <c r="B41" s="199"/>
      <c r="C41" s="989"/>
      <c r="D41" s="983" t="s">
        <v>219</v>
      </c>
      <c r="E41" s="984">
        <v>0.32122000000000001</v>
      </c>
      <c r="F41" s="984">
        <v>0.26</v>
      </c>
      <c r="G41" s="984">
        <v>0.32122000000000001</v>
      </c>
      <c r="H41" s="985">
        <f t="shared" si="0"/>
        <v>0.23546153846153839</v>
      </c>
      <c r="I41" s="199"/>
      <c r="J41" s="199"/>
      <c r="K41" s="199"/>
      <c r="L41" s="199"/>
    </row>
    <row r="42" spans="2:12" s="400" customFormat="1" ht="15.75">
      <c r="B42" s="199"/>
      <c r="C42" s="989"/>
      <c r="D42" s="983" t="s">
        <v>221</v>
      </c>
      <c r="E42" s="984">
        <v>64.893129999999999</v>
      </c>
      <c r="F42" s="984">
        <v>105.76417000000001</v>
      </c>
      <c r="G42" s="984">
        <v>64.893129999999999</v>
      </c>
      <c r="H42" s="985">
        <f t="shared" si="0"/>
        <v>-0.3864355953438674</v>
      </c>
      <c r="I42" s="199"/>
      <c r="J42" s="199"/>
      <c r="K42" s="199"/>
      <c r="L42" s="199"/>
    </row>
    <row r="43" spans="2:12" s="400" customFormat="1" ht="15.75">
      <c r="B43" s="199"/>
      <c r="C43" s="986" t="s">
        <v>392</v>
      </c>
      <c r="D43" s="986"/>
      <c r="E43" s="987">
        <v>327.91178999999994</v>
      </c>
      <c r="F43" s="987">
        <v>404.80311999999992</v>
      </c>
      <c r="G43" s="987">
        <v>327.91178999999994</v>
      </c>
      <c r="H43" s="988">
        <f t="shared" si="0"/>
        <v>-0.18994747372500487</v>
      </c>
      <c r="I43" s="199"/>
      <c r="J43" s="199"/>
      <c r="K43" s="199"/>
      <c r="L43" s="199"/>
    </row>
    <row r="44" spans="2:12" s="400" customFormat="1" ht="15.75">
      <c r="B44" s="199"/>
      <c r="C44" s="982" t="s">
        <v>293</v>
      </c>
      <c r="D44" s="983" t="s">
        <v>393</v>
      </c>
      <c r="E44" s="984">
        <v>0</v>
      </c>
      <c r="F44" s="984">
        <v>0</v>
      </c>
      <c r="G44" s="984">
        <v>0</v>
      </c>
      <c r="H44" s="985" t="str">
        <f t="shared" si="0"/>
        <v/>
      </c>
      <c r="I44" s="199"/>
      <c r="J44" s="199"/>
      <c r="K44" s="199"/>
      <c r="L44" s="199"/>
    </row>
    <row r="45" spans="2:12" s="400" customFormat="1" ht="15.75">
      <c r="B45" s="199"/>
      <c r="C45" s="986" t="s">
        <v>394</v>
      </c>
      <c r="D45" s="986"/>
      <c r="E45" s="987">
        <v>0</v>
      </c>
      <c r="F45" s="987">
        <v>0</v>
      </c>
      <c r="G45" s="987">
        <v>0</v>
      </c>
      <c r="H45" s="988" t="str">
        <f t="shared" si="0"/>
        <v/>
      </c>
      <c r="I45" s="199"/>
      <c r="J45" s="199"/>
      <c r="K45" s="199"/>
      <c r="L45" s="199"/>
    </row>
    <row r="46" spans="2:12" s="400" customFormat="1" ht="15.75">
      <c r="B46" s="199"/>
      <c r="C46" s="982" t="s">
        <v>92</v>
      </c>
      <c r="D46" s="983" t="s">
        <v>395</v>
      </c>
      <c r="E46" s="984">
        <v>172.17124999999999</v>
      </c>
      <c r="F46" s="984">
        <v>192.07131000000001</v>
      </c>
      <c r="G46" s="984">
        <v>172.17124999999999</v>
      </c>
      <c r="H46" s="985">
        <f t="shared" si="0"/>
        <v>-0.10360766529889354</v>
      </c>
      <c r="I46" s="199"/>
      <c r="J46" s="199"/>
      <c r="K46" s="199"/>
      <c r="L46" s="199"/>
    </row>
    <row r="47" spans="2:12" s="400" customFormat="1" ht="15.75">
      <c r="B47" s="199"/>
      <c r="C47" s="986" t="s">
        <v>396</v>
      </c>
      <c r="D47" s="986"/>
      <c r="E47" s="987">
        <v>172.17124999999999</v>
      </c>
      <c r="F47" s="987">
        <v>192.07131000000001</v>
      </c>
      <c r="G47" s="987">
        <v>172.17124999999999</v>
      </c>
      <c r="H47" s="988">
        <f t="shared" si="0"/>
        <v>-0.10360766529889354</v>
      </c>
      <c r="I47" s="199"/>
      <c r="J47" s="199"/>
      <c r="K47" s="199"/>
      <c r="L47" s="199"/>
    </row>
    <row r="48" spans="2:12" s="400" customFormat="1" ht="15.75">
      <c r="B48" s="199"/>
      <c r="C48" s="982" t="s">
        <v>93</v>
      </c>
      <c r="D48" s="983" t="s">
        <v>212</v>
      </c>
      <c r="E48" s="984">
        <v>122.69233</v>
      </c>
      <c r="F48" s="984">
        <v>85.85933</v>
      </c>
      <c r="G48" s="984">
        <v>122.69233</v>
      </c>
      <c r="H48" s="985">
        <f t="shared" si="0"/>
        <v>0.42899239954469714</v>
      </c>
      <c r="I48" s="199"/>
      <c r="J48" s="199"/>
      <c r="K48" s="199"/>
      <c r="L48" s="199"/>
    </row>
    <row r="49" spans="2:12" s="400" customFormat="1" ht="15.75">
      <c r="B49" s="199"/>
      <c r="C49" s="986" t="s">
        <v>397</v>
      </c>
      <c r="D49" s="986"/>
      <c r="E49" s="987">
        <v>122.69233</v>
      </c>
      <c r="F49" s="987">
        <v>85.85933</v>
      </c>
      <c r="G49" s="987">
        <v>122.69233</v>
      </c>
      <c r="H49" s="988">
        <f t="shared" si="0"/>
        <v>0.42899239954469714</v>
      </c>
      <c r="I49" s="199"/>
      <c r="J49" s="199"/>
      <c r="K49" s="199"/>
      <c r="L49" s="199"/>
    </row>
    <row r="50" spans="2:12" s="400" customFormat="1" ht="15.75">
      <c r="B50" s="199"/>
      <c r="C50" s="982" t="s">
        <v>534</v>
      </c>
      <c r="D50" s="983" t="s">
        <v>332</v>
      </c>
      <c r="E50" s="984">
        <v>11.861000000000001</v>
      </c>
      <c r="F50" s="984">
        <v>11.284000000000001</v>
      </c>
      <c r="G50" s="984">
        <v>11.861000000000001</v>
      </c>
      <c r="H50" s="985">
        <f t="shared" si="0"/>
        <v>5.1134349521446243E-2</v>
      </c>
      <c r="I50" s="199"/>
      <c r="J50" s="199"/>
      <c r="K50" s="199"/>
      <c r="L50" s="199"/>
    </row>
    <row r="51" spans="2:12" s="400" customFormat="1" ht="15.75">
      <c r="B51" s="199"/>
      <c r="C51" s="986" t="s">
        <v>576</v>
      </c>
      <c r="D51" s="986"/>
      <c r="E51" s="987">
        <v>11.861000000000001</v>
      </c>
      <c r="F51" s="987">
        <v>11.284000000000001</v>
      </c>
      <c r="G51" s="987">
        <v>11.861000000000001</v>
      </c>
      <c r="H51" s="988">
        <f t="shared" si="0"/>
        <v>5.1134349521446243E-2</v>
      </c>
      <c r="I51" s="199"/>
      <c r="J51" s="199"/>
      <c r="K51" s="199"/>
      <c r="L51" s="199"/>
    </row>
    <row r="52" spans="2:12" s="400" customFormat="1" ht="15.75">
      <c r="B52" s="199"/>
      <c r="C52" s="982" t="s">
        <v>532</v>
      </c>
      <c r="D52" s="983" t="s">
        <v>349</v>
      </c>
      <c r="E52" s="984">
        <v>93.507350000000002</v>
      </c>
      <c r="F52" s="984">
        <v>49.149169999999998</v>
      </c>
      <c r="G52" s="984">
        <v>93.507350000000002</v>
      </c>
      <c r="H52" s="985">
        <f t="shared" si="0"/>
        <v>0.90252144644558618</v>
      </c>
      <c r="I52" s="199"/>
      <c r="J52" s="199"/>
      <c r="K52" s="199"/>
      <c r="L52" s="199"/>
    </row>
    <row r="53" spans="2:12" s="400" customFormat="1" ht="15.75">
      <c r="B53" s="199"/>
      <c r="C53" s="986" t="s">
        <v>577</v>
      </c>
      <c r="D53" s="986"/>
      <c r="E53" s="987">
        <v>93.507350000000002</v>
      </c>
      <c r="F53" s="987">
        <v>49.149169999999998</v>
      </c>
      <c r="G53" s="987">
        <v>93.507350000000002</v>
      </c>
      <c r="H53" s="988">
        <f t="shared" si="0"/>
        <v>0.90252144644558618</v>
      </c>
      <c r="I53" s="199"/>
      <c r="J53" s="199"/>
      <c r="K53" s="199"/>
      <c r="L53" s="199"/>
    </row>
    <row r="54" spans="2:12" s="400" customFormat="1" ht="15.75">
      <c r="B54" s="199"/>
      <c r="C54" s="982" t="s">
        <v>533</v>
      </c>
      <c r="D54" s="983" t="s">
        <v>370</v>
      </c>
      <c r="E54" s="984"/>
      <c r="F54" s="984">
        <v>4.5432699999999997</v>
      </c>
      <c r="G54" s="984"/>
      <c r="H54" s="985">
        <f t="shared" si="0"/>
        <v>-1</v>
      </c>
      <c r="I54" s="199"/>
      <c r="J54" s="199"/>
      <c r="K54" s="199"/>
      <c r="L54" s="199"/>
    </row>
    <row r="55" spans="2:12" s="400" customFormat="1" ht="15.75">
      <c r="B55" s="199"/>
      <c r="C55" s="989"/>
      <c r="D55" s="983" t="s">
        <v>371</v>
      </c>
      <c r="E55" s="984"/>
      <c r="F55" s="984">
        <v>5.1743300000000003</v>
      </c>
      <c r="G55" s="984"/>
      <c r="H55" s="985">
        <f t="shared" si="0"/>
        <v>-1</v>
      </c>
      <c r="I55" s="199"/>
      <c r="J55" s="199"/>
      <c r="K55" s="199"/>
      <c r="L55" s="199"/>
    </row>
    <row r="56" spans="2:12" s="400" customFormat="1" ht="15.75">
      <c r="B56" s="199"/>
      <c r="C56" s="989"/>
      <c r="D56" s="983" t="s">
        <v>372</v>
      </c>
      <c r="E56" s="984"/>
      <c r="F56" s="984">
        <v>6.7033399999999999</v>
      </c>
      <c r="G56" s="984"/>
      <c r="H56" s="985">
        <f t="shared" si="0"/>
        <v>-1</v>
      </c>
      <c r="I56" s="199"/>
      <c r="J56" s="199"/>
      <c r="K56" s="199"/>
      <c r="L56" s="199"/>
    </row>
    <row r="57" spans="2:12" s="400" customFormat="1" ht="15.75">
      <c r="B57" s="199"/>
      <c r="C57" s="989"/>
      <c r="D57" s="983" t="s">
        <v>373</v>
      </c>
      <c r="E57" s="984"/>
      <c r="F57" s="984">
        <v>6.5963500000000002</v>
      </c>
      <c r="G57" s="984"/>
      <c r="H57" s="985">
        <f t="shared" si="0"/>
        <v>-1</v>
      </c>
      <c r="I57" s="199"/>
      <c r="J57" s="199"/>
      <c r="K57" s="199"/>
      <c r="L57" s="199"/>
    </row>
    <row r="58" spans="2:12" s="400" customFormat="1" ht="15.75">
      <c r="B58" s="199"/>
      <c r="C58" s="986" t="s">
        <v>595</v>
      </c>
      <c r="D58" s="986"/>
      <c r="E58" s="987"/>
      <c r="F58" s="987">
        <v>23.017290000000003</v>
      </c>
      <c r="G58" s="987"/>
      <c r="H58" s="988">
        <f t="shared" si="0"/>
        <v>-1</v>
      </c>
      <c r="I58" s="199"/>
      <c r="J58" s="199"/>
      <c r="K58" s="199"/>
      <c r="L58" s="199"/>
    </row>
    <row r="59" spans="2:12" s="400" customFormat="1" ht="15.75">
      <c r="B59" s="199"/>
      <c r="C59" s="982" t="s">
        <v>578</v>
      </c>
      <c r="D59" s="983" t="s">
        <v>380</v>
      </c>
      <c r="E59" s="984">
        <v>0</v>
      </c>
      <c r="F59" s="984">
        <v>0</v>
      </c>
      <c r="G59" s="984">
        <v>0</v>
      </c>
      <c r="H59" s="985" t="str">
        <f t="shared" si="0"/>
        <v/>
      </c>
      <c r="I59" s="199"/>
      <c r="J59" s="199"/>
      <c r="K59" s="199"/>
      <c r="L59" s="199"/>
    </row>
    <row r="60" spans="2:12" s="400" customFormat="1" ht="15.75">
      <c r="B60" s="199"/>
      <c r="C60" s="986" t="s">
        <v>579</v>
      </c>
      <c r="D60" s="986"/>
      <c r="E60" s="987">
        <v>0</v>
      </c>
      <c r="F60" s="987">
        <v>0</v>
      </c>
      <c r="G60" s="987">
        <v>0</v>
      </c>
      <c r="H60" s="988" t="str">
        <f t="shared" si="0"/>
        <v/>
      </c>
      <c r="I60" s="199"/>
      <c r="J60" s="199"/>
      <c r="K60" s="199"/>
      <c r="L60" s="199"/>
    </row>
    <row r="61" spans="2:12" s="400" customFormat="1" ht="15.75">
      <c r="B61" s="199"/>
      <c r="C61" s="982" t="s">
        <v>86</v>
      </c>
      <c r="D61" s="983" t="s">
        <v>383</v>
      </c>
      <c r="E61" s="984">
        <v>4.5601000000000003</v>
      </c>
      <c r="F61" s="984">
        <v>4.5296700000000003</v>
      </c>
      <c r="G61" s="984">
        <v>4.5600999999999994</v>
      </c>
      <c r="H61" s="985">
        <f t="shared" si="0"/>
        <v>6.7179286791312354E-3</v>
      </c>
      <c r="I61" s="199"/>
      <c r="J61" s="199"/>
      <c r="K61" s="199"/>
      <c r="L61" s="199"/>
    </row>
    <row r="62" spans="2:12" s="400" customFormat="1" ht="15.75">
      <c r="B62" s="199"/>
      <c r="C62" s="986" t="s">
        <v>580</v>
      </c>
      <c r="D62" s="986"/>
      <c r="E62" s="987">
        <v>4.5601000000000003</v>
      </c>
      <c r="F62" s="987">
        <v>4.5296700000000003</v>
      </c>
      <c r="G62" s="987">
        <v>4.5600999999999994</v>
      </c>
      <c r="H62" s="988">
        <f t="shared" si="0"/>
        <v>6.7179286791312354E-3</v>
      </c>
      <c r="I62" s="199"/>
      <c r="J62" s="199"/>
      <c r="K62" s="199"/>
      <c r="L62" s="199"/>
    </row>
    <row r="63" spans="2:12" s="400" customFormat="1" ht="15.75">
      <c r="B63" s="199"/>
      <c r="C63" s="982" t="s">
        <v>581</v>
      </c>
      <c r="D63" s="983" t="s">
        <v>384</v>
      </c>
      <c r="E63" s="984">
        <v>0</v>
      </c>
      <c r="F63" s="984">
        <v>0</v>
      </c>
      <c r="G63" s="984">
        <v>0</v>
      </c>
      <c r="H63" s="985" t="str">
        <f t="shared" si="0"/>
        <v/>
      </c>
      <c r="I63" s="199"/>
      <c r="J63" s="199"/>
      <c r="K63" s="199"/>
      <c r="L63" s="199"/>
    </row>
    <row r="64" spans="2:12" s="400" customFormat="1" ht="15.75">
      <c r="B64" s="199"/>
      <c r="C64" s="986" t="s">
        <v>582</v>
      </c>
      <c r="D64" s="986"/>
      <c r="E64" s="987">
        <v>0</v>
      </c>
      <c r="F64" s="987">
        <v>0</v>
      </c>
      <c r="G64" s="987">
        <v>0</v>
      </c>
      <c r="H64" s="988" t="str">
        <f t="shared" si="0"/>
        <v/>
      </c>
      <c r="I64" s="199"/>
      <c r="J64" s="199"/>
      <c r="K64" s="199"/>
      <c r="L64" s="199"/>
    </row>
    <row r="65" spans="2:12" s="400" customFormat="1" ht="15.75">
      <c r="B65" s="199"/>
      <c r="C65" s="982" t="s">
        <v>455</v>
      </c>
      <c r="D65" s="983" t="s">
        <v>485</v>
      </c>
      <c r="E65" s="984"/>
      <c r="F65" s="984">
        <v>18.2805</v>
      </c>
      <c r="G65" s="984">
        <v>0</v>
      </c>
      <c r="H65" s="985">
        <f t="shared" si="0"/>
        <v>-1</v>
      </c>
      <c r="I65" s="199"/>
      <c r="J65" s="199"/>
      <c r="K65" s="199"/>
      <c r="L65" s="199"/>
    </row>
    <row r="66" spans="2:12" s="400" customFormat="1" ht="15.75">
      <c r="B66" s="199"/>
      <c r="C66" s="986" t="s">
        <v>398</v>
      </c>
      <c r="D66" s="986"/>
      <c r="E66" s="987"/>
      <c r="F66" s="987">
        <v>18.2805</v>
      </c>
      <c r="G66" s="987">
        <v>0</v>
      </c>
      <c r="H66" s="988">
        <f t="shared" si="0"/>
        <v>-1</v>
      </c>
      <c r="I66" s="199"/>
      <c r="J66" s="199"/>
      <c r="K66" s="199"/>
      <c r="L66" s="199"/>
    </row>
    <row r="67" spans="2:12" s="400" customFormat="1" ht="15.75">
      <c r="B67" s="199"/>
      <c r="C67" s="982" t="s">
        <v>583</v>
      </c>
      <c r="D67" s="983" t="s">
        <v>275</v>
      </c>
      <c r="E67" s="984">
        <v>20.301360000000003</v>
      </c>
      <c r="F67" s="984"/>
      <c r="G67" s="984">
        <v>20.301360000000003</v>
      </c>
      <c r="H67" s="985" t="str">
        <f t="shared" si="0"/>
        <v/>
      </c>
      <c r="I67" s="199"/>
      <c r="J67" s="199"/>
      <c r="K67" s="199"/>
      <c r="L67" s="199"/>
    </row>
    <row r="68" spans="2:12" s="400" customFormat="1" ht="15.75">
      <c r="B68" s="199"/>
      <c r="C68" s="989"/>
      <c r="D68" s="983" t="s">
        <v>391</v>
      </c>
      <c r="E68" s="984">
        <v>0</v>
      </c>
      <c r="F68" s="984">
        <v>5.8108300000000002</v>
      </c>
      <c r="G68" s="984">
        <v>0</v>
      </c>
      <c r="H68" s="985">
        <f t="shared" si="0"/>
        <v>-1</v>
      </c>
      <c r="I68" s="199"/>
      <c r="J68" s="199"/>
      <c r="K68" s="199"/>
      <c r="L68" s="199"/>
    </row>
    <row r="69" spans="2:12" s="400" customFormat="1" ht="15.75">
      <c r="B69" s="199"/>
      <c r="C69" s="986" t="s">
        <v>399</v>
      </c>
      <c r="D69" s="986"/>
      <c r="E69" s="987">
        <v>20.301360000000003</v>
      </c>
      <c r="F69" s="987">
        <v>5.8108300000000002</v>
      </c>
      <c r="G69" s="987">
        <v>20.301360000000003</v>
      </c>
      <c r="H69" s="988">
        <f t="shared" si="0"/>
        <v>2.4937108812338344</v>
      </c>
      <c r="I69" s="199"/>
      <c r="J69" s="199"/>
      <c r="K69" s="199"/>
      <c r="L69" s="199"/>
    </row>
    <row r="70" spans="2:12" s="400" customFormat="1" ht="15.75">
      <c r="B70" s="199"/>
      <c r="C70" s="982" t="s">
        <v>584</v>
      </c>
      <c r="D70" s="983" t="s">
        <v>370</v>
      </c>
      <c r="E70" s="984">
        <v>9.7515800000000006</v>
      </c>
      <c r="F70" s="984"/>
      <c r="G70" s="984">
        <v>9.7515800000000006</v>
      </c>
      <c r="H70" s="985" t="str">
        <f t="shared" si="0"/>
        <v/>
      </c>
      <c r="I70" s="199"/>
      <c r="J70" s="199"/>
      <c r="K70" s="199"/>
      <c r="L70" s="199"/>
    </row>
    <row r="71" spans="2:12" s="400" customFormat="1" ht="15.75">
      <c r="B71" s="199"/>
      <c r="C71" s="989"/>
      <c r="D71" s="983" t="s">
        <v>371</v>
      </c>
      <c r="E71" s="984">
        <v>9.7962900000000008</v>
      </c>
      <c r="F71" s="984"/>
      <c r="G71" s="984">
        <v>9.7962900000000008</v>
      </c>
      <c r="H71" s="985" t="str">
        <f t="shared" si="0"/>
        <v/>
      </c>
      <c r="I71" s="199"/>
      <c r="J71" s="199"/>
      <c r="K71" s="199"/>
      <c r="L71" s="199"/>
    </row>
    <row r="72" spans="2:12" s="400" customFormat="1" ht="15.75">
      <c r="B72" s="199"/>
      <c r="C72" s="989"/>
      <c r="D72" s="983" t="s">
        <v>372</v>
      </c>
      <c r="E72" s="984">
        <v>6.6998499999999996</v>
      </c>
      <c r="F72" s="984"/>
      <c r="G72" s="984">
        <v>6.6998499999999996</v>
      </c>
      <c r="H72" s="985" t="str">
        <f t="shared" si="0"/>
        <v/>
      </c>
      <c r="I72" s="199"/>
      <c r="J72" s="199"/>
      <c r="K72" s="199"/>
      <c r="L72" s="199"/>
    </row>
    <row r="73" spans="2:12" s="400" customFormat="1" ht="15.75">
      <c r="B73" s="199"/>
      <c r="C73" s="989"/>
      <c r="D73" s="983" t="s">
        <v>373</v>
      </c>
      <c r="E73" s="984">
        <v>6.6899600000000001</v>
      </c>
      <c r="F73" s="984"/>
      <c r="G73" s="984">
        <v>6.6899600000000001</v>
      </c>
      <c r="H73" s="985" t="str">
        <f t="shared" si="0"/>
        <v/>
      </c>
      <c r="I73" s="199"/>
      <c r="J73" s="199"/>
      <c r="K73" s="199"/>
      <c r="L73" s="199"/>
    </row>
    <row r="74" spans="2:12" s="400" customFormat="1" ht="15.75">
      <c r="B74" s="199"/>
      <c r="C74" s="986" t="s">
        <v>585</v>
      </c>
      <c r="D74" s="986"/>
      <c r="E74" s="987">
        <v>32.93768</v>
      </c>
      <c r="F74" s="987"/>
      <c r="G74" s="987">
        <v>32.93768</v>
      </c>
      <c r="H74" s="988" t="str">
        <f t="shared" ref="H74" si="1">+IF(F74=0,"",E74/F74-1)</f>
        <v/>
      </c>
      <c r="I74" s="199"/>
      <c r="J74" s="199"/>
      <c r="K74" s="199"/>
      <c r="L74" s="199"/>
    </row>
    <row r="75" spans="2:12" s="400" customFormat="1" ht="15.75">
      <c r="B75" s="199"/>
      <c r="C75" s="990" t="s">
        <v>596</v>
      </c>
      <c r="D75" s="991"/>
      <c r="E75" s="992">
        <v>6559.0633399999988</v>
      </c>
      <c r="F75" s="992">
        <v>6444.9075199999988</v>
      </c>
      <c r="G75" s="992">
        <v>6559.0633399999988</v>
      </c>
      <c r="H75" s="993">
        <f t="shared" ref="H75" si="2">+IF(F75=0,"",E75/F75-1)</f>
        <v>1.7712561374348512E-2</v>
      </c>
      <c r="I75" s="199"/>
      <c r="J75" s="199"/>
      <c r="K75" s="199"/>
      <c r="L75" s="199"/>
    </row>
    <row r="76" spans="2:12" s="400" customFormat="1" ht="15.75">
      <c r="B76" s="199"/>
      <c r="C76" s="990" t="s">
        <v>597</v>
      </c>
      <c r="D76" s="991"/>
      <c r="E76" s="992">
        <f>+'10. MáxDemandaSEIN (1)'!P27</f>
        <v>36.515999999999998</v>
      </c>
      <c r="F76" s="992">
        <f>+'10. MáxDemandaSEIN (1)'!Q27</f>
        <v>0</v>
      </c>
      <c r="G76" s="992">
        <f>+'10. MáxDemandaSEIN (1)'!R27</f>
        <v>36.515999999999998</v>
      </c>
      <c r="H76" s="993"/>
      <c r="I76" s="199"/>
      <c r="J76" s="199"/>
      <c r="K76" s="199"/>
      <c r="L76" s="199"/>
    </row>
    <row r="77" spans="2:12" s="400" customFormat="1" ht="15.75">
      <c r="B77" s="199"/>
      <c r="C77" s="990" t="s">
        <v>598</v>
      </c>
      <c r="D77" s="991"/>
      <c r="E77" s="992">
        <f>+'10. MáxDemandaSEIN (1)'!P28</f>
        <v>0</v>
      </c>
      <c r="F77" s="992">
        <f>+'10. MáxDemandaSEIN (1)'!Q28</f>
        <v>0</v>
      </c>
      <c r="G77" s="992">
        <f>+'10. MáxDemandaSEIN (1)'!R28</f>
        <v>0</v>
      </c>
      <c r="H77" s="993"/>
      <c r="I77" s="199"/>
      <c r="J77" s="199"/>
      <c r="K77" s="199"/>
      <c r="L77" s="199"/>
    </row>
    <row r="78" spans="2:12" s="400" customFormat="1" ht="15.75">
      <c r="B78" s="199"/>
      <c r="C78" s="990" t="s">
        <v>599</v>
      </c>
      <c r="D78" s="991"/>
      <c r="E78" s="992">
        <f>+E75+E76-E77</f>
        <v>6595.5793399999984</v>
      </c>
      <c r="F78" s="992">
        <f>+F75+F76-F77</f>
        <v>6444.9075199999988</v>
      </c>
      <c r="G78" s="992">
        <f>+G75+G76-G77</f>
        <v>6595.5793399999984</v>
      </c>
      <c r="H78" s="993">
        <f>+IF(F78=0,"",E78/F78-1)</f>
        <v>2.3378430106627768E-2</v>
      </c>
      <c r="I78" s="199"/>
      <c r="J78" s="199"/>
      <c r="K78" s="199"/>
      <c r="L78" s="199"/>
    </row>
    <row r="80" spans="2:12" ht="15" customHeight="1">
      <c r="C80" s="944" t="s">
        <v>444</v>
      </c>
    </row>
    <row r="81" spans="2:10" ht="14.25">
      <c r="C81" s="944" t="s">
        <v>465</v>
      </c>
    </row>
    <row r="82" spans="2:10" ht="14.25">
      <c r="C82" s="944" t="s">
        <v>484</v>
      </c>
    </row>
    <row r="83" spans="2:10" ht="14.25">
      <c r="C83" s="944" t="s">
        <v>486</v>
      </c>
    </row>
    <row r="84" spans="2:10" ht="15.75">
      <c r="C84" s="443"/>
    </row>
    <row r="85" spans="2:10" ht="12.75">
      <c r="C85" s="442"/>
      <c r="D85" s="817"/>
    </row>
    <row r="86" spans="2:10" ht="12.75">
      <c r="B86" s="197"/>
      <c r="C86" s="972"/>
      <c r="D86" s="973"/>
      <c r="E86" s="197"/>
      <c r="F86" s="197"/>
      <c r="G86" s="197"/>
      <c r="H86" s="197"/>
      <c r="I86" s="197"/>
      <c r="J86" s="197"/>
    </row>
    <row r="87" spans="2:10" ht="12.75">
      <c r="B87" s="197"/>
      <c r="C87" s="972"/>
      <c r="D87" s="974"/>
      <c r="E87" s="197"/>
      <c r="F87" s="197"/>
      <c r="G87" s="197"/>
      <c r="H87" s="197"/>
      <c r="I87" s="197"/>
      <c r="J87" s="197"/>
    </row>
    <row r="88" spans="2:10" ht="5.25" customHeight="1">
      <c r="B88" s="197"/>
      <c r="C88" s="197"/>
      <c r="D88" s="197"/>
      <c r="E88" s="197"/>
      <c r="F88" s="197"/>
      <c r="G88" s="197"/>
      <c r="H88" s="197"/>
      <c r="I88" s="197"/>
      <c r="J88" s="197"/>
    </row>
    <row r="89" spans="2:10" ht="12.75">
      <c r="B89" s="1307"/>
      <c r="C89" s="1306"/>
      <c r="D89" s="1306"/>
      <c r="E89" s="1306"/>
      <c r="F89" s="1306"/>
      <c r="G89" s="1306"/>
      <c r="H89" s="1306"/>
      <c r="I89" s="1306"/>
      <c r="J89" s="1306"/>
    </row>
    <row r="90" spans="2:10" ht="12.75">
      <c r="B90" s="1307"/>
      <c r="C90" s="975"/>
      <c r="D90" s="975"/>
      <c r="E90" s="975"/>
      <c r="F90" s="975"/>
      <c r="G90" s="975"/>
      <c r="H90" s="975"/>
      <c r="I90" s="975"/>
      <c r="J90" s="975"/>
    </row>
    <row r="91" spans="2:10" ht="12.75">
      <c r="B91" s="1307"/>
      <c r="C91" s="975"/>
      <c r="D91" s="975"/>
      <c r="E91" s="975"/>
      <c r="F91" s="975"/>
      <c r="G91" s="975"/>
      <c r="H91" s="975"/>
      <c r="I91" s="975"/>
      <c r="J91" s="975"/>
    </row>
    <row r="92" spans="2:10" ht="12.75">
      <c r="B92" s="976"/>
      <c r="C92" s="977"/>
      <c r="D92" s="978"/>
      <c r="E92" s="978"/>
      <c r="F92" s="978"/>
      <c r="G92" s="977"/>
      <c r="H92" s="978"/>
      <c r="I92" s="978"/>
      <c r="J92" s="978"/>
    </row>
    <row r="93" spans="2:10" ht="12.75">
      <c r="B93" s="976"/>
      <c r="C93" s="977"/>
      <c r="D93" s="978"/>
      <c r="E93" s="978"/>
      <c r="F93" s="978"/>
      <c r="G93" s="977"/>
      <c r="H93" s="978"/>
      <c r="I93" s="978"/>
      <c r="J93" s="978"/>
    </row>
    <row r="94" spans="2:10" ht="12.75">
      <c r="B94" s="976"/>
      <c r="C94" s="977"/>
      <c r="D94" s="978"/>
      <c r="E94" s="978"/>
      <c r="F94" s="978"/>
      <c r="G94" s="977"/>
      <c r="H94" s="978"/>
      <c r="I94" s="978"/>
      <c r="J94" s="978"/>
    </row>
    <row r="95" spans="2:10" ht="12.75">
      <c r="B95" s="976"/>
      <c r="C95" s="977"/>
      <c r="D95" s="978"/>
      <c r="E95" s="978"/>
      <c r="F95" s="978"/>
      <c r="G95" s="977"/>
      <c r="H95" s="978"/>
      <c r="I95" s="978"/>
      <c r="J95" s="978"/>
    </row>
    <row r="96" spans="2:10" ht="12.75">
      <c r="B96" s="976"/>
      <c r="C96" s="977"/>
      <c r="D96" s="978"/>
      <c r="E96" s="978"/>
      <c r="F96" s="978"/>
      <c r="G96" s="977"/>
      <c r="H96" s="978"/>
      <c r="I96" s="978"/>
      <c r="J96" s="978"/>
    </row>
    <row r="97" spans="2:10" ht="12.75">
      <c r="B97" s="976"/>
      <c r="C97" s="977"/>
      <c r="D97" s="978"/>
      <c r="E97" s="978"/>
      <c r="F97" s="978"/>
      <c r="G97" s="977"/>
      <c r="H97" s="978"/>
      <c r="I97" s="978"/>
      <c r="J97" s="978"/>
    </row>
    <row r="98" spans="2:10" ht="12.75">
      <c r="B98" s="976"/>
      <c r="C98" s="977"/>
      <c r="D98" s="978"/>
      <c r="E98" s="978"/>
      <c r="F98" s="978"/>
      <c r="G98" s="977"/>
      <c r="H98" s="978"/>
      <c r="I98" s="978"/>
      <c r="J98" s="978"/>
    </row>
    <row r="99" spans="2:10" ht="12.75">
      <c r="B99" s="976"/>
      <c r="C99" s="977"/>
      <c r="D99" s="978"/>
      <c r="E99" s="978"/>
      <c r="F99" s="978"/>
      <c r="G99" s="977"/>
      <c r="H99" s="978"/>
      <c r="I99" s="978"/>
      <c r="J99" s="978"/>
    </row>
    <row r="100" spans="2:10" ht="12.75">
      <c r="B100" s="976"/>
      <c r="C100" s="977"/>
      <c r="D100" s="978"/>
      <c r="E100" s="978"/>
      <c r="F100" s="978"/>
      <c r="G100" s="977"/>
      <c r="H100" s="978"/>
      <c r="I100" s="978"/>
      <c r="J100" s="978"/>
    </row>
    <row r="101" spans="2:10" ht="12.75">
      <c r="B101" s="976"/>
      <c r="C101" s="977"/>
      <c r="D101" s="978"/>
      <c r="E101" s="978"/>
      <c r="F101" s="978"/>
      <c r="G101" s="977"/>
      <c r="H101" s="978"/>
      <c r="I101" s="978"/>
      <c r="J101" s="978"/>
    </row>
    <row r="102" spans="2:10" ht="12.75">
      <c r="B102" s="976"/>
      <c r="C102" s="977"/>
      <c r="D102" s="978"/>
      <c r="E102" s="978"/>
      <c r="F102" s="978"/>
      <c r="G102" s="977"/>
      <c r="H102" s="978"/>
      <c r="I102" s="978"/>
      <c r="J102" s="978"/>
    </row>
    <row r="103" spans="2:10" ht="12.75">
      <c r="B103" s="976"/>
      <c r="C103" s="977"/>
      <c r="D103" s="978"/>
      <c r="E103" s="978"/>
      <c r="F103" s="978"/>
      <c r="G103" s="977"/>
      <c r="H103" s="978"/>
      <c r="I103" s="978"/>
      <c r="J103" s="978"/>
    </row>
    <row r="104" spans="2:10" ht="12.75">
      <c r="B104" s="976"/>
      <c r="C104" s="977"/>
      <c r="D104" s="978"/>
      <c r="E104" s="978"/>
      <c r="F104" s="978"/>
      <c r="G104" s="977"/>
      <c r="H104" s="978"/>
      <c r="I104" s="978"/>
      <c r="J104" s="978"/>
    </row>
    <row r="105" spans="2:10" ht="12.75">
      <c r="B105" s="976"/>
      <c r="C105" s="977"/>
      <c r="D105" s="978"/>
      <c r="E105" s="978"/>
      <c r="F105" s="978"/>
      <c r="G105" s="977"/>
      <c r="H105" s="978"/>
      <c r="I105" s="978"/>
      <c r="J105" s="978"/>
    </row>
    <row r="106" spans="2:10" ht="12.75">
      <c r="B106" s="976"/>
      <c r="C106" s="977"/>
      <c r="D106" s="978"/>
      <c r="E106" s="978"/>
      <c r="F106" s="978"/>
      <c r="G106" s="977"/>
      <c r="H106" s="978"/>
      <c r="I106" s="978"/>
      <c r="J106" s="978"/>
    </row>
    <row r="107" spans="2:10" ht="12.75">
      <c r="B107" s="976"/>
      <c r="C107" s="977"/>
      <c r="D107" s="978"/>
      <c r="E107" s="978"/>
      <c r="F107" s="978"/>
      <c r="G107" s="977"/>
      <c r="H107" s="978"/>
      <c r="I107" s="978"/>
      <c r="J107" s="978"/>
    </row>
    <row r="108" spans="2:10" ht="12.75">
      <c r="B108" s="976"/>
      <c r="C108" s="977"/>
      <c r="D108" s="978"/>
      <c r="E108" s="978"/>
      <c r="F108" s="978"/>
      <c r="G108" s="977"/>
      <c r="H108" s="978"/>
      <c r="I108" s="978"/>
      <c r="J108" s="978"/>
    </row>
    <row r="109" spans="2:10" ht="12.75">
      <c r="B109" s="976"/>
      <c r="C109" s="977"/>
      <c r="D109" s="978"/>
      <c r="E109" s="978"/>
      <c r="F109" s="978"/>
      <c r="G109" s="977"/>
      <c r="H109" s="978"/>
      <c r="I109" s="978"/>
      <c r="J109" s="978"/>
    </row>
    <row r="110" spans="2:10" ht="12.75">
      <c r="B110" s="976"/>
      <c r="C110" s="977"/>
      <c r="D110" s="978"/>
      <c r="E110" s="978"/>
      <c r="F110" s="978"/>
      <c r="G110" s="977"/>
      <c r="H110" s="978"/>
      <c r="I110" s="978"/>
      <c r="J110" s="978"/>
    </row>
    <row r="111" spans="2:10" ht="12.75">
      <c r="B111" s="976"/>
      <c r="C111" s="977"/>
      <c r="D111" s="978"/>
      <c r="E111" s="978"/>
      <c r="F111" s="978"/>
      <c r="G111" s="977"/>
      <c r="H111" s="978"/>
      <c r="I111" s="978"/>
      <c r="J111" s="978"/>
    </row>
    <row r="112" spans="2:10" ht="12.75">
      <c r="B112" s="976"/>
      <c r="C112" s="977"/>
      <c r="D112" s="978"/>
      <c r="E112" s="978"/>
      <c r="F112" s="978"/>
      <c r="G112" s="977"/>
      <c r="H112" s="978"/>
      <c r="I112" s="978"/>
      <c r="J112" s="978"/>
    </row>
    <row r="113" spans="2:10" ht="12.75">
      <c r="B113" s="976"/>
      <c r="C113" s="977"/>
      <c r="D113" s="978"/>
      <c r="E113" s="978"/>
      <c r="F113" s="978"/>
      <c r="G113" s="977"/>
      <c r="H113" s="978"/>
      <c r="I113" s="978"/>
      <c r="J113" s="978"/>
    </row>
    <row r="114" spans="2:10" ht="12.75">
      <c r="B114" s="976"/>
      <c r="C114" s="977"/>
      <c r="D114" s="978"/>
      <c r="E114" s="978"/>
      <c r="F114" s="978"/>
      <c r="G114" s="977"/>
      <c r="H114" s="978"/>
      <c r="I114" s="978"/>
      <c r="J114" s="978"/>
    </row>
    <row r="115" spans="2:10" ht="12.75">
      <c r="B115" s="976"/>
      <c r="C115" s="977"/>
      <c r="D115" s="978"/>
      <c r="E115" s="978"/>
      <c r="F115" s="978"/>
      <c r="G115" s="977"/>
      <c r="H115" s="978"/>
      <c r="I115" s="978"/>
      <c r="J115" s="978"/>
    </row>
    <row r="116" spans="2:10" ht="12.75">
      <c r="B116" s="976"/>
      <c r="C116" s="977"/>
      <c r="D116" s="978"/>
      <c r="E116" s="978"/>
      <c r="F116" s="978"/>
      <c r="G116" s="977"/>
      <c r="H116" s="978"/>
      <c r="I116" s="978"/>
      <c r="J116" s="978"/>
    </row>
    <row r="117" spans="2:10" ht="12.75">
      <c r="B117" s="976"/>
      <c r="C117" s="977"/>
      <c r="D117" s="978"/>
      <c r="E117" s="978"/>
      <c r="F117" s="978"/>
      <c r="G117" s="977"/>
      <c r="H117" s="978"/>
      <c r="I117" s="978"/>
      <c r="J117" s="978"/>
    </row>
    <row r="118" spans="2:10" ht="12.75">
      <c r="B118" s="976"/>
      <c r="C118" s="977"/>
      <c r="D118" s="978"/>
      <c r="E118" s="978"/>
      <c r="F118" s="978"/>
      <c r="G118" s="977"/>
      <c r="H118" s="978"/>
      <c r="I118" s="978"/>
      <c r="J118" s="978"/>
    </row>
    <row r="119" spans="2:10" ht="12.75">
      <c r="B119" s="976"/>
      <c r="C119" s="977"/>
      <c r="D119" s="978"/>
      <c r="E119" s="978"/>
      <c r="F119" s="978"/>
      <c r="G119" s="977"/>
      <c r="H119" s="978"/>
      <c r="I119" s="978"/>
      <c r="J119" s="978"/>
    </row>
    <row r="120" spans="2:10" ht="12.75">
      <c r="B120" s="976"/>
      <c r="C120" s="977"/>
      <c r="D120" s="978"/>
      <c r="E120" s="978"/>
      <c r="F120" s="978"/>
      <c r="G120" s="977"/>
      <c r="H120" s="978"/>
      <c r="I120" s="978"/>
      <c r="J120" s="978"/>
    </row>
    <row r="121" spans="2:10" ht="12.75">
      <c r="B121" s="976"/>
      <c r="C121" s="977"/>
      <c r="D121" s="978"/>
      <c r="E121" s="978"/>
      <c r="F121" s="978"/>
      <c r="G121" s="977"/>
      <c r="H121" s="978"/>
      <c r="I121" s="978"/>
      <c r="J121" s="978"/>
    </row>
    <row r="122" spans="2:10" ht="12.75">
      <c r="B122" s="976"/>
      <c r="C122" s="977"/>
      <c r="D122" s="978"/>
      <c r="E122" s="978"/>
      <c r="F122" s="978"/>
      <c r="G122" s="977"/>
      <c r="H122" s="978"/>
      <c r="I122" s="978"/>
      <c r="J122" s="978"/>
    </row>
    <row r="123" spans="2:10" ht="4.5" customHeight="1">
      <c r="B123" s="197"/>
      <c r="C123" s="197"/>
      <c r="D123" s="197"/>
      <c r="E123" s="197"/>
      <c r="F123" s="197"/>
      <c r="G123" s="197"/>
      <c r="H123" s="197"/>
      <c r="I123" s="197"/>
      <c r="J123" s="197"/>
    </row>
    <row r="124" spans="2:10" ht="14.25">
      <c r="B124" s="944"/>
    </row>
    <row r="125" spans="2:10" ht="14.25">
      <c r="B125" s="944"/>
    </row>
    <row r="126" spans="2:10" ht="14.25">
      <c r="B126" s="944"/>
    </row>
  </sheetData>
  <mergeCells count="6">
    <mergeCell ref="G89:J89"/>
    <mergeCell ref="C89:F89"/>
    <mergeCell ref="B89:B91"/>
    <mergeCell ref="C4:C7"/>
    <mergeCell ref="D4:D7"/>
    <mergeCell ref="E4:H4"/>
  </mergeCells>
  <pageMargins left="0.51181102362204722" right="0.51181102362204722" top="0.70866141732283472" bottom="0.74803149606299213" header="0.31496062992125984" footer="0.31496062992125984"/>
  <pageSetup paperSize="9" scale="50" orientation="portrait" r:id="rId1"/>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21&amp;R&amp;"Calibri Light,Regular"&amp;10Dirección Ejecutiva
Sub Dirección de Gestión de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L45"/>
  <sheetViews>
    <sheetView view="pageBreakPreview" zoomScale="70" zoomScaleNormal="100" zoomScaleSheetLayoutView="70" zoomScalePageLayoutView="115" workbookViewId="0">
      <selection activeCell="E16" sqref="E16"/>
    </sheetView>
  </sheetViews>
  <sheetFormatPr defaultRowHeight="11.25"/>
  <cols>
    <col min="1" max="1" width="1.83203125" style="199" customWidth="1"/>
    <col min="2" max="2" width="22.33203125" style="199" customWidth="1"/>
    <col min="3" max="3" width="30.83203125" style="199" customWidth="1"/>
    <col min="4" max="10" width="27.33203125" style="199" customWidth="1"/>
    <col min="11" max="11" width="3.1640625" style="199" customWidth="1"/>
    <col min="12" max="12" width="9.83203125" style="199" customWidth="1"/>
    <col min="13" max="16384" width="9.33203125" style="199"/>
  </cols>
  <sheetData>
    <row r="1" spans="2:12" ht="5.25" customHeight="1">
      <c r="B1" s="196"/>
      <c r="C1" s="197"/>
      <c r="D1" s="197"/>
      <c r="E1" s="197"/>
      <c r="F1" s="197"/>
      <c r="G1" s="197"/>
      <c r="H1" s="197"/>
      <c r="I1" s="198"/>
      <c r="J1" s="198"/>
      <c r="K1" s="198"/>
      <c r="L1" s="198"/>
    </row>
    <row r="2" spans="2:12" ht="12">
      <c r="C2" s="444"/>
    </row>
    <row r="3" spans="2:12" ht="20.25">
      <c r="C3" s="967" t="str">
        <f>+"MAXIMA DIARIA DE "&amp;UPPER('3. Resumen_Relevante'!U2)&amp;" 2017"</f>
        <v>MAXIMA DIARIA DE MARZO 2017</v>
      </c>
      <c r="D3" s="437"/>
    </row>
    <row r="4" spans="2:12" ht="20.25">
      <c r="C4" s="968" t="s">
        <v>451</v>
      </c>
      <c r="D4" s="969">
        <f>+J17</f>
        <v>6595.5793400000002</v>
      </c>
    </row>
    <row r="5" spans="2:12" ht="20.25">
      <c r="C5" s="968" t="s">
        <v>452</v>
      </c>
      <c r="D5" s="970">
        <v>42801</v>
      </c>
    </row>
    <row r="6" spans="2:12" ht="20.25">
      <c r="C6" s="968" t="s">
        <v>453</v>
      </c>
      <c r="D6" s="971">
        <v>0.8125</v>
      </c>
    </row>
    <row r="7" spans="2:12" ht="5.25" customHeight="1"/>
    <row r="8" spans="2:12" ht="21">
      <c r="B8" s="1310" t="s">
        <v>304</v>
      </c>
      <c r="C8" s="1312" t="s">
        <v>446</v>
      </c>
      <c r="D8" s="1312"/>
      <c r="E8" s="1312"/>
      <c r="F8" s="1312"/>
      <c r="G8" s="1312" t="s">
        <v>447</v>
      </c>
      <c r="H8" s="1312"/>
      <c r="I8" s="1312"/>
      <c r="J8" s="1312"/>
    </row>
    <row r="9" spans="2:12" ht="63">
      <c r="B9" s="1310"/>
      <c r="C9" s="1313" t="s">
        <v>448</v>
      </c>
      <c r="D9" s="966" t="s">
        <v>905</v>
      </c>
      <c r="E9" s="965" t="s">
        <v>443</v>
      </c>
      <c r="F9" s="965" t="s">
        <v>449</v>
      </c>
      <c r="G9" s="1313" t="s">
        <v>448</v>
      </c>
      <c r="H9" s="966" t="s">
        <v>905</v>
      </c>
      <c r="I9" s="965" t="s">
        <v>443</v>
      </c>
      <c r="J9" s="965" t="s">
        <v>449</v>
      </c>
    </row>
    <row r="10" spans="2:12" ht="21">
      <c r="B10" s="1311"/>
      <c r="C10" s="1315"/>
      <c r="D10" s="964" t="s">
        <v>450</v>
      </c>
      <c r="E10" s="964" t="s">
        <v>450</v>
      </c>
      <c r="F10" s="964" t="s">
        <v>450</v>
      </c>
      <c r="G10" s="1314"/>
      <c r="H10" s="964" t="s">
        <v>450</v>
      </c>
      <c r="I10" s="964" t="s">
        <v>450</v>
      </c>
      <c r="J10" s="964" t="s">
        <v>450</v>
      </c>
    </row>
    <row r="11" spans="2:12" ht="21">
      <c r="B11" s="945">
        <v>42795</v>
      </c>
      <c r="C11" s="946">
        <v>0.5</v>
      </c>
      <c r="D11" s="947">
        <v>6466.3469299999897</v>
      </c>
      <c r="E11" s="947">
        <v>27.479199999999999</v>
      </c>
      <c r="F11" s="948">
        <v>6493.8261300000004</v>
      </c>
      <c r="G11" s="949">
        <v>0.82291666666666663</v>
      </c>
      <c r="H11" s="950">
        <v>6473.0676700000004</v>
      </c>
      <c r="I11" s="950">
        <v>0</v>
      </c>
      <c r="J11" s="950">
        <v>6473.0676700000004</v>
      </c>
    </row>
    <row r="12" spans="2:12" ht="21">
      <c r="B12" s="951">
        <v>42796</v>
      </c>
      <c r="C12" s="952">
        <v>0.66666666666666663</v>
      </c>
      <c r="D12" s="953">
        <v>6426.0891799999999</v>
      </c>
      <c r="E12" s="953">
        <v>32.4</v>
      </c>
      <c r="F12" s="954">
        <v>6458.4891799999996</v>
      </c>
      <c r="G12" s="955">
        <v>0.90625</v>
      </c>
      <c r="H12" s="953">
        <v>6404.6386700000003</v>
      </c>
      <c r="I12" s="953">
        <v>42.384</v>
      </c>
      <c r="J12" s="953">
        <v>6447.0226700000003</v>
      </c>
    </row>
    <row r="13" spans="2:12" ht="21">
      <c r="B13" s="956">
        <v>42797</v>
      </c>
      <c r="C13" s="957">
        <v>0.47916666666666669</v>
      </c>
      <c r="D13" s="958">
        <v>6588.8106799999996</v>
      </c>
      <c r="E13" s="958">
        <v>36.721200000000003</v>
      </c>
      <c r="F13" s="959">
        <v>6625.5318799999995</v>
      </c>
      <c r="G13" s="949">
        <v>0.8125</v>
      </c>
      <c r="H13" s="950">
        <v>6387.7886799999997</v>
      </c>
      <c r="I13" s="950">
        <v>44.263120000000001</v>
      </c>
      <c r="J13" s="950">
        <v>6432.0518000000002</v>
      </c>
    </row>
    <row r="14" spans="2:12" ht="21">
      <c r="B14" s="951">
        <v>42798</v>
      </c>
      <c r="C14" s="952">
        <v>0.48958333333333331</v>
      </c>
      <c r="D14" s="953">
        <v>6346.4945600000001</v>
      </c>
      <c r="E14" s="953">
        <v>0</v>
      </c>
      <c r="F14" s="954">
        <v>6346.4945600000001</v>
      </c>
      <c r="G14" s="955">
        <v>0.84375</v>
      </c>
      <c r="H14" s="953">
        <v>6347.1365100000003</v>
      </c>
      <c r="I14" s="953">
        <v>41.14</v>
      </c>
      <c r="J14" s="953">
        <v>6388.2765099999997</v>
      </c>
    </row>
    <row r="15" spans="2:12" ht="21">
      <c r="B15" s="956">
        <v>42799</v>
      </c>
      <c r="C15" s="960">
        <v>0.95833333333333337</v>
      </c>
      <c r="D15" s="950">
        <v>5704.9957700000004</v>
      </c>
      <c r="E15" s="950">
        <v>0</v>
      </c>
      <c r="F15" s="961">
        <v>5704.9957700000004</v>
      </c>
      <c r="G15" s="949">
        <v>0.83333333333333337</v>
      </c>
      <c r="H15" s="950">
        <v>6224.3624099999997</v>
      </c>
      <c r="I15" s="950">
        <v>0</v>
      </c>
      <c r="J15" s="950">
        <v>6224.3624099999997</v>
      </c>
    </row>
    <row r="16" spans="2:12" ht="21">
      <c r="B16" s="951">
        <v>42800</v>
      </c>
      <c r="C16" s="952">
        <v>0.48958333333333331</v>
      </c>
      <c r="D16" s="953">
        <v>6503.4374500000004</v>
      </c>
      <c r="E16" s="953">
        <v>38.188000000000002</v>
      </c>
      <c r="F16" s="954">
        <v>6541.6254499999995</v>
      </c>
      <c r="G16" s="955">
        <v>0.8125</v>
      </c>
      <c r="H16" s="953">
        <v>6501.7447199999997</v>
      </c>
      <c r="I16" s="953">
        <v>37.56</v>
      </c>
      <c r="J16" s="953">
        <v>6539.3047200000001</v>
      </c>
    </row>
    <row r="17" spans="2:10" ht="21">
      <c r="B17" s="956">
        <v>42801</v>
      </c>
      <c r="C17" s="960">
        <v>0.625</v>
      </c>
      <c r="D17" s="950">
        <v>6587.26793</v>
      </c>
      <c r="E17" s="950">
        <v>33.787999999999997</v>
      </c>
      <c r="F17" s="961">
        <v>6621.0559300000004</v>
      </c>
      <c r="G17" s="962">
        <v>0.8125</v>
      </c>
      <c r="H17" s="963">
        <v>6559.0633399999997</v>
      </c>
      <c r="I17" s="963">
        <v>36.515999999999998</v>
      </c>
      <c r="J17" s="963">
        <v>6595.5793400000002</v>
      </c>
    </row>
    <row r="18" spans="2:10" ht="21">
      <c r="B18" s="951">
        <v>42802</v>
      </c>
      <c r="C18" s="952">
        <v>0.48958333333333331</v>
      </c>
      <c r="D18" s="953">
        <v>6369.47102</v>
      </c>
      <c r="E18" s="953">
        <v>35.631999999999998</v>
      </c>
      <c r="F18" s="954">
        <v>6405.1030199999996</v>
      </c>
      <c r="G18" s="955">
        <v>0.8125</v>
      </c>
      <c r="H18" s="953">
        <v>6425.2181899999996</v>
      </c>
      <c r="I18" s="953">
        <v>37.700000000000003</v>
      </c>
      <c r="J18" s="953">
        <v>6462.9181900000003</v>
      </c>
    </row>
    <row r="19" spans="2:10" ht="21">
      <c r="B19" s="956">
        <v>42803</v>
      </c>
      <c r="C19" s="960">
        <v>0.64583333333333337</v>
      </c>
      <c r="D19" s="950">
        <v>6460.9808400000002</v>
      </c>
      <c r="E19" s="950">
        <v>34.264000000000003</v>
      </c>
      <c r="F19" s="961">
        <v>6495.2448400000003</v>
      </c>
      <c r="G19" s="949">
        <v>0.79166666666666663</v>
      </c>
      <c r="H19" s="950">
        <v>6478.5492400000003</v>
      </c>
      <c r="I19" s="950">
        <v>35.712000000000003</v>
      </c>
      <c r="J19" s="950">
        <v>6514.2612399999998</v>
      </c>
    </row>
    <row r="20" spans="2:10" ht="21">
      <c r="B20" s="951">
        <v>42804</v>
      </c>
      <c r="C20" s="952">
        <v>0.5</v>
      </c>
      <c r="D20" s="953">
        <v>6465.2166299999999</v>
      </c>
      <c r="E20" s="953">
        <v>31.315999999999999</v>
      </c>
      <c r="F20" s="954">
        <v>6496.5326299999997</v>
      </c>
      <c r="G20" s="955">
        <v>0.80208333333333337</v>
      </c>
      <c r="H20" s="953">
        <v>6307.8709600000002</v>
      </c>
      <c r="I20" s="953">
        <v>39.095999999999997</v>
      </c>
      <c r="J20" s="953">
        <v>6346.9669599999997</v>
      </c>
    </row>
    <row r="21" spans="2:10" ht="21">
      <c r="B21" s="956">
        <v>42805</v>
      </c>
      <c r="C21" s="960">
        <v>0.5</v>
      </c>
      <c r="D21" s="950">
        <v>6144.53892</v>
      </c>
      <c r="E21" s="950">
        <v>28.731999999999999</v>
      </c>
      <c r="F21" s="961">
        <v>6173.2709199999999</v>
      </c>
      <c r="G21" s="949">
        <v>0.86458333333333337</v>
      </c>
      <c r="H21" s="950">
        <v>6263.6955200000002</v>
      </c>
      <c r="I21" s="950">
        <v>37.948</v>
      </c>
      <c r="J21" s="950">
        <v>6301.6435199999996</v>
      </c>
    </row>
    <row r="22" spans="2:10" ht="21">
      <c r="B22" s="951">
        <v>42806</v>
      </c>
      <c r="C22" s="952">
        <v>0.95833333333333337</v>
      </c>
      <c r="D22" s="953">
        <v>5530.7020199999997</v>
      </c>
      <c r="E22" s="953">
        <v>16.744</v>
      </c>
      <c r="F22" s="954">
        <v>5547.4460200000003</v>
      </c>
      <c r="G22" s="955">
        <v>0.83333333333333337</v>
      </c>
      <c r="H22" s="953">
        <v>6116.0660699999999</v>
      </c>
      <c r="I22" s="953">
        <v>39.543999999999997</v>
      </c>
      <c r="J22" s="953">
        <v>6155.6100699999997</v>
      </c>
    </row>
    <row r="23" spans="2:10" ht="21">
      <c r="B23" s="956">
        <v>42807</v>
      </c>
      <c r="C23" s="960">
        <v>0.47916666666666669</v>
      </c>
      <c r="D23" s="950">
        <v>6418.2431800000004</v>
      </c>
      <c r="E23" s="950">
        <v>29.448</v>
      </c>
      <c r="F23" s="961">
        <v>6447.6911799999998</v>
      </c>
      <c r="G23" s="949">
        <v>0.80208333333333337</v>
      </c>
      <c r="H23" s="950">
        <v>6454.8662199999999</v>
      </c>
      <c r="I23" s="950">
        <v>42.252000000000002</v>
      </c>
      <c r="J23" s="950">
        <v>6497.1182200000003</v>
      </c>
    </row>
    <row r="24" spans="2:10" ht="21">
      <c r="B24" s="951">
        <v>42808</v>
      </c>
      <c r="C24" s="952">
        <v>0.47916666666666669</v>
      </c>
      <c r="D24" s="953">
        <v>6378.1017099999999</v>
      </c>
      <c r="E24" s="953">
        <v>30.164000000000001</v>
      </c>
      <c r="F24" s="954">
        <v>6408.2657099999997</v>
      </c>
      <c r="G24" s="955">
        <v>0.80208333333333337</v>
      </c>
      <c r="H24" s="953">
        <v>6415.0942800000003</v>
      </c>
      <c r="I24" s="953">
        <v>44.564</v>
      </c>
      <c r="J24" s="953">
        <v>6459.6582799999996</v>
      </c>
    </row>
    <row r="25" spans="2:10" ht="21">
      <c r="B25" s="956">
        <v>42809</v>
      </c>
      <c r="C25" s="960">
        <v>0.66666666666666663</v>
      </c>
      <c r="D25" s="950">
        <v>6260.4239299999999</v>
      </c>
      <c r="E25" s="950">
        <v>31.704000000000001</v>
      </c>
      <c r="F25" s="961">
        <v>6292.1279299999997</v>
      </c>
      <c r="G25" s="949">
        <v>0.82291666666666663</v>
      </c>
      <c r="H25" s="950">
        <v>6160.6126000000004</v>
      </c>
      <c r="I25" s="950">
        <v>43.475999999999999</v>
      </c>
      <c r="J25" s="950">
        <v>6204.0886</v>
      </c>
    </row>
    <row r="26" spans="2:10" ht="21">
      <c r="B26" s="951">
        <v>42810</v>
      </c>
      <c r="C26" s="952">
        <v>0.48958333333333331</v>
      </c>
      <c r="D26" s="953">
        <v>6319.8402299999998</v>
      </c>
      <c r="E26" s="953">
        <v>0</v>
      </c>
      <c r="F26" s="954">
        <v>6319.8402299999998</v>
      </c>
      <c r="G26" s="955">
        <v>0.85416666666666663</v>
      </c>
      <c r="H26" s="953">
        <v>6269.26494</v>
      </c>
      <c r="I26" s="953">
        <v>0</v>
      </c>
      <c r="J26" s="953">
        <v>6269.26494</v>
      </c>
    </row>
    <row r="27" spans="2:10" ht="21">
      <c r="B27" s="956">
        <v>42811</v>
      </c>
      <c r="C27" s="960">
        <v>0.66666666666666663</v>
      </c>
      <c r="D27" s="950">
        <v>6059.8836499999998</v>
      </c>
      <c r="E27" s="950">
        <v>31.06</v>
      </c>
      <c r="F27" s="961">
        <v>6090.9436500000002</v>
      </c>
      <c r="G27" s="949">
        <v>0.79166666666666663</v>
      </c>
      <c r="H27" s="950">
        <v>6154.8705</v>
      </c>
      <c r="I27" s="950">
        <v>33.536000000000001</v>
      </c>
      <c r="J27" s="950">
        <v>6188.4065000000001</v>
      </c>
    </row>
    <row r="28" spans="2:10" ht="21">
      <c r="B28" s="951">
        <v>42812</v>
      </c>
      <c r="C28" s="952">
        <v>0.47916666666666669</v>
      </c>
      <c r="D28" s="953">
        <v>5795.1343200000001</v>
      </c>
      <c r="E28" s="953">
        <v>32.822920000000003</v>
      </c>
      <c r="F28" s="954">
        <v>5827.9572399999997</v>
      </c>
      <c r="G28" s="955">
        <v>0.82291666666666663</v>
      </c>
      <c r="H28" s="953">
        <v>6031.0572599999996</v>
      </c>
      <c r="I28" s="953">
        <v>43.173760000000001</v>
      </c>
      <c r="J28" s="953">
        <v>6074.2310200000002</v>
      </c>
    </row>
    <row r="29" spans="2:10" ht="21">
      <c r="B29" s="956">
        <v>42813</v>
      </c>
      <c r="C29" s="960">
        <v>0.95833333333333337</v>
      </c>
      <c r="D29" s="950">
        <v>5165.92346</v>
      </c>
      <c r="E29" s="950">
        <v>0</v>
      </c>
      <c r="F29" s="961">
        <v>5165.92346</v>
      </c>
      <c r="G29" s="949">
        <v>0.85416666666666663</v>
      </c>
      <c r="H29" s="950">
        <v>5732.6946900000003</v>
      </c>
      <c r="I29" s="950">
        <v>41.508159999999997</v>
      </c>
      <c r="J29" s="950">
        <v>5774.2028499999997</v>
      </c>
    </row>
    <row r="30" spans="2:10" ht="21">
      <c r="B30" s="951">
        <v>42814</v>
      </c>
      <c r="C30" s="952">
        <v>0.48958333333333331</v>
      </c>
      <c r="D30" s="953">
        <v>5987.4108100000003</v>
      </c>
      <c r="E30" s="953">
        <v>0</v>
      </c>
      <c r="F30" s="954">
        <v>5987.4108100000003</v>
      </c>
      <c r="G30" s="955">
        <v>0.82291666666666663</v>
      </c>
      <c r="H30" s="953">
        <v>6170.08529</v>
      </c>
      <c r="I30" s="953">
        <v>39.510080000000002</v>
      </c>
      <c r="J30" s="953">
        <v>6209.59537</v>
      </c>
    </row>
    <row r="31" spans="2:10" ht="21">
      <c r="B31" s="956">
        <v>42815</v>
      </c>
      <c r="C31" s="960">
        <v>0.47916666666666669</v>
      </c>
      <c r="D31" s="950">
        <v>5971.7457400000003</v>
      </c>
      <c r="E31" s="950">
        <v>39.598280000000003</v>
      </c>
      <c r="F31" s="961">
        <v>6011.3440199999995</v>
      </c>
      <c r="G31" s="949">
        <v>0.8125</v>
      </c>
      <c r="H31" s="950">
        <v>6170.5029500000001</v>
      </c>
      <c r="I31" s="950">
        <v>37.974159999999998</v>
      </c>
      <c r="J31" s="950">
        <v>6208.4771099999998</v>
      </c>
    </row>
    <row r="32" spans="2:10" ht="21">
      <c r="B32" s="951">
        <v>42816</v>
      </c>
      <c r="C32" s="952">
        <v>0.67708333333333337</v>
      </c>
      <c r="D32" s="953">
        <v>5874.6360400000003</v>
      </c>
      <c r="E32" s="953">
        <v>10.85008</v>
      </c>
      <c r="F32" s="954">
        <v>5885.4861199999996</v>
      </c>
      <c r="G32" s="955">
        <v>0.80208333333333337</v>
      </c>
      <c r="H32" s="953">
        <v>6126.9634299999998</v>
      </c>
      <c r="I32" s="953">
        <v>0</v>
      </c>
      <c r="J32" s="953">
        <v>6126.9634299999998</v>
      </c>
    </row>
    <row r="33" spans="2:10" ht="21">
      <c r="B33" s="956">
        <v>42817</v>
      </c>
      <c r="C33" s="960">
        <v>0.5</v>
      </c>
      <c r="D33" s="950">
        <v>6101.3103799999999</v>
      </c>
      <c r="E33" s="950">
        <v>0</v>
      </c>
      <c r="F33" s="961">
        <v>6101.3103799999999</v>
      </c>
      <c r="G33" s="949">
        <v>0.78125</v>
      </c>
      <c r="H33" s="950">
        <v>6153.6991200000002</v>
      </c>
      <c r="I33" s="950">
        <v>0</v>
      </c>
      <c r="J33" s="950">
        <v>6153.6991200000002</v>
      </c>
    </row>
    <row r="34" spans="2:10" ht="21">
      <c r="B34" s="951">
        <v>42818</v>
      </c>
      <c r="C34" s="952">
        <v>0.48958333333333331</v>
      </c>
      <c r="D34" s="953">
        <v>6236.1478800000004</v>
      </c>
      <c r="E34" s="953">
        <v>0</v>
      </c>
      <c r="F34" s="954">
        <v>6236.1478800000004</v>
      </c>
      <c r="G34" s="955">
        <v>0.80208333333333337</v>
      </c>
      <c r="H34" s="953">
        <v>6234.1675299999997</v>
      </c>
      <c r="I34" s="953">
        <v>0</v>
      </c>
      <c r="J34" s="953">
        <v>6234.1675299999997</v>
      </c>
    </row>
    <row r="35" spans="2:10" ht="21">
      <c r="B35" s="956">
        <v>42819</v>
      </c>
      <c r="C35" s="960">
        <v>0.51041666666666663</v>
      </c>
      <c r="D35" s="950">
        <v>5885.8392000000003</v>
      </c>
      <c r="E35" s="950">
        <v>0</v>
      </c>
      <c r="F35" s="961">
        <v>5885.8392000000003</v>
      </c>
      <c r="G35" s="949">
        <v>0.79166666666666663</v>
      </c>
      <c r="H35" s="950">
        <v>6238.2639300000001</v>
      </c>
      <c r="I35" s="950">
        <v>0</v>
      </c>
      <c r="J35" s="950">
        <v>6238.2639300000001</v>
      </c>
    </row>
    <row r="36" spans="2:10" ht="21">
      <c r="B36" s="951">
        <v>42820</v>
      </c>
      <c r="C36" s="952">
        <v>0.95833333333333337</v>
      </c>
      <c r="D36" s="953">
        <v>5304.1258799999996</v>
      </c>
      <c r="E36" s="953">
        <v>0</v>
      </c>
      <c r="F36" s="954">
        <v>5304.1258799999996</v>
      </c>
      <c r="G36" s="955">
        <v>0.84375</v>
      </c>
      <c r="H36" s="953">
        <v>5958.58824</v>
      </c>
      <c r="I36" s="953">
        <v>0</v>
      </c>
      <c r="J36" s="953">
        <v>5958.58824</v>
      </c>
    </row>
    <row r="37" spans="2:10" ht="21">
      <c r="B37" s="956">
        <v>42821</v>
      </c>
      <c r="C37" s="960">
        <v>0.5</v>
      </c>
      <c r="D37" s="950">
        <v>6173.8725000000004</v>
      </c>
      <c r="E37" s="950">
        <v>28.7468</v>
      </c>
      <c r="F37" s="961">
        <v>6202.6193000000003</v>
      </c>
      <c r="G37" s="949">
        <v>0.79166666666666663</v>
      </c>
      <c r="H37" s="950">
        <v>6316.3204599999999</v>
      </c>
      <c r="I37" s="950">
        <v>40.120240000000003</v>
      </c>
      <c r="J37" s="950">
        <v>6356.4407000000001</v>
      </c>
    </row>
    <row r="38" spans="2:10" ht="21">
      <c r="B38" s="951">
        <v>42822</v>
      </c>
      <c r="C38" s="952">
        <v>0.64583333333333337</v>
      </c>
      <c r="D38" s="953">
        <v>6227.9858100000001</v>
      </c>
      <c r="E38" s="953">
        <v>32.0396</v>
      </c>
      <c r="F38" s="954">
        <v>6260.0254100000002</v>
      </c>
      <c r="G38" s="955">
        <v>0.79166666666666663</v>
      </c>
      <c r="H38" s="953">
        <v>6304.9459100000004</v>
      </c>
      <c r="I38" s="953">
        <v>42.240119999999997</v>
      </c>
      <c r="J38" s="953">
        <v>6347.1860299999998</v>
      </c>
    </row>
    <row r="39" spans="2:10" ht="21">
      <c r="B39" s="956">
        <v>42823</v>
      </c>
      <c r="C39" s="960">
        <v>0.65625</v>
      </c>
      <c r="D39" s="950">
        <v>6139.40834</v>
      </c>
      <c r="E39" s="950">
        <v>0</v>
      </c>
      <c r="F39" s="961">
        <v>6139.40834</v>
      </c>
      <c r="G39" s="949">
        <v>0.80208333333333337</v>
      </c>
      <c r="H39" s="950">
        <v>6321.5282399999996</v>
      </c>
      <c r="I39" s="950">
        <v>41.692920000000001</v>
      </c>
      <c r="J39" s="950">
        <v>6363.2211600000001</v>
      </c>
    </row>
    <row r="40" spans="2:10" ht="21">
      <c r="B40" s="951">
        <v>42824</v>
      </c>
      <c r="C40" s="952">
        <v>0.48958333333333331</v>
      </c>
      <c r="D40" s="953">
        <v>6065.0495899999996</v>
      </c>
      <c r="E40" s="953">
        <v>27.6814</v>
      </c>
      <c r="F40" s="954">
        <v>6092.73099</v>
      </c>
      <c r="G40" s="955">
        <v>0.8125</v>
      </c>
      <c r="H40" s="953">
        <v>6191.69031</v>
      </c>
      <c r="I40" s="953">
        <v>39.085760000000001</v>
      </c>
      <c r="J40" s="953">
        <v>6230.7760699999999</v>
      </c>
    </row>
    <row r="41" spans="2:10" ht="21">
      <c r="B41" s="956">
        <v>42825</v>
      </c>
      <c r="C41" s="960">
        <v>0.5</v>
      </c>
      <c r="D41" s="950">
        <v>5873.4124899999997</v>
      </c>
      <c r="E41" s="950">
        <v>30.20504</v>
      </c>
      <c r="F41" s="961">
        <v>5903.6175300000004</v>
      </c>
      <c r="G41" s="949">
        <v>0.80208333333333337</v>
      </c>
      <c r="H41" s="950">
        <v>6179.9329200000002</v>
      </c>
      <c r="I41" s="950">
        <v>38.696159999999999</v>
      </c>
      <c r="J41" s="950">
        <v>6218.6290799999997</v>
      </c>
    </row>
    <row r="42" spans="2:10" ht="4.5" customHeight="1"/>
    <row r="43" spans="2:10" ht="14.25">
      <c r="B43" s="944" t="s">
        <v>904</v>
      </c>
    </row>
    <row r="44" spans="2:10" ht="14.25">
      <c r="B44" s="944" t="s">
        <v>487</v>
      </c>
    </row>
    <row r="45" spans="2:10" ht="14.25">
      <c r="B45" s="944" t="s">
        <v>601</v>
      </c>
    </row>
  </sheetData>
  <mergeCells count="5">
    <mergeCell ref="B8:B10"/>
    <mergeCell ref="C8:F8"/>
    <mergeCell ref="G8:J8"/>
    <mergeCell ref="G9:G10"/>
    <mergeCell ref="C9:C10"/>
  </mergeCells>
  <pageMargins left="0.51181102362204722" right="0.51181102362204722" top="0.69520833333333332" bottom="0.74803149606299213" header="0.31496062992125984" footer="0.31496062992125984"/>
  <pageSetup paperSize="9" scale="46" orientation="portrait" r:id="rId1"/>
  <headerFooter>
    <oddHeader>&amp;L&amp;"Calibri Light,Regular"&amp;10 &amp;C&amp;"Calibri Light,Regular"&amp;10 &amp;R&amp;"Tahoma,Negrita"&amp;10Informe de la Operación Mensual - Marzo 2017
INFSGI-MES-03-2017
06/04/2017
Versión: 01</oddHeader>
    <oddFooter>&amp;L&amp;"Calibri Light,Regular"&amp;10COES SINAC, 2017&amp;C&amp;"Calibri Light,Regular"&amp;10 22&amp;R&amp;"Calibri Light,Regular"&amp;10Dirección Ejecutiva
Sub Dirección de Gestión de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4"/>
  </sheetPr>
  <dimension ref="A1:J151"/>
  <sheetViews>
    <sheetView view="pageBreakPreview" zoomScale="40" zoomScaleNormal="100" zoomScaleSheetLayoutView="40" zoomScalePageLayoutView="85" workbookViewId="0">
      <selection activeCell="F37" sqref="F37"/>
    </sheetView>
  </sheetViews>
  <sheetFormatPr defaultRowHeight="11.25"/>
  <cols>
    <col min="1" max="1" width="70.33203125" style="403" customWidth="1"/>
    <col min="2" max="2" width="101.83203125" style="199" customWidth="1"/>
    <col min="3" max="3" width="37" style="199" customWidth="1"/>
    <col min="4" max="6" width="33.33203125" style="199" customWidth="1"/>
    <col min="7" max="7" width="78" style="199" customWidth="1"/>
    <col min="8" max="8" width="51.5" style="199" customWidth="1"/>
    <col min="9" max="9" width="48.33203125" style="199" customWidth="1"/>
    <col min="10" max="16384" width="9.33203125" style="199"/>
  </cols>
  <sheetData>
    <row r="1" spans="1:9" ht="14.1" customHeight="1">
      <c r="A1" s="401"/>
      <c r="B1" s="193"/>
      <c r="C1" s="193"/>
      <c r="D1" s="193"/>
      <c r="E1" s="193"/>
      <c r="F1" s="193"/>
      <c r="G1" s="194"/>
      <c r="H1" s="194"/>
      <c r="I1" s="195"/>
    </row>
    <row r="2" spans="1:9" ht="14.1" customHeight="1">
      <c r="A2" s="395"/>
      <c r="B2" s="197"/>
      <c r="C2" s="197"/>
      <c r="D2" s="197"/>
      <c r="E2" s="197"/>
      <c r="F2" s="197"/>
      <c r="G2" s="198"/>
      <c r="H2" s="198"/>
      <c r="I2" s="198"/>
    </row>
    <row r="3" spans="1:9" ht="14.1" customHeight="1">
      <c r="A3" s="395"/>
      <c r="B3" s="197"/>
      <c r="C3" s="197"/>
      <c r="D3" s="197"/>
      <c r="E3" s="197"/>
      <c r="F3" s="197"/>
      <c r="G3" s="198"/>
      <c r="H3" s="198"/>
      <c r="I3" s="198"/>
    </row>
    <row r="4" spans="1:9" ht="24" customHeight="1">
      <c r="A4" s="404" t="s">
        <v>210</v>
      </c>
      <c r="B4" s="381"/>
      <c r="C4" s="381"/>
      <c r="D4" s="381"/>
      <c r="E4" s="381"/>
      <c r="F4" s="381"/>
      <c r="G4" s="381"/>
      <c r="H4" s="381"/>
      <c r="I4" s="381"/>
    </row>
    <row r="5" spans="1:9" ht="15.95" customHeight="1">
      <c r="A5" s="402"/>
      <c r="B5" s="392"/>
      <c r="C5" s="393"/>
      <c r="D5" s="394"/>
      <c r="E5" s="394"/>
      <c r="F5" s="395"/>
      <c r="G5" s="204"/>
      <c r="H5" s="204"/>
      <c r="I5" s="205"/>
    </row>
    <row r="6" spans="1:9" ht="45.75" customHeight="1">
      <c r="A6" s="396"/>
      <c r="B6" s="396"/>
      <c r="C6" s="396"/>
      <c r="D6" s="396"/>
      <c r="E6" s="396"/>
      <c r="F6" s="396"/>
      <c r="G6" s="220"/>
      <c r="H6" s="220"/>
      <c r="I6" s="205"/>
    </row>
    <row r="7" spans="1:9" ht="61.5" customHeight="1">
      <c r="A7" s="526" t="s">
        <v>302</v>
      </c>
      <c r="B7" s="526" t="s">
        <v>303</v>
      </c>
      <c r="C7" s="526" t="s">
        <v>304</v>
      </c>
      <c r="D7" s="1319" t="s">
        <v>305</v>
      </c>
      <c r="E7" s="1319"/>
      <c r="F7" s="1319"/>
      <c r="G7" s="1319"/>
      <c r="H7" s="527" t="s">
        <v>306</v>
      </c>
      <c r="I7" s="527" t="s">
        <v>307</v>
      </c>
    </row>
    <row r="8" spans="1:9" ht="149.25" customHeight="1">
      <c r="A8" s="529" t="s">
        <v>213</v>
      </c>
      <c r="B8" s="529" t="s">
        <v>602</v>
      </c>
      <c r="C8" s="525">
        <v>42795.581250000003</v>
      </c>
      <c r="D8" s="1316" t="s">
        <v>603</v>
      </c>
      <c r="E8" s="1317"/>
      <c r="F8" s="1317"/>
      <c r="G8" s="1318"/>
      <c r="H8" s="524">
        <v>9.0399999999999991</v>
      </c>
      <c r="I8" s="524"/>
    </row>
    <row r="9" spans="1:9" ht="155.25" customHeight="1">
      <c r="A9" s="529" t="s">
        <v>308</v>
      </c>
      <c r="B9" s="529" t="s">
        <v>313</v>
      </c>
      <c r="C9" s="525">
        <v>42795.782638888886</v>
      </c>
      <c r="D9" s="1316" t="s">
        <v>604</v>
      </c>
      <c r="E9" s="1317"/>
      <c r="F9" s="1317"/>
      <c r="G9" s="1318"/>
      <c r="H9" s="524">
        <v>1.54</v>
      </c>
      <c r="I9" s="524"/>
    </row>
    <row r="10" spans="1:9" ht="140.25" customHeight="1">
      <c r="A10" s="529" t="s">
        <v>213</v>
      </c>
      <c r="B10" s="529" t="s">
        <v>605</v>
      </c>
      <c r="C10" s="525">
        <v>42795.868055555555</v>
      </c>
      <c r="D10" s="1316" t="s">
        <v>606</v>
      </c>
      <c r="E10" s="1317"/>
      <c r="F10" s="1317"/>
      <c r="G10" s="1318"/>
      <c r="H10" s="524">
        <v>20.9</v>
      </c>
      <c r="I10" s="524"/>
    </row>
    <row r="11" spans="1:9" ht="159.75" customHeight="1">
      <c r="A11" s="529" t="s">
        <v>299</v>
      </c>
      <c r="B11" s="529" t="s">
        <v>607</v>
      </c>
      <c r="C11" s="525">
        <v>42796.267361111109</v>
      </c>
      <c r="D11" s="1316" t="s">
        <v>608</v>
      </c>
      <c r="E11" s="1317"/>
      <c r="F11" s="1317"/>
      <c r="G11" s="1318"/>
      <c r="H11" s="524">
        <v>3.84</v>
      </c>
      <c r="I11" s="524"/>
    </row>
    <row r="12" spans="1:9" ht="123" customHeight="1">
      <c r="A12" s="529" t="s">
        <v>308</v>
      </c>
      <c r="B12" s="529" t="s">
        <v>313</v>
      </c>
      <c r="C12" s="525">
        <v>42796.696527777778</v>
      </c>
      <c r="D12" s="1316" t="s">
        <v>609</v>
      </c>
      <c r="E12" s="1317"/>
      <c r="F12" s="1317"/>
      <c r="G12" s="1318"/>
      <c r="H12" s="524">
        <v>0.84</v>
      </c>
      <c r="I12" s="524"/>
    </row>
    <row r="13" spans="1:9" ht="135.75" customHeight="1">
      <c r="A13" s="529" t="s">
        <v>308</v>
      </c>
      <c r="B13" s="529" t="s">
        <v>327</v>
      </c>
      <c r="C13" s="525">
        <v>42796.845833333333</v>
      </c>
      <c r="D13" s="1316" t="s">
        <v>610</v>
      </c>
      <c r="E13" s="1317"/>
      <c r="F13" s="1317"/>
      <c r="G13" s="1318"/>
      <c r="H13" s="524">
        <v>5.6</v>
      </c>
      <c r="I13" s="524"/>
    </row>
    <row r="14" spans="1:9" ht="164.25" customHeight="1">
      <c r="A14" s="529" t="s">
        <v>611</v>
      </c>
      <c r="B14" s="529" t="s">
        <v>612</v>
      </c>
      <c r="C14" s="525">
        <v>42797.568055555559</v>
      </c>
      <c r="D14" s="1316" t="s">
        <v>613</v>
      </c>
      <c r="E14" s="1317"/>
      <c r="F14" s="1317"/>
      <c r="G14" s="1318"/>
      <c r="H14" s="524">
        <v>76</v>
      </c>
      <c r="I14" s="524"/>
    </row>
    <row r="15" spans="1:9" ht="235.5" customHeight="1">
      <c r="A15" s="529" t="s">
        <v>311</v>
      </c>
      <c r="B15" s="529" t="s">
        <v>614</v>
      </c>
      <c r="C15" s="525">
        <v>42798.511111111111</v>
      </c>
      <c r="D15" s="1316" t="s">
        <v>615</v>
      </c>
      <c r="E15" s="1317"/>
      <c r="F15" s="1317"/>
      <c r="G15" s="1318"/>
      <c r="H15" s="524">
        <v>19.149999999999999</v>
      </c>
      <c r="I15" s="524"/>
    </row>
    <row r="16" spans="1:9" ht="175.5" customHeight="1">
      <c r="A16" s="529" t="s">
        <v>318</v>
      </c>
      <c r="B16" s="529" t="s">
        <v>616</v>
      </c>
      <c r="C16" s="525">
        <v>42799.009722222225</v>
      </c>
      <c r="D16" s="1316" t="s">
        <v>617</v>
      </c>
      <c r="E16" s="1317"/>
      <c r="F16" s="1317"/>
      <c r="G16" s="1318"/>
      <c r="H16" s="524">
        <v>7.98</v>
      </c>
      <c r="I16" s="524"/>
    </row>
    <row r="17" spans="1:10" ht="172.5" customHeight="1">
      <c r="A17" s="529" t="s">
        <v>280</v>
      </c>
      <c r="B17" s="529" t="s">
        <v>618</v>
      </c>
      <c r="C17" s="525">
        <v>42799.068749999999</v>
      </c>
      <c r="D17" s="1316" t="s">
        <v>619</v>
      </c>
      <c r="E17" s="1317"/>
      <c r="F17" s="1317"/>
      <c r="G17" s="1318"/>
      <c r="H17" s="524">
        <v>3.95</v>
      </c>
      <c r="I17" s="524"/>
    </row>
    <row r="18" spans="1:10" ht="258" customHeight="1">
      <c r="A18" s="529" t="s">
        <v>320</v>
      </c>
      <c r="B18" s="529" t="s">
        <v>620</v>
      </c>
      <c r="C18" s="525">
        <v>42799.078472222223</v>
      </c>
      <c r="D18" s="1316" t="s">
        <v>621</v>
      </c>
      <c r="E18" s="1317"/>
      <c r="F18" s="1317"/>
      <c r="G18" s="1318"/>
      <c r="H18" s="524">
        <v>24</v>
      </c>
      <c r="I18" s="524"/>
    </row>
    <row r="19" spans="1:10" ht="220.5" customHeight="1">
      <c r="A19" s="529" t="s">
        <v>319</v>
      </c>
      <c r="B19" s="529" t="s">
        <v>622</v>
      </c>
      <c r="C19" s="525">
        <v>42799.622916666667</v>
      </c>
      <c r="D19" s="1316" t="s">
        <v>623</v>
      </c>
      <c r="E19" s="1317"/>
      <c r="F19" s="1317"/>
      <c r="G19" s="1318"/>
      <c r="H19" s="524">
        <v>18.3</v>
      </c>
      <c r="I19" s="524"/>
    </row>
    <row r="20" spans="1:10" ht="226.5" customHeight="1">
      <c r="A20" s="529" t="s">
        <v>320</v>
      </c>
      <c r="B20" s="529" t="s">
        <v>624</v>
      </c>
      <c r="C20" s="525">
        <v>42799.646527777775</v>
      </c>
      <c r="D20" s="1316" t="s">
        <v>625</v>
      </c>
      <c r="E20" s="1317"/>
      <c r="F20" s="1317"/>
      <c r="G20" s="1318"/>
      <c r="H20" s="524">
        <v>8</v>
      </c>
      <c r="I20" s="524"/>
    </row>
    <row r="21" spans="1:10" ht="173.25" customHeight="1">
      <c r="A21" s="529" t="s">
        <v>311</v>
      </c>
      <c r="B21" s="529" t="s">
        <v>626</v>
      </c>
      <c r="C21" s="525">
        <v>42799.702777777777</v>
      </c>
      <c r="D21" s="1316" t="s">
        <v>627</v>
      </c>
      <c r="E21" s="1317"/>
      <c r="F21" s="1317"/>
      <c r="G21" s="1318"/>
      <c r="H21" s="524">
        <v>23.01</v>
      </c>
      <c r="I21" s="524"/>
    </row>
    <row r="22" spans="1:10" s="248" customFormat="1" ht="255" customHeight="1">
      <c r="A22" s="529" t="s">
        <v>317</v>
      </c>
      <c r="B22" s="529" t="s">
        <v>628</v>
      </c>
      <c r="C22" s="525">
        <v>42800.004166666666</v>
      </c>
      <c r="D22" s="1316" t="s">
        <v>629</v>
      </c>
      <c r="E22" s="1317"/>
      <c r="F22" s="1317"/>
      <c r="G22" s="1318"/>
      <c r="H22" s="524">
        <v>25.16</v>
      </c>
      <c r="I22" s="524">
        <v>2.94</v>
      </c>
      <c r="J22" s="199" t="s">
        <v>435</v>
      </c>
    </row>
    <row r="23" spans="1:10" s="400" customFormat="1" ht="121.5" customHeight="1">
      <c r="A23" s="529" t="s">
        <v>290</v>
      </c>
      <c r="B23" s="529" t="s">
        <v>630</v>
      </c>
      <c r="C23" s="525">
        <v>42800.013888888891</v>
      </c>
      <c r="D23" s="1316" t="s">
        <v>631</v>
      </c>
      <c r="E23" s="1317"/>
      <c r="F23" s="1317"/>
      <c r="G23" s="1318"/>
      <c r="H23" s="524">
        <v>4.09</v>
      </c>
      <c r="I23" s="524"/>
    </row>
    <row r="24" spans="1:10" s="400" customFormat="1" ht="125.25" customHeight="1">
      <c r="A24" s="529" t="s">
        <v>311</v>
      </c>
      <c r="B24" s="529" t="s">
        <v>632</v>
      </c>
      <c r="C24" s="525">
        <v>42800.612500000003</v>
      </c>
      <c r="D24" s="1316" t="s">
        <v>633</v>
      </c>
      <c r="E24" s="1317"/>
      <c r="F24" s="1317"/>
      <c r="G24" s="1318"/>
      <c r="H24" s="524">
        <v>3.48</v>
      </c>
      <c r="I24" s="524"/>
    </row>
    <row r="25" spans="1:10" s="400" customFormat="1" ht="164.25" customHeight="1">
      <c r="A25" s="529" t="s">
        <v>314</v>
      </c>
      <c r="B25" s="529" t="s">
        <v>323</v>
      </c>
      <c r="C25" s="525">
        <v>42801.62222222222</v>
      </c>
      <c r="D25" s="1316" t="s">
        <v>634</v>
      </c>
      <c r="E25" s="1317"/>
      <c r="F25" s="1317"/>
      <c r="G25" s="1318"/>
      <c r="H25" s="524">
        <v>8.9</v>
      </c>
      <c r="I25" s="524"/>
    </row>
    <row r="26" spans="1:10" s="400" customFormat="1">
      <c r="A26" s="403"/>
      <c r="B26" s="199"/>
      <c r="C26" s="199"/>
      <c r="D26" s="199"/>
      <c r="E26" s="199"/>
      <c r="F26" s="199"/>
      <c r="G26" s="199"/>
      <c r="H26" s="199"/>
      <c r="I26" s="199"/>
    </row>
    <row r="27" spans="1:10" s="400" customFormat="1">
      <c r="A27" s="403"/>
      <c r="B27" s="199"/>
      <c r="C27" s="199"/>
      <c r="D27" s="199"/>
      <c r="E27" s="199"/>
      <c r="F27" s="199"/>
      <c r="G27" s="199"/>
      <c r="H27" s="199"/>
      <c r="I27" s="199"/>
    </row>
    <row r="28" spans="1:10" s="400" customFormat="1">
      <c r="A28" s="403"/>
      <c r="B28" s="199"/>
      <c r="C28" s="199"/>
      <c r="D28" s="199"/>
      <c r="E28" s="199"/>
      <c r="F28" s="199"/>
      <c r="G28" s="199"/>
      <c r="H28" s="199"/>
      <c r="I28" s="199"/>
    </row>
    <row r="29" spans="1:10" s="400" customFormat="1">
      <c r="A29" s="403"/>
      <c r="B29" s="199"/>
      <c r="C29" s="199"/>
      <c r="D29" s="199"/>
      <c r="E29" s="199"/>
      <c r="F29" s="199"/>
      <c r="G29" s="199"/>
      <c r="H29" s="199"/>
      <c r="I29" s="199"/>
    </row>
    <row r="30" spans="1:10" s="400" customFormat="1">
      <c r="A30" s="403"/>
      <c r="B30" s="199"/>
      <c r="C30" s="199"/>
      <c r="D30" s="199"/>
      <c r="E30" s="199"/>
      <c r="F30" s="199"/>
      <c r="G30" s="199"/>
      <c r="H30" s="199"/>
      <c r="I30" s="199"/>
    </row>
    <row r="31" spans="1:10" s="400" customFormat="1">
      <c r="A31" s="403"/>
      <c r="B31" s="199"/>
      <c r="C31" s="199"/>
      <c r="D31" s="199"/>
      <c r="E31" s="199"/>
      <c r="F31" s="199"/>
      <c r="G31" s="199"/>
      <c r="H31" s="199"/>
      <c r="I31" s="199"/>
    </row>
    <row r="32" spans="1:10" s="400" customFormat="1">
      <c r="A32" s="403"/>
      <c r="B32" s="199"/>
      <c r="C32" s="199"/>
      <c r="D32" s="199"/>
      <c r="E32" s="199"/>
      <c r="F32" s="199"/>
      <c r="G32" s="199"/>
      <c r="H32" s="199"/>
      <c r="I32" s="199"/>
    </row>
    <row r="33" spans="1:9" s="400" customFormat="1">
      <c r="A33" s="403"/>
      <c r="B33" s="199"/>
      <c r="C33" s="199"/>
      <c r="D33" s="199"/>
      <c r="E33" s="199"/>
      <c r="F33" s="199"/>
      <c r="G33" s="199"/>
      <c r="H33" s="199"/>
      <c r="I33" s="199"/>
    </row>
    <row r="34" spans="1:9" s="400" customFormat="1">
      <c r="A34" s="403"/>
      <c r="B34" s="199"/>
      <c r="C34" s="199"/>
      <c r="D34" s="199"/>
      <c r="E34" s="199"/>
      <c r="F34" s="199"/>
      <c r="G34" s="199"/>
      <c r="H34" s="199"/>
      <c r="I34" s="199"/>
    </row>
    <row r="35" spans="1:9" s="400" customFormat="1">
      <c r="A35" s="403"/>
      <c r="B35" s="199"/>
      <c r="C35" s="199"/>
      <c r="D35" s="199"/>
      <c r="E35" s="199"/>
      <c r="F35" s="199"/>
      <c r="G35" s="199"/>
      <c r="H35" s="199"/>
      <c r="I35" s="199"/>
    </row>
    <row r="36" spans="1:9" s="400" customFormat="1">
      <c r="A36" s="403"/>
      <c r="B36" s="199"/>
      <c r="C36" s="199"/>
      <c r="D36" s="199"/>
      <c r="E36" s="199"/>
      <c r="F36" s="199"/>
      <c r="G36" s="199"/>
      <c r="H36" s="199"/>
      <c r="I36" s="199"/>
    </row>
    <row r="37" spans="1:9" s="400" customFormat="1">
      <c r="A37" s="403"/>
      <c r="B37" s="199"/>
      <c r="C37" s="199"/>
      <c r="D37" s="199"/>
      <c r="E37" s="199"/>
      <c r="F37" s="199"/>
      <c r="G37" s="199"/>
      <c r="H37" s="199"/>
      <c r="I37" s="199"/>
    </row>
    <row r="38" spans="1:9" s="400" customFormat="1">
      <c r="A38" s="403"/>
      <c r="B38" s="199"/>
      <c r="C38" s="199"/>
      <c r="D38" s="199"/>
      <c r="E38" s="199"/>
      <c r="F38" s="199"/>
      <c r="G38" s="199"/>
      <c r="H38" s="199"/>
      <c r="I38" s="199"/>
    </row>
    <row r="39" spans="1:9" s="400" customFormat="1">
      <c r="A39" s="403"/>
      <c r="B39" s="199"/>
      <c r="C39" s="199"/>
      <c r="D39" s="199"/>
      <c r="E39" s="199"/>
      <c r="F39" s="199"/>
      <c r="G39" s="199"/>
      <c r="H39" s="199"/>
      <c r="I39" s="199"/>
    </row>
    <row r="40" spans="1:9" s="400" customFormat="1">
      <c r="A40" s="403"/>
      <c r="B40" s="199"/>
      <c r="C40" s="199"/>
      <c r="D40" s="199"/>
      <c r="E40" s="199"/>
      <c r="F40" s="199"/>
      <c r="G40" s="199"/>
      <c r="H40" s="199"/>
      <c r="I40" s="199"/>
    </row>
    <row r="41" spans="1:9" s="400" customFormat="1">
      <c r="A41" s="403"/>
      <c r="B41" s="199"/>
      <c r="C41" s="199"/>
      <c r="D41" s="199"/>
      <c r="E41" s="199"/>
      <c r="F41" s="199"/>
      <c r="G41" s="199"/>
      <c r="H41" s="199"/>
      <c r="I41" s="199"/>
    </row>
    <row r="42" spans="1:9" s="400" customFormat="1">
      <c r="A42" s="403"/>
      <c r="B42" s="199"/>
      <c r="C42" s="199"/>
      <c r="D42" s="199"/>
      <c r="E42" s="199"/>
      <c r="F42" s="199"/>
      <c r="G42" s="199"/>
      <c r="H42" s="199"/>
      <c r="I42" s="199"/>
    </row>
    <row r="43" spans="1:9" s="400" customFormat="1">
      <c r="A43" s="403"/>
      <c r="B43" s="199"/>
      <c r="C43" s="199"/>
      <c r="D43" s="199"/>
      <c r="E43" s="199"/>
      <c r="F43" s="199"/>
      <c r="G43" s="199"/>
      <c r="H43" s="199"/>
      <c r="I43" s="199"/>
    </row>
    <row r="44" spans="1:9" s="400" customFormat="1">
      <c r="A44" s="403"/>
      <c r="B44" s="199"/>
      <c r="C44" s="199"/>
      <c r="D44" s="199"/>
      <c r="E44" s="199"/>
      <c r="F44" s="199"/>
      <c r="G44" s="199"/>
      <c r="H44" s="199"/>
      <c r="I44" s="199"/>
    </row>
    <row r="45" spans="1:9" s="400" customFormat="1">
      <c r="A45" s="403"/>
      <c r="B45" s="199"/>
      <c r="C45" s="199"/>
      <c r="D45" s="199"/>
      <c r="E45" s="199"/>
      <c r="F45" s="199"/>
      <c r="G45" s="199"/>
      <c r="H45" s="199"/>
      <c r="I45" s="199"/>
    </row>
    <row r="46" spans="1:9" s="400" customFormat="1">
      <c r="A46" s="403"/>
      <c r="B46" s="199"/>
      <c r="C46" s="199"/>
      <c r="D46" s="199"/>
      <c r="E46" s="199"/>
      <c r="F46" s="199"/>
      <c r="G46" s="199"/>
      <c r="H46" s="199"/>
      <c r="I46" s="199"/>
    </row>
    <row r="47" spans="1:9" s="400" customFormat="1">
      <c r="A47" s="403"/>
      <c r="B47" s="199"/>
      <c r="C47" s="199"/>
      <c r="D47" s="199"/>
      <c r="E47" s="199"/>
      <c r="F47" s="199"/>
      <c r="G47" s="199"/>
      <c r="H47" s="199"/>
      <c r="I47" s="199"/>
    </row>
    <row r="48" spans="1:9" s="400" customFormat="1">
      <c r="A48" s="403"/>
      <c r="B48" s="199"/>
      <c r="C48" s="199"/>
      <c r="D48" s="199"/>
      <c r="E48" s="199"/>
      <c r="F48" s="199"/>
      <c r="G48" s="199"/>
      <c r="H48" s="199"/>
      <c r="I48" s="199"/>
    </row>
    <row r="49" spans="1:9" s="400" customFormat="1">
      <c r="A49" s="403"/>
      <c r="B49" s="199"/>
      <c r="C49" s="199"/>
      <c r="D49" s="199"/>
      <c r="E49" s="199"/>
      <c r="F49" s="199"/>
      <c r="G49" s="199"/>
      <c r="H49" s="199"/>
      <c r="I49" s="199"/>
    </row>
    <row r="50" spans="1:9" s="400" customFormat="1">
      <c r="A50" s="403"/>
      <c r="B50" s="199"/>
      <c r="C50" s="199"/>
      <c r="D50" s="199"/>
      <c r="E50" s="199"/>
      <c r="F50" s="199"/>
      <c r="G50" s="199"/>
      <c r="H50" s="199"/>
      <c r="I50" s="199"/>
    </row>
    <row r="51" spans="1:9" s="400" customFormat="1">
      <c r="A51" s="403"/>
      <c r="B51" s="199"/>
      <c r="C51" s="199"/>
      <c r="D51" s="199"/>
      <c r="E51" s="199"/>
      <c r="F51" s="199"/>
      <c r="G51" s="199"/>
      <c r="H51" s="199"/>
      <c r="I51" s="199"/>
    </row>
    <row r="52" spans="1:9" s="400" customFormat="1">
      <c r="A52" s="403"/>
      <c r="B52" s="199"/>
      <c r="C52" s="199"/>
      <c r="D52" s="199"/>
      <c r="E52" s="199"/>
      <c r="F52" s="199"/>
      <c r="G52" s="199"/>
      <c r="H52" s="199"/>
      <c r="I52" s="199"/>
    </row>
    <row r="53" spans="1:9" s="400" customFormat="1">
      <c r="A53" s="403"/>
      <c r="B53" s="199"/>
      <c r="C53" s="199"/>
      <c r="D53" s="199"/>
      <c r="E53" s="199"/>
      <c r="F53" s="199"/>
      <c r="G53" s="199"/>
      <c r="H53" s="199"/>
      <c r="I53" s="199"/>
    </row>
    <row r="54" spans="1:9" s="400" customFormat="1">
      <c r="A54" s="403"/>
      <c r="B54" s="199"/>
      <c r="C54" s="199"/>
      <c r="D54" s="199"/>
      <c r="E54" s="199"/>
      <c r="F54" s="199"/>
      <c r="G54" s="199"/>
      <c r="H54" s="199"/>
      <c r="I54" s="199"/>
    </row>
    <row r="55" spans="1:9" s="400" customFormat="1">
      <c r="A55" s="403"/>
      <c r="B55" s="199"/>
      <c r="C55" s="199"/>
      <c r="D55" s="199"/>
      <c r="E55" s="199"/>
      <c r="F55" s="199"/>
      <c r="G55" s="199"/>
      <c r="H55" s="199"/>
      <c r="I55" s="199"/>
    </row>
    <row r="56" spans="1:9" s="400" customFormat="1">
      <c r="A56" s="403"/>
      <c r="B56" s="199"/>
      <c r="C56" s="199"/>
      <c r="D56" s="199"/>
      <c r="E56" s="199"/>
      <c r="F56" s="199"/>
      <c r="G56" s="199"/>
      <c r="H56" s="199"/>
      <c r="I56" s="199"/>
    </row>
    <row r="57" spans="1:9" s="400" customFormat="1">
      <c r="A57" s="403"/>
      <c r="B57" s="199"/>
      <c r="C57" s="199"/>
      <c r="D57" s="199"/>
      <c r="E57" s="199"/>
      <c r="F57" s="199"/>
      <c r="G57" s="199"/>
      <c r="H57" s="199"/>
      <c r="I57" s="199"/>
    </row>
    <row r="58" spans="1:9" s="400" customFormat="1">
      <c r="A58" s="403"/>
      <c r="B58" s="199"/>
      <c r="C58" s="199"/>
      <c r="D58" s="199"/>
      <c r="E58" s="199"/>
      <c r="F58" s="199"/>
      <c r="G58" s="199"/>
      <c r="H58" s="199"/>
      <c r="I58" s="199"/>
    </row>
    <row r="59" spans="1:9" s="400" customFormat="1">
      <c r="A59" s="403"/>
      <c r="B59" s="199"/>
      <c r="C59" s="199"/>
      <c r="D59" s="199"/>
      <c r="E59" s="199"/>
      <c r="F59" s="199"/>
      <c r="G59" s="199"/>
      <c r="H59" s="199"/>
      <c r="I59" s="199"/>
    </row>
    <row r="60" spans="1:9" s="400" customFormat="1">
      <c r="A60" s="403"/>
      <c r="B60" s="199"/>
      <c r="C60" s="199"/>
      <c r="D60" s="199"/>
      <c r="E60" s="199"/>
      <c r="F60" s="199"/>
      <c r="G60" s="199"/>
      <c r="H60" s="199"/>
      <c r="I60" s="199"/>
    </row>
    <row r="61" spans="1:9" s="400" customFormat="1">
      <c r="A61" s="403"/>
      <c r="B61" s="199"/>
      <c r="C61" s="199"/>
      <c r="D61" s="199"/>
      <c r="E61" s="199"/>
      <c r="F61" s="199"/>
      <c r="G61" s="199"/>
      <c r="H61" s="199"/>
      <c r="I61" s="199"/>
    </row>
    <row r="62" spans="1:9" s="400" customFormat="1">
      <c r="A62" s="403"/>
      <c r="B62" s="199"/>
      <c r="C62" s="199"/>
      <c r="D62" s="199"/>
      <c r="E62" s="199"/>
      <c r="F62" s="199"/>
      <c r="G62" s="199"/>
      <c r="H62" s="199"/>
      <c r="I62" s="199"/>
    </row>
    <row r="63" spans="1:9" s="400" customFormat="1">
      <c r="A63" s="403"/>
      <c r="B63" s="199"/>
      <c r="C63" s="199"/>
      <c r="D63" s="199"/>
      <c r="E63" s="199"/>
      <c r="F63" s="199"/>
      <c r="G63" s="199"/>
      <c r="H63" s="199"/>
      <c r="I63" s="199"/>
    </row>
    <row r="64" spans="1:9" s="400" customFormat="1">
      <c r="A64" s="403"/>
      <c r="B64" s="199"/>
      <c r="C64" s="199"/>
      <c r="D64" s="199"/>
      <c r="E64" s="199"/>
      <c r="F64" s="199"/>
      <c r="G64" s="199"/>
      <c r="H64" s="199"/>
      <c r="I64" s="199"/>
    </row>
    <row r="65" spans="1:9" s="400" customFormat="1">
      <c r="A65" s="403"/>
      <c r="B65" s="199"/>
      <c r="C65" s="199"/>
      <c r="D65" s="199"/>
      <c r="E65" s="199"/>
      <c r="F65" s="199"/>
      <c r="G65" s="199"/>
      <c r="H65" s="199"/>
      <c r="I65" s="199"/>
    </row>
    <row r="66" spans="1:9" s="400" customFormat="1">
      <c r="A66" s="403"/>
      <c r="B66" s="199"/>
      <c r="C66" s="199"/>
      <c r="D66" s="199"/>
      <c r="E66" s="199"/>
      <c r="F66" s="199"/>
      <c r="G66" s="199"/>
      <c r="H66" s="199"/>
      <c r="I66" s="199"/>
    </row>
    <row r="67" spans="1:9" s="400" customFormat="1">
      <c r="A67" s="403"/>
      <c r="B67" s="199"/>
      <c r="C67" s="199"/>
      <c r="D67" s="199"/>
      <c r="E67" s="199"/>
      <c r="F67" s="199"/>
      <c r="G67" s="199"/>
      <c r="H67" s="199"/>
      <c r="I67" s="199"/>
    </row>
    <row r="68" spans="1:9" s="400" customFormat="1">
      <c r="A68" s="403"/>
      <c r="B68" s="199"/>
      <c r="C68" s="199"/>
      <c r="D68" s="199"/>
      <c r="E68" s="199"/>
      <c r="F68" s="199"/>
      <c r="G68" s="199"/>
      <c r="H68" s="199"/>
      <c r="I68" s="199"/>
    </row>
    <row r="69" spans="1:9" s="400" customFormat="1">
      <c r="A69" s="403"/>
      <c r="B69" s="199"/>
      <c r="C69" s="199"/>
      <c r="D69" s="199"/>
      <c r="E69" s="199"/>
      <c r="F69" s="199"/>
      <c r="G69" s="199"/>
      <c r="H69" s="199"/>
      <c r="I69" s="199"/>
    </row>
    <row r="70" spans="1:9" s="400" customFormat="1">
      <c r="A70" s="403"/>
      <c r="B70" s="199"/>
      <c r="C70" s="199"/>
      <c r="D70" s="199"/>
      <c r="E70" s="199"/>
      <c r="F70" s="199"/>
      <c r="G70" s="199"/>
      <c r="H70" s="199"/>
      <c r="I70" s="199"/>
    </row>
    <row r="71" spans="1:9" s="400" customFormat="1">
      <c r="A71" s="403"/>
      <c r="B71" s="199"/>
      <c r="C71" s="199"/>
      <c r="D71" s="199"/>
      <c r="E71" s="199"/>
      <c r="F71" s="199"/>
      <c r="G71" s="199"/>
      <c r="H71" s="199"/>
      <c r="I71" s="199"/>
    </row>
    <row r="72" spans="1:9" s="400" customFormat="1">
      <c r="A72" s="403"/>
      <c r="B72" s="199"/>
      <c r="C72" s="199"/>
      <c r="D72" s="199"/>
      <c r="E72" s="199"/>
      <c r="F72" s="199"/>
      <c r="G72" s="199"/>
      <c r="H72" s="199"/>
      <c r="I72" s="199"/>
    </row>
    <row r="73" spans="1:9" s="400" customFormat="1">
      <c r="A73" s="403"/>
      <c r="B73" s="199"/>
      <c r="C73" s="199"/>
      <c r="D73" s="199"/>
      <c r="E73" s="199"/>
      <c r="F73" s="199"/>
      <c r="G73" s="199"/>
      <c r="H73" s="199"/>
      <c r="I73" s="199"/>
    </row>
    <row r="74" spans="1:9" s="400" customFormat="1">
      <c r="A74" s="403"/>
      <c r="B74" s="199"/>
      <c r="C74" s="199"/>
      <c r="D74" s="199"/>
      <c r="E74" s="199"/>
      <c r="F74" s="199"/>
      <c r="G74" s="199"/>
      <c r="H74" s="199"/>
      <c r="I74" s="199"/>
    </row>
    <row r="75" spans="1:9" s="400" customFormat="1">
      <c r="A75" s="403"/>
      <c r="B75" s="199"/>
      <c r="C75" s="199"/>
      <c r="D75" s="199"/>
      <c r="E75" s="199"/>
      <c r="F75" s="199"/>
      <c r="G75" s="199"/>
      <c r="H75" s="199"/>
      <c r="I75" s="199"/>
    </row>
    <row r="76" spans="1:9" s="400" customFormat="1">
      <c r="A76" s="403"/>
      <c r="B76" s="199"/>
      <c r="C76" s="199"/>
      <c r="D76" s="199"/>
      <c r="E76" s="199"/>
      <c r="F76" s="199"/>
      <c r="G76" s="199"/>
      <c r="H76" s="199"/>
      <c r="I76" s="199"/>
    </row>
    <row r="77" spans="1:9" s="400" customFormat="1">
      <c r="A77" s="403"/>
      <c r="B77" s="199"/>
      <c r="C77" s="199"/>
      <c r="D77" s="199"/>
      <c r="E77" s="199"/>
      <c r="F77" s="199"/>
      <c r="G77" s="199"/>
      <c r="H77" s="199"/>
      <c r="I77" s="199"/>
    </row>
    <row r="78" spans="1:9" s="400" customFormat="1">
      <c r="A78" s="403"/>
      <c r="B78" s="199"/>
      <c r="C78" s="199"/>
      <c r="D78" s="199"/>
      <c r="E78" s="199"/>
      <c r="F78" s="199"/>
      <c r="G78" s="199"/>
      <c r="H78" s="199"/>
      <c r="I78" s="199"/>
    </row>
    <row r="79" spans="1:9" s="400" customFormat="1">
      <c r="A79" s="403"/>
      <c r="B79" s="199"/>
      <c r="C79" s="199"/>
      <c r="D79" s="199"/>
      <c r="E79" s="199"/>
      <c r="F79" s="199"/>
      <c r="G79" s="199"/>
      <c r="H79" s="199"/>
      <c r="I79" s="199"/>
    </row>
    <row r="80" spans="1:9" s="400" customFormat="1">
      <c r="A80" s="403"/>
      <c r="B80" s="199"/>
      <c r="C80" s="199"/>
      <c r="D80" s="199"/>
      <c r="E80" s="199"/>
      <c r="F80" s="199"/>
      <c r="G80" s="199"/>
      <c r="H80" s="199"/>
      <c r="I80" s="199"/>
    </row>
    <row r="81" spans="1:9" s="400" customFormat="1">
      <c r="A81" s="403"/>
      <c r="B81" s="199"/>
      <c r="C81" s="199"/>
      <c r="D81" s="199"/>
      <c r="E81" s="199"/>
      <c r="F81" s="199"/>
      <c r="G81" s="199"/>
      <c r="H81" s="199"/>
      <c r="I81" s="199"/>
    </row>
    <row r="82" spans="1:9" s="400" customFormat="1">
      <c r="A82" s="403"/>
      <c r="B82" s="199"/>
      <c r="C82" s="199"/>
      <c r="D82" s="199"/>
      <c r="E82" s="199"/>
      <c r="F82" s="199"/>
      <c r="G82" s="199"/>
      <c r="H82" s="199"/>
      <c r="I82" s="199"/>
    </row>
    <row r="83" spans="1:9" s="400" customFormat="1">
      <c r="A83" s="403"/>
      <c r="B83" s="199"/>
      <c r="C83" s="199"/>
      <c r="D83" s="199"/>
      <c r="E83" s="199"/>
      <c r="F83" s="199"/>
      <c r="G83" s="199"/>
      <c r="H83" s="199"/>
      <c r="I83" s="199"/>
    </row>
    <row r="84" spans="1:9" s="400" customFormat="1">
      <c r="A84" s="403"/>
      <c r="B84" s="199"/>
      <c r="C84" s="199"/>
      <c r="D84" s="199"/>
      <c r="E84" s="199"/>
      <c r="F84" s="199"/>
      <c r="G84" s="199"/>
      <c r="H84" s="199"/>
      <c r="I84" s="199"/>
    </row>
    <row r="85" spans="1:9" s="400" customFormat="1">
      <c r="A85" s="403"/>
      <c r="B85" s="199"/>
      <c r="C85" s="199"/>
      <c r="D85" s="199"/>
      <c r="E85" s="199"/>
      <c r="F85" s="199"/>
      <c r="G85" s="199"/>
      <c r="H85" s="199"/>
      <c r="I85" s="199"/>
    </row>
    <row r="86" spans="1:9" s="400" customFormat="1">
      <c r="A86" s="403"/>
      <c r="B86" s="199"/>
      <c r="C86" s="199"/>
      <c r="D86" s="199"/>
      <c r="E86" s="199"/>
      <c r="F86" s="199"/>
      <c r="G86" s="199"/>
      <c r="H86" s="199"/>
      <c r="I86" s="199"/>
    </row>
    <row r="87" spans="1:9" s="400" customFormat="1">
      <c r="A87" s="403"/>
      <c r="B87" s="199"/>
      <c r="C87" s="199"/>
      <c r="D87" s="199"/>
      <c r="E87" s="199"/>
      <c r="F87" s="199"/>
      <c r="G87" s="199"/>
      <c r="H87" s="199"/>
      <c r="I87" s="199"/>
    </row>
    <row r="88" spans="1:9" s="400" customFormat="1">
      <c r="A88" s="403"/>
      <c r="B88" s="199"/>
      <c r="C88" s="199"/>
      <c r="D88" s="199"/>
      <c r="E88" s="199"/>
      <c r="F88" s="199"/>
      <c r="G88" s="199"/>
      <c r="H88" s="199"/>
      <c r="I88" s="199"/>
    </row>
    <row r="89" spans="1:9" s="400" customFormat="1">
      <c r="A89" s="403"/>
      <c r="B89" s="199"/>
      <c r="C89" s="199"/>
      <c r="D89" s="199"/>
      <c r="E89" s="199"/>
      <c r="F89" s="199"/>
      <c r="G89" s="199"/>
      <c r="H89" s="199"/>
      <c r="I89" s="199"/>
    </row>
    <row r="90" spans="1:9" s="400" customFormat="1">
      <c r="A90" s="403"/>
      <c r="B90" s="199"/>
      <c r="C90" s="199"/>
      <c r="D90" s="199"/>
      <c r="E90" s="199"/>
      <c r="F90" s="199"/>
      <c r="G90" s="199"/>
      <c r="H90" s="199"/>
      <c r="I90" s="199"/>
    </row>
    <row r="91" spans="1:9" s="400" customFormat="1">
      <c r="A91" s="403"/>
      <c r="B91" s="199"/>
      <c r="C91" s="199"/>
      <c r="D91" s="199"/>
      <c r="E91" s="199"/>
      <c r="F91" s="199"/>
      <c r="G91" s="199"/>
      <c r="H91" s="199"/>
      <c r="I91" s="199"/>
    </row>
    <row r="92" spans="1:9" s="400" customFormat="1">
      <c r="A92" s="403"/>
      <c r="B92" s="199"/>
      <c r="C92" s="199"/>
      <c r="D92" s="199"/>
      <c r="E92" s="199"/>
      <c r="F92" s="199"/>
      <c r="G92" s="199"/>
      <c r="H92" s="199"/>
      <c r="I92" s="199"/>
    </row>
    <row r="93" spans="1:9" s="400" customFormat="1">
      <c r="A93" s="403"/>
      <c r="B93" s="199"/>
      <c r="C93" s="199"/>
      <c r="D93" s="199"/>
      <c r="E93" s="199"/>
      <c r="F93" s="199"/>
      <c r="G93" s="199"/>
      <c r="H93" s="199"/>
      <c r="I93" s="199"/>
    </row>
    <row r="94" spans="1:9" s="400" customFormat="1">
      <c r="A94" s="403"/>
      <c r="B94" s="199"/>
      <c r="C94" s="199"/>
      <c r="D94" s="199"/>
      <c r="E94" s="199"/>
      <c r="F94" s="199"/>
      <c r="G94" s="199"/>
      <c r="H94" s="199"/>
      <c r="I94" s="199"/>
    </row>
    <row r="95" spans="1:9" s="400" customFormat="1">
      <c r="A95" s="403"/>
      <c r="B95" s="199"/>
      <c r="C95" s="199"/>
      <c r="D95" s="199"/>
      <c r="E95" s="199"/>
      <c r="F95" s="199"/>
      <c r="G95" s="199"/>
      <c r="H95" s="199"/>
      <c r="I95" s="199"/>
    </row>
    <row r="96" spans="1:9" s="400" customFormat="1">
      <c r="A96" s="403"/>
      <c r="B96" s="199"/>
      <c r="C96" s="199"/>
      <c r="D96" s="199"/>
      <c r="E96" s="199"/>
      <c r="F96" s="199"/>
      <c r="G96" s="199"/>
      <c r="H96" s="199"/>
      <c r="I96" s="199"/>
    </row>
    <row r="97" spans="1:9" s="400" customFormat="1">
      <c r="A97" s="403"/>
      <c r="B97" s="199"/>
      <c r="C97" s="199"/>
      <c r="D97" s="199"/>
      <c r="E97" s="199"/>
      <c r="F97" s="199"/>
      <c r="G97" s="199"/>
      <c r="H97" s="199"/>
      <c r="I97" s="199"/>
    </row>
    <row r="98" spans="1:9" s="400" customFormat="1">
      <c r="A98" s="403"/>
      <c r="B98" s="199"/>
      <c r="C98" s="199"/>
      <c r="D98" s="199"/>
      <c r="E98" s="199"/>
      <c r="F98" s="199"/>
      <c r="G98" s="199"/>
      <c r="H98" s="199"/>
      <c r="I98" s="199"/>
    </row>
    <row r="99" spans="1:9" s="400" customFormat="1">
      <c r="A99" s="403"/>
      <c r="B99" s="199"/>
      <c r="C99" s="199"/>
      <c r="D99" s="199"/>
      <c r="E99" s="199"/>
      <c r="F99" s="199"/>
      <c r="G99" s="199"/>
      <c r="H99" s="199"/>
      <c r="I99" s="199"/>
    </row>
    <row r="100" spans="1:9" s="400" customFormat="1">
      <c r="A100" s="403"/>
      <c r="B100" s="199"/>
      <c r="C100" s="199"/>
      <c r="D100" s="199"/>
      <c r="E100" s="199"/>
      <c r="F100" s="199"/>
      <c r="G100" s="199"/>
      <c r="H100" s="199"/>
      <c r="I100" s="199"/>
    </row>
    <row r="101" spans="1:9" s="400" customFormat="1">
      <c r="A101" s="403"/>
      <c r="B101" s="199"/>
      <c r="C101" s="199"/>
      <c r="D101" s="199"/>
      <c r="E101" s="199"/>
      <c r="F101" s="199"/>
      <c r="G101" s="199"/>
      <c r="H101" s="199"/>
      <c r="I101" s="199"/>
    </row>
    <row r="102" spans="1:9" s="400" customFormat="1">
      <c r="A102" s="403"/>
      <c r="B102" s="199"/>
      <c r="C102" s="199"/>
      <c r="D102" s="199"/>
      <c r="E102" s="199"/>
      <c r="F102" s="199"/>
      <c r="G102" s="199"/>
      <c r="H102" s="199"/>
      <c r="I102" s="199"/>
    </row>
    <row r="103" spans="1:9" s="400" customFormat="1">
      <c r="A103" s="403"/>
      <c r="B103" s="199"/>
      <c r="C103" s="199"/>
      <c r="D103" s="199"/>
      <c r="E103" s="199"/>
      <c r="F103" s="199"/>
      <c r="G103" s="199"/>
      <c r="H103" s="199"/>
      <c r="I103" s="199"/>
    </row>
    <row r="104" spans="1:9" s="400" customFormat="1">
      <c r="A104" s="403"/>
      <c r="B104" s="199"/>
      <c r="C104" s="199"/>
      <c r="D104" s="199"/>
      <c r="E104" s="199"/>
      <c r="F104" s="199"/>
      <c r="G104" s="199"/>
      <c r="H104" s="199"/>
      <c r="I104" s="199"/>
    </row>
    <row r="105" spans="1:9" s="400" customFormat="1">
      <c r="A105" s="403"/>
      <c r="B105" s="199"/>
      <c r="C105" s="199"/>
      <c r="D105" s="199"/>
      <c r="E105" s="199"/>
      <c r="F105" s="199"/>
      <c r="G105" s="199"/>
      <c r="H105" s="199"/>
      <c r="I105" s="199"/>
    </row>
    <row r="106" spans="1:9" s="400" customFormat="1">
      <c r="A106" s="403"/>
      <c r="B106" s="199"/>
      <c r="C106" s="199"/>
      <c r="D106" s="199"/>
      <c r="E106" s="199"/>
      <c r="F106" s="199"/>
      <c r="G106" s="199"/>
      <c r="H106" s="199"/>
      <c r="I106" s="199"/>
    </row>
    <row r="107" spans="1:9" s="400" customFormat="1">
      <c r="A107" s="403"/>
      <c r="B107" s="199"/>
      <c r="C107" s="199"/>
      <c r="D107" s="199"/>
      <c r="E107" s="199"/>
      <c r="F107" s="199"/>
      <c r="G107" s="199"/>
      <c r="H107" s="199"/>
      <c r="I107" s="199"/>
    </row>
    <row r="108" spans="1:9" s="400" customFormat="1">
      <c r="A108" s="403"/>
      <c r="B108" s="199"/>
      <c r="C108" s="199"/>
      <c r="D108" s="199"/>
      <c r="E108" s="199"/>
      <c r="F108" s="199"/>
      <c r="G108" s="199"/>
      <c r="H108" s="199"/>
      <c r="I108" s="199"/>
    </row>
    <row r="109" spans="1:9" s="400" customFormat="1">
      <c r="A109" s="403"/>
      <c r="B109" s="199"/>
      <c r="C109" s="199"/>
      <c r="D109" s="199"/>
      <c r="E109" s="199"/>
      <c r="F109" s="199"/>
      <c r="G109" s="199"/>
      <c r="H109" s="199"/>
      <c r="I109" s="199"/>
    </row>
    <row r="110" spans="1:9" s="400" customFormat="1">
      <c r="A110" s="403"/>
      <c r="B110" s="199"/>
      <c r="C110" s="199"/>
      <c r="D110" s="199"/>
      <c r="E110" s="199"/>
      <c r="F110" s="199"/>
      <c r="G110" s="199"/>
      <c r="H110" s="199"/>
      <c r="I110" s="199"/>
    </row>
    <row r="111" spans="1:9" s="400" customFormat="1">
      <c r="A111" s="403"/>
      <c r="B111" s="199"/>
      <c r="C111" s="199"/>
      <c r="D111" s="199"/>
      <c r="E111" s="199"/>
      <c r="F111" s="199"/>
      <c r="G111" s="199"/>
      <c r="H111" s="199"/>
      <c r="I111" s="199"/>
    </row>
    <row r="112" spans="1:9" s="400" customFormat="1">
      <c r="A112" s="403"/>
      <c r="B112" s="199"/>
      <c r="C112" s="199"/>
      <c r="D112" s="199"/>
      <c r="E112" s="199"/>
      <c r="F112" s="199"/>
      <c r="G112" s="199"/>
      <c r="H112" s="199"/>
      <c r="I112" s="199"/>
    </row>
    <row r="113" spans="1:9" s="400" customFormat="1">
      <c r="A113" s="403"/>
      <c r="B113" s="199"/>
      <c r="C113" s="199"/>
      <c r="D113" s="199"/>
      <c r="E113" s="199"/>
      <c r="F113" s="199"/>
      <c r="G113" s="199"/>
      <c r="H113" s="199"/>
      <c r="I113" s="199"/>
    </row>
    <row r="114" spans="1:9" s="400" customFormat="1">
      <c r="A114" s="403"/>
      <c r="B114" s="199"/>
      <c r="C114" s="199"/>
      <c r="D114" s="199"/>
      <c r="E114" s="199"/>
      <c r="F114" s="199"/>
      <c r="G114" s="199"/>
      <c r="H114" s="199"/>
      <c r="I114" s="199"/>
    </row>
    <row r="115" spans="1:9" s="400" customFormat="1">
      <c r="A115" s="403"/>
      <c r="B115" s="199"/>
      <c r="C115" s="199"/>
      <c r="D115" s="199"/>
      <c r="E115" s="199"/>
      <c r="F115" s="199"/>
      <c r="G115" s="199"/>
      <c r="H115" s="199"/>
      <c r="I115" s="199"/>
    </row>
    <row r="116" spans="1:9" s="400" customFormat="1">
      <c r="A116" s="403"/>
      <c r="B116" s="199"/>
      <c r="C116" s="199"/>
      <c r="D116" s="199"/>
      <c r="E116" s="199"/>
      <c r="F116" s="199"/>
      <c r="G116" s="199"/>
      <c r="H116" s="199"/>
      <c r="I116" s="199"/>
    </row>
    <row r="117" spans="1:9" s="400" customFormat="1">
      <c r="A117" s="403"/>
      <c r="B117" s="199"/>
      <c r="C117" s="199"/>
      <c r="D117" s="199"/>
      <c r="E117" s="199"/>
      <c r="F117" s="199"/>
      <c r="G117" s="199"/>
      <c r="H117" s="199"/>
      <c r="I117" s="199"/>
    </row>
    <row r="118" spans="1:9" s="400" customFormat="1">
      <c r="A118" s="403"/>
      <c r="B118" s="199"/>
      <c r="C118" s="199"/>
      <c r="D118" s="199"/>
      <c r="E118" s="199"/>
      <c r="F118" s="199"/>
      <c r="G118" s="199"/>
      <c r="H118" s="199"/>
      <c r="I118" s="199"/>
    </row>
    <row r="119" spans="1:9" s="400" customFormat="1">
      <c r="A119" s="403"/>
      <c r="B119" s="199"/>
      <c r="C119" s="199"/>
      <c r="D119" s="199"/>
      <c r="E119" s="199"/>
      <c r="F119" s="199"/>
      <c r="G119" s="199"/>
      <c r="H119" s="199"/>
      <c r="I119" s="199"/>
    </row>
    <row r="120" spans="1:9" s="400" customFormat="1">
      <c r="A120" s="403"/>
      <c r="B120" s="199"/>
      <c r="C120" s="199"/>
      <c r="D120" s="199"/>
      <c r="E120" s="199"/>
      <c r="F120" s="199"/>
      <c r="G120" s="199"/>
      <c r="H120" s="199"/>
      <c r="I120" s="199"/>
    </row>
    <row r="121" spans="1:9" s="400" customFormat="1">
      <c r="A121" s="403"/>
      <c r="B121" s="199"/>
      <c r="C121" s="199"/>
      <c r="D121" s="199"/>
      <c r="E121" s="199"/>
      <c r="F121" s="199"/>
      <c r="G121" s="199"/>
      <c r="H121" s="199"/>
      <c r="I121" s="199"/>
    </row>
    <row r="122" spans="1:9" s="400" customFormat="1">
      <c r="A122" s="403"/>
      <c r="B122" s="199"/>
      <c r="C122" s="199"/>
      <c r="D122" s="199"/>
      <c r="E122" s="199"/>
      <c r="F122" s="199"/>
      <c r="G122" s="199"/>
      <c r="H122" s="199"/>
      <c r="I122" s="199"/>
    </row>
    <row r="123" spans="1:9" s="400" customFormat="1">
      <c r="A123" s="403"/>
      <c r="B123" s="199"/>
      <c r="C123" s="199"/>
      <c r="D123" s="199"/>
      <c r="E123" s="199"/>
      <c r="F123" s="199"/>
      <c r="G123" s="199"/>
      <c r="H123" s="199"/>
      <c r="I123" s="199"/>
    </row>
    <row r="124" spans="1:9" s="400" customFormat="1">
      <c r="A124" s="403"/>
      <c r="B124" s="199"/>
      <c r="C124" s="199"/>
      <c r="D124" s="199"/>
      <c r="E124" s="199"/>
      <c r="F124" s="199"/>
      <c r="G124" s="199"/>
      <c r="H124" s="199"/>
      <c r="I124" s="199"/>
    </row>
    <row r="125" spans="1:9" s="400" customFormat="1">
      <c r="A125" s="403"/>
      <c r="B125" s="199"/>
      <c r="C125" s="199"/>
      <c r="D125" s="199"/>
      <c r="E125" s="199"/>
      <c r="F125" s="199"/>
      <c r="G125" s="199"/>
      <c r="H125" s="199"/>
      <c r="I125" s="199"/>
    </row>
    <row r="126" spans="1:9" s="400" customFormat="1">
      <c r="A126" s="403"/>
      <c r="B126" s="199"/>
      <c r="C126" s="199"/>
      <c r="D126" s="199"/>
      <c r="E126" s="199"/>
      <c r="F126" s="199"/>
      <c r="G126" s="199"/>
      <c r="H126" s="199"/>
      <c r="I126" s="199"/>
    </row>
    <row r="127" spans="1:9" s="400" customFormat="1">
      <c r="A127" s="403"/>
      <c r="B127" s="199"/>
      <c r="C127" s="199"/>
      <c r="D127" s="199"/>
      <c r="E127" s="199"/>
      <c r="F127" s="199"/>
      <c r="G127" s="199"/>
      <c r="H127" s="199"/>
      <c r="I127" s="199"/>
    </row>
    <row r="128" spans="1:9" s="400" customFormat="1">
      <c r="A128" s="403"/>
      <c r="B128" s="199"/>
      <c r="C128" s="199"/>
      <c r="D128" s="199"/>
      <c r="E128" s="199"/>
      <c r="F128" s="199"/>
      <c r="G128" s="199"/>
      <c r="H128" s="199"/>
      <c r="I128" s="199"/>
    </row>
    <row r="129" spans="1:9" s="400" customFormat="1">
      <c r="A129" s="403"/>
      <c r="B129" s="199"/>
      <c r="C129" s="199"/>
      <c r="D129" s="199"/>
      <c r="E129" s="199"/>
      <c r="F129" s="199"/>
      <c r="G129" s="199"/>
      <c r="H129" s="199"/>
      <c r="I129" s="199"/>
    </row>
    <row r="130" spans="1:9" s="400" customFormat="1">
      <c r="A130" s="403"/>
      <c r="B130" s="199"/>
      <c r="C130" s="199"/>
      <c r="D130" s="199"/>
      <c r="E130" s="199"/>
      <c r="F130" s="199"/>
      <c r="G130" s="199"/>
      <c r="H130" s="199"/>
      <c r="I130" s="199"/>
    </row>
    <row r="131" spans="1:9" s="400" customFormat="1">
      <c r="A131" s="403"/>
      <c r="B131" s="199"/>
      <c r="C131" s="199"/>
      <c r="D131" s="199"/>
      <c r="E131" s="199"/>
      <c r="F131" s="199"/>
      <c r="G131" s="199"/>
      <c r="H131" s="199"/>
      <c r="I131" s="199"/>
    </row>
    <row r="132" spans="1:9" s="400" customFormat="1">
      <c r="A132" s="403"/>
      <c r="B132" s="199"/>
      <c r="C132" s="199"/>
      <c r="D132" s="199"/>
      <c r="E132" s="199"/>
      <c r="F132" s="199"/>
      <c r="G132" s="199"/>
      <c r="H132" s="199"/>
      <c r="I132" s="199"/>
    </row>
    <row r="133" spans="1:9" s="400" customFormat="1">
      <c r="A133" s="403"/>
      <c r="B133" s="199"/>
      <c r="C133" s="199"/>
      <c r="D133" s="199"/>
      <c r="E133" s="199"/>
      <c r="F133" s="199"/>
      <c r="G133" s="199"/>
      <c r="H133" s="199"/>
      <c r="I133" s="199"/>
    </row>
    <row r="134" spans="1:9" s="400" customFormat="1">
      <c r="A134" s="403"/>
      <c r="B134" s="199"/>
      <c r="C134" s="199"/>
      <c r="D134" s="199"/>
      <c r="E134" s="199"/>
      <c r="F134" s="199"/>
      <c r="G134" s="199"/>
      <c r="H134" s="199"/>
      <c r="I134" s="199"/>
    </row>
    <row r="135" spans="1:9" s="400" customFormat="1">
      <c r="A135" s="403"/>
      <c r="B135" s="199"/>
      <c r="C135" s="199"/>
      <c r="D135" s="199"/>
      <c r="E135" s="199"/>
      <c r="F135" s="199"/>
      <c r="G135" s="199"/>
      <c r="H135" s="199"/>
      <c r="I135" s="199"/>
    </row>
    <row r="136" spans="1:9" s="400" customFormat="1">
      <c r="A136" s="403"/>
      <c r="B136" s="199"/>
      <c r="C136" s="199"/>
      <c r="D136" s="199"/>
      <c r="E136" s="199"/>
      <c r="F136" s="199"/>
      <c r="G136" s="199"/>
      <c r="H136" s="199"/>
      <c r="I136" s="199"/>
    </row>
    <row r="137" spans="1:9" s="400" customFormat="1">
      <c r="A137" s="403"/>
      <c r="B137" s="199"/>
      <c r="C137" s="199"/>
      <c r="D137" s="199"/>
      <c r="E137" s="199"/>
      <c r="F137" s="199"/>
      <c r="G137" s="199"/>
      <c r="H137" s="199"/>
      <c r="I137" s="199"/>
    </row>
    <row r="138" spans="1:9" s="400" customFormat="1">
      <c r="A138" s="403"/>
      <c r="B138" s="199"/>
      <c r="C138" s="199"/>
      <c r="D138" s="199"/>
      <c r="E138" s="199"/>
      <c r="F138" s="199"/>
      <c r="G138" s="199"/>
      <c r="H138" s="199"/>
      <c r="I138" s="199"/>
    </row>
    <row r="139" spans="1:9" s="400" customFormat="1">
      <c r="A139" s="403"/>
      <c r="B139" s="199"/>
      <c r="C139" s="199"/>
      <c r="D139" s="199"/>
      <c r="E139" s="199"/>
      <c r="F139" s="199"/>
      <c r="G139" s="199"/>
      <c r="H139" s="199"/>
      <c r="I139" s="199"/>
    </row>
    <row r="140" spans="1:9" s="400" customFormat="1">
      <c r="A140" s="403"/>
      <c r="B140" s="199"/>
      <c r="C140" s="199"/>
      <c r="D140" s="199"/>
      <c r="E140" s="199"/>
      <c r="F140" s="199"/>
      <c r="G140" s="199"/>
      <c r="H140" s="199"/>
      <c r="I140" s="199"/>
    </row>
    <row r="141" spans="1:9" s="400" customFormat="1">
      <c r="A141" s="403"/>
      <c r="B141" s="199"/>
      <c r="C141" s="199"/>
      <c r="D141" s="199"/>
      <c r="E141" s="199"/>
      <c r="F141" s="199"/>
      <c r="G141" s="199"/>
      <c r="H141" s="199"/>
      <c r="I141" s="199"/>
    </row>
    <row r="142" spans="1:9" s="400" customFormat="1">
      <c r="A142" s="403"/>
      <c r="B142" s="199"/>
      <c r="C142" s="199"/>
      <c r="D142" s="199"/>
      <c r="E142" s="199"/>
      <c r="F142" s="199"/>
      <c r="G142" s="199"/>
      <c r="H142" s="199"/>
      <c r="I142" s="199"/>
    </row>
    <row r="143" spans="1:9" s="400" customFormat="1">
      <c r="A143" s="403"/>
      <c r="B143" s="199"/>
      <c r="C143" s="199"/>
      <c r="D143" s="199"/>
      <c r="E143" s="199"/>
      <c r="F143" s="199"/>
      <c r="G143" s="199"/>
      <c r="H143" s="199"/>
      <c r="I143" s="199"/>
    </row>
    <row r="144" spans="1:9" s="400" customFormat="1">
      <c r="A144" s="403"/>
      <c r="B144" s="199"/>
      <c r="C144" s="199"/>
      <c r="D144" s="199"/>
      <c r="E144" s="199"/>
      <c r="F144" s="199"/>
      <c r="G144" s="199"/>
      <c r="H144" s="199"/>
      <c r="I144" s="199"/>
    </row>
    <row r="145" spans="1:9" s="400" customFormat="1">
      <c r="A145" s="403"/>
      <c r="B145" s="199"/>
      <c r="C145" s="199"/>
      <c r="D145" s="199"/>
      <c r="E145" s="199"/>
      <c r="F145" s="199"/>
      <c r="G145" s="199"/>
      <c r="H145" s="199"/>
      <c r="I145" s="199"/>
    </row>
    <row r="146" spans="1:9" s="400" customFormat="1">
      <c r="A146" s="403"/>
      <c r="B146" s="199"/>
      <c r="C146" s="199"/>
      <c r="D146" s="199"/>
      <c r="E146" s="199"/>
      <c r="F146" s="199"/>
      <c r="G146" s="199"/>
      <c r="H146" s="199"/>
      <c r="I146" s="199"/>
    </row>
    <row r="147" spans="1:9" s="400" customFormat="1">
      <c r="A147" s="403"/>
      <c r="B147" s="199"/>
      <c r="C147" s="199"/>
      <c r="D147" s="199"/>
      <c r="E147" s="199"/>
      <c r="F147" s="199"/>
      <c r="G147" s="199"/>
      <c r="H147" s="199"/>
      <c r="I147" s="199"/>
    </row>
    <row r="148" spans="1:9" s="400" customFormat="1">
      <c r="A148" s="403"/>
      <c r="B148" s="199"/>
      <c r="C148" s="199"/>
      <c r="D148" s="199"/>
      <c r="E148" s="199"/>
      <c r="F148" s="199"/>
      <c r="G148" s="199"/>
      <c r="H148" s="199"/>
      <c r="I148" s="199"/>
    </row>
    <row r="149" spans="1:9" s="400" customFormat="1">
      <c r="A149" s="403"/>
      <c r="B149" s="199"/>
      <c r="C149" s="199"/>
      <c r="D149" s="199"/>
      <c r="E149" s="199"/>
      <c r="F149" s="199"/>
      <c r="G149" s="199"/>
      <c r="H149" s="199"/>
      <c r="I149" s="199"/>
    </row>
    <row r="150" spans="1:9" s="400" customFormat="1">
      <c r="A150" s="403"/>
      <c r="B150" s="199"/>
      <c r="C150" s="199"/>
      <c r="D150" s="199"/>
      <c r="E150" s="199"/>
      <c r="F150" s="199"/>
      <c r="G150" s="199"/>
      <c r="H150" s="199"/>
      <c r="I150" s="199"/>
    </row>
    <row r="151" spans="1:9" s="400" customFormat="1">
      <c r="A151" s="403"/>
      <c r="B151" s="199"/>
      <c r="C151" s="199"/>
      <c r="D151" s="199"/>
      <c r="E151" s="199"/>
      <c r="F151" s="199"/>
      <c r="G151" s="199"/>
      <c r="H151" s="199"/>
      <c r="I151" s="19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19">
    <mergeCell ref="D7:G7"/>
    <mergeCell ref="D8:G8"/>
    <mergeCell ref="D9:G9"/>
    <mergeCell ref="D10:G10"/>
    <mergeCell ref="D11:G11"/>
    <mergeCell ref="D12:G12"/>
    <mergeCell ref="D13:G13"/>
    <mergeCell ref="D14:G14"/>
    <mergeCell ref="D15:G15"/>
    <mergeCell ref="D16:G16"/>
    <mergeCell ref="D22:G22"/>
    <mergeCell ref="D23:G23"/>
    <mergeCell ref="D24:G24"/>
    <mergeCell ref="D25:G25"/>
    <mergeCell ref="D17:G17"/>
    <mergeCell ref="D18:G18"/>
    <mergeCell ref="D19:G19"/>
    <mergeCell ref="D20:G20"/>
    <mergeCell ref="D21:G21"/>
  </mergeCells>
  <pageMargins left="0.51181102362204722" right="0.51181102362204722" top="0.59055118110236227" bottom="0.74803149606299213" header="0.31496062992125984" footer="0.31496062992125984"/>
  <pageSetup paperSize="9" scale="23" orientation="portrait" r:id="rId2"/>
  <headerFooter>
    <oddHeader>&amp;L&amp;"Calibri Light,Regular"&amp;10 &amp;C&amp;"Calibri Light,Regular"&amp;10 &amp;R&amp;"Tahoma,Negrita"&amp;12Informe de la Operación Mensual - Marzo 2017
INFSGI-MES-03-2017
06/04/2017
Versión: 01</oddHeader>
    <oddFooter>&amp;L&amp;"Calibri Light,Regular"&amp;10COES SINAC, 2017&amp;C&amp;"Calibri Light,Regular"&amp;10 23&amp;R&amp;"Calibri Light,Regular"&amp;10Dirección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4"/>
  </sheetPr>
  <dimension ref="A1:I183"/>
  <sheetViews>
    <sheetView view="pageBreakPreview" zoomScale="40" zoomScaleNormal="100" zoomScaleSheetLayoutView="40" zoomScalePageLayoutView="70" workbookViewId="0">
      <selection activeCell="D34" sqref="D34"/>
    </sheetView>
  </sheetViews>
  <sheetFormatPr defaultRowHeight="11.25"/>
  <cols>
    <col min="1" max="1" width="70.33203125" style="403" customWidth="1"/>
    <col min="2" max="2" width="101.83203125" style="199" customWidth="1"/>
    <col min="3" max="3" width="37" style="199" customWidth="1"/>
    <col min="4" max="6" width="33.33203125" style="199" customWidth="1"/>
    <col min="7" max="7" width="78" style="199" customWidth="1"/>
    <col min="8" max="8" width="51.5" style="199" customWidth="1"/>
    <col min="9" max="9" width="48.33203125" style="199" customWidth="1"/>
    <col min="10" max="16384" width="9.33203125" style="199"/>
  </cols>
  <sheetData>
    <row r="1" spans="1:9" ht="14.1" customHeight="1">
      <c r="A1" s="401"/>
      <c r="B1" s="193"/>
      <c r="C1" s="193"/>
      <c r="D1" s="193"/>
      <c r="E1" s="193"/>
      <c r="F1" s="193"/>
      <c r="G1" s="194"/>
      <c r="H1" s="194"/>
      <c r="I1" s="195"/>
    </row>
    <row r="2" spans="1:9" ht="14.1" customHeight="1">
      <c r="A2" s="395"/>
      <c r="B2" s="197"/>
      <c r="C2" s="197"/>
      <c r="D2" s="197"/>
      <c r="E2" s="197"/>
      <c r="F2" s="197"/>
      <c r="G2" s="198"/>
      <c r="H2" s="198"/>
      <c r="I2" s="198"/>
    </row>
    <row r="3" spans="1:9" ht="14.1" customHeight="1">
      <c r="A3" s="395"/>
      <c r="B3" s="197"/>
      <c r="C3" s="197"/>
      <c r="D3" s="197"/>
      <c r="E3" s="197"/>
      <c r="F3" s="197"/>
      <c r="G3" s="198"/>
      <c r="H3" s="198"/>
      <c r="I3" s="198"/>
    </row>
    <row r="4" spans="1:9" ht="24" customHeight="1">
      <c r="A4" s="404" t="s">
        <v>210</v>
      </c>
      <c r="B4" s="381"/>
      <c r="C4" s="381"/>
      <c r="D4" s="381"/>
      <c r="E4" s="381"/>
      <c r="F4" s="381"/>
      <c r="G4" s="381"/>
      <c r="H4" s="381"/>
      <c r="I4" s="381"/>
    </row>
    <row r="5" spans="1:9" ht="15.95" customHeight="1">
      <c r="A5" s="402"/>
      <c r="B5" s="392"/>
      <c r="C5" s="393"/>
      <c r="D5" s="394"/>
      <c r="E5" s="394"/>
      <c r="F5" s="395"/>
      <c r="G5" s="204"/>
      <c r="H5" s="204"/>
      <c r="I5" s="205"/>
    </row>
    <row r="6" spans="1:9" ht="45.75" customHeight="1">
      <c r="A6" s="396"/>
      <c r="B6" s="396"/>
      <c r="C6" s="396"/>
      <c r="D6" s="396"/>
      <c r="E6" s="396"/>
      <c r="F6" s="396"/>
      <c r="G6" s="220"/>
      <c r="H6" s="220"/>
      <c r="I6" s="205"/>
    </row>
    <row r="7" spans="1:9" s="248" customFormat="1" ht="73.5" customHeight="1">
      <c r="A7" s="526" t="s">
        <v>302</v>
      </c>
      <c r="B7" s="526" t="s">
        <v>303</v>
      </c>
      <c r="C7" s="526" t="s">
        <v>304</v>
      </c>
      <c r="D7" s="1319" t="s">
        <v>305</v>
      </c>
      <c r="E7" s="1319"/>
      <c r="F7" s="1319"/>
      <c r="G7" s="1319"/>
      <c r="H7" s="527" t="s">
        <v>306</v>
      </c>
      <c r="I7" s="470" t="s">
        <v>307</v>
      </c>
    </row>
    <row r="8" spans="1:9" s="248" customFormat="1" ht="125.25" customHeight="1">
      <c r="A8" s="529" t="s">
        <v>311</v>
      </c>
      <c r="B8" s="529" t="s">
        <v>312</v>
      </c>
      <c r="C8" s="525">
        <v>42801.637499999997</v>
      </c>
      <c r="D8" s="1316" t="s">
        <v>635</v>
      </c>
      <c r="E8" s="1317"/>
      <c r="F8" s="1317"/>
      <c r="G8" s="1318"/>
      <c r="H8" s="662">
        <v>0.45</v>
      </c>
      <c r="I8" s="662"/>
    </row>
    <row r="9" spans="1:9" s="248" customFormat="1" ht="151.5" customHeight="1">
      <c r="A9" s="529" t="s">
        <v>311</v>
      </c>
      <c r="B9" s="529" t="s">
        <v>614</v>
      </c>
      <c r="C9" s="525">
        <v>42801.697916666664</v>
      </c>
      <c r="D9" s="1316" t="s">
        <v>636</v>
      </c>
      <c r="E9" s="1317"/>
      <c r="F9" s="1317"/>
      <c r="G9" s="1318"/>
      <c r="H9" s="662">
        <v>20.239999999999998</v>
      </c>
      <c r="I9" s="662"/>
    </row>
    <row r="10" spans="1:9" s="248" customFormat="1" ht="173.25" customHeight="1">
      <c r="A10" s="529" t="s">
        <v>213</v>
      </c>
      <c r="B10" s="529" t="s">
        <v>478</v>
      </c>
      <c r="C10" s="525">
        <v>42801.744444444441</v>
      </c>
      <c r="D10" s="1316" t="s">
        <v>637</v>
      </c>
      <c r="E10" s="1317"/>
      <c r="F10" s="1317"/>
      <c r="G10" s="1318"/>
      <c r="H10" s="662">
        <v>23.85</v>
      </c>
      <c r="I10" s="662"/>
    </row>
    <row r="11" spans="1:9" s="248" customFormat="1" ht="278.25" customHeight="1">
      <c r="A11" s="529" t="s">
        <v>317</v>
      </c>
      <c r="B11" s="529" t="s">
        <v>628</v>
      </c>
      <c r="C11" s="525">
        <v>42802.693749999999</v>
      </c>
      <c r="D11" s="1316" t="s">
        <v>638</v>
      </c>
      <c r="E11" s="1317"/>
      <c r="F11" s="1317"/>
      <c r="G11" s="1318"/>
      <c r="H11" s="662">
        <v>22.42</v>
      </c>
      <c r="I11" s="662"/>
    </row>
    <row r="12" spans="1:9" s="248" customFormat="1" ht="152.25" customHeight="1">
      <c r="A12" s="529" t="s">
        <v>314</v>
      </c>
      <c r="B12" s="529" t="s">
        <v>328</v>
      </c>
      <c r="C12" s="525">
        <v>42803.049305555556</v>
      </c>
      <c r="D12" s="1316" t="s">
        <v>639</v>
      </c>
      <c r="E12" s="1317"/>
      <c r="F12" s="1317"/>
      <c r="G12" s="1318"/>
      <c r="H12" s="662">
        <v>5.6</v>
      </c>
      <c r="I12" s="662"/>
    </row>
    <row r="13" spans="1:9" s="248" customFormat="1" ht="156.75" customHeight="1">
      <c r="A13" s="529" t="s">
        <v>640</v>
      </c>
      <c r="B13" s="529" t="s">
        <v>641</v>
      </c>
      <c r="C13" s="525">
        <v>42803.59375</v>
      </c>
      <c r="D13" s="1316" t="s">
        <v>642</v>
      </c>
      <c r="E13" s="1317"/>
      <c r="F13" s="1317"/>
      <c r="G13" s="1318"/>
      <c r="H13" s="662">
        <v>27.43</v>
      </c>
      <c r="I13" s="662"/>
    </row>
    <row r="14" spans="1:9" s="248" customFormat="1" ht="150.75" customHeight="1">
      <c r="A14" s="529" t="s">
        <v>611</v>
      </c>
      <c r="B14" s="529" t="s">
        <v>612</v>
      </c>
      <c r="C14" s="525">
        <v>42803.69027777778</v>
      </c>
      <c r="D14" s="1316" t="s">
        <v>643</v>
      </c>
      <c r="E14" s="1317"/>
      <c r="F14" s="1317"/>
      <c r="G14" s="1318"/>
      <c r="H14" s="662"/>
      <c r="I14" s="662">
        <v>93</v>
      </c>
    </row>
    <row r="15" spans="1:9" s="248" customFormat="1" ht="211.5" customHeight="1">
      <c r="A15" s="529" t="s">
        <v>475</v>
      </c>
      <c r="B15" s="529" t="s">
        <v>476</v>
      </c>
      <c r="C15" s="525">
        <v>42804.353472222225</v>
      </c>
      <c r="D15" s="1316" t="s">
        <v>644</v>
      </c>
      <c r="E15" s="1317"/>
      <c r="F15" s="1317"/>
      <c r="G15" s="1318"/>
      <c r="H15" s="662"/>
      <c r="I15" s="662">
        <v>105.55</v>
      </c>
    </row>
    <row r="16" spans="1:9" s="248" customFormat="1" ht="140.25" customHeight="1">
      <c r="A16" s="529" t="s">
        <v>317</v>
      </c>
      <c r="B16" s="529" t="s">
        <v>645</v>
      </c>
      <c r="C16" s="525">
        <v>42805.81527777778</v>
      </c>
      <c r="D16" s="1316" t="s">
        <v>646</v>
      </c>
      <c r="E16" s="1317"/>
      <c r="F16" s="1317"/>
      <c r="G16" s="1318"/>
      <c r="H16" s="662">
        <v>7.9</v>
      </c>
      <c r="I16" s="662"/>
    </row>
    <row r="17" spans="1:9" s="248" customFormat="1" ht="161.25" customHeight="1">
      <c r="A17" s="529" t="s">
        <v>287</v>
      </c>
      <c r="B17" s="529" t="s">
        <v>647</v>
      </c>
      <c r="C17" s="525">
        <v>42806.127083333333</v>
      </c>
      <c r="D17" s="1316" t="s">
        <v>648</v>
      </c>
      <c r="E17" s="1317"/>
      <c r="F17" s="1317"/>
      <c r="G17" s="1318"/>
      <c r="H17" s="662">
        <v>37</v>
      </c>
      <c r="I17" s="662"/>
    </row>
    <row r="18" spans="1:9" s="248" customFormat="1" ht="371.25" customHeight="1">
      <c r="A18" s="529" t="s">
        <v>213</v>
      </c>
      <c r="B18" s="529" t="s">
        <v>478</v>
      </c>
      <c r="C18" s="525">
        <v>42806.451388888891</v>
      </c>
      <c r="D18" s="1316" t="s">
        <v>649</v>
      </c>
      <c r="E18" s="1317"/>
      <c r="F18" s="1317"/>
      <c r="G18" s="1318"/>
      <c r="H18" s="662">
        <v>30.7</v>
      </c>
      <c r="I18" s="662"/>
    </row>
    <row r="19" spans="1:9" s="248" customFormat="1" ht="292.5" customHeight="1">
      <c r="A19" s="529" t="s">
        <v>320</v>
      </c>
      <c r="B19" s="529" t="s">
        <v>650</v>
      </c>
      <c r="C19" s="525">
        <v>42806.475694444445</v>
      </c>
      <c r="D19" s="1316" t="s">
        <v>651</v>
      </c>
      <c r="E19" s="1317"/>
      <c r="F19" s="1317"/>
      <c r="G19" s="1318"/>
      <c r="H19" s="662">
        <v>1.66</v>
      </c>
      <c r="I19" s="662"/>
    </row>
    <row r="20" spans="1:9" s="248" customFormat="1" ht="156.75" customHeight="1">
      <c r="A20" s="529" t="s">
        <v>473</v>
      </c>
      <c r="B20" s="529" t="s">
        <v>474</v>
      </c>
      <c r="C20" s="525">
        <v>42806.593055555553</v>
      </c>
      <c r="D20" s="1316" t="s">
        <v>652</v>
      </c>
      <c r="E20" s="1317"/>
      <c r="F20" s="1317"/>
      <c r="G20" s="1318"/>
      <c r="H20" s="662">
        <v>13</v>
      </c>
      <c r="I20" s="662"/>
    </row>
    <row r="21" spans="1:9" s="248" customFormat="1" ht="134.25" customHeight="1">
      <c r="A21" s="529" t="s">
        <v>300</v>
      </c>
      <c r="B21" s="529" t="s">
        <v>477</v>
      </c>
      <c r="C21" s="525">
        <v>42807.366666666669</v>
      </c>
      <c r="D21" s="1316" t="s">
        <v>653</v>
      </c>
      <c r="E21" s="1317"/>
      <c r="F21" s="1317"/>
      <c r="G21" s="1318"/>
      <c r="H21" s="662"/>
      <c r="I21" s="662">
        <v>67.08</v>
      </c>
    </row>
    <row r="22" spans="1:9" s="248" customFormat="1" ht="149.25" customHeight="1">
      <c r="A22" s="529" t="s">
        <v>640</v>
      </c>
      <c r="B22" s="529" t="s">
        <v>654</v>
      </c>
      <c r="C22" s="525">
        <v>42807.590277777781</v>
      </c>
      <c r="D22" s="1316" t="s">
        <v>655</v>
      </c>
      <c r="E22" s="1317"/>
      <c r="F22" s="1317"/>
      <c r="G22" s="1318"/>
      <c r="H22" s="662">
        <v>17.170000000000002</v>
      </c>
      <c r="I22" s="662"/>
    </row>
    <row r="23" spans="1:9" s="400" customFormat="1" ht="105" customHeight="1">
      <c r="A23" s="529" t="s">
        <v>656</v>
      </c>
      <c r="B23" s="529" t="s">
        <v>657</v>
      </c>
      <c r="C23" s="525">
        <v>42807.643055555556</v>
      </c>
      <c r="D23" s="1316" t="s">
        <v>658</v>
      </c>
      <c r="E23" s="1317"/>
      <c r="F23" s="1317"/>
      <c r="G23" s="1318"/>
      <c r="H23" s="662">
        <v>7</v>
      </c>
      <c r="I23" s="662"/>
    </row>
    <row r="24" spans="1:9" s="400" customFormat="1" ht="170.25" customHeight="1">
      <c r="A24" s="529" t="s">
        <v>319</v>
      </c>
      <c r="B24" s="529" t="s">
        <v>659</v>
      </c>
      <c r="C24" s="525">
        <v>42808.652777777781</v>
      </c>
      <c r="D24" s="1316" t="s">
        <v>660</v>
      </c>
      <c r="E24" s="1317"/>
      <c r="F24" s="1317"/>
      <c r="G24" s="1318"/>
      <c r="H24" s="662">
        <v>11.5</v>
      </c>
      <c r="I24" s="662"/>
    </row>
    <row r="25" spans="1:9" s="400" customFormat="1" ht="138.75" customHeight="1">
      <c r="A25" s="529" t="s">
        <v>319</v>
      </c>
      <c r="B25" s="529" t="s">
        <v>661</v>
      </c>
      <c r="C25" s="525">
        <v>42808.695138888892</v>
      </c>
      <c r="D25" s="1316" t="s">
        <v>662</v>
      </c>
      <c r="E25" s="1317"/>
      <c r="F25" s="1317"/>
      <c r="G25" s="1318"/>
      <c r="H25" s="662">
        <v>100</v>
      </c>
      <c r="I25" s="662"/>
    </row>
    <row r="26" spans="1:9" s="400" customFormat="1">
      <c r="A26" s="403"/>
      <c r="B26" s="199"/>
      <c r="C26" s="199"/>
      <c r="D26" s="199"/>
      <c r="E26" s="199"/>
      <c r="F26" s="199"/>
      <c r="G26" s="199"/>
      <c r="H26" s="199"/>
      <c r="I26" s="199"/>
    </row>
    <row r="27" spans="1:9" s="400" customFormat="1">
      <c r="A27" s="403"/>
      <c r="B27" s="199"/>
      <c r="C27" s="199"/>
      <c r="D27" s="199"/>
      <c r="E27" s="199"/>
      <c r="F27" s="199"/>
      <c r="G27" s="199"/>
      <c r="H27" s="199"/>
      <c r="I27" s="199"/>
    </row>
    <row r="28" spans="1:9" s="400" customFormat="1">
      <c r="A28" s="403"/>
      <c r="B28" s="199"/>
      <c r="C28" s="199"/>
      <c r="D28" s="199"/>
      <c r="E28" s="199"/>
      <c r="F28" s="199"/>
      <c r="G28" s="199"/>
      <c r="H28" s="199"/>
      <c r="I28" s="199"/>
    </row>
    <row r="29" spans="1:9" s="400" customFormat="1">
      <c r="A29" s="403"/>
      <c r="B29" s="199"/>
      <c r="C29" s="199"/>
      <c r="D29" s="199"/>
      <c r="E29" s="199"/>
      <c r="F29" s="199"/>
      <c r="G29" s="199"/>
      <c r="H29" s="199"/>
      <c r="I29" s="199"/>
    </row>
    <row r="30" spans="1:9" s="400" customFormat="1">
      <c r="A30" s="403"/>
      <c r="B30" s="199"/>
      <c r="C30" s="199"/>
      <c r="D30" s="199"/>
      <c r="E30" s="199"/>
      <c r="F30" s="199"/>
      <c r="G30" s="199"/>
      <c r="H30" s="199"/>
      <c r="I30" s="199"/>
    </row>
    <row r="31" spans="1:9" s="400" customFormat="1">
      <c r="A31" s="403"/>
      <c r="B31" s="199"/>
      <c r="C31" s="199"/>
      <c r="D31" s="199"/>
      <c r="E31" s="199"/>
      <c r="F31" s="199"/>
      <c r="G31" s="199"/>
      <c r="H31" s="199"/>
      <c r="I31" s="199"/>
    </row>
    <row r="32" spans="1:9" s="400" customFormat="1">
      <c r="A32" s="403"/>
      <c r="B32" s="199"/>
      <c r="C32" s="199"/>
      <c r="D32" s="199"/>
      <c r="E32" s="199"/>
      <c r="F32" s="199"/>
      <c r="G32" s="199"/>
      <c r="H32" s="199"/>
      <c r="I32" s="199"/>
    </row>
    <row r="33" spans="1:9" s="400" customFormat="1">
      <c r="A33" s="403"/>
      <c r="B33" s="199"/>
      <c r="C33" s="199"/>
      <c r="D33" s="199"/>
      <c r="E33" s="199"/>
      <c r="F33" s="199"/>
      <c r="G33" s="199"/>
      <c r="H33" s="199"/>
      <c r="I33" s="199"/>
    </row>
    <row r="34" spans="1:9" s="400" customFormat="1">
      <c r="A34" s="403"/>
      <c r="B34" s="199"/>
      <c r="C34" s="199"/>
      <c r="D34" s="199"/>
      <c r="E34" s="199"/>
      <c r="F34" s="199"/>
      <c r="G34" s="199"/>
      <c r="H34" s="199"/>
      <c r="I34" s="199"/>
    </row>
    <row r="35" spans="1:9" s="400" customFormat="1">
      <c r="A35" s="403"/>
      <c r="B35" s="199"/>
      <c r="C35" s="199"/>
      <c r="D35" s="199"/>
      <c r="E35" s="199"/>
      <c r="F35" s="199"/>
      <c r="G35" s="199"/>
      <c r="H35" s="199"/>
      <c r="I35" s="199"/>
    </row>
    <row r="36" spans="1:9" s="400" customFormat="1">
      <c r="A36" s="403"/>
      <c r="B36" s="199"/>
      <c r="C36" s="199"/>
      <c r="D36" s="199"/>
      <c r="E36" s="199"/>
      <c r="F36" s="199"/>
      <c r="G36" s="199"/>
      <c r="H36" s="199"/>
      <c r="I36" s="199"/>
    </row>
    <row r="37" spans="1:9" s="400" customFormat="1">
      <c r="A37" s="403"/>
      <c r="B37" s="199"/>
      <c r="C37" s="199"/>
      <c r="D37" s="199"/>
      <c r="E37" s="199"/>
      <c r="F37" s="199"/>
      <c r="G37" s="199"/>
      <c r="H37" s="199"/>
      <c r="I37" s="199"/>
    </row>
    <row r="38" spans="1:9" s="400" customFormat="1">
      <c r="A38" s="403"/>
      <c r="B38" s="199"/>
      <c r="C38" s="199"/>
      <c r="D38" s="199"/>
      <c r="E38" s="199"/>
      <c r="F38" s="199"/>
      <c r="G38" s="199"/>
      <c r="H38" s="199"/>
      <c r="I38" s="199"/>
    </row>
    <row r="39" spans="1:9" s="400" customFormat="1">
      <c r="A39" s="403"/>
      <c r="B39" s="199"/>
      <c r="C39" s="199"/>
      <c r="D39" s="199"/>
      <c r="E39" s="199"/>
      <c r="F39" s="199"/>
      <c r="G39" s="199"/>
      <c r="H39" s="199"/>
      <c r="I39" s="199"/>
    </row>
    <row r="40" spans="1:9" s="400" customFormat="1">
      <c r="A40" s="403"/>
      <c r="B40" s="199"/>
      <c r="C40" s="199"/>
      <c r="D40" s="199"/>
      <c r="E40" s="199"/>
      <c r="F40" s="199"/>
      <c r="G40" s="199"/>
      <c r="H40" s="199"/>
      <c r="I40" s="199"/>
    </row>
    <row r="41" spans="1:9" s="400" customFormat="1">
      <c r="A41" s="403"/>
      <c r="B41" s="199"/>
      <c r="C41" s="199"/>
      <c r="D41" s="199"/>
      <c r="E41" s="199"/>
      <c r="F41" s="199"/>
      <c r="G41" s="199"/>
      <c r="H41" s="199"/>
      <c r="I41" s="199"/>
    </row>
    <row r="42" spans="1:9" s="400" customFormat="1">
      <c r="A42" s="403"/>
      <c r="B42" s="199"/>
      <c r="C42" s="199"/>
      <c r="D42" s="199"/>
      <c r="E42" s="199"/>
      <c r="F42" s="199"/>
      <c r="G42" s="199"/>
      <c r="H42" s="199"/>
      <c r="I42" s="199"/>
    </row>
    <row r="43" spans="1:9" s="400" customFormat="1">
      <c r="A43" s="403"/>
      <c r="B43" s="199"/>
      <c r="C43" s="199"/>
      <c r="D43" s="199"/>
      <c r="E43" s="199"/>
      <c r="F43" s="199"/>
      <c r="G43" s="199"/>
      <c r="H43" s="199"/>
      <c r="I43" s="199"/>
    </row>
    <row r="44" spans="1:9" s="400" customFormat="1">
      <c r="A44" s="403"/>
      <c r="B44" s="199"/>
      <c r="C44" s="199"/>
      <c r="D44" s="199"/>
      <c r="E44" s="199"/>
      <c r="F44" s="199"/>
      <c r="G44" s="199"/>
      <c r="H44" s="199"/>
      <c r="I44" s="199"/>
    </row>
    <row r="45" spans="1:9" s="400" customFormat="1">
      <c r="A45" s="403"/>
      <c r="B45" s="199"/>
      <c r="C45" s="199"/>
      <c r="D45" s="199"/>
      <c r="E45" s="199"/>
      <c r="F45" s="199"/>
      <c r="G45" s="199"/>
      <c r="H45" s="199"/>
      <c r="I45" s="199"/>
    </row>
    <row r="46" spans="1:9" s="400" customFormat="1">
      <c r="A46" s="403"/>
      <c r="B46" s="199"/>
      <c r="C46" s="199"/>
      <c r="D46" s="199"/>
      <c r="E46" s="199"/>
      <c r="F46" s="199"/>
      <c r="G46" s="199"/>
      <c r="H46" s="199"/>
      <c r="I46" s="199"/>
    </row>
    <row r="47" spans="1:9" s="400" customFormat="1">
      <c r="A47" s="403"/>
      <c r="B47" s="199"/>
      <c r="C47" s="199"/>
      <c r="D47" s="199"/>
      <c r="E47" s="199"/>
      <c r="F47" s="199"/>
      <c r="G47" s="199"/>
      <c r="H47" s="199"/>
      <c r="I47" s="199"/>
    </row>
    <row r="48" spans="1:9" s="400" customFormat="1">
      <c r="A48" s="403"/>
      <c r="B48" s="199"/>
      <c r="C48" s="199"/>
      <c r="D48" s="199"/>
      <c r="E48" s="199"/>
      <c r="F48" s="199"/>
      <c r="G48" s="199"/>
      <c r="H48" s="199"/>
      <c r="I48" s="199"/>
    </row>
    <row r="49" spans="1:9" s="400" customFormat="1">
      <c r="A49" s="403"/>
      <c r="B49" s="199"/>
      <c r="C49" s="199"/>
      <c r="D49" s="199"/>
      <c r="E49" s="199"/>
      <c r="F49" s="199"/>
      <c r="G49" s="199"/>
      <c r="H49" s="199"/>
      <c r="I49" s="199"/>
    </row>
    <row r="50" spans="1:9" s="400" customFormat="1">
      <c r="A50" s="403"/>
      <c r="B50" s="199"/>
      <c r="C50" s="199"/>
      <c r="D50" s="199"/>
      <c r="E50" s="199"/>
      <c r="F50" s="199"/>
      <c r="G50" s="199"/>
      <c r="H50" s="199"/>
      <c r="I50" s="199"/>
    </row>
    <row r="51" spans="1:9" s="400" customFormat="1">
      <c r="A51" s="403"/>
      <c r="B51" s="199"/>
      <c r="C51" s="199"/>
      <c r="D51" s="199"/>
      <c r="E51" s="199"/>
      <c r="F51" s="199"/>
      <c r="G51" s="199"/>
      <c r="H51" s="199"/>
      <c r="I51" s="199"/>
    </row>
    <row r="52" spans="1:9" s="400" customFormat="1">
      <c r="A52" s="403"/>
      <c r="B52" s="199"/>
      <c r="C52" s="199"/>
      <c r="D52" s="199"/>
      <c r="E52" s="199"/>
      <c r="F52" s="199"/>
      <c r="G52" s="199"/>
      <c r="H52" s="199"/>
      <c r="I52" s="199"/>
    </row>
    <row r="53" spans="1:9" s="400" customFormat="1">
      <c r="A53" s="403"/>
      <c r="B53" s="199"/>
      <c r="C53" s="199"/>
      <c r="D53" s="199"/>
      <c r="E53" s="199"/>
      <c r="F53" s="199"/>
      <c r="G53" s="199"/>
      <c r="H53" s="199"/>
      <c r="I53" s="199"/>
    </row>
    <row r="54" spans="1:9" s="400" customFormat="1">
      <c r="A54" s="403"/>
      <c r="B54" s="199"/>
      <c r="C54" s="199"/>
      <c r="D54" s="199"/>
      <c r="E54" s="199"/>
      <c r="F54" s="199"/>
      <c r="G54" s="199"/>
      <c r="H54" s="199"/>
      <c r="I54" s="199"/>
    </row>
    <row r="55" spans="1:9" s="400" customFormat="1">
      <c r="A55" s="403"/>
      <c r="B55" s="199"/>
      <c r="C55" s="199"/>
      <c r="D55" s="199"/>
      <c r="E55" s="199"/>
      <c r="F55" s="199"/>
      <c r="G55" s="199"/>
      <c r="H55" s="199"/>
      <c r="I55" s="199"/>
    </row>
    <row r="56" spans="1:9" s="400" customFormat="1">
      <c r="A56" s="403"/>
      <c r="B56" s="199"/>
      <c r="C56" s="199"/>
      <c r="D56" s="199"/>
      <c r="E56" s="199"/>
      <c r="F56" s="199"/>
      <c r="G56" s="199"/>
      <c r="H56" s="199"/>
      <c r="I56" s="199"/>
    </row>
    <row r="57" spans="1:9" s="400" customFormat="1">
      <c r="A57" s="403"/>
      <c r="B57" s="199"/>
      <c r="C57" s="199"/>
      <c r="D57" s="199"/>
      <c r="E57" s="199"/>
      <c r="F57" s="199"/>
      <c r="G57" s="199"/>
      <c r="H57" s="199"/>
      <c r="I57" s="199"/>
    </row>
    <row r="58" spans="1:9" s="400" customFormat="1">
      <c r="A58" s="403"/>
      <c r="B58" s="199"/>
      <c r="C58" s="199"/>
      <c r="D58" s="199"/>
      <c r="E58" s="199"/>
      <c r="F58" s="199"/>
      <c r="G58" s="199"/>
      <c r="H58" s="199"/>
      <c r="I58" s="199"/>
    </row>
    <row r="59" spans="1:9" s="400" customFormat="1">
      <c r="A59" s="403"/>
      <c r="B59" s="199"/>
      <c r="C59" s="199"/>
      <c r="D59" s="199"/>
      <c r="E59" s="199"/>
      <c r="F59" s="199"/>
      <c r="G59" s="199"/>
      <c r="H59" s="199"/>
      <c r="I59" s="199"/>
    </row>
    <row r="60" spans="1:9" s="400" customFormat="1">
      <c r="A60" s="403"/>
      <c r="B60" s="199"/>
      <c r="C60" s="199"/>
      <c r="D60" s="199"/>
      <c r="E60" s="199"/>
      <c r="F60" s="199"/>
      <c r="G60" s="199"/>
      <c r="H60" s="199"/>
      <c r="I60" s="199"/>
    </row>
    <row r="61" spans="1:9" s="400" customFormat="1">
      <c r="A61" s="403"/>
      <c r="B61" s="199"/>
      <c r="C61" s="199"/>
      <c r="D61" s="199"/>
      <c r="E61" s="199"/>
      <c r="F61" s="199"/>
      <c r="G61" s="199"/>
      <c r="H61" s="199"/>
      <c r="I61" s="199"/>
    </row>
    <row r="62" spans="1:9" s="400" customFormat="1">
      <c r="A62" s="403"/>
      <c r="B62" s="199"/>
      <c r="C62" s="199"/>
      <c r="D62" s="199"/>
      <c r="E62" s="199"/>
      <c r="F62" s="199"/>
      <c r="G62" s="199"/>
      <c r="H62" s="199"/>
      <c r="I62" s="199"/>
    </row>
    <row r="63" spans="1:9" s="400" customFormat="1">
      <c r="A63" s="403"/>
      <c r="B63" s="199"/>
      <c r="C63" s="199"/>
      <c r="D63" s="199"/>
      <c r="E63" s="199"/>
      <c r="F63" s="199"/>
      <c r="G63" s="199"/>
      <c r="H63" s="199"/>
      <c r="I63" s="199"/>
    </row>
    <row r="64" spans="1:9" s="400" customFormat="1">
      <c r="A64" s="403"/>
      <c r="B64" s="199"/>
      <c r="C64" s="199"/>
      <c r="D64" s="199"/>
      <c r="E64" s="199"/>
      <c r="F64" s="199"/>
      <c r="G64" s="199"/>
      <c r="H64" s="199"/>
      <c r="I64" s="199"/>
    </row>
    <row r="65" spans="1:9" s="400" customFormat="1">
      <c r="A65" s="403"/>
      <c r="B65" s="199"/>
      <c r="C65" s="199"/>
      <c r="D65" s="199"/>
      <c r="E65" s="199"/>
      <c r="F65" s="199"/>
      <c r="G65" s="199"/>
      <c r="H65" s="199"/>
      <c r="I65" s="199"/>
    </row>
    <row r="66" spans="1:9" s="400" customFormat="1">
      <c r="A66" s="403"/>
      <c r="B66" s="199"/>
      <c r="C66" s="199"/>
      <c r="D66" s="199"/>
      <c r="E66" s="199"/>
      <c r="F66" s="199"/>
      <c r="G66" s="199"/>
      <c r="H66" s="199"/>
      <c r="I66" s="199"/>
    </row>
    <row r="67" spans="1:9" s="400" customFormat="1">
      <c r="A67" s="403"/>
      <c r="B67" s="199"/>
      <c r="C67" s="199"/>
      <c r="D67" s="199"/>
      <c r="E67" s="199"/>
      <c r="F67" s="199"/>
      <c r="G67" s="199"/>
      <c r="H67" s="199"/>
      <c r="I67" s="199"/>
    </row>
    <row r="68" spans="1:9" s="400" customFormat="1">
      <c r="A68" s="403"/>
      <c r="B68" s="199"/>
      <c r="C68" s="199"/>
      <c r="D68" s="199"/>
      <c r="E68" s="199"/>
      <c r="F68" s="199"/>
      <c r="G68" s="199"/>
      <c r="H68" s="199"/>
      <c r="I68" s="199"/>
    </row>
    <row r="69" spans="1:9" s="400" customFormat="1">
      <c r="A69" s="403"/>
      <c r="B69" s="199"/>
      <c r="C69" s="199"/>
      <c r="D69" s="199"/>
      <c r="E69" s="199"/>
      <c r="F69" s="199"/>
      <c r="G69" s="199"/>
      <c r="H69" s="199"/>
      <c r="I69" s="199"/>
    </row>
    <row r="70" spans="1:9" s="400" customFormat="1">
      <c r="A70" s="403"/>
      <c r="B70" s="199"/>
      <c r="C70" s="199"/>
      <c r="D70" s="199"/>
      <c r="E70" s="199"/>
      <c r="F70" s="199"/>
      <c r="G70" s="199"/>
      <c r="H70" s="199"/>
      <c r="I70" s="199"/>
    </row>
    <row r="71" spans="1:9" s="400" customFormat="1">
      <c r="A71" s="403"/>
      <c r="B71" s="199"/>
      <c r="C71" s="199"/>
      <c r="D71" s="199"/>
      <c r="E71" s="199"/>
      <c r="F71" s="199"/>
      <c r="G71" s="199"/>
      <c r="H71" s="199"/>
      <c r="I71" s="199"/>
    </row>
    <row r="72" spans="1:9" s="400" customFormat="1">
      <c r="A72" s="403"/>
      <c r="B72" s="199"/>
      <c r="C72" s="199"/>
      <c r="D72" s="199"/>
      <c r="E72" s="199"/>
      <c r="F72" s="199"/>
      <c r="G72" s="199"/>
      <c r="H72" s="199"/>
      <c r="I72" s="199"/>
    </row>
    <row r="73" spans="1:9" s="400" customFormat="1">
      <c r="A73" s="403"/>
      <c r="B73" s="199"/>
      <c r="C73" s="199"/>
      <c r="D73" s="199"/>
      <c r="E73" s="199"/>
      <c r="F73" s="199"/>
      <c r="G73" s="199"/>
      <c r="H73" s="199"/>
      <c r="I73" s="199"/>
    </row>
    <row r="74" spans="1:9" s="400" customFormat="1">
      <c r="A74" s="403"/>
      <c r="B74" s="199"/>
      <c r="C74" s="199"/>
      <c r="D74" s="199"/>
      <c r="E74" s="199"/>
      <c r="F74" s="199"/>
      <c r="G74" s="199"/>
      <c r="H74" s="199"/>
      <c r="I74" s="199"/>
    </row>
    <row r="75" spans="1:9" s="400" customFormat="1">
      <c r="A75" s="403"/>
      <c r="B75" s="199"/>
      <c r="C75" s="199"/>
      <c r="D75" s="199"/>
      <c r="E75" s="199"/>
      <c r="F75" s="199"/>
      <c r="G75" s="199"/>
      <c r="H75" s="199"/>
      <c r="I75" s="199"/>
    </row>
    <row r="76" spans="1:9" s="400" customFormat="1">
      <c r="A76" s="403"/>
      <c r="B76" s="199"/>
      <c r="C76" s="199"/>
      <c r="D76" s="199"/>
      <c r="E76" s="199"/>
      <c r="F76" s="199"/>
      <c r="G76" s="199"/>
      <c r="H76" s="199"/>
      <c r="I76" s="199"/>
    </row>
    <row r="77" spans="1:9" s="400" customFormat="1">
      <c r="A77" s="403"/>
      <c r="B77" s="199"/>
      <c r="C77" s="199"/>
      <c r="D77" s="199"/>
      <c r="E77" s="199"/>
      <c r="F77" s="199"/>
      <c r="G77" s="199"/>
      <c r="H77" s="199"/>
      <c r="I77" s="199"/>
    </row>
    <row r="78" spans="1:9" s="400" customFormat="1">
      <c r="A78" s="403"/>
      <c r="B78" s="199"/>
      <c r="C78" s="199"/>
      <c r="D78" s="199"/>
      <c r="E78" s="199"/>
      <c r="F78" s="199"/>
      <c r="G78" s="199"/>
      <c r="H78" s="199"/>
      <c r="I78" s="199"/>
    </row>
    <row r="79" spans="1:9" s="400" customFormat="1">
      <c r="A79" s="403"/>
      <c r="B79" s="199"/>
      <c r="C79" s="199"/>
      <c r="D79" s="199"/>
      <c r="E79" s="199"/>
      <c r="F79" s="199"/>
      <c r="G79" s="199"/>
      <c r="H79" s="199"/>
      <c r="I79" s="199"/>
    </row>
    <row r="80" spans="1:9" s="400" customFormat="1">
      <c r="A80" s="403"/>
      <c r="B80" s="199"/>
      <c r="C80" s="199"/>
      <c r="D80" s="199"/>
      <c r="E80" s="199"/>
      <c r="F80" s="199"/>
      <c r="G80" s="199"/>
      <c r="H80" s="199"/>
      <c r="I80" s="199"/>
    </row>
    <row r="81" spans="1:9" s="400" customFormat="1">
      <c r="A81" s="403"/>
      <c r="B81" s="199"/>
      <c r="C81" s="199"/>
      <c r="D81" s="199"/>
      <c r="E81" s="199"/>
      <c r="F81" s="199"/>
      <c r="G81" s="199"/>
      <c r="H81" s="199"/>
      <c r="I81" s="199"/>
    </row>
    <row r="82" spans="1:9" s="400" customFormat="1">
      <c r="A82" s="403"/>
      <c r="B82" s="199"/>
      <c r="C82" s="199"/>
      <c r="D82" s="199"/>
      <c r="E82" s="199"/>
      <c r="F82" s="199"/>
      <c r="G82" s="199"/>
      <c r="H82" s="199"/>
      <c r="I82" s="199"/>
    </row>
    <row r="83" spans="1:9" s="400" customFormat="1">
      <c r="A83" s="403"/>
      <c r="B83" s="199"/>
      <c r="C83" s="199"/>
      <c r="D83" s="199"/>
      <c r="E83" s="199"/>
      <c r="F83" s="199"/>
      <c r="G83" s="199"/>
      <c r="H83" s="199"/>
      <c r="I83" s="199"/>
    </row>
    <row r="84" spans="1:9" s="400" customFormat="1">
      <c r="A84" s="403"/>
      <c r="B84" s="199"/>
      <c r="C84" s="199"/>
      <c r="D84" s="199"/>
      <c r="E84" s="199"/>
      <c r="F84" s="199"/>
      <c r="G84" s="199"/>
      <c r="H84" s="199"/>
      <c r="I84" s="199"/>
    </row>
    <row r="85" spans="1:9" s="400" customFormat="1">
      <c r="A85" s="403"/>
      <c r="B85" s="199"/>
      <c r="C85" s="199"/>
      <c r="D85" s="199"/>
      <c r="E85" s="199"/>
      <c r="F85" s="199"/>
      <c r="G85" s="199"/>
      <c r="H85" s="199"/>
      <c r="I85" s="199"/>
    </row>
    <row r="86" spans="1:9" s="400" customFormat="1">
      <c r="A86" s="403"/>
      <c r="B86" s="199"/>
      <c r="C86" s="199"/>
      <c r="D86" s="199"/>
      <c r="E86" s="199"/>
      <c r="F86" s="199"/>
      <c r="G86" s="199"/>
      <c r="H86" s="199"/>
      <c r="I86" s="199"/>
    </row>
    <row r="87" spans="1:9" s="400" customFormat="1">
      <c r="A87" s="403"/>
      <c r="B87" s="199"/>
      <c r="C87" s="199"/>
      <c r="D87" s="199"/>
      <c r="E87" s="199"/>
      <c r="F87" s="199"/>
      <c r="G87" s="199"/>
      <c r="H87" s="199"/>
      <c r="I87" s="199"/>
    </row>
    <row r="88" spans="1:9" s="400" customFormat="1">
      <c r="A88" s="403"/>
      <c r="B88" s="199"/>
      <c r="C88" s="199"/>
      <c r="D88" s="199"/>
      <c r="E88" s="199"/>
      <c r="F88" s="199"/>
      <c r="G88" s="199"/>
      <c r="H88" s="199"/>
      <c r="I88" s="199"/>
    </row>
    <row r="89" spans="1:9" s="400" customFormat="1">
      <c r="A89" s="403"/>
      <c r="B89" s="199"/>
      <c r="C89" s="199"/>
      <c r="D89" s="199"/>
      <c r="E89" s="199"/>
      <c r="F89" s="199"/>
      <c r="G89" s="199"/>
      <c r="H89" s="199"/>
      <c r="I89" s="199"/>
    </row>
    <row r="90" spans="1:9" s="400" customFormat="1">
      <c r="A90" s="403"/>
      <c r="B90" s="199"/>
      <c r="C90" s="199"/>
      <c r="D90" s="199"/>
      <c r="E90" s="199"/>
      <c r="F90" s="199"/>
      <c r="G90" s="199"/>
      <c r="H90" s="199"/>
      <c r="I90" s="199"/>
    </row>
    <row r="91" spans="1:9" s="400" customFormat="1">
      <c r="A91" s="403"/>
      <c r="B91" s="199"/>
      <c r="C91" s="199"/>
      <c r="D91" s="199"/>
      <c r="E91" s="199"/>
      <c r="F91" s="199"/>
      <c r="G91" s="199"/>
      <c r="H91" s="199"/>
      <c r="I91" s="199"/>
    </row>
    <row r="92" spans="1:9" s="400" customFormat="1">
      <c r="A92" s="403"/>
      <c r="B92" s="199"/>
      <c r="C92" s="199"/>
      <c r="D92" s="199"/>
      <c r="E92" s="199"/>
      <c r="F92" s="199"/>
      <c r="G92" s="199"/>
      <c r="H92" s="199"/>
      <c r="I92" s="199"/>
    </row>
    <row r="93" spans="1:9" s="400" customFormat="1">
      <c r="A93" s="403"/>
      <c r="B93" s="199"/>
      <c r="C93" s="199"/>
      <c r="D93" s="199"/>
      <c r="E93" s="199"/>
      <c r="F93" s="199"/>
      <c r="G93" s="199"/>
      <c r="H93" s="199"/>
      <c r="I93" s="199"/>
    </row>
    <row r="94" spans="1:9" s="400" customFormat="1">
      <c r="A94" s="403"/>
      <c r="B94" s="199"/>
      <c r="C94" s="199"/>
      <c r="D94" s="199"/>
      <c r="E94" s="199"/>
      <c r="F94" s="199"/>
      <c r="G94" s="199"/>
      <c r="H94" s="199"/>
      <c r="I94" s="199"/>
    </row>
    <row r="95" spans="1:9" s="400" customFormat="1">
      <c r="A95" s="403"/>
      <c r="B95" s="199"/>
      <c r="C95" s="199"/>
      <c r="D95" s="199"/>
      <c r="E95" s="199"/>
      <c r="F95" s="199"/>
      <c r="G95" s="199"/>
      <c r="H95" s="199"/>
      <c r="I95" s="199"/>
    </row>
    <row r="96" spans="1:9" s="400" customFormat="1">
      <c r="A96" s="403"/>
      <c r="B96" s="199"/>
      <c r="C96" s="199"/>
      <c r="D96" s="199"/>
      <c r="E96" s="199"/>
      <c r="F96" s="199"/>
      <c r="G96" s="199"/>
      <c r="H96" s="199"/>
      <c r="I96" s="199"/>
    </row>
    <row r="97" spans="1:9" s="400" customFormat="1">
      <c r="A97" s="403"/>
      <c r="B97" s="199"/>
      <c r="C97" s="199"/>
      <c r="D97" s="199"/>
      <c r="E97" s="199"/>
      <c r="F97" s="199"/>
      <c r="G97" s="199"/>
      <c r="H97" s="199"/>
      <c r="I97" s="199"/>
    </row>
    <row r="98" spans="1:9" s="400" customFormat="1">
      <c r="A98" s="403"/>
      <c r="B98" s="199"/>
      <c r="C98" s="199"/>
      <c r="D98" s="199"/>
      <c r="E98" s="199"/>
      <c r="F98" s="199"/>
      <c r="G98" s="199"/>
      <c r="H98" s="199"/>
      <c r="I98" s="199"/>
    </row>
    <row r="99" spans="1:9" s="400" customFormat="1">
      <c r="A99" s="403"/>
      <c r="B99" s="199"/>
      <c r="C99" s="199"/>
      <c r="D99" s="199"/>
      <c r="E99" s="199"/>
      <c r="F99" s="199"/>
      <c r="G99" s="199"/>
      <c r="H99" s="199"/>
      <c r="I99" s="199"/>
    </row>
    <row r="100" spans="1:9" s="400" customFormat="1">
      <c r="A100" s="403"/>
      <c r="B100" s="199"/>
      <c r="C100" s="199"/>
      <c r="D100" s="199"/>
      <c r="E100" s="199"/>
      <c r="F100" s="199"/>
      <c r="G100" s="199"/>
      <c r="H100" s="199"/>
      <c r="I100" s="199"/>
    </row>
    <row r="101" spans="1:9" s="400" customFormat="1">
      <c r="A101" s="403"/>
      <c r="B101" s="199"/>
      <c r="C101" s="199"/>
      <c r="D101" s="199"/>
      <c r="E101" s="199"/>
      <c r="F101" s="199"/>
      <c r="G101" s="199"/>
      <c r="H101" s="199"/>
      <c r="I101" s="199"/>
    </row>
    <row r="102" spans="1:9" s="400" customFormat="1">
      <c r="A102" s="403"/>
      <c r="B102" s="199"/>
      <c r="C102" s="199"/>
      <c r="D102" s="199"/>
      <c r="E102" s="199"/>
      <c r="F102" s="199"/>
      <c r="G102" s="199"/>
      <c r="H102" s="199"/>
      <c r="I102" s="199"/>
    </row>
    <row r="103" spans="1:9" s="400" customFormat="1">
      <c r="A103" s="403"/>
      <c r="B103" s="199"/>
      <c r="C103" s="199"/>
      <c r="D103" s="199"/>
      <c r="E103" s="199"/>
      <c r="F103" s="199"/>
      <c r="G103" s="199"/>
      <c r="H103" s="199"/>
      <c r="I103" s="199"/>
    </row>
    <row r="104" spans="1:9" s="400" customFormat="1">
      <c r="A104" s="403"/>
      <c r="B104" s="199"/>
      <c r="C104" s="199"/>
      <c r="D104" s="199"/>
      <c r="E104" s="199"/>
      <c r="F104" s="199"/>
      <c r="G104" s="199"/>
      <c r="H104" s="199"/>
      <c r="I104" s="199"/>
    </row>
    <row r="105" spans="1:9" s="400" customFormat="1">
      <c r="A105" s="403"/>
      <c r="B105" s="199"/>
      <c r="C105" s="199"/>
      <c r="D105" s="199"/>
      <c r="E105" s="199"/>
      <c r="F105" s="199"/>
      <c r="G105" s="199"/>
      <c r="H105" s="199"/>
      <c r="I105" s="199"/>
    </row>
    <row r="106" spans="1:9" s="400" customFormat="1">
      <c r="A106" s="403"/>
      <c r="B106" s="199"/>
      <c r="C106" s="199"/>
      <c r="D106" s="199"/>
      <c r="E106" s="199"/>
      <c r="F106" s="199"/>
      <c r="G106" s="199"/>
      <c r="H106" s="199"/>
      <c r="I106" s="199"/>
    </row>
    <row r="107" spans="1:9" s="400" customFormat="1">
      <c r="A107" s="403"/>
      <c r="B107" s="199"/>
      <c r="C107" s="199"/>
      <c r="D107" s="199"/>
      <c r="E107" s="199"/>
      <c r="F107" s="199"/>
      <c r="G107" s="199"/>
      <c r="H107" s="199"/>
      <c r="I107" s="199"/>
    </row>
    <row r="108" spans="1:9" s="400" customFormat="1">
      <c r="A108" s="403"/>
      <c r="B108" s="199"/>
      <c r="C108" s="199"/>
      <c r="D108" s="199"/>
      <c r="E108" s="199"/>
      <c r="F108" s="199"/>
      <c r="G108" s="199"/>
      <c r="H108" s="199"/>
      <c r="I108" s="199"/>
    </row>
    <row r="109" spans="1:9" s="400" customFormat="1">
      <c r="A109" s="403"/>
      <c r="B109" s="199"/>
      <c r="C109" s="199"/>
      <c r="D109" s="199"/>
      <c r="E109" s="199"/>
      <c r="F109" s="199"/>
      <c r="G109" s="199"/>
      <c r="H109" s="199"/>
      <c r="I109" s="199"/>
    </row>
    <row r="110" spans="1:9" s="400" customFormat="1">
      <c r="A110" s="403"/>
      <c r="B110" s="199"/>
      <c r="C110" s="199"/>
      <c r="D110" s="199"/>
      <c r="E110" s="199"/>
      <c r="F110" s="199"/>
      <c r="G110" s="199"/>
      <c r="H110" s="199"/>
      <c r="I110" s="199"/>
    </row>
    <row r="111" spans="1:9" s="400" customFormat="1">
      <c r="A111" s="403"/>
      <c r="B111" s="199"/>
      <c r="C111" s="199"/>
      <c r="D111" s="199"/>
      <c r="E111" s="199"/>
      <c r="F111" s="199"/>
      <c r="G111" s="199"/>
      <c r="H111" s="199"/>
      <c r="I111" s="199"/>
    </row>
    <row r="112" spans="1:9" s="400" customFormat="1">
      <c r="A112" s="403"/>
      <c r="B112" s="199"/>
      <c r="C112" s="199"/>
      <c r="D112" s="199"/>
      <c r="E112" s="199"/>
      <c r="F112" s="199"/>
      <c r="G112" s="199"/>
      <c r="H112" s="199"/>
      <c r="I112" s="199"/>
    </row>
    <row r="113" spans="1:9" s="400" customFormat="1">
      <c r="A113" s="403"/>
      <c r="B113" s="199"/>
      <c r="C113" s="199"/>
      <c r="D113" s="199"/>
      <c r="E113" s="199"/>
      <c r="F113" s="199"/>
      <c r="G113" s="199"/>
      <c r="H113" s="199"/>
      <c r="I113" s="199"/>
    </row>
    <row r="114" spans="1:9" s="400" customFormat="1">
      <c r="A114" s="403"/>
      <c r="B114" s="199"/>
      <c r="C114" s="199"/>
      <c r="D114" s="199"/>
      <c r="E114" s="199"/>
      <c r="F114" s="199"/>
      <c r="G114" s="199"/>
      <c r="H114" s="199"/>
      <c r="I114" s="199"/>
    </row>
    <row r="115" spans="1:9" s="400" customFormat="1">
      <c r="A115" s="403"/>
      <c r="B115" s="199"/>
      <c r="C115" s="199"/>
      <c r="D115" s="199"/>
      <c r="E115" s="199"/>
      <c r="F115" s="199"/>
      <c r="G115" s="199"/>
      <c r="H115" s="199"/>
      <c r="I115" s="199"/>
    </row>
    <row r="116" spans="1:9" s="400" customFormat="1">
      <c r="A116" s="403"/>
      <c r="B116" s="199"/>
      <c r="C116" s="199"/>
      <c r="D116" s="199"/>
      <c r="E116" s="199"/>
      <c r="F116" s="199"/>
      <c r="G116" s="199"/>
      <c r="H116" s="199"/>
      <c r="I116" s="199"/>
    </row>
    <row r="117" spans="1:9" s="400" customFormat="1">
      <c r="A117" s="403"/>
      <c r="B117" s="199"/>
      <c r="C117" s="199"/>
      <c r="D117" s="199"/>
      <c r="E117" s="199"/>
      <c r="F117" s="199"/>
      <c r="G117" s="199"/>
      <c r="H117" s="199"/>
      <c r="I117" s="199"/>
    </row>
    <row r="118" spans="1:9" s="400" customFormat="1">
      <c r="A118" s="403"/>
      <c r="B118" s="199"/>
      <c r="C118" s="199"/>
      <c r="D118" s="199"/>
      <c r="E118" s="199"/>
      <c r="F118" s="199"/>
      <c r="G118" s="199"/>
      <c r="H118" s="199"/>
      <c r="I118" s="199"/>
    </row>
    <row r="119" spans="1:9" s="400" customFormat="1">
      <c r="A119" s="403"/>
      <c r="B119" s="199"/>
      <c r="C119" s="199"/>
      <c r="D119" s="199"/>
      <c r="E119" s="199"/>
      <c r="F119" s="199"/>
      <c r="G119" s="199"/>
      <c r="H119" s="199"/>
      <c r="I119" s="199"/>
    </row>
    <row r="120" spans="1:9" s="400" customFormat="1">
      <c r="A120" s="403"/>
      <c r="B120" s="199"/>
      <c r="C120" s="199"/>
      <c r="D120" s="199"/>
      <c r="E120" s="199"/>
      <c r="F120" s="199"/>
      <c r="G120" s="199"/>
      <c r="H120" s="199"/>
      <c r="I120" s="199"/>
    </row>
    <row r="121" spans="1:9" s="400" customFormat="1">
      <c r="A121" s="403"/>
      <c r="B121" s="199"/>
      <c r="C121" s="199"/>
      <c r="D121" s="199"/>
      <c r="E121" s="199"/>
      <c r="F121" s="199"/>
      <c r="G121" s="199"/>
      <c r="H121" s="199"/>
      <c r="I121" s="199"/>
    </row>
    <row r="122" spans="1:9" s="400" customFormat="1">
      <c r="A122" s="403"/>
      <c r="B122" s="199"/>
      <c r="C122" s="199"/>
      <c r="D122" s="199"/>
      <c r="E122" s="199"/>
      <c r="F122" s="199"/>
      <c r="G122" s="199"/>
      <c r="H122" s="199"/>
      <c r="I122" s="199"/>
    </row>
    <row r="123" spans="1:9" s="400" customFormat="1">
      <c r="A123" s="403"/>
      <c r="B123" s="199"/>
      <c r="C123" s="199"/>
      <c r="D123" s="199"/>
      <c r="E123" s="199"/>
      <c r="F123" s="199"/>
      <c r="G123" s="199"/>
      <c r="H123" s="199"/>
      <c r="I123" s="199"/>
    </row>
    <row r="124" spans="1:9" s="400" customFormat="1">
      <c r="A124" s="403"/>
      <c r="B124" s="199"/>
      <c r="C124" s="199"/>
      <c r="D124" s="199"/>
      <c r="E124" s="199"/>
      <c r="F124" s="199"/>
      <c r="G124" s="199"/>
      <c r="H124" s="199"/>
      <c r="I124" s="199"/>
    </row>
    <row r="125" spans="1:9" s="400" customFormat="1">
      <c r="A125" s="403"/>
      <c r="B125" s="199"/>
      <c r="C125" s="199"/>
      <c r="D125" s="199"/>
      <c r="E125" s="199"/>
      <c r="F125" s="199"/>
      <c r="G125" s="199"/>
      <c r="H125" s="199"/>
      <c r="I125" s="199"/>
    </row>
    <row r="126" spans="1:9" s="400" customFormat="1">
      <c r="A126" s="403"/>
      <c r="B126" s="199"/>
      <c r="C126" s="199"/>
      <c r="D126" s="199"/>
      <c r="E126" s="199"/>
      <c r="F126" s="199"/>
      <c r="G126" s="199"/>
      <c r="H126" s="199"/>
      <c r="I126" s="199"/>
    </row>
    <row r="127" spans="1:9" s="400" customFormat="1">
      <c r="A127" s="403"/>
      <c r="B127" s="199"/>
      <c r="C127" s="199"/>
      <c r="D127" s="199"/>
      <c r="E127" s="199"/>
      <c r="F127" s="199"/>
      <c r="G127" s="199"/>
      <c r="H127" s="199"/>
      <c r="I127" s="199"/>
    </row>
    <row r="128" spans="1:9" s="400" customFormat="1">
      <c r="A128" s="403"/>
      <c r="B128" s="199"/>
      <c r="C128" s="199"/>
      <c r="D128" s="199"/>
      <c r="E128" s="199"/>
      <c r="F128" s="199"/>
      <c r="G128" s="199"/>
      <c r="H128" s="199"/>
      <c r="I128" s="199"/>
    </row>
    <row r="129" spans="1:9" s="400" customFormat="1">
      <c r="A129" s="403"/>
      <c r="B129" s="199"/>
      <c r="C129" s="199"/>
      <c r="D129" s="199"/>
      <c r="E129" s="199"/>
      <c r="F129" s="199"/>
      <c r="G129" s="199"/>
      <c r="H129" s="199"/>
      <c r="I129" s="199"/>
    </row>
    <row r="130" spans="1:9" s="400" customFormat="1">
      <c r="A130" s="403"/>
      <c r="B130" s="199"/>
      <c r="C130" s="199"/>
      <c r="D130" s="199"/>
      <c r="E130" s="199"/>
      <c r="F130" s="199"/>
      <c r="G130" s="199"/>
      <c r="H130" s="199"/>
      <c r="I130" s="199"/>
    </row>
    <row r="131" spans="1:9" s="400" customFormat="1">
      <c r="A131" s="403"/>
      <c r="B131" s="199"/>
      <c r="C131" s="199"/>
      <c r="D131" s="199"/>
      <c r="E131" s="199"/>
      <c r="F131" s="199"/>
      <c r="G131" s="199"/>
      <c r="H131" s="199"/>
      <c r="I131" s="199"/>
    </row>
    <row r="132" spans="1:9" s="400" customFormat="1">
      <c r="A132" s="403"/>
      <c r="B132" s="199"/>
      <c r="C132" s="199"/>
      <c r="D132" s="199"/>
      <c r="E132" s="199"/>
      <c r="F132" s="199"/>
      <c r="G132" s="199"/>
      <c r="H132" s="199"/>
      <c r="I132" s="199"/>
    </row>
    <row r="133" spans="1:9" s="400" customFormat="1">
      <c r="A133" s="403"/>
      <c r="B133" s="199"/>
      <c r="C133" s="199"/>
      <c r="D133" s="199"/>
      <c r="E133" s="199"/>
      <c r="F133" s="199"/>
      <c r="G133" s="199"/>
      <c r="H133" s="199"/>
      <c r="I133" s="199"/>
    </row>
    <row r="134" spans="1:9" s="400" customFormat="1">
      <c r="A134" s="403"/>
      <c r="B134" s="199"/>
      <c r="C134" s="199"/>
      <c r="D134" s="199"/>
      <c r="E134" s="199"/>
      <c r="F134" s="199"/>
      <c r="G134" s="199"/>
      <c r="H134" s="199"/>
      <c r="I134" s="199"/>
    </row>
    <row r="135" spans="1:9" s="400" customFormat="1">
      <c r="A135" s="403"/>
      <c r="B135" s="199"/>
      <c r="C135" s="199"/>
      <c r="D135" s="199"/>
      <c r="E135" s="199"/>
      <c r="F135" s="199"/>
      <c r="G135" s="199"/>
      <c r="H135" s="199"/>
      <c r="I135" s="199"/>
    </row>
    <row r="136" spans="1:9" s="400" customFormat="1">
      <c r="A136" s="403"/>
      <c r="B136" s="199"/>
      <c r="C136" s="199"/>
      <c r="D136" s="199"/>
      <c r="E136" s="199"/>
      <c r="F136" s="199"/>
      <c r="G136" s="199"/>
      <c r="H136" s="199"/>
      <c r="I136" s="199"/>
    </row>
    <row r="137" spans="1:9" s="400" customFormat="1">
      <c r="A137" s="403"/>
      <c r="B137" s="199"/>
      <c r="C137" s="199"/>
      <c r="D137" s="199"/>
      <c r="E137" s="199"/>
      <c r="F137" s="199"/>
      <c r="G137" s="199"/>
      <c r="H137" s="199"/>
      <c r="I137" s="199"/>
    </row>
    <row r="138" spans="1:9" s="400" customFormat="1">
      <c r="A138" s="403"/>
      <c r="B138" s="199"/>
      <c r="C138" s="199"/>
      <c r="D138" s="199"/>
      <c r="E138" s="199"/>
      <c r="F138" s="199"/>
      <c r="G138" s="199"/>
      <c r="H138" s="199"/>
      <c r="I138" s="199"/>
    </row>
    <row r="139" spans="1:9" s="400" customFormat="1">
      <c r="A139" s="403"/>
      <c r="B139" s="199"/>
      <c r="C139" s="199"/>
      <c r="D139" s="199"/>
      <c r="E139" s="199"/>
      <c r="F139" s="199"/>
      <c r="G139" s="199"/>
      <c r="H139" s="199"/>
      <c r="I139" s="199"/>
    </row>
    <row r="140" spans="1:9" s="400" customFormat="1">
      <c r="A140" s="403"/>
      <c r="B140" s="199"/>
      <c r="C140" s="199"/>
      <c r="D140" s="199"/>
      <c r="E140" s="199"/>
      <c r="F140" s="199"/>
      <c r="G140" s="199"/>
      <c r="H140" s="199"/>
      <c r="I140" s="199"/>
    </row>
    <row r="141" spans="1:9" s="400" customFormat="1">
      <c r="A141" s="403"/>
      <c r="B141" s="199"/>
      <c r="C141" s="199"/>
      <c r="D141" s="199"/>
      <c r="E141" s="199"/>
      <c r="F141" s="199"/>
      <c r="G141" s="199"/>
      <c r="H141" s="199"/>
      <c r="I141" s="199"/>
    </row>
    <row r="142" spans="1:9" s="400" customFormat="1">
      <c r="A142" s="403"/>
      <c r="B142" s="199"/>
      <c r="C142" s="199"/>
      <c r="D142" s="199"/>
      <c r="E142" s="199"/>
      <c r="F142" s="199"/>
      <c r="G142" s="199"/>
      <c r="H142" s="199"/>
      <c r="I142" s="199"/>
    </row>
    <row r="143" spans="1:9" s="400" customFormat="1">
      <c r="A143" s="403"/>
      <c r="B143" s="199"/>
      <c r="C143" s="199"/>
      <c r="D143" s="199"/>
      <c r="E143" s="199"/>
      <c r="F143" s="199"/>
      <c r="G143" s="199"/>
      <c r="H143" s="199"/>
      <c r="I143" s="199"/>
    </row>
    <row r="144" spans="1:9" s="400" customFormat="1">
      <c r="A144" s="403"/>
      <c r="B144" s="199"/>
      <c r="C144" s="199"/>
      <c r="D144" s="199"/>
      <c r="E144" s="199"/>
      <c r="F144" s="199"/>
      <c r="G144" s="199"/>
      <c r="H144" s="199"/>
      <c r="I144" s="199"/>
    </row>
    <row r="145" spans="1:9" s="400" customFormat="1">
      <c r="A145" s="403"/>
      <c r="B145" s="199"/>
      <c r="C145" s="199"/>
      <c r="D145" s="199"/>
      <c r="E145" s="199"/>
      <c r="F145" s="199"/>
      <c r="G145" s="199"/>
      <c r="H145" s="199"/>
      <c r="I145" s="199"/>
    </row>
    <row r="146" spans="1:9" s="400" customFormat="1">
      <c r="A146" s="403"/>
      <c r="B146" s="199"/>
      <c r="C146" s="199"/>
      <c r="D146" s="199"/>
      <c r="E146" s="199"/>
      <c r="F146" s="199"/>
      <c r="G146" s="199"/>
      <c r="H146" s="199"/>
      <c r="I146" s="199"/>
    </row>
    <row r="147" spans="1:9" s="400" customFormat="1">
      <c r="A147" s="403"/>
      <c r="B147" s="199"/>
      <c r="C147" s="199"/>
      <c r="D147" s="199"/>
      <c r="E147" s="199"/>
      <c r="F147" s="199"/>
      <c r="G147" s="199"/>
      <c r="H147" s="199"/>
      <c r="I147" s="199"/>
    </row>
    <row r="148" spans="1:9" s="400" customFormat="1">
      <c r="A148" s="403"/>
      <c r="B148" s="199"/>
      <c r="C148" s="199"/>
      <c r="D148" s="199"/>
      <c r="E148" s="199"/>
      <c r="F148" s="199"/>
      <c r="G148" s="199"/>
      <c r="H148" s="199"/>
      <c r="I148" s="199"/>
    </row>
    <row r="149" spans="1:9" s="400" customFormat="1">
      <c r="A149" s="403"/>
      <c r="B149" s="199"/>
      <c r="C149" s="199"/>
      <c r="D149" s="199"/>
      <c r="E149" s="199"/>
      <c r="F149" s="199"/>
      <c r="G149" s="199"/>
      <c r="H149" s="199"/>
      <c r="I149" s="199"/>
    </row>
    <row r="150" spans="1:9" s="400" customFormat="1">
      <c r="A150" s="403"/>
      <c r="B150" s="199"/>
      <c r="C150" s="199"/>
      <c r="D150" s="199"/>
      <c r="E150" s="199"/>
      <c r="F150" s="199"/>
      <c r="G150" s="199"/>
      <c r="H150" s="199"/>
      <c r="I150" s="199"/>
    </row>
    <row r="151" spans="1:9" s="400" customFormat="1">
      <c r="A151" s="403"/>
      <c r="B151" s="199"/>
      <c r="C151" s="199"/>
      <c r="D151" s="199"/>
      <c r="E151" s="199"/>
      <c r="F151" s="199"/>
      <c r="G151" s="199"/>
      <c r="H151" s="199"/>
      <c r="I151" s="199"/>
    </row>
    <row r="152" spans="1:9" s="400" customFormat="1">
      <c r="A152" s="403"/>
      <c r="B152" s="199"/>
      <c r="C152" s="199"/>
      <c r="D152" s="199"/>
      <c r="E152" s="199"/>
      <c r="F152" s="199"/>
      <c r="G152" s="199"/>
      <c r="H152" s="199"/>
      <c r="I152" s="199"/>
    </row>
    <row r="153" spans="1:9" s="400" customFormat="1">
      <c r="A153" s="403"/>
      <c r="B153" s="199"/>
      <c r="C153" s="199"/>
      <c r="D153" s="199"/>
      <c r="E153" s="199"/>
      <c r="F153" s="199"/>
      <c r="G153" s="199"/>
      <c r="H153" s="199"/>
      <c r="I153" s="199"/>
    </row>
    <row r="154" spans="1:9" s="400" customFormat="1">
      <c r="A154" s="403"/>
      <c r="B154" s="199"/>
      <c r="C154" s="199"/>
      <c r="D154" s="199"/>
      <c r="E154" s="199"/>
      <c r="F154" s="199"/>
      <c r="G154" s="199"/>
      <c r="H154" s="199"/>
      <c r="I154" s="199"/>
    </row>
    <row r="155" spans="1:9" s="400" customFormat="1">
      <c r="A155" s="403"/>
      <c r="B155" s="199"/>
      <c r="C155" s="199"/>
      <c r="D155" s="199"/>
      <c r="E155" s="199"/>
      <c r="F155" s="199"/>
      <c r="G155" s="199"/>
      <c r="H155" s="199"/>
      <c r="I155" s="199"/>
    </row>
    <row r="156" spans="1:9" s="400" customFormat="1">
      <c r="A156" s="403"/>
      <c r="B156" s="199"/>
      <c r="C156" s="199"/>
      <c r="D156" s="199"/>
      <c r="E156" s="199"/>
      <c r="F156" s="199"/>
      <c r="G156" s="199"/>
      <c r="H156" s="199"/>
      <c r="I156" s="199"/>
    </row>
    <row r="157" spans="1:9" s="400" customFormat="1">
      <c r="A157" s="403"/>
      <c r="B157" s="199"/>
      <c r="C157" s="199"/>
      <c r="D157" s="199"/>
      <c r="E157" s="199"/>
      <c r="F157" s="199"/>
      <c r="G157" s="199"/>
      <c r="H157" s="199"/>
      <c r="I157" s="199"/>
    </row>
    <row r="158" spans="1:9" s="400" customFormat="1">
      <c r="A158" s="403"/>
      <c r="B158" s="199"/>
      <c r="C158" s="199"/>
      <c r="D158" s="199"/>
      <c r="E158" s="199"/>
      <c r="F158" s="199"/>
      <c r="G158" s="199"/>
      <c r="H158" s="199"/>
      <c r="I158" s="199"/>
    </row>
    <row r="159" spans="1:9" s="400" customFormat="1">
      <c r="A159" s="403"/>
      <c r="B159" s="199"/>
      <c r="C159" s="199"/>
      <c r="D159" s="199"/>
      <c r="E159" s="199"/>
      <c r="F159" s="199"/>
      <c r="G159" s="199"/>
      <c r="H159" s="199"/>
      <c r="I159" s="199"/>
    </row>
    <row r="160" spans="1:9" s="400" customFormat="1">
      <c r="A160" s="403"/>
      <c r="B160" s="199"/>
      <c r="C160" s="199"/>
      <c r="D160" s="199"/>
      <c r="E160" s="199"/>
      <c r="F160" s="199"/>
      <c r="G160" s="199"/>
      <c r="H160" s="199"/>
      <c r="I160" s="199"/>
    </row>
    <row r="161" spans="1:9" s="400" customFormat="1">
      <c r="A161" s="403"/>
      <c r="B161" s="199"/>
      <c r="C161" s="199"/>
      <c r="D161" s="199"/>
      <c r="E161" s="199"/>
      <c r="F161" s="199"/>
      <c r="G161" s="199"/>
      <c r="H161" s="199"/>
      <c r="I161" s="199"/>
    </row>
    <row r="162" spans="1:9" s="400" customFormat="1">
      <c r="A162" s="403"/>
      <c r="B162" s="199"/>
      <c r="C162" s="199"/>
      <c r="D162" s="199"/>
      <c r="E162" s="199"/>
      <c r="F162" s="199"/>
      <c r="G162" s="199"/>
      <c r="H162" s="199"/>
      <c r="I162" s="199"/>
    </row>
    <row r="163" spans="1:9" s="400" customFormat="1">
      <c r="A163" s="403"/>
      <c r="B163" s="199"/>
      <c r="C163" s="199"/>
      <c r="D163" s="199"/>
      <c r="E163" s="199"/>
      <c r="F163" s="199"/>
      <c r="G163" s="199"/>
      <c r="H163" s="199"/>
      <c r="I163" s="199"/>
    </row>
    <row r="164" spans="1:9" s="400" customFormat="1">
      <c r="A164" s="403"/>
      <c r="B164" s="199"/>
      <c r="C164" s="199"/>
      <c r="D164" s="199"/>
      <c r="E164" s="199"/>
      <c r="F164" s="199"/>
      <c r="G164" s="199"/>
      <c r="H164" s="199"/>
      <c r="I164" s="199"/>
    </row>
    <row r="165" spans="1:9" s="400" customFormat="1">
      <c r="A165" s="403"/>
      <c r="B165" s="199"/>
      <c r="C165" s="199"/>
      <c r="D165" s="199"/>
      <c r="E165" s="199"/>
      <c r="F165" s="199"/>
      <c r="G165" s="199"/>
      <c r="H165" s="199"/>
      <c r="I165" s="199"/>
    </row>
    <row r="166" spans="1:9" s="400" customFormat="1">
      <c r="A166" s="403"/>
      <c r="B166" s="199"/>
      <c r="C166" s="199"/>
      <c r="D166" s="199"/>
      <c r="E166" s="199"/>
      <c r="F166" s="199"/>
      <c r="G166" s="199"/>
      <c r="H166" s="199"/>
      <c r="I166" s="199"/>
    </row>
    <row r="167" spans="1:9" s="400" customFormat="1">
      <c r="A167" s="403"/>
      <c r="B167" s="199"/>
      <c r="C167" s="199"/>
      <c r="D167" s="199"/>
      <c r="E167" s="199"/>
      <c r="F167" s="199"/>
      <c r="G167" s="199"/>
      <c r="H167" s="199"/>
      <c r="I167" s="199"/>
    </row>
    <row r="168" spans="1:9" s="400" customFormat="1">
      <c r="A168" s="403"/>
      <c r="B168" s="199"/>
      <c r="C168" s="199"/>
      <c r="D168" s="199"/>
      <c r="E168" s="199"/>
      <c r="F168" s="199"/>
      <c r="G168" s="199"/>
      <c r="H168" s="199"/>
      <c r="I168" s="199"/>
    </row>
    <row r="169" spans="1:9" s="400" customFormat="1">
      <c r="A169" s="403"/>
      <c r="B169" s="199"/>
      <c r="C169" s="199"/>
      <c r="D169" s="199"/>
      <c r="E169" s="199"/>
      <c r="F169" s="199"/>
      <c r="G169" s="199"/>
      <c r="H169" s="199"/>
      <c r="I169" s="199"/>
    </row>
    <row r="170" spans="1:9" s="400" customFormat="1">
      <c r="A170" s="403"/>
      <c r="B170" s="199"/>
      <c r="C170" s="199"/>
      <c r="D170" s="199"/>
      <c r="E170" s="199"/>
      <c r="F170" s="199"/>
      <c r="G170" s="199"/>
      <c r="H170" s="199"/>
      <c r="I170" s="199"/>
    </row>
    <row r="171" spans="1:9" s="400" customFormat="1">
      <c r="A171" s="403"/>
      <c r="B171" s="199"/>
      <c r="C171" s="199"/>
      <c r="D171" s="199"/>
      <c r="E171" s="199"/>
      <c r="F171" s="199"/>
      <c r="G171" s="199"/>
      <c r="H171" s="199"/>
      <c r="I171" s="199"/>
    </row>
    <row r="172" spans="1:9" s="400" customFormat="1">
      <c r="A172" s="403"/>
      <c r="B172" s="199"/>
      <c r="C172" s="199"/>
      <c r="D172" s="199"/>
      <c r="E172" s="199"/>
      <c r="F172" s="199"/>
      <c r="G172" s="199"/>
      <c r="H172" s="199"/>
      <c r="I172" s="199"/>
    </row>
    <row r="173" spans="1:9" s="400" customFormat="1">
      <c r="A173" s="403"/>
      <c r="B173" s="199"/>
      <c r="C173" s="199"/>
      <c r="D173" s="199"/>
      <c r="E173" s="199"/>
      <c r="F173" s="199"/>
      <c r="G173" s="199"/>
      <c r="H173" s="199"/>
      <c r="I173" s="199"/>
    </row>
    <row r="174" spans="1:9" s="400" customFormat="1">
      <c r="A174" s="403"/>
      <c r="B174" s="199"/>
      <c r="C174" s="199"/>
      <c r="D174" s="199"/>
      <c r="E174" s="199"/>
      <c r="F174" s="199"/>
      <c r="G174" s="199"/>
      <c r="H174" s="199"/>
      <c r="I174" s="199"/>
    </row>
    <row r="175" spans="1:9" s="400" customFormat="1">
      <c r="A175" s="403"/>
      <c r="B175" s="199"/>
      <c r="C175" s="199"/>
      <c r="D175" s="199"/>
      <c r="E175" s="199"/>
      <c r="F175" s="199"/>
      <c r="G175" s="199"/>
      <c r="H175" s="199"/>
      <c r="I175" s="199"/>
    </row>
    <row r="176" spans="1:9" s="400" customFormat="1">
      <c r="A176" s="403"/>
      <c r="B176" s="199"/>
      <c r="C176" s="199"/>
      <c r="D176" s="199"/>
      <c r="E176" s="199"/>
      <c r="F176" s="199"/>
      <c r="G176" s="199"/>
      <c r="H176" s="199"/>
      <c r="I176" s="199"/>
    </row>
    <row r="177" spans="1:9" s="400" customFormat="1">
      <c r="A177" s="403"/>
      <c r="B177" s="199"/>
      <c r="C177" s="199"/>
      <c r="D177" s="199"/>
      <c r="E177" s="199"/>
      <c r="F177" s="199"/>
      <c r="G177" s="199"/>
      <c r="H177" s="199"/>
      <c r="I177" s="199"/>
    </row>
    <row r="178" spans="1:9" s="400" customFormat="1">
      <c r="A178" s="403"/>
      <c r="B178" s="199"/>
      <c r="C178" s="199"/>
      <c r="D178" s="199"/>
      <c r="E178" s="199"/>
      <c r="F178" s="199"/>
      <c r="G178" s="199"/>
      <c r="H178" s="199"/>
      <c r="I178" s="199"/>
    </row>
    <row r="179" spans="1:9" s="400" customFormat="1">
      <c r="A179" s="403"/>
      <c r="B179" s="199"/>
      <c r="C179" s="199"/>
      <c r="D179" s="199"/>
      <c r="E179" s="199"/>
      <c r="F179" s="199"/>
      <c r="G179" s="199"/>
      <c r="H179" s="199"/>
      <c r="I179" s="199"/>
    </row>
    <row r="180" spans="1:9" s="400" customFormat="1">
      <c r="A180" s="403"/>
      <c r="B180" s="199"/>
      <c r="C180" s="199"/>
      <c r="D180" s="199"/>
      <c r="E180" s="199"/>
      <c r="F180" s="199"/>
      <c r="G180" s="199"/>
      <c r="H180" s="199"/>
      <c r="I180" s="199"/>
    </row>
    <row r="181" spans="1:9" s="400" customFormat="1">
      <c r="A181" s="403"/>
      <c r="B181" s="199"/>
      <c r="C181" s="199"/>
      <c r="D181" s="199"/>
      <c r="E181" s="199"/>
      <c r="F181" s="199"/>
      <c r="G181" s="199"/>
      <c r="H181" s="199"/>
      <c r="I181" s="199"/>
    </row>
    <row r="182" spans="1:9" s="400" customFormat="1">
      <c r="A182" s="403"/>
      <c r="B182" s="199"/>
      <c r="C182" s="199"/>
      <c r="D182" s="199"/>
      <c r="E182" s="199"/>
      <c r="F182" s="199"/>
      <c r="G182" s="199"/>
      <c r="H182" s="199"/>
      <c r="I182" s="199"/>
    </row>
    <row r="183" spans="1:9" s="400" customFormat="1">
      <c r="A183" s="403"/>
      <c r="B183" s="199"/>
      <c r="C183" s="199"/>
      <c r="D183" s="199"/>
      <c r="E183" s="199"/>
      <c r="F183" s="199"/>
      <c r="G183" s="199"/>
      <c r="H183" s="199"/>
      <c r="I183" s="199"/>
    </row>
  </sheetData>
  <mergeCells count="19">
    <mergeCell ref="D17:G17"/>
    <mergeCell ref="D14:G14"/>
    <mergeCell ref="D7:G7"/>
    <mergeCell ref="D8:G8"/>
    <mergeCell ref="D15:G15"/>
    <mergeCell ref="D16:G16"/>
    <mergeCell ref="D9:G9"/>
    <mergeCell ref="D10:G10"/>
    <mergeCell ref="D11:G11"/>
    <mergeCell ref="D12:G12"/>
    <mergeCell ref="D13:G13"/>
    <mergeCell ref="D21:G21"/>
    <mergeCell ref="D22:G22"/>
    <mergeCell ref="D23:G23"/>
    <mergeCell ref="D25:G25"/>
    <mergeCell ref="D18:G18"/>
    <mergeCell ref="D19:G19"/>
    <mergeCell ref="D20:G20"/>
    <mergeCell ref="D24:G24"/>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Marzo 2017
INFSGI-MES-03-2017
06/04/2017
Versión: 01</oddHeader>
    <oddFooter>&amp;L&amp;"Calibri Light,Regular"&amp;10COES SINAC, 2017&amp;C&amp;"Calibri Light,Regular"&amp;10 24&amp;R&amp;"Calibri Light,Regular"&amp;10Dirección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4"/>
  </sheetPr>
  <dimension ref="A1:I26"/>
  <sheetViews>
    <sheetView view="pageBreakPreview" zoomScale="25" zoomScaleNormal="100" zoomScaleSheetLayoutView="25" zoomScalePageLayoutView="55" workbookViewId="0">
      <selection activeCell="B36" sqref="B36"/>
    </sheetView>
  </sheetViews>
  <sheetFormatPr defaultRowHeight="11.25"/>
  <cols>
    <col min="1" max="1" width="70.33203125" style="403" customWidth="1"/>
    <col min="2" max="2" width="101.83203125" style="199" customWidth="1"/>
    <col min="3" max="3" width="37" style="199" customWidth="1"/>
    <col min="4" max="6" width="33.33203125" style="199" customWidth="1"/>
    <col min="7" max="7" width="78" style="199" customWidth="1"/>
    <col min="8" max="8" width="51.5" style="199" customWidth="1"/>
    <col min="9" max="9" width="48.33203125" style="199" customWidth="1"/>
    <col min="10" max="16384" width="9.33203125" style="199"/>
  </cols>
  <sheetData>
    <row r="1" spans="1:9" ht="14.1" customHeight="1">
      <c r="A1" s="401"/>
      <c r="B1" s="193"/>
      <c r="C1" s="193"/>
      <c r="D1" s="193"/>
      <c r="E1" s="193"/>
      <c r="F1" s="193"/>
      <c r="G1" s="194"/>
      <c r="H1" s="194"/>
      <c r="I1" s="195"/>
    </row>
    <row r="2" spans="1:9" ht="14.1" customHeight="1">
      <c r="A2" s="395"/>
      <c r="B2" s="197"/>
      <c r="C2" s="197"/>
      <c r="D2" s="197"/>
      <c r="E2" s="197"/>
      <c r="F2" s="197"/>
      <c r="G2" s="198"/>
      <c r="H2" s="198"/>
      <c r="I2" s="198"/>
    </row>
    <row r="3" spans="1:9" ht="14.1" customHeight="1">
      <c r="A3" s="395"/>
      <c r="B3" s="197"/>
      <c r="C3" s="197"/>
      <c r="D3" s="197"/>
      <c r="E3" s="197"/>
      <c r="F3" s="197"/>
      <c r="G3" s="198"/>
      <c r="H3" s="198"/>
      <c r="I3" s="198"/>
    </row>
    <row r="4" spans="1:9" ht="24" customHeight="1">
      <c r="A4" s="404" t="s">
        <v>210</v>
      </c>
      <c r="B4" s="381"/>
      <c r="C4" s="381"/>
      <c r="D4" s="381"/>
      <c r="E4" s="381"/>
      <c r="F4" s="381"/>
      <c r="G4" s="381"/>
      <c r="H4" s="381"/>
      <c r="I4" s="381"/>
    </row>
    <row r="5" spans="1:9" ht="15.95" customHeight="1">
      <c r="A5" s="402"/>
      <c r="B5" s="392"/>
      <c r="C5" s="393"/>
      <c r="D5" s="394"/>
      <c r="E5" s="394"/>
      <c r="F5" s="395"/>
      <c r="G5" s="204"/>
      <c r="H5" s="204"/>
      <c r="I5" s="205"/>
    </row>
    <row r="6" spans="1:9" ht="45.75" customHeight="1">
      <c r="A6" s="396"/>
      <c r="B6" s="396"/>
      <c r="C6" s="396"/>
      <c r="D6" s="396"/>
      <c r="E6" s="396"/>
      <c r="F6" s="396"/>
      <c r="G6" s="220"/>
      <c r="H6" s="220"/>
      <c r="I6" s="205"/>
    </row>
    <row r="7" spans="1:9" s="400" customFormat="1" ht="105" customHeight="1">
      <c r="A7" s="526" t="s">
        <v>302</v>
      </c>
      <c r="B7" s="526" t="s">
        <v>303</v>
      </c>
      <c r="C7" s="526" t="s">
        <v>304</v>
      </c>
      <c r="D7" s="1319" t="s">
        <v>305</v>
      </c>
      <c r="E7" s="1319"/>
      <c r="F7" s="1319"/>
      <c r="G7" s="1319"/>
      <c r="H7" s="527" t="s">
        <v>306</v>
      </c>
      <c r="I7" s="527" t="s">
        <v>307</v>
      </c>
    </row>
    <row r="8" spans="1:9" s="400" customFormat="1" ht="135.75" customHeight="1">
      <c r="A8" s="529" t="s">
        <v>311</v>
      </c>
      <c r="B8" s="529" t="s">
        <v>663</v>
      </c>
      <c r="C8" s="525">
        <v>42808.740277777775</v>
      </c>
      <c r="D8" s="1316" t="s">
        <v>664</v>
      </c>
      <c r="E8" s="1317"/>
      <c r="F8" s="1317"/>
      <c r="G8" s="1318"/>
      <c r="H8" s="662">
        <v>3.17</v>
      </c>
      <c r="I8" s="662"/>
    </row>
    <row r="9" spans="1:9" s="400" customFormat="1" ht="180" customHeight="1">
      <c r="A9" s="529" t="s">
        <v>311</v>
      </c>
      <c r="B9" s="529" t="s">
        <v>663</v>
      </c>
      <c r="C9" s="525">
        <v>42808.759027777778</v>
      </c>
      <c r="D9" s="1316" t="s">
        <v>665</v>
      </c>
      <c r="E9" s="1317"/>
      <c r="F9" s="1317"/>
      <c r="G9" s="1318"/>
      <c r="H9" s="662">
        <v>3.17</v>
      </c>
      <c r="I9" s="662"/>
    </row>
    <row r="10" spans="1:9" s="400" customFormat="1" ht="152.25" customHeight="1">
      <c r="A10" s="529" t="s">
        <v>311</v>
      </c>
      <c r="B10" s="529" t="s">
        <v>663</v>
      </c>
      <c r="C10" s="525">
        <v>42808.838194444441</v>
      </c>
      <c r="D10" s="1316" t="s">
        <v>666</v>
      </c>
      <c r="E10" s="1317"/>
      <c r="F10" s="1317"/>
      <c r="G10" s="1318"/>
      <c r="H10" s="662">
        <v>1.72</v>
      </c>
      <c r="I10" s="662"/>
    </row>
    <row r="11" spans="1:9" s="400" customFormat="1" ht="133.5" customHeight="1">
      <c r="A11" s="529" t="s">
        <v>314</v>
      </c>
      <c r="B11" s="529" t="s">
        <v>667</v>
      </c>
      <c r="C11" s="525">
        <v>42808.847916666666</v>
      </c>
      <c r="D11" s="1316" t="s">
        <v>668</v>
      </c>
      <c r="E11" s="1317"/>
      <c r="F11" s="1317"/>
      <c r="G11" s="1318"/>
      <c r="H11" s="662">
        <v>9.3000000000000007</v>
      </c>
      <c r="I11" s="662"/>
    </row>
    <row r="12" spans="1:9" s="400" customFormat="1" ht="140.25" customHeight="1">
      <c r="A12" s="529" t="s">
        <v>314</v>
      </c>
      <c r="B12" s="529" t="s">
        <v>667</v>
      </c>
      <c r="C12" s="525">
        <v>42808.857638888891</v>
      </c>
      <c r="D12" s="1316" t="s">
        <v>669</v>
      </c>
      <c r="E12" s="1317"/>
      <c r="F12" s="1317"/>
      <c r="G12" s="1318"/>
      <c r="H12" s="662">
        <v>2.4</v>
      </c>
      <c r="I12" s="662"/>
    </row>
    <row r="13" spans="1:9" s="400" customFormat="1" ht="143.25" customHeight="1">
      <c r="A13" s="529" t="s">
        <v>314</v>
      </c>
      <c r="B13" s="529" t="s">
        <v>667</v>
      </c>
      <c r="C13" s="525">
        <v>42808.919444444444</v>
      </c>
      <c r="D13" s="1316" t="s">
        <v>670</v>
      </c>
      <c r="E13" s="1317"/>
      <c r="F13" s="1317"/>
      <c r="G13" s="1318"/>
      <c r="H13" s="662">
        <v>2.2000000000000002</v>
      </c>
      <c r="I13" s="662"/>
    </row>
    <row r="14" spans="1:9" s="400" customFormat="1" ht="132.75" customHeight="1">
      <c r="A14" s="529" t="s">
        <v>320</v>
      </c>
      <c r="B14" s="529" t="s">
        <v>671</v>
      </c>
      <c r="C14" s="525">
        <v>42809.253472222219</v>
      </c>
      <c r="D14" s="1316" t="s">
        <v>672</v>
      </c>
      <c r="E14" s="1317"/>
      <c r="F14" s="1317"/>
      <c r="G14" s="1318"/>
      <c r="H14" s="662">
        <v>0.45</v>
      </c>
      <c r="I14" s="662"/>
    </row>
    <row r="15" spans="1:9" s="400" customFormat="1" ht="166.5" customHeight="1">
      <c r="A15" s="529" t="s">
        <v>673</v>
      </c>
      <c r="B15" s="529" t="s">
        <v>674</v>
      </c>
      <c r="C15" s="525">
        <v>42809.347222222219</v>
      </c>
      <c r="D15" s="1316" t="s">
        <v>675</v>
      </c>
      <c r="E15" s="1317"/>
      <c r="F15" s="1317"/>
      <c r="G15" s="1318"/>
      <c r="H15" s="662">
        <v>92.2</v>
      </c>
      <c r="I15" s="662"/>
    </row>
    <row r="16" spans="1:9" s="400" customFormat="1" ht="139.5" customHeight="1">
      <c r="A16" s="529" t="s">
        <v>320</v>
      </c>
      <c r="B16" s="529" t="s">
        <v>676</v>
      </c>
      <c r="C16" s="525">
        <v>42809.454861111109</v>
      </c>
      <c r="D16" s="1316" t="s">
        <v>677</v>
      </c>
      <c r="E16" s="1317"/>
      <c r="F16" s="1317"/>
      <c r="G16" s="1318"/>
      <c r="H16" s="662">
        <v>14.1</v>
      </c>
      <c r="I16" s="662"/>
    </row>
    <row r="17" spans="1:9" s="400" customFormat="1" ht="152.25" customHeight="1">
      <c r="A17" s="529" t="s">
        <v>314</v>
      </c>
      <c r="B17" s="529" t="s">
        <v>678</v>
      </c>
      <c r="C17" s="525">
        <v>42809.491666666669</v>
      </c>
      <c r="D17" s="1316" t="s">
        <v>679</v>
      </c>
      <c r="E17" s="1317"/>
      <c r="F17" s="1317"/>
      <c r="G17" s="1318"/>
      <c r="H17" s="662">
        <v>9.9</v>
      </c>
      <c r="I17" s="662"/>
    </row>
    <row r="18" spans="1:9" s="400" customFormat="1" ht="147.75" customHeight="1">
      <c r="A18" s="529" t="s">
        <v>319</v>
      </c>
      <c r="B18" s="529" t="s">
        <v>680</v>
      </c>
      <c r="C18" s="525">
        <v>42809.672222222223</v>
      </c>
      <c r="D18" s="1316" t="s">
        <v>681</v>
      </c>
      <c r="E18" s="1317"/>
      <c r="F18" s="1317"/>
      <c r="G18" s="1318"/>
      <c r="H18" s="662"/>
      <c r="I18" s="662">
        <v>14</v>
      </c>
    </row>
    <row r="19" spans="1:9" s="400" customFormat="1" ht="143.25" customHeight="1">
      <c r="A19" s="529" t="s">
        <v>311</v>
      </c>
      <c r="B19" s="529" t="s">
        <v>682</v>
      </c>
      <c r="C19" s="525">
        <v>42809.71597222222</v>
      </c>
      <c r="D19" s="1316" t="s">
        <v>683</v>
      </c>
      <c r="E19" s="1317"/>
      <c r="F19" s="1317"/>
      <c r="G19" s="1318"/>
      <c r="H19" s="662">
        <v>7.7</v>
      </c>
      <c r="I19" s="662"/>
    </row>
    <row r="20" spans="1:9" s="400" customFormat="1" ht="140.25" customHeight="1">
      <c r="A20" s="529" t="s">
        <v>611</v>
      </c>
      <c r="B20" s="529" t="s">
        <v>684</v>
      </c>
      <c r="C20" s="525">
        <v>42809.743750000001</v>
      </c>
      <c r="D20" s="1316" t="s">
        <v>685</v>
      </c>
      <c r="E20" s="1317"/>
      <c r="F20" s="1317"/>
      <c r="G20" s="1318"/>
      <c r="H20" s="662"/>
      <c r="I20" s="662">
        <v>9</v>
      </c>
    </row>
    <row r="21" spans="1:9" s="400" customFormat="1" ht="154.5" customHeight="1">
      <c r="A21" s="529" t="s">
        <v>213</v>
      </c>
      <c r="B21" s="529" t="s">
        <v>686</v>
      </c>
      <c r="C21" s="525">
        <v>42809.750694444447</v>
      </c>
      <c r="D21" s="1316" t="s">
        <v>687</v>
      </c>
      <c r="E21" s="1317"/>
      <c r="F21" s="1317"/>
      <c r="G21" s="1318"/>
      <c r="H21" s="662">
        <v>0.15</v>
      </c>
      <c r="I21" s="662"/>
    </row>
    <row r="22" spans="1:9" s="400" customFormat="1" ht="195.75" customHeight="1">
      <c r="A22" s="529" t="s">
        <v>318</v>
      </c>
      <c r="B22" s="529" t="s">
        <v>688</v>
      </c>
      <c r="C22" s="525">
        <v>42810.137499999997</v>
      </c>
      <c r="D22" s="1316" t="s">
        <v>689</v>
      </c>
      <c r="E22" s="1317"/>
      <c r="F22" s="1317"/>
      <c r="G22" s="1318"/>
      <c r="H22" s="662">
        <v>3.2</v>
      </c>
      <c r="I22" s="662"/>
    </row>
    <row r="23" spans="1:9" s="400" customFormat="1" ht="217.5" customHeight="1">
      <c r="A23" s="529" t="s">
        <v>314</v>
      </c>
      <c r="B23" s="529" t="s">
        <v>690</v>
      </c>
      <c r="C23" s="525">
        <v>42810.166666666664</v>
      </c>
      <c r="D23" s="1316" t="s">
        <v>691</v>
      </c>
      <c r="E23" s="1317"/>
      <c r="F23" s="1317"/>
      <c r="G23" s="1318"/>
      <c r="H23" s="662">
        <v>10.3</v>
      </c>
      <c r="I23" s="662"/>
    </row>
    <row r="24" spans="1:9" s="400" customFormat="1" ht="302.25" customHeight="1">
      <c r="A24" s="529" t="s">
        <v>213</v>
      </c>
      <c r="B24" s="529" t="s">
        <v>692</v>
      </c>
      <c r="C24" s="525">
        <v>42810.176388888889</v>
      </c>
      <c r="D24" s="1316" t="s">
        <v>693</v>
      </c>
      <c r="E24" s="1317"/>
      <c r="F24" s="1317"/>
      <c r="G24" s="1318"/>
      <c r="H24" s="662">
        <v>8</v>
      </c>
      <c r="I24" s="662"/>
    </row>
    <row r="25" spans="1:9" s="400" customFormat="1" ht="133.5" customHeight="1">
      <c r="A25" s="529" t="s">
        <v>673</v>
      </c>
      <c r="B25" s="529" t="s">
        <v>674</v>
      </c>
      <c r="C25" s="525">
        <v>42810.592361111114</v>
      </c>
      <c r="D25" s="1316" t="s">
        <v>694</v>
      </c>
      <c r="E25" s="1317"/>
      <c r="F25" s="1317"/>
      <c r="G25" s="1318"/>
      <c r="H25" s="663"/>
      <c r="I25" s="662">
        <v>28</v>
      </c>
    </row>
    <row r="26" spans="1:9" s="400" customFormat="1" ht="246" customHeight="1">
      <c r="A26" s="529" t="s">
        <v>475</v>
      </c>
      <c r="B26" s="529" t="s">
        <v>476</v>
      </c>
      <c r="C26" s="525">
        <v>42810.633333333331</v>
      </c>
      <c r="D26" s="1316" t="s">
        <v>695</v>
      </c>
      <c r="E26" s="1317"/>
      <c r="F26" s="1317"/>
      <c r="G26" s="1318"/>
      <c r="H26" s="663"/>
      <c r="I26" s="662">
        <v>153.06</v>
      </c>
    </row>
  </sheetData>
  <mergeCells count="20">
    <mergeCell ref="D14:G14"/>
    <mergeCell ref="D7:G7"/>
    <mergeCell ref="D8:G8"/>
    <mergeCell ref="D21:G21"/>
    <mergeCell ref="D22:G22"/>
    <mergeCell ref="D9:G9"/>
    <mergeCell ref="D10:G10"/>
    <mergeCell ref="D11:G11"/>
    <mergeCell ref="D12:G12"/>
    <mergeCell ref="D13:G13"/>
    <mergeCell ref="D23:G23"/>
    <mergeCell ref="D26:G26"/>
    <mergeCell ref="D15:G15"/>
    <mergeCell ref="D16:G16"/>
    <mergeCell ref="D17:G17"/>
    <mergeCell ref="D18:G18"/>
    <mergeCell ref="D19:G19"/>
    <mergeCell ref="D20:G20"/>
    <mergeCell ref="D24:G24"/>
    <mergeCell ref="D25:G25"/>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Marzo 2017
INFSGI-MES-03-2017
06/04/2017
Versión: 01</oddHeader>
    <oddFooter>&amp;L&amp;"Calibri Light,Regular"&amp;10COES SINAC, 2017&amp;C&amp;"Calibri Light,Regular"&amp;10 25&amp;R&amp;"Calibri Light,Regular"&amp;10Dirección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4"/>
  </sheetPr>
  <dimension ref="A1:I84"/>
  <sheetViews>
    <sheetView view="pageBreakPreview" zoomScale="40" zoomScaleNormal="100" zoomScaleSheetLayoutView="40" zoomScalePageLayoutView="55" workbookViewId="0">
      <selection activeCell="H12" sqref="H12"/>
    </sheetView>
  </sheetViews>
  <sheetFormatPr defaultRowHeight="11.25"/>
  <cols>
    <col min="1" max="1" width="70.33203125" style="403" customWidth="1"/>
    <col min="2" max="2" width="101.83203125" style="199" customWidth="1"/>
    <col min="3" max="3" width="37" style="199" customWidth="1"/>
    <col min="4" max="6" width="33.33203125" style="199" customWidth="1"/>
    <col min="7" max="7" width="78" style="199" customWidth="1"/>
    <col min="8" max="8" width="51.5" style="199" customWidth="1"/>
    <col min="9" max="9" width="48.33203125" style="199" customWidth="1"/>
    <col min="10" max="16384" width="9.33203125" style="199"/>
  </cols>
  <sheetData>
    <row r="1" spans="1:9" ht="14.1" customHeight="1">
      <c r="A1" s="401"/>
      <c r="B1" s="193"/>
      <c r="C1" s="193"/>
      <c r="D1" s="193"/>
      <c r="E1" s="193"/>
      <c r="F1" s="193"/>
      <c r="G1" s="194"/>
      <c r="H1" s="194"/>
      <c r="I1" s="195"/>
    </row>
    <row r="2" spans="1:9" ht="14.1" customHeight="1">
      <c r="A2" s="395"/>
      <c r="B2" s="197"/>
      <c r="C2" s="197"/>
      <c r="D2" s="197"/>
      <c r="E2" s="197"/>
      <c r="F2" s="197"/>
      <c r="G2" s="198"/>
      <c r="H2" s="198"/>
      <c r="I2" s="198"/>
    </row>
    <row r="3" spans="1:9" ht="14.1" customHeight="1">
      <c r="A3" s="395"/>
      <c r="B3" s="197"/>
      <c r="C3" s="197"/>
      <c r="D3" s="197"/>
      <c r="E3" s="197"/>
      <c r="F3" s="197"/>
      <c r="G3" s="198"/>
      <c r="H3" s="198"/>
      <c r="I3" s="198"/>
    </row>
    <row r="4" spans="1:9" ht="24" customHeight="1">
      <c r="A4" s="404" t="s">
        <v>210</v>
      </c>
      <c r="B4" s="381"/>
      <c r="C4" s="381"/>
      <c r="D4" s="381"/>
      <c r="E4" s="381"/>
      <c r="F4" s="381"/>
      <c r="G4" s="381"/>
      <c r="H4" s="381"/>
      <c r="I4" s="381"/>
    </row>
    <row r="5" spans="1:9" ht="15.95" customHeight="1">
      <c r="A5" s="402"/>
      <c r="B5" s="392"/>
      <c r="C5" s="393"/>
      <c r="D5" s="394"/>
      <c r="E5" s="394"/>
      <c r="F5" s="395"/>
      <c r="G5" s="204"/>
      <c r="H5" s="204"/>
      <c r="I5" s="205"/>
    </row>
    <row r="6" spans="1:9" ht="45.75" customHeight="1">
      <c r="A6" s="396"/>
      <c r="B6" s="396"/>
      <c r="C6" s="396"/>
      <c r="D6" s="396"/>
      <c r="E6" s="396"/>
      <c r="F6" s="396"/>
      <c r="G6" s="220"/>
      <c r="H6" s="220"/>
      <c r="I6" s="205"/>
    </row>
    <row r="7" spans="1:9" s="400" customFormat="1" ht="103.5" customHeight="1">
      <c r="A7" s="526" t="s">
        <v>302</v>
      </c>
      <c r="B7" s="526" t="s">
        <v>303</v>
      </c>
      <c r="C7" s="526" t="s">
        <v>304</v>
      </c>
      <c r="D7" s="1319" t="s">
        <v>305</v>
      </c>
      <c r="E7" s="1319"/>
      <c r="F7" s="1319"/>
      <c r="G7" s="1319"/>
      <c r="H7" s="527" t="s">
        <v>306</v>
      </c>
      <c r="I7" s="527" t="s">
        <v>307</v>
      </c>
    </row>
    <row r="8" spans="1:9" s="400" customFormat="1" ht="276" customHeight="1">
      <c r="A8" s="523" t="s">
        <v>283</v>
      </c>
      <c r="B8" s="523" t="s">
        <v>696</v>
      </c>
      <c r="C8" s="525">
        <v>42810.752083333333</v>
      </c>
      <c r="D8" s="1316" t="s">
        <v>697</v>
      </c>
      <c r="E8" s="1317"/>
      <c r="F8" s="1317"/>
      <c r="G8" s="1318"/>
      <c r="H8" s="524">
        <v>16</v>
      </c>
      <c r="I8" s="524"/>
    </row>
    <row r="9" spans="1:9" s="400" customFormat="1" ht="252.75" customHeight="1">
      <c r="A9" s="523" t="s">
        <v>283</v>
      </c>
      <c r="B9" s="523" t="s">
        <v>696</v>
      </c>
      <c r="C9" s="525">
        <v>42810.762499999997</v>
      </c>
      <c r="D9" s="1316" t="s">
        <v>698</v>
      </c>
      <c r="E9" s="1317"/>
      <c r="F9" s="1317"/>
      <c r="G9" s="1318"/>
      <c r="H9" s="524"/>
      <c r="I9" s="524">
        <v>38.6</v>
      </c>
    </row>
    <row r="10" spans="1:9" s="528" customFormat="1" ht="181.5" customHeight="1">
      <c r="A10" s="523" t="s">
        <v>213</v>
      </c>
      <c r="B10" s="523" t="s">
        <v>478</v>
      </c>
      <c r="C10" s="525">
        <v>42811.103472222225</v>
      </c>
      <c r="D10" s="1316" t="s">
        <v>699</v>
      </c>
      <c r="E10" s="1317"/>
      <c r="F10" s="1317"/>
      <c r="G10" s="1318"/>
      <c r="H10" s="524">
        <v>26.97</v>
      </c>
      <c r="I10" s="524"/>
    </row>
    <row r="11" spans="1:9" s="528" customFormat="1" ht="125.25" customHeight="1">
      <c r="A11" s="523" t="s">
        <v>326</v>
      </c>
      <c r="B11" s="523" t="s">
        <v>700</v>
      </c>
      <c r="C11" s="525">
        <v>42811.247916666667</v>
      </c>
      <c r="D11" s="1316" t="s">
        <v>701</v>
      </c>
      <c r="E11" s="1317"/>
      <c r="F11" s="1317"/>
      <c r="G11" s="1318"/>
      <c r="H11" s="524">
        <v>3.91</v>
      </c>
      <c r="I11" s="524"/>
    </row>
    <row r="12" spans="1:9" s="400" customFormat="1" ht="139.5" customHeight="1">
      <c r="A12" s="523" t="s">
        <v>213</v>
      </c>
      <c r="B12" s="523" t="s">
        <v>478</v>
      </c>
      <c r="C12" s="525">
        <v>42811.611805555556</v>
      </c>
      <c r="D12" s="1316" t="s">
        <v>702</v>
      </c>
      <c r="E12" s="1317"/>
      <c r="F12" s="1317"/>
      <c r="G12" s="1318"/>
      <c r="H12" s="524">
        <v>0.54</v>
      </c>
      <c r="I12" s="524"/>
    </row>
    <row r="13" spans="1:9" s="400" customFormat="1" ht="141.75" customHeight="1">
      <c r="A13" s="523" t="s">
        <v>308</v>
      </c>
      <c r="B13" s="523" t="s">
        <v>327</v>
      </c>
      <c r="C13" s="525">
        <v>42811.640972222223</v>
      </c>
      <c r="D13" s="1316" t="s">
        <v>703</v>
      </c>
      <c r="E13" s="1317"/>
      <c r="F13" s="1317"/>
      <c r="G13" s="1318"/>
      <c r="H13" s="524">
        <v>6.49</v>
      </c>
      <c r="I13" s="524"/>
    </row>
    <row r="14" spans="1:9" s="400" customFormat="1" ht="141" customHeight="1">
      <c r="A14" s="523" t="s">
        <v>320</v>
      </c>
      <c r="B14" s="523" t="s">
        <v>704</v>
      </c>
      <c r="C14" s="525">
        <v>42811.661111111112</v>
      </c>
      <c r="D14" s="1316" t="s">
        <v>705</v>
      </c>
      <c r="E14" s="1317"/>
      <c r="F14" s="1317"/>
      <c r="G14" s="1318"/>
      <c r="H14" s="524">
        <v>20</v>
      </c>
      <c r="I14" s="524"/>
    </row>
    <row r="15" spans="1:9" s="400" customFormat="1" ht="141" customHeight="1">
      <c r="A15" s="523" t="s">
        <v>84</v>
      </c>
      <c r="B15" s="523" t="s">
        <v>706</v>
      </c>
      <c r="C15" s="525">
        <v>42811.798611111109</v>
      </c>
      <c r="D15" s="1316" t="s">
        <v>707</v>
      </c>
      <c r="E15" s="1317"/>
      <c r="F15" s="1317"/>
      <c r="G15" s="1318"/>
      <c r="H15" s="524">
        <v>17</v>
      </c>
      <c r="I15" s="524"/>
    </row>
    <row r="16" spans="1:9" s="400" customFormat="1" ht="117.75" customHeight="1">
      <c r="A16" s="523" t="s">
        <v>280</v>
      </c>
      <c r="B16" s="523" t="s">
        <v>618</v>
      </c>
      <c r="C16" s="525">
        <v>42811.982638888891</v>
      </c>
      <c r="D16" s="1316" t="s">
        <v>708</v>
      </c>
      <c r="E16" s="1317"/>
      <c r="F16" s="1317"/>
      <c r="G16" s="1318"/>
      <c r="H16" s="524">
        <v>4.24</v>
      </c>
      <c r="I16" s="524"/>
    </row>
    <row r="17" spans="1:9" s="400" customFormat="1" ht="283.5" customHeight="1">
      <c r="A17" s="523" t="s">
        <v>84</v>
      </c>
      <c r="B17" s="523" t="s">
        <v>706</v>
      </c>
      <c r="C17" s="525">
        <v>42814.348611111112</v>
      </c>
      <c r="D17" s="1316" t="s">
        <v>709</v>
      </c>
      <c r="E17" s="1317"/>
      <c r="F17" s="1317"/>
      <c r="G17" s="1318"/>
      <c r="H17" s="524">
        <v>24.72</v>
      </c>
      <c r="I17" s="524"/>
    </row>
    <row r="18" spans="1:9" s="400" customFormat="1" ht="284.25" customHeight="1">
      <c r="A18" s="523" t="s">
        <v>84</v>
      </c>
      <c r="B18" s="523" t="s">
        <v>706</v>
      </c>
      <c r="C18" s="525">
        <v>42815.336805555555</v>
      </c>
      <c r="D18" s="1316" t="s">
        <v>710</v>
      </c>
      <c r="E18" s="1317"/>
      <c r="F18" s="1317"/>
      <c r="G18" s="1318"/>
      <c r="H18" s="524">
        <v>27.08</v>
      </c>
      <c r="I18" s="524"/>
    </row>
    <row r="19" spans="1:9" s="400" customFormat="1" ht="126.75" customHeight="1">
      <c r="A19" s="523" t="s">
        <v>311</v>
      </c>
      <c r="B19" s="523" t="s">
        <v>711</v>
      </c>
      <c r="C19" s="525">
        <v>42815.658333333333</v>
      </c>
      <c r="D19" s="1316" t="s">
        <v>712</v>
      </c>
      <c r="E19" s="1317"/>
      <c r="F19" s="1317"/>
      <c r="G19" s="1318"/>
      <c r="H19" s="524">
        <v>14.22</v>
      </c>
      <c r="I19" s="524"/>
    </row>
    <row r="20" spans="1:9" s="400" customFormat="1" ht="144.75" customHeight="1">
      <c r="A20" s="523" t="s">
        <v>213</v>
      </c>
      <c r="B20" s="523" t="s">
        <v>713</v>
      </c>
      <c r="C20" s="525">
        <v>42815.756944444445</v>
      </c>
      <c r="D20" s="1316" t="s">
        <v>714</v>
      </c>
      <c r="E20" s="1317"/>
      <c r="F20" s="1317"/>
      <c r="G20" s="1318"/>
      <c r="H20" s="524">
        <v>0.16</v>
      </c>
      <c r="I20" s="524"/>
    </row>
    <row r="21" spans="1:9" s="400" customFormat="1" ht="181.5" customHeight="1">
      <c r="A21" s="523" t="s">
        <v>320</v>
      </c>
      <c r="B21" s="523" t="s">
        <v>715</v>
      </c>
      <c r="C21" s="525">
        <v>42815.859722222223</v>
      </c>
      <c r="D21" s="1316" t="s">
        <v>716</v>
      </c>
      <c r="E21" s="1317"/>
      <c r="F21" s="1317"/>
      <c r="G21" s="1318"/>
      <c r="H21" s="524">
        <v>2.1</v>
      </c>
      <c r="I21" s="524"/>
    </row>
    <row r="22" spans="1:9" s="400" customFormat="1" ht="215.25" customHeight="1">
      <c r="A22" s="523" t="s">
        <v>279</v>
      </c>
      <c r="B22" s="523" t="s">
        <v>717</v>
      </c>
      <c r="C22" s="525">
        <v>42816.274305555555</v>
      </c>
      <c r="D22" s="1316" t="s">
        <v>718</v>
      </c>
      <c r="E22" s="1317"/>
      <c r="F22" s="1317"/>
      <c r="G22" s="1318"/>
      <c r="H22" s="524">
        <v>6.07</v>
      </c>
      <c r="I22" s="524">
        <v>5.7</v>
      </c>
    </row>
    <row r="23" spans="1:9" s="400" customFormat="1" ht="234.75" customHeight="1">
      <c r="A23" s="523" t="s">
        <v>84</v>
      </c>
      <c r="B23" s="523" t="s">
        <v>706</v>
      </c>
      <c r="C23" s="525">
        <v>42816.333333333336</v>
      </c>
      <c r="D23" s="1316" t="s">
        <v>719</v>
      </c>
      <c r="E23" s="1317"/>
      <c r="F23" s="1317"/>
      <c r="G23" s="1318"/>
      <c r="H23" s="524">
        <v>22</v>
      </c>
      <c r="I23" s="524"/>
    </row>
    <row r="24" spans="1:9" s="400" customFormat="1" ht="225" customHeight="1">
      <c r="A24" s="523" t="s">
        <v>321</v>
      </c>
      <c r="B24" s="523" t="s">
        <v>720</v>
      </c>
      <c r="C24" s="525">
        <v>42816.57708333333</v>
      </c>
      <c r="D24" s="1316" t="s">
        <v>721</v>
      </c>
      <c r="E24" s="1317"/>
      <c r="F24" s="1317"/>
      <c r="G24" s="1318"/>
      <c r="H24" s="524">
        <v>53.81</v>
      </c>
      <c r="I24" s="524">
        <v>27.1</v>
      </c>
    </row>
    <row r="25" spans="1:9" s="400" customFormat="1">
      <c r="A25" s="403"/>
      <c r="B25" s="199"/>
      <c r="C25" s="199"/>
      <c r="D25" s="199"/>
      <c r="E25" s="199"/>
      <c r="F25" s="199"/>
      <c r="G25" s="199"/>
      <c r="H25" s="199"/>
      <c r="I25" s="199"/>
    </row>
    <row r="26" spans="1:9" s="400" customFormat="1">
      <c r="A26" s="403"/>
      <c r="B26" s="199"/>
      <c r="C26" s="199"/>
      <c r="D26" s="199"/>
      <c r="E26" s="199"/>
      <c r="F26" s="199"/>
      <c r="G26" s="199"/>
      <c r="H26" s="199"/>
      <c r="I26" s="199"/>
    </row>
    <row r="27" spans="1:9" s="400" customFormat="1">
      <c r="A27" s="403"/>
      <c r="B27" s="199"/>
      <c r="C27" s="199"/>
      <c r="D27" s="199"/>
      <c r="E27" s="199"/>
      <c r="F27" s="199"/>
      <c r="G27" s="199"/>
      <c r="H27" s="199"/>
      <c r="I27" s="199"/>
    </row>
    <row r="28" spans="1:9" s="400" customFormat="1">
      <c r="A28" s="403"/>
      <c r="B28" s="199"/>
      <c r="C28" s="199"/>
      <c r="D28" s="199"/>
      <c r="E28" s="199"/>
      <c r="F28" s="199"/>
      <c r="G28" s="199"/>
      <c r="H28" s="199"/>
      <c r="I28" s="199"/>
    </row>
    <row r="29" spans="1:9" s="400" customFormat="1">
      <c r="A29" s="403"/>
      <c r="B29" s="199"/>
      <c r="C29" s="199"/>
      <c r="D29" s="199"/>
      <c r="E29" s="199"/>
      <c r="F29" s="199"/>
      <c r="G29" s="199"/>
      <c r="H29" s="199"/>
      <c r="I29" s="199"/>
    </row>
    <row r="30" spans="1:9" s="400" customFormat="1">
      <c r="A30" s="403"/>
      <c r="B30" s="199"/>
      <c r="C30" s="199"/>
      <c r="D30" s="199"/>
      <c r="E30" s="199"/>
      <c r="F30" s="199"/>
      <c r="G30" s="199"/>
      <c r="H30" s="199"/>
      <c r="I30" s="199"/>
    </row>
    <row r="31" spans="1:9" s="400" customFormat="1">
      <c r="A31" s="403"/>
      <c r="B31" s="199"/>
      <c r="C31" s="199"/>
      <c r="D31" s="199"/>
      <c r="E31" s="199"/>
      <c r="F31" s="199"/>
      <c r="G31" s="199"/>
      <c r="H31" s="199"/>
      <c r="I31" s="199"/>
    </row>
    <row r="32" spans="1:9" s="400" customFormat="1">
      <c r="A32" s="403"/>
      <c r="B32" s="199"/>
      <c r="C32" s="199"/>
      <c r="D32" s="199"/>
      <c r="E32" s="199"/>
      <c r="F32" s="199"/>
      <c r="G32" s="199"/>
      <c r="H32" s="199"/>
      <c r="I32" s="199"/>
    </row>
    <row r="33" spans="1:9" s="400" customFormat="1">
      <c r="A33" s="403"/>
      <c r="B33" s="199"/>
      <c r="C33" s="199"/>
      <c r="D33" s="199"/>
      <c r="E33" s="199"/>
      <c r="F33" s="199"/>
      <c r="G33" s="199"/>
      <c r="H33" s="199"/>
      <c r="I33" s="199"/>
    </row>
    <row r="34" spans="1:9" s="400" customFormat="1">
      <c r="A34" s="403"/>
      <c r="B34" s="199"/>
      <c r="C34" s="199"/>
      <c r="D34" s="199"/>
      <c r="E34" s="199"/>
      <c r="F34" s="199"/>
      <c r="G34" s="199"/>
      <c r="H34" s="199"/>
      <c r="I34" s="199"/>
    </row>
    <row r="35" spans="1:9" s="400" customFormat="1">
      <c r="A35" s="403"/>
      <c r="B35" s="199"/>
      <c r="C35" s="199"/>
      <c r="D35" s="199"/>
      <c r="E35" s="199"/>
      <c r="F35" s="199"/>
      <c r="G35" s="199"/>
      <c r="H35" s="199"/>
      <c r="I35" s="199"/>
    </row>
    <row r="36" spans="1:9" s="400" customFormat="1">
      <c r="A36" s="403"/>
      <c r="B36" s="199"/>
      <c r="C36" s="199"/>
      <c r="D36" s="199"/>
      <c r="E36" s="199"/>
      <c r="F36" s="199"/>
      <c r="G36" s="199"/>
      <c r="H36" s="199"/>
      <c r="I36" s="199"/>
    </row>
    <row r="37" spans="1:9" s="400" customFormat="1">
      <c r="A37" s="403"/>
      <c r="B37" s="199"/>
      <c r="C37" s="199"/>
      <c r="D37" s="199"/>
      <c r="E37" s="199"/>
      <c r="F37" s="199"/>
      <c r="G37" s="199"/>
      <c r="H37" s="199"/>
      <c r="I37" s="199"/>
    </row>
    <row r="38" spans="1:9" s="400" customFormat="1">
      <c r="A38" s="403"/>
      <c r="B38" s="199"/>
      <c r="C38" s="199"/>
      <c r="D38" s="199"/>
      <c r="E38" s="199"/>
      <c r="F38" s="199"/>
      <c r="G38" s="199"/>
      <c r="H38" s="199"/>
      <c r="I38" s="199"/>
    </row>
    <row r="39" spans="1:9" s="400" customFormat="1">
      <c r="A39" s="403"/>
      <c r="B39" s="199"/>
      <c r="C39" s="199"/>
      <c r="D39" s="199"/>
      <c r="E39" s="199"/>
      <c r="F39" s="199"/>
      <c r="G39" s="199"/>
      <c r="H39" s="199"/>
      <c r="I39" s="199"/>
    </row>
    <row r="40" spans="1:9" s="400" customFormat="1">
      <c r="A40" s="403"/>
      <c r="B40" s="199"/>
      <c r="C40" s="199"/>
      <c r="D40" s="199"/>
      <c r="E40" s="199"/>
      <c r="F40" s="199"/>
      <c r="G40" s="199"/>
      <c r="H40" s="199"/>
      <c r="I40" s="199"/>
    </row>
    <row r="41" spans="1:9" s="400" customFormat="1">
      <c r="A41" s="403"/>
      <c r="B41" s="199"/>
      <c r="C41" s="199"/>
      <c r="D41" s="199"/>
      <c r="E41" s="199"/>
      <c r="F41" s="199"/>
      <c r="G41" s="199"/>
      <c r="H41" s="199"/>
      <c r="I41" s="199"/>
    </row>
    <row r="42" spans="1:9" s="400" customFormat="1">
      <c r="A42" s="403"/>
      <c r="B42" s="199"/>
      <c r="C42" s="199"/>
      <c r="D42" s="199"/>
      <c r="E42" s="199"/>
      <c r="F42" s="199"/>
      <c r="G42" s="199"/>
      <c r="H42" s="199"/>
      <c r="I42" s="199"/>
    </row>
    <row r="43" spans="1:9" s="400" customFormat="1">
      <c r="A43" s="403"/>
      <c r="B43" s="199"/>
      <c r="C43" s="199"/>
      <c r="D43" s="199"/>
      <c r="E43" s="199"/>
      <c r="F43" s="199"/>
      <c r="G43" s="199"/>
      <c r="H43" s="199"/>
      <c r="I43" s="199"/>
    </row>
    <row r="44" spans="1:9" s="400" customFormat="1">
      <c r="A44" s="403"/>
      <c r="B44" s="199"/>
      <c r="C44" s="199"/>
      <c r="D44" s="199"/>
      <c r="E44" s="199"/>
      <c r="F44" s="199"/>
      <c r="G44" s="199"/>
      <c r="H44" s="199"/>
      <c r="I44" s="199"/>
    </row>
    <row r="45" spans="1:9" s="400" customFormat="1">
      <c r="A45" s="403"/>
      <c r="B45" s="199"/>
      <c r="C45" s="199"/>
      <c r="D45" s="199"/>
      <c r="E45" s="199"/>
      <c r="F45" s="199"/>
      <c r="G45" s="199"/>
      <c r="H45" s="199"/>
      <c r="I45" s="199"/>
    </row>
    <row r="46" spans="1:9" s="400" customFormat="1">
      <c r="A46" s="403"/>
      <c r="B46" s="199"/>
      <c r="C46" s="199"/>
      <c r="D46" s="199"/>
      <c r="E46" s="199"/>
      <c r="F46" s="199"/>
      <c r="G46" s="199"/>
      <c r="H46" s="199"/>
      <c r="I46" s="199"/>
    </row>
    <row r="47" spans="1:9" s="400" customFormat="1">
      <c r="A47" s="403"/>
      <c r="B47" s="199"/>
      <c r="C47" s="199"/>
      <c r="D47" s="199"/>
      <c r="E47" s="199"/>
      <c r="F47" s="199"/>
      <c r="G47" s="199"/>
      <c r="H47" s="199"/>
      <c r="I47" s="199"/>
    </row>
    <row r="48" spans="1:9" s="400" customFormat="1">
      <c r="A48" s="403"/>
      <c r="B48" s="199"/>
      <c r="C48" s="199"/>
      <c r="D48" s="199"/>
      <c r="E48" s="199"/>
      <c r="F48" s="199"/>
      <c r="G48" s="199"/>
      <c r="H48" s="199"/>
      <c r="I48" s="199"/>
    </row>
    <row r="49" spans="1:9" s="400" customFormat="1">
      <c r="A49" s="403"/>
      <c r="B49" s="199"/>
      <c r="C49" s="199"/>
      <c r="D49" s="199"/>
      <c r="E49" s="199"/>
      <c r="F49" s="199"/>
      <c r="G49" s="199"/>
      <c r="H49" s="199"/>
      <c r="I49" s="199"/>
    </row>
    <row r="50" spans="1:9" s="400" customFormat="1">
      <c r="A50" s="403"/>
      <c r="B50" s="199"/>
      <c r="C50" s="199"/>
      <c r="D50" s="199"/>
      <c r="E50" s="199"/>
      <c r="F50" s="199"/>
      <c r="G50" s="199"/>
      <c r="H50" s="199"/>
      <c r="I50" s="199"/>
    </row>
    <row r="51" spans="1:9" s="400" customFormat="1">
      <c r="A51" s="403"/>
      <c r="B51" s="199"/>
      <c r="C51" s="199"/>
      <c r="D51" s="199"/>
      <c r="E51" s="199"/>
      <c r="F51" s="199"/>
      <c r="G51" s="199"/>
      <c r="H51" s="199"/>
      <c r="I51" s="199"/>
    </row>
    <row r="52" spans="1:9" s="400" customFormat="1">
      <c r="A52" s="403"/>
      <c r="B52" s="199"/>
      <c r="C52" s="199"/>
      <c r="D52" s="199"/>
      <c r="E52" s="199"/>
      <c r="F52" s="199"/>
      <c r="G52" s="199"/>
      <c r="H52" s="199"/>
      <c r="I52" s="199"/>
    </row>
    <row r="53" spans="1:9" s="400" customFormat="1">
      <c r="A53" s="403"/>
      <c r="B53" s="199"/>
      <c r="C53" s="199"/>
      <c r="D53" s="199"/>
      <c r="E53" s="199"/>
      <c r="F53" s="199"/>
      <c r="G53" s="199"/>
      <c r="H53" s="199"/>
      <c r="I53" s="199"/>
    </row>
    <row r="54" spans="1:9" s="400" customFormat="1">
      <c r="A54" s="403"/>
      <c r="B54" s="199"/>
      <c r="C54" s="199"/>
      <c r="D54" s="199"/>
      <c r="E54" s="199"/>
      <c r="F54" s="199"/>
      <c r="G54" s="199"/>
      <c r="H54" s="199"/>
      <c r="I54" s="199"/>
    </row>
    <row r="55" spans="1:9" s="400" customFormat="1">
      <c r="A55" s="403"/>
      <c r="B55" s="199"/>
      <c r="C55" s="199"/>
      <c r="D55" s="199"/>
      <c r="E55" s="199"/>
      <c r="F55" s="199"/>
      <c r="G55" s="199"/>
      <c r="H55" s="199"/>
      <c r="I55" s="199"/>
    </row>
    <row r="56" spans="1:9" s="400" customFormat="1">
      <c r="A56" s="403"/>
      <c r="B56" s="199"/>
      <c r="C56" s="199"/>
      <c r="D56" s="199"/>
      <c r="E56" s="199"/>
      <c r="F56" s="199"/>
      <c r="G56" s="199"/>
      <c r="H56" s="199"/>
      <c r="I56" s="199"/>
    </row>
    <row r="57" spans="1:9" s="400" customFormat="1">
      <c r="A57" s="403"/>
      <c r="B57" s="199"/>
      <c r="C57" s="199"/>
      <c r="D57" s="199"/>
      <c r="E57" s="199"/>
      <c r="F57" s="199"/>
      <c r="G57" s="199"/>
      <c r="H57" s="199"/>
      <c r="I57" s="199"/>
    </row>
    <row r="58" spans="1:9" s="400" customFormat="1">
      <c r="A58" s="403"/>
      <c r="B58" s="199"/>
      <c r="C58" s="199"/>
      <c r="D58" s="199"/>
      <c r="E58" s="199"/>
      <c r="F58" s="199"/>
      <c r="G58" s="199"/>
      <c r="H58" s="199"/>
      <c r="I58" s="199"/>
    </row>
    <row r="59" spans="1:9" s="400" customFormat="1">
      <c r="A59" s="403"/>
      <c r="B59" s="199"/>
      <c r="C59" s="199"/>
      <c r="D59" s="199"/>
      <c r="E59" s="199"/>
      <c r="F59" s="199"/>
      <c r="G59" s="199"/>
      <c r="H59" s="199"/>
      <c r="I59" s="199"/>
    </row>
    <row r="60" spans="1:9" s="400" customFormat="1">
      <c r="A60" s="403"/>
      <c r="B60" s="199"/>
      <c r="C60" s="199"/>
      <c r="D60" s="199"/>
      <c r="E60" s="199"/>
      <c r="F60" s="199"/>
      <c r="G60" s="199"/>
      <c r="H60" s="199"/>
      <c r="I60" s="199"/>
    </row>
    <row r="61" spans="1:9" s="400" customFormat="1">
      <c r="A61" s="403"/>
      <c r="B61" s="199"/>
      <c r="C61" s="199"/>
      <c r="D61" s="199"/>
      <c r="E61" s="199"/>
      <c r="F61" s="199"/>
      <c r="G61" s="199"/>
      <c r="H61" s="199"/>
      <c r="I61" s="199"/>
    </row>
    <row r="62" spans="1:9" s="400" customFormat="1">
      <c r="A62" s="403"/>
      <c r="B62" s="199"/>
      <c r="C62" s="199"/>
      <c r="D62" s="199"/>
      <c r="E62" s="199"/>
      <c r="F62" s="199"/>
      <c r="G62" s="199"/>
      <c r="H62" s="199"/>
      <c r="I62" s="199"/>
    </row>
    <row r="63" spans="1:9" s="400" customFormat="1">
      <c r="A63" s="403"/>
      <c r="B63" s="199"/>
      <c r="C63" s="199"/>
      <c r="D63" s="199"/>
      <c r="E63" s="199"/>
      <c r="F63" s="199"/>
      <c r="G63" s="199"/>
      <c r="H63" s="199"/>
      <c r="I63" s="199"/>
    </row>
    <row r="64" spans="1:9" s="400" customFormat="1">
      <c r="A64" s="403"/>
      <c r="B64" s="199"/>
      <c r="C64" s="199"/>
      <c r="D64" s="199"/>
      <c r="E64" s="199"/>
      <c r="F64" s="199"/>
      <c r="G64" s="199"/>
      <c r="H64" s="199"/>
      <c r="I64" s="199"/>
    </row>
    <row r="65" spans="1:9" s="400" customFormat="1">
      <c r="A65" s="403"/>
      <c r="B65" s="199"/>
      <c r="C65" s="199"/>
      <c r="D65" s="199"/>
      <c r="E65" s="199"/>
      <c r="F65" s="199"/>
      <c r="G65" s="199"/>
      <c r="H65" s="199"/>
      <c r="I65" s="199"/>
    </row>
    <row r="66" spans="1:9" s="400" customFormat="1">
      <c r="A66" s="403"/>
      <c r="B66" s="199"/>
      <c r="C66" s="199"/>
      <c r="D66" s="199"/>
      <c r="E66" s="199"/>
      <c r="F66" s="199"/>
      <c r="G66" s="199"/>
      <c r="H66" s="199"/>
      <c r="I66" s="199"/>
    </row>
    <row r="67" spans="1:9" s="400" customFormat="1">
      <c r="A67" s="403"/>
      <c r="B67" s="199"/>
      <c r="C67" s="199"/>
      <c r="D67" s="199"/>
      <c r="E67" s="199"/>
      <c r="F67" s="199"/>
      <c r="G67" s="199"/>
      <c r="H67" s="199"/>
      <c r="I67" s="199"/>
    </row>
    <row r="68" spans="1:9" s="400" customFormat="1">
      <c r="A68" s="403"/>
      <c r="B68" s="199"/>
      <c r="C68" s="199"/>
      <c r="D68" s="199"/>
      <c r="E68" s="199"/>
      <c r="F68" s="199"/>
      <c r="G68" s="199"/>
      <c r="H68" s="199"/>
      <c r="I68" s="199"/>
    </row>
    <row r="69" spans="1:9" s="400" customFormat="1">
      <c r="A69" s="403"/>
      <c r="B69" s="199"/>
      <c r="C69" s="199"/>
      <c r="D69" s="199"/>
      <c r="E69" s="199"/>
      <c r="F69" s="199"/>
      <c r="G69" s="199"/>
      <c r="H69" s="199"/>
      <c r="I69" s="199"/>
    </row>
    <row r="70" spans="1:9" s="400" customFormat="1">
      <c r="A70" s="403"/>
      <c r="B70" s="199"/>
      <c r="C70" s="199"/>
      <c r="D70" s="199"/>
      <c r="E70" s="199"/>
      <c r="F70" s="199"/>
      <c r="G70" s="199"/>
      <c r="H70" s="199"/>
      <c r="I70" s="199"/>
    </row>
    <row r="71" spans="1:9" s="400" customFormat="1">
      <c r="A71" s="403"/>
      <c r="B71" s="199"/>
      <c r="C71" s="199"/>
      <c r="D71" s="199"/>
      <c r="E71" s="199"/>
      <c r="F71" s="199"/>
      <c r="G71" s="199"/>
      <c r="H71" s="199"/>
      <c r="I71" s="199"/>
    </row>
    <row r="72" spans="1:9" s="400" customFormat="1">
      <c r="A72" s="403"/>
      <c r="B72" s="199"/>
      <c r="C72" s="199"/>
      <c r="D72" s="199"/>
      <c r="E72" s="199"/>
      <c r="F72" s="199"/>
      <c r="G72" s="199"/>
      <c r="H72" s="199"/>
      <c r="I72" s="199"/>
    </row>
    <row r="73" spans="1:9" s="400" customFormat="1">
      <c r="A73" s="403"/>
      <c r="B73" s="199"/>
      <c r="C73" s="199"/>
      <c r="D73" s="199"/>
      <c r="E73" s="199"/>
      <c r="F73" s="199"/>
      <c r="G73" s="199"/>
      <c r="H73" s="199"/>
      <c r="I73" s="199"/>
    </row>
    <row r="74" spans="1:9" s="400" customFormat="1">
      <c r="A74" s="403"/>
      <c r="B74" s="199"/>
      <c r="C74" s="199"/>
      <c r="D74" s="199"/>
      <c r="E74" s="199"/>
      <c r="F74" s="199"/>
      <c r="G74" s="199"/>
      <c r="H74" s="199"/>
      <c r="I74" s="199"/>
    </row>
    <row r="75" spans="1:9" s="400" customFormat="1">
      <c r="A75" s="403"/>
      <c r="B75" s="199"/>
      <c r="C75" s="199"/>
      <c r="D75" s="199"/>
      <c r="E75" s="199"/>
      <c r="F75" s="199"/>
      <c r="G75" s="199"/>
      <c r="H75" s="199"/>
      <c r="I75" s="199"/>
    </row>
    <row r="76" spans="1:9" s="400" customFormat="1">
      <c r="A76" s="403"/>
      <c r="B76" s="199"/>
      <c r="C76" s="199"/>
      <c r="D76" s="199"/>
      <c r="E76" s="199"/>
      <c r="F76" s="199"/>
      <c r="G76" s="199"/>
      <c r="H76" s="199"/>
      <c r="I76" s="199"/>
    </row>
    <row r="77" spans="1:9" s="400" customFormat="1">
      <c r="A77" s="403"/>
      <c r="B77" s="199"/>
      <c r="C77" s="199"/>
      <c r="D77" s="199"/>
      <c r="E77" s="199"/>
      <c r="F77" s="199"/>
      <c r="G77" s="199"/>
      <c r="H77" s="199"/>
      <c r="I77" s="199"/>
    </row>
    <row r="78" spans="1:9" s="400" customFormat="1">
      <c r="A78" s="403"/>
      <c r="B78" s="199"/>
      <c r="C78" s="199"/>
      <c r="D78" s="199"/>
      <c r="E78" s="199"/>
      <c r="F78" s="199"/>
      <c r="G78" s="199"/>
      <c r="H78" s="199"/>
      <c r="I78" s="199"/>
    </row>
    <row r="79" spans="1:9" s="400" customFormat="1">
      <c r="A79" s="403"/>
      <c r="B79" s="199"/>
      <c r="C79" s="199"/>
      <c r="D79" s="199"/>
      <c r="E79" s="199"/>
      <c r="F79" s="199"/>
      <c r="G79" s="199"/>
      <c r="H79" s="199"/>
      <c r="I79" s="199"/>
    </row>
    <row r="80" spans="1:9" s="400" customFormat="1">
      <c r="A80" s="403"/>
      <c r="B80" s="199"/>
      <c r="C80" s="199"/>
      <c r="D80" s="199"/>
      <c r="E80" s="199"/>
      <c r="F80" s="199"/>
      <c r="G80" s="199"/>
      <c r="H80" s="199"/>
      <c r="I80" s="199"/>
    </row>
    <row r="81" spans="1:9" s="400" customFormat="1">
      <c r="A81" s="403"/>
      <c r="B81" s="199"/>
      <c r="C81" s="199"/>
      <c r="D81" s="199"/>
      <c r="E81" s="199"/>
      <c r="F81" s="199"/>
      <c r="G81" s="199"/>
      <c r="H81" s="199"/>
      <c r="I81" s="199"/>
    </row>
    <row r="82" spans="1:9" s="400" customFormat="1">
      <c r="A82" s="403"/>
      <c r="B82" s="199"/>
      <c r="C82" s="199"/>
      <c r="D82" s="199"/>
      <c r="E82" s="199"/>
      <c r="F82" s="199"/>
      <c r="G82" s="199"/>
      <c r="H82" s="199"/>
      <c r="I82" s="199"/>
    </row>
    <row r="83" spans="1:9" s="400" customFormat="1">
      <c r="A83" s="403"/>
      <c r="B83" s="199"/>
      <c r="C83" s="199"/>
      <c r="D83" s="199"/>
      <c r="E83" s="199"/>
      <c r="F83" s="199"/>
      <c r="G83" s="199"/>
      <c r="H83" s="199"/>
      <c r="I83" s="199"/>
    </row>
    <row r="84" spans="1:9" s="400" customFormat="1">
      <c r="A84" s="403"/>
      <c r="B84" s="199"/>
      <c r="C84" s="199"/>
      <c r="D84" s="199"/>
      <c r="E84" s="199"/>
      <c r="F84" s="199"/>
      <c r="G84" s="199"/>
      <c r="H84" s="199"/>
      <c r="I84" s="199"/>
    </row>
  </sheetData>
  <mergeCells count="18">
    <mergeCell ref="D7:G7"/>
    <mergeCell ref="D8:G8"/>
    <mergeCell ref="D17:G17"/>
    <mergeCell ref="D18:G18"/>
    <mergeCell ref="D9:G9"/>
    <mergeCell ref="D12:G12"/>
    <mergeCell ref="D13:G13"/>
    <mergeCell ref="D10:G10"/>
    <mergeCell ref="D11:G11"/>
    <mergeCell ref="D14:G14"/>
    <mergeCell ref="D15:G15"/>
    <mergeCell ref="D16:G16"/>
    <mergeCell ref="D24:G24"/>
    <mergeCell ref="D20:G20"/>
    <mergeCell ref="D21:G21"/>
    <mergeCell ref="D22:G22"/>
    <mergeCell ref="D19:G19"/>
    <mergeCell ref="D23:G23"/>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Marzo 2017
INFSGI-MES-03-2017
06/04/2017
Versión: 01</oddHeader>
    <oddFooter>&amp;L&amp;"Calibri Light,Regular"&amp;10COES SINAC, 2017&amp;C&amp;"Calibri Light,Regular"&amp;10 26&amp;R&amp;"Calibri Light,Regular"&amp;10Dirección Ejecutiva
Sub Dirección de Gestión de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4"/>
  </sheetPr>
  <dimension ref="A1:I28"/>
  <sheetViews>
    <sheetView view="pageBreakPreview" zoomScale="40" zoomScaleNormal="100" zoomScaleSheetLayoutView="40" zoomScalePageLayoutView="55" workbookViewId="0">
      <selection activeCell="G34" sqref="G34:G35"/>
    </sheetView>
  </sheetViews>
  <sheetFormatPr defaultRowHeight="11.25"/>
  <cols>
    <col min="1" max="1" width="70.33203125" style="403" customWidth="1"/>
    <col min="2" max="2" width="101.83203125" style="199" customWidth="1"/>
    <col min="3" max="3" width="37" style="199" customWidth="1"/>
    <col min="4" max="6" width="33.33203125" style="199" customWidth="1"/>
    <col min="7" max="7" width="78" style="199" customWidth="1"/>
    <col min="8" max="8" width="51.5" style="199" customWidth="1"/>
    <col min="9" max="9" width="48.33203125" style="199" customWidth="1"/>
    <col min="10" max="16384" width="9.33203125" style="199"/>
  </cols>
  <sheetData>
    <row r="1" spans="1:9" ht="14.1" customHeight="1">
      <c r="A1" s="401"/>
      <c r="B1" s="193"/>
      <c r="C1" s="193"/>
      <c r="D1" s="193"/>
      <c r="E1" s="193"/>
      <c r="F1" s="193"/>
      <c r="G1" s="194"/>
      <c r="H1" s="194"/>
      <c r="I1" s="195"/>
    </row>
    <row r="2" spans="1:9" ht="14.1" customHeight="1">
      <c r="A2" s="395"/>
      <c r="B2" s="197"/>
      <c r="C2" s="197"/>
      <c r="D2" s="197"/>
      <c r="E2" s="197"/>
      <c r="F2" s="197"/>
      <c r="G2" s="198"/>
      <c r="H2" s="198"/>
      <c r="I2" s="198"/>
    </row>
    <row r="3" spans="1:9" ht="14.1" customHeight="1">
      <c r="A3" s="395"/>
      <c r="B3" s="197"/>
      <c r="C3" s="197"/>
      <c r="D3" s="197"/>
      <c r="E3" s="197"/>
      <c r="F3" s="197"/>
      <c r="G3" s="198"/>
      <c r="H3" s="198"/>
      <c r="I3" s="198"/>
    </row>
    <row r="4" spans="1:9" ht="24" customHeight="1">
      <c r="A4" s="404" t="s">
        <v>210</v>
      </c>
      <c r="B4" s="381"/>
      <c r="C4" s="381"/>
      <c r="D4" s="381"/>
      <c r="E4" s="381"/>
      <c r="F4" s="381"/>
      <c r="G4" s="381"/>
      <c r="H4" s="381"/>
      <c r="I4" s="381"/>
    </row>
    <row r="5" spans="1:9" ht="15.95" customHeight="1">
      <c r="A5" s="402"/>
      <c r="B5" s="392"/>
      <c r="C5" s="393"/>
      <c r="D5" s="394"/>
      <c r="E5" s="394"/>
      <c r="F5" s="395"/>
      <c r="G5" s="204"/>
      <c r="H5" s="204"/>
      <c r="I5" s="205"/>
    </row>
    <row r="6" spans="1:9" ht="45.75" customHeight="1">
      <c r="A6" s="396"/>
      <c r="B6" s="396"/>
      <c r="C6" s="396"/>
      <c r="D6" s="396"/>
      <c r="E6" s="396"/>
      <c r="F6" s="396"/>
      <c r="G6" s="220"/>
      <c r="H6" s="220"/>
      <c r="I6" s="205"/>
    </row>
    <row r="7" spans="1:9" s="400" customFormat="1" ht="87.75" customHeight="1">
      <c r="A7" s="526" t="s">
        <v>302</v>
      </c>
      <c r="B7" s="526" t="s">
        <v>303</v>
      </c>
      <c r="C7" s="526" t="s">
        <v>304</v>
      </c>
      <c r="D7" s="1320" t="s">
        <v>305</v>
      </c>
      <c r="E7" s="1321"/>
      <c r="F7" s="1321"/>
      <c r="G7" s="1322"/>
      <c r="H7" s="527" t="s">
        <v>306</v>
      </c>
      <c r="I7" s="527" t="s">
        <v>307</v>
      </c>
    </row>
    <row r="8" spans="1:9" s="400" customFormat="1" ht="258" customHeight="1">
      <c r="A8" s="523" t="s">
        <v>213</v>
      </c>
      <c r="B8" s="529" t="s">
        <v>722</v>
      </c>
      <c r="C8" s="525">
        <v>42817.015972222223</v>
      </c>
      <c r="D8" s="1316" t="s">
        <v>723</v>
      </c>
      <c r="E8" s="1317"/>
      <c r="F8" s="1317"/>
      <c r="G8" s="1318"/>
      <c r="H8" s="524">
        <v>9.16</v>
      </c>
      <c r="I8" s="524"/>
    </row>
    <row r="9" spans="1:9" s="400" customFormat="1" ht="210" customHeight="1">
      <c r="A9" s="523" t="s">
        <v>213</v>
      </c>
      <c r="B9" s="529" t="s">
        <v>478</v>
      </c>
      <c r="C9" s="525">
        <v>42817.195833333331</v>
      </c>
      <c r="D9" s="1316" t="s">
        <v>724</v>
      </c>
      <c r="E9" s="1317"/>
      <c r="F9" s="1317"/>
      <c r="G9" s="1318"/>
      <c r="H9" s="524">
        <v>28.77</v>
      </c>
      <c r="I9" s="524"/>
    </row>
    <row r="10" spans="1:9" s="400" customFormat="1" ht="221.25" customHeight="1">
      <c r="A10" s="523" t="s">
        <v>84</v>
      </c>
      <c r="B10" s="529" t="s">
        <v>706</v>
      </c>
      <c r="C10" s="525">
        <v>42817.331944444442</v>
      </c>
      <c r="D10" s="1316" t="s">
        <v>725</v>
      </c>
      <c r="E10" s="1317"/>
      <c r="F10" s="1317"/>
      <c r="G10" s="1318"/>
      <c r="H10" s="524">
        <v>23.73</v>
      </c>
      <c r="I10" s="524"/>
    </row>
    <row r="11" spans="1:9" s="400" customFormat="1" ht="221.25" customHeight="1">
      <c r="A11" s="523" t="s">
        <v>320</v>
      </c>
      <c r="B11" s="529" t="s">
        <v>726</v>
      </c>
      <c r="C11" s="525">
        <v>42817.529166666667</v>
      </c>
      <c r="D11" s="1316" t="s">
        <v>727</v>
      </c>
      <c r="E11" s="1317"/>
      <c r="F11" s="1317"/>
      <c r="G11" s="1318"/>
      <c r="H11" s="524">
        <v>32.200000000000003</v>
      </c>
      <c r="I11" s="524"/>
    </row>
    <row r="12" spans="1:9" s="400" customFormat="1" ht="170.25" customHeight="1">
      <c r="A12" s="523" t="s">
        <v>315</v>
      </c>
      <c r="B12" s="529" t="s">
        <v>316</v>
      </c>
      <c r="C12" s="525">
        <v>42817.647222222222</v>
      </c>
      <c r="D12" s="1316" t="s">
        <v>728</v>
      </c>
      <c r="E12" s="1317"/>
      <c r="F12" s="1317"/>
      <c r="G12" s="1318"/>
      <c r="H12" s="524">
        <v>6.49</v>
      </c>
      <c r="I12" s="524"/>
    </row>
    <row r="13" spans="1:9" s="400" customFormat="1" ht="221.25" customHeight="1">
      <c r="A13" s="523" t="s">
        <v>311</v>
      </c>
      <c r="B13" s="529" t="s">
        <v>729</v>
      </c>
      <c r="C13" s="525">
        <v>42817.670138888891</v>
      </c>
      <c r="D13" s="1316" t="s">
        <v>730</v>
      </c>
      <c r="E13" s="1317"/>
      <c r="F13" s="1317"/>
      <c r="G13" s="1318"/>
      <c r="H13" s="524">
        <v>22.53</v>
      </c>
      <c r="I13" s="524"/>
    </row>
    <row r="14" spans="1:9" s="400" customFormat="1" ht="196.5" customHeight="1">
      <c r="A14" s="523" t="s">
        <v>84</v>
      </c>
      <c r="B14" s="529" t="s">
        <v>706</v>
      </c>
      <c r="C14" s="525">
        <v>42818.32916666667</v>
      </c>
      <c r="D14" s="1316" t="s">
        <v>731</v>
      </c>
      <c r="E14" s="1317"/>
      <c r="F14" s="1317"/>
      <c r="G14" s="1318"/>
      <c r="H14" s="524">
        <v>43.58</v>
      </c>
      <c r="I14" s="524"/>
    </row>
    <row r="15" spans="1:9" s="400" customFormat="1" ht="130.5" customHeight="1">
      <c r="A15" s="523" t="s">
        <v>314</v>
      </c>
      <c r="B15" s="529" t="s">
        <v>322</v>
      </c>
      <c r="C15" s="525">
        <v>42818.364583333336</v>
      </c>
      <c r="D15" s="1316" t="s">
        <v>732</v>
      </c>
      <c r="E15" s="1317"/>
      <c r="F15" s="1317"/>
      <c r="G15" s="1318"/>
      <c r="H15" s="524">
        <v>3.7</v>
      </c>
      <c r="I15" s="524"/>
    </row>
    <row r="16" spans="1:9" s="400" customFormat="1" ht="153.75" customHeight="1">
      <c r="A16" s="523" t="s">
        <v>308</v>
      </c>
      <c r="B16" s="529" t="s">
        <v>327</v>
      </c>
      <c r="C16" s="525">
        <v>42818.657638888886</v>
      </c>
      <c r="D16" s="1316" t="s">
        <v>733</v>
      </c>
      <c r="E16" s="1317"/>
      <c r="F16" s="1317"/>
      <c r="G16" s="1318"/>
      <c r="H16" s="524">
        <v>9.36</v>
      </c>
      <c r="I16" s="524"/>
    </row>
    <row r="17" spans="1:9" s="400" customFormat="1" ht="134.25" customHeight="1">
      <c r="A17" s="523" t="s">
        <v>308</v>
      </c>
      <c r="B17" s="529" t="s">
        <v>327</v>
      </c>
      <c r="C17" s="525">
        <v>42818.723611111112</v>
      </c>
      <c r="D17" s="1316" t="s">
        <v>734</v>
      </c>
      <c r="E17" s="1317"/>
      <c r="F17" s="1317"/>
      <c r="G17" s="1318"/>
      <c r="H17" s="524">
        <v>7.18</v>
      </c>
      <c r="I17" s="524"/>
    </row>
    <row r="18" spans="1:9" s="400" customFormat="1" ht="180" customHeight="1">
      <c r="A18" s="523" t="s">
        <v>213</v>
      </c>
      <c r="B18" s="529" t="s">
        <v>478</v>
      </c>
      <c r="C18" s="525">
        <v>42819.131249999999</v>
      </c>
      <c r="D18" s="1316" t="s">
        <v>735</v>
      </c>
      <c r="E18" s="1317"/>
      <c r="F18" s="1317"/>
      <c r="G18" s="1318"/>
      <c r="H18" s="524">
        <v>29</v>
      </c>
      <c r="I18" s="524"/>
    </row>
    <row r="19" spans="1:9" s="400" customFormat="1" ht="192.75" customHeight="1">
      <c r="A19" s="523" t="s">
        <v>84</v>
      </c>
      <c r="B19" s="529" t="s">
        <v>706</v>
      </c>
      <c r="C19" s="525">
        <v>42819.380555555559</v>
      </c>
      <c r="D19" s="1316" t="s">
        <v>736</v>
      </c>
      <c r="E19" s="1317"/>
      <c r="F19" s="1317"/>
      <c r="G19" s="1318"/>
      <c r="H19" s="524">
        <v>12.38</v>
      </c>
      <c r="I19" s="524"/>
    </row>
    <row r="20" spans="1:9" s="400" customFormat="1" ht="215.25" customHeight="1">
      <c r="A20" s="523" t="s">
        <v>213</v>
      </c>
      <c r="B20" s="529" t="s">
        <v>737</v>
      </c>
      <c r="C20" s="525">
        <v>42819.684027777781</v>
      </c>
      <c r="D20" s="1316" t="s">
        <v>738</v>
      </c>
      <c r="E20" s="1317"/>
      <c r="F20" s="1317"/>
      <c r="G20" s="1318"/>
      <c r="H20" s="524">
        <v>14.86</v>
      </c>
      <c r="I20" s="524"/>
    </row>
    <row r="21" spans="1:9" s="400" customFormat="1" ht="153.75" customHeight="1">
      <c r="A21" s="523" t="s">
        <v>308</v>
      </c>
      <c r="B21" s="529" t="s">
        <v>313</v>
      </c>
      <c r="C21" s="525">
        <v>42819.70208333333</v>
      </c>
      <c r="D21" s="1316" t="s">
        <v>739</v>
      </c>
      <c r="E21" s="1317"/>
      <c r="F21" s="1317"/>
      <c r="G21" s="1318"/>
      <c r="H21" s="524">
        <v>0.76</v>
      </c>
      <c r="I21" s="524"/>
    </row>
    <row r="22" spans="1:9" s="400" customFormat="1" ht="369.75" customHeight="1">
      <c r="A22" s="523" t="s">
        <v>319</v>
      </c>
      <c r="B22" s="529" t="s">
        <v>740</v>
      </c>
      <c r="C22" s="525">
        <v>42819.708333333336</v>
      </c>
      <c r="D22" s="1316" t="s">
        <v>741</v>
      </c>
      <c r="E22" s="1317"/>
      <c r="F22" s="1317"/>
      <c r="G22" s="1318"/>
      <c r="H22" s="524">
        <v>3.2</v>
      </c>
      <c r="I22" s="524"/>
    </row>
    <row r="23" spans="1:9" s="400" customFormat="1" ht="172.5" customHeight="1">
      <c r="A23" s="523" t="s">
        <v>213</v>
      </c>
      <c r="B23" s="529" t="s">
        <v>478</v>
      </c>
      <c r="C23" s="525">
        <v>42819.988194444442</v>
      </c>
      <c r="D23" s="1316" t="s">
        <v>742</v>
      </c>
      <c r="E23" s="1317"/>
      <c r="F23" s="1317"/>
      <c r="G23" s="1318"/>
      <c r="H23" s="524">
        <v>30.74</v>
      </c>
      <c r="I23" s="524"/>
    </row>
    <row r="24" spans="1:9" s="400" customFormat="1">
      <c r="A24" s="403"/>
      <c r="B24" s="199"/>
      <c r="C24" s="199"/>
      <c r="D24" s="199"/>
      <c r="E24" s="199"/>
      <c r="F24" s="199"/>
      <c r="G24" s="199"/>
      <c r="H24" s="199"/>
      <c r="I24" s="199"/>
    </row>
    <row r="25" spans="1:9" s="400" customFormat="1">
      <c r="A25" s="403"/>
      <c r="B25" s="199"/>
      <c r="C25" s="199"/>
      <c r="D25" s="199"/>
      <c r="E25" s="199"/>
      <c r="F25" s="199"/>
      <c r="G25" s="199"/>
      <c r="H25" s="199"/>
      <c r="I25" s="199"/>
    </row>
    <row r="26" spans="1:9" s="400" customFormat="1">
      <c r="A26" s="403"/>
      <c r="B26" s="199"/>
      <c r="C26" s="199"/>
      <c r="D26" s="199"/>
      <c r="E26" s="199"/>
      <c r="F26" s="199"/>
      <c r="G26" s="199"/>
      <c r="H26" s="199"/>
      <c r="I26" s="199"/>
    </row>
    <row r="27" spans="1:9" s="400" customFormat="1">
      <c r="A27" s="403"/>
      <c r="B27" s="199"/>
      <c r="C27" s="199"/>
      <c r="D27" s="199"/>
      <c r="E27" s="199"/>
      <c r="F27" s="199"/>
      <c r="G27" s="199"/>
      <c r="H27" s="199"/>
      <c r="I27" s="199"/>
    </row>
    <row r="28" spans="1:9" s="400" customFormat="1">
      <c r="A28" s="403"/>
      <c r="B28" s="199"/>
      <c r="C28" s="199"/>
      <c r="D28" s="199"/>
      <c r="E28" s="199"/>
      <c r="F28" s="199"/>
      <c r="G28" s="199"/>
      <c r="H28" s="199"/>
      <c r="I28" s="199"/>
    </row>
  </sheetData>
  <mergeCells count="17">
    <mergeCell ref="D23:G23"/>
    <mergeCell ref="D22:G22"/>
    <mergeCell ref="D21:G21"/>
    <mergeCell ref="D20:G20"/>
    <mergeCell ref="D18:G18"/>
    <mergeCell ref="D19:G19"/>
    <mergeCell ref="D7:G7"/>
    <mergeCell ref="D8:G8"/>
    <mergeCell ref="D15:G15"/>
    <mergeCell ref="D16:G16"/>
    <mergeCell ref="D17:G17"/>
    <mergeCell ref="D9:G9"/>
    <mergeCell ref="D10:G10"/>
    <mergeCell ref="D11:G11"/>
    <mergeCell ref="D12:G12"/>
    <mergeCell ref="D13:G13"/>
    <mergeCell ref="D14:G14"/>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Marzo 2017
INFSGI-MES-03-2017
06/04/2017
Versión: 01</oddHeader>
    <oddFooter>&amp;L&amp;"Calibri Light,Regular"&amp;10COES SINAC, 2017&amp;C&amp;"Calibri Light,Regular"&amp;10 27&amp;R&amp;"Calibri Light,Regular"&amp;10Dirección Ejecutiva
Sub Dirección de Gestión de Información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4"/>
  </sheetPr>
  <dimension ref="A1:I28"/>
  <sheetViews>
    <sheetView view="pageBreakPreview" zoomScale="40" zoomScaleNormal="100" zoomScaleSheetLayoutView="40" zoomScalePageLayoutView="55" workbookViewId="0">
      <selection activeCell="E25" sqref="E25"/>
    </sheetView>
  </sheetViews>
  <sheetFormatPr defaultRowHeight="11.25"/>
  <cols>
    <col min="1" max="1" width="70.33203125" style="403" customWidth="1"/>
    <col min="2" max="2" width="101.83203125" style="199" customWidth="1"/>
    <col min="3" max="3" width="37" style="199" customWidth="1"/>
    <col min="4" max="6" width="33.33203125" style="199" customWidth="1"/>
    <col min="7" max="7" width="78" style="199" customWidth="1"/>
    <col min="8" max="8" width="51.5" style="199" customWidth="1"/>
    <col min="9" max="9" width="48.33203125" style="199" customWidth="1"/>
    <col min="10" max="16384" width="9.33203125" style="199"/>
  </cols>
  <sheetData>
    <row r="1" spans="1:9" ht="14.1" customHeight="1">
      <c r="A1" s="401"/>
      <c r="B1" s="193"/>
      <c r="C1" s="193"/>
      <c r="D1" s="193"/>
      <c r="E1" s="193"/>
      <c r="F1" s="193"/>
      <c r="G1" s="194"/>
      <c r="H1" s="194"/>
      <c r="I1" s="195"/>
    </row>
    <row r="2" spans="1:9" ht="14.1" customHeight="1">
      <c r="A2" s="395"/>
      <c r="B2" s="197"/>
      <c r="C2" s="197"/>
      <c r="D2" s="197"/>
      <c r="E2" s="197"/>
      <c r="F2" s="197"/>
      <c r="G2" s="198"/>
      <c r="H2" s="198"/>
      <c r="I2" s="198"/>
    </row>
    <row r="3" spans="1:9" ht="14.1" customHeight="1">
      <c r="A3" s="395"/>
      <c r="B3" s="197"/>
      <c r="C3" s="197"/>
      <c r="D3" s="197"/>
      <c r="E3" s="197"/>
      <c r="F3" s="197"/>
      <c r="G3" s="198"/>
      <c r="H3" s="198"/>
      <c r="I3" s="198"/>
    </row>
    <row r="4" spans="1:9" ht="24" customHeight="1">
      <c r="A4" s="404" t="s">
        <v>210</v>
      </c>
      <c r="B4" s="381"/>
      <c r="C4" s="381"/>
      <c r="D4" s="381"/>
      <c r="E4" s="381"/>
      <c r="F4" s="381"/>
      <c r="G4" s="381"/>
      <c r="H4" s="381"/>
      <c r="I4" s="381"/>
    </row>
    <row r="5" spans="1:9" ht="15.95" customHeight="1">
      <c r="A5" s="402"/>
      <c r="B5" s="392"/>
      <c r="C5" s="393"/>
      <c r="D5" s="394"/>
      <c r="E5" s="394"/>
      <c r="F5" s="395"/>
      <c r="G5" s="204"/>
      <c r="H5" s="204"/>
      <c r="I5" s="205"/>
    </row>
    <row r="6" spans="1:9" ht="45.75" customHeight="1">
      <c r="A6" s="646"/>
      <c r="B6" s="646"/>
      <c r="C6" s="646"/>
      <c r="D6" s="646"/>
      <c r="E6" s="646"/>
      <c r="F6" s="646"/>
      <c r="G6" s="220"/>
      <c r="H6" s="220"/>
      <c r="I6" s="205"/>
    </row>
    <row r="7" spans="1:9" s="400" customFormat="1" ht="87.75" customHeight="1">
      <c r="A7" s="526" t="s">
        <v>302</v>
      </c>
      <c r="B7" s="526" t="s">
        <v>303</v>
      </c>
      <c r="C7" s="526" t="s">
        <v>304</v>
      </c>
      <c r="D7" s="1320" t="s">
        <v>305</v>
      </c>
      <c r="E7" s="1321"/>
      <c r="F7" s="1321"/>
      <c r="G7" s="1322"/>
      <c r="H7" s="527" t="s">
        <v>306</v>
      </c>
      <c r="I7" s="527" t="s">
        <v>307</v>
      </c>
    </row>
    <row r="8" spans="1:9" s="400" customFormat="1" ht="158.25" customHeight="1">
      <c r="A8" s="523" t="s">
        <v>318</v>
      </c>
      <c r="B8" s="529" t="s">
        <v>688</v>
      </c>
      <c r="C8" s="525">
        <v>42820.04791666667</v>
      </c>
      <c r="D8" s="1316" t="s">
        <v>743</v>
      </c>
      <c r="E8" s="1317"/>
      <c r="F8" s="1317"/>
      <c r="G8" s="1318"/>
      <c r="H8" s="524">
        <v>3.73</v>
      </c>
      <c r="I8" s="524"/>
    </row>
    <row r="9" spans="1:9" s="400" customFormat="1" ht="191.25" customHeight="1">
      <c r="A9" s="523" t="s">
        <v>319</v>
      </c>
      <c r="B9" s="529" t="s">
        <v>325</v>
      </c>
      <c r="C9" s="525">
        <v>42820.495138888888</v>
      </c>
      <c r="D9" s="1316" t="s">
        <v>744</v>
      </c>
      <c r="E9" s="1317"/>
      <c r="F9" s="1317"/>
      <c r="G9" s="1318"/>
      <c r="H9" s="524"/>
      <c r="I9" s="524">
        <v>106.5</v>
      </c>
    </row>
    <row r="10" spans="1:9" s="400" customFormat="1" ht="129" customHeight="1">
      <c r="A10" s="523" t="s">
        <v>318</v>
      </c>
      <c r="B10" s="529" t="s">
        <v>329</v>
      </c>
      <c r="C10" s="525">
        <v>42820.671527777777</v>
      </c>
      <c r="D10" s="1316" t="s">
        <v>745</v>
      </c>
      <c r="E10" s="1317"/>
      <c r="F10" s="1317"/>
      <c r="G10" s="1318"/>
      <c r="H10" s="524">
        <v>3.07</v>
      </c>
      <c r="I10" s="524"/>
    </row>
    <row r="11" spans="1:9" s="400" customFormat="1" ht="219" customHeight="1">
      <c r="A11" s="523" t="s">
        <v>314</v>
      </c>
      <c r="B11" s="529" t="s">
        <v>324</v>
      </c>
      <c r="C11" s="525">
        <v>42821.318055555559</v>
      </c>
      <c r="D11" s="1316" t="s">
        <v>746</v>
      </c>
      <c r="E11" s="1317"/>
      <c r="F11" s="1317"/>
      <c r="G11" s="1318"/>
      <c r="H11" s="524">
        <v>2.3199999999999998</v>
      </c>
      <c r="I11" s="524"/>
    </row>
    <row r="12" spans="1:9" s="400" customFormat="1" ht="215.25" customHeight="1">
      <c r="A12" s="523" t="s">
        <v>84</v>
      </c>
      <c r="B12" s="529" t="s">
        <v>706</v>
      </c>
      <c r="C12" s="525">
        <v>42821.345833333333</v>
      </c>
      <c r="D12" s="1316" t="s">
        <v>747</v>
      </c>
      <c r="E12" s="1317"/>
      <c r="F12" s="1317"/>
      <c r="G12" s="1318"/>
      <c r="H12" s="524">
        <v>25</v>
      </c>
      <c r="I12" s="524"/>
    </row>
    <row r="13" spans="1:9" s="400" customFormat="1" ht="221.25" customHeight="1">
      <c r="A13" s="523" t="s">
        <v>84</v>
      </c>
      <c r="B13" s="529" t="s">
        <v>706</v>
      </c>
      <c r="C13" s="525">
        <v>42822.320833333331</v>
      </c>
      <c r="D13" s="1316" t="s">
        <v>748</v>
      </c>
      <c r="E13" s="1317"/>
      <c r="F13" s="1317"/>
      <c r="G13" s="1318"/>
      <c r="H13" s="524">
        <v>36.96</v>
      </c>
      <c r="I13" s="524"/>
    </row>
    <row r="14" spans="1:9" s="400" customFormat="1" ht="245.25" customHeight="1">
      <c r="A14" s="1327" t="s">
        <v>319</v>
      </c>
      <c r="B14" s="1325" t="s">
        <v>740</v>
      </c>
      <c r="C14" s="1323">
        <v>42822.479166666664</v>
      </c>
      <c r="D14" s="1331" t="s">
        <v>749</v>
      </c>
      <c r="E14" s="1332"/>
      <c r="F14" s="1332"/>
      <c r="G14" s="1333"/>
      <c r="H14" s="1329">
        <v>2.5</v>
      </c>
      <c r="I14" s="1329"/>
    </row>
    <row r="15" spans="1:9" s="400" customFormat="1" ht="219" customHeight="1">
      <c r="A15" s="1328"/>
      <c r="B15" s="1326"/>
      <c r="C15" s="1324"/>
      <c r="D15" s="1334"/>
      <c r="E15" s="1335"/>
      <c r="F15" s="1335"/>
      <c r="G15" s="1336"/>
      <c r="H15" s="1330"/>
      <c r="I15" s="1330"/>
    </row>
    <row r="16" spans="1:9" s="400" customFormat="1" ht="130.5" customHeight="1">
      <c r="A16" s="523" t="s">
        <v>320</v>
      </c>
      <c r="B16" s="529" t="s">
        <v>750</v>
      </c>
      <c r="C16" s="525">
        <v>42822.490972222222</v>
      </c>
      <c r="D16" s="1316" t="s">
        <v>751</v>
      </c>
      <c r="E16" s="1317"/>
      <c r="F16" s="1317"/>
      <c r="G16" s="1318"/>
      <c r="H16" s="524"/>
      <c r="I16" s="524">
        <v>6.6</v>
      </c>
    </row>
    <row r="17" spans="1:9" s="400" customFormat="1" ht="204" customHeight="1">
      <c r="A17" s="523" t="s">
        <v>84</v>
      </c>
      <c r="B17" s="529" t="s">
        <v>706</v>
      </c>
      <c r="C17" s="525">
        <v>42823.330555555556</v>
      </c>
      <c r="D17" s="1316" t="s">
        <v>752</v>
      </c>
      <c r="E17" s="1317"/>
      <c r="F17" s="1317"/>
      <c r="G17" s="1318"/>
      <c r="H17" s="524">
        <v>36.96</v>
      </c>
      <c r="I17" s="524"/>
    </row>
    <row r="18" spans="1:9" s="400" customFormat="1" ht="134.25" customHeight="1">
      <c r="A18" s="523" t="s">
        <v>314</v>
      </c>
      <c r="B18" s="529" t="s">
        <v>753</v>
      </c>
      <c r="C18" s="525">
        <v>42823.597916666666</v>
      </c>
      <c r="D18" s="1316" t="s">
        <v>754</v>
      </c>
      <c r="E18" s="1317"/>
      <c r="F18" s="1317"/>
      <c r="G18" s="1318"/>
      <c r="H18" s="524">
        <v>8.0299999999999994</v>
      </c>
      <c r="I18" s="524"/>
    </row>
    <row r="19" spans="1:9" s="400" customFormat="1" ht="180" customHeight="1">
      <c r="A19" s="523" t="s">
        <v>755</v>
      </c>
      <c r="B19" s="529" t="s">
        <v>756</v>
      </c>
      <c r="C19" s="525">
        <v>42823.705555555556</v>
      </c>
      <c r="D19" s="1316" t="s">
        <v>757</v>
      </c>
      <c r="E19" s="1317"/>
      <c r="F19" s="1317"/>
      <c r="G19" s="1318"/>
      <c r="H19" s="524">
        <v>30.9</v>
      </c>
      <c r="I19" s="524"/>
    </row>
    <row r="20" spans="1:9" s="400" customFormat="1" ht="192.75" customHeight="1">
      <c r="A20" s="523" t="s">
        <v>758</v>
      </c>
      <c r="B20" s="529" t="s">
        <v>759</v>
      </c>
      <c r="C20" s="525">
        <v>42823.759722222225</v>
      </c>
      <c r="D20" s="1316" t="s">
        <v>760</v>
      </c>
      <c r="E20" s="1317"/>
      <c r="F20" s="1317"/>
      <c r="G20" s="1318"/>
      <c r="H20" s="524">
        <v>22.9</v>
      </c>
      <c r="I20" s="524"/>
    </row>
    <row r="21" spans="1:9" s="400" customFormat="1" ht="303.75" customHeight="1">
      <c r="A21" s="1327" t="s">
        <v>320</v>
      </c>
      <c r="B21" s="1325" t="s">
        <v>650</v>
      </c>
      <c r="C21" s="1323">
        <v>42823.768750000003</v>
      </c>
      <c r="D21" s="1331" t="s">
        <v>761</v>
      </c>
      <c r="E21" s="1332"/>
      <c r="F21" s="1332"/>
      <c r="G21" s="1333"/>
      <c r="H21" s="1329">
        <v>36.200000000000003</v>
      </c>
      <c r="I21" s="1329"/>
    </row>
    <row r="22" spans="1:9" s="400" customFormat="1" ht="243" customHeight="1">
      <c r="A22" s="1328"/>
      <c r="B22" s="1326"/>
      <c r="C22" s="1324"/>
      <c r="D22" s="1334"/>
      <c r="E22" s="1335"/>
      <c r="F22" s="1335"/>
      <c r="G22" s="1336"/>
      <c r="H22" s="1330"/>
      <c r="I22" s="1330"/>
    </row>
    <row r="23" spans="1:9" s="400" customFormat="1" ht="227.25" customHeight="1">
      <c r="A23" s="523" t="s">
        <v>84</v>
      </c>
      <c r="B23" s="529" t="s">
        <v>706</v>
      </c>
      <c r="C23" s="525">
        <v>42824.361111111109</v>
      </c>
      <c r="D23" s="1316" t="s">
        <v>762</v>
      </c>
      <c r="E23" s="1317"/>
      <c r="F23" s="1317"/>
      <c r="G23" s="1318"/>
      <c r="H23" s="524">
        <v>33.81</v>
      </c>
      <c r="I23" s="524"/>
    </row>
    <row r="24" spans="1:9" s="400" customFormat="1">
      <c r="A24" s="403"/>
      <c r="B24" s="199"/>
      <c r="C24" s="199"/>
      <c r="D24" s="199"/>
      <c r="E24" s="199"/>
      <c r="F24" s="199"/>
      <c r="G24" s="199"/>
      <c r="H24" s="199"/>
      <c r="I24" s="199"/>
    </row>
    <row r="25" spans="1:9" s="400" customFormat="1">
      <c r="A25" s="403"/>
      <c r="B25" s="199"/>
      <c r="C25" s="199"/>
      <c r="D25" s="199"/>
      <c r="E25" s="199"/>
      <c r="F25" s="199"/>
      <c r="G25" s="199"/>
      <c r="H25" s="199"/>
      <c r="I25" s="199"/>
    </row>
    <row r="26" spans="1:9" s="400" customFormat="1">
      <c r="A26" s="403"/>
      <c r="B26" s="199"/>
      <c r="C26" s="199"/>
      <c r="D26" s="199"/>
      <c r="E26" s="199"/>
      <c r="F26" s="199"/>
      <c r="G26" s="199"/>
      <c r="H26" s="199"/>
      <c r="I26" s="199"/>
    </row>
    <row r="27" spans="1:9" s="400" customFormat="1">
      <c r="A27" s="403"/>
      <c r="B27" s="199"/>
      <c r="C27" s="199"/>
      <c r="D27" s="199"/>
      <c r="E27" s="199"/>
      <c r="F27" s="199"/>
      <c r="G27" s="199"/>
      <c r="H27" s="199"/>
      <c r="I27" s="199"/>
    </row>
    <row r="28" spans="1:9" s="400" customFormat="1">
      <c r="A28" s="403"/>
      <c r="B28" s="199"/>
      <c r="C28" s="199"/>
      <c r="D28" s="199"/>
      <c r="E28" s="199"/>
      <c r="F28" s="199"/>
      <c r="G28" s="199"/>
      <c r="H28" s="199"/>
      <c r="I28" s="199"/>
    </row>
  </sheetData>
  <mergeCells count="25">
    <mergeCell ref="D12:G12"/>
    <mergeCell ref="D7:G7"/>
    <mergeCell ref="D8:G8"/>
    <mergeCell ref="D9:G9"/>
    <mergeCell ref="D10:G10"/>
    <mergeCell ref="D11:G11"/>
    <mergeCell ref="D23:G23"/>
    <mergeCell ref="I14:I15"/>
    <mergeCell ref="H14:H15"/>
    <mergeCell ref="D14:G15"/>
    <mergeCell ref="D13:G13"/>
    <mergeCell ref="D16:G16"/>
    <mergeCell ref="D17:G17"/>
    <mergeCell ref="D18:G18"/>
    <mergeCell ref="D19:G19"/>
    <mergeCell ref="C14:C15"/>
    <mergeCell ref="B14:B15"/>
    <mergeCell ref="A14:A15"/>
    <mergeCell ref="I21:I22"/>
    <mergeCell ref="H21:H22"/>
    <mergeCell ref="D21:G22"/>
    <mergeCell ref="C21:C22"/>
    <mergeCell ref="B21:B22"/>
    <mergeCell ref="A21:A22"/>
    <mergeCell ref="D20:G20"/>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Marzo 2017
INFSGI-MES-03-2017
06/04/2017
Versión: 01</oddHeader>
    <oddFooter>&amp;L&amp;"Calibri Light,Regular"&amp;10COES SINAC, 2017&amp;C&amp;"Calibri Light,Regular"&amp;10 28&amp;R&amp;"Calibri Light,Regular"&amp;10Dirección Ejecutiva
Sub Dirección de Gestión de Información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4"/>
  </sheetPr>
  <dimension ref="A1:I23"/>
  <sheetViews>
    <sheetView view="pageBreakPreview" zoomScale="40" zoomScaleNormal="100" zoomScaleSheetLayoutView="40" zoomScalePageLayoutView="25" workbookViewId="0">
      <selection activeCell="G87" sqref="G87"/>
    </sheetView>
  </sheetViews>
  <sheetFormatPr defaultRowHeight="11.25"/>
  <cols>
    <col min="1" max="1" width="70.33203125" style="403" customWidth="1"/>
    <col min="2" max="2" width="101.83203125" style="199" customWidth="1"/>
    <col min="3" max="3" width="37" style="199" customWidth="1"/>
    <col min="4" max="6" width="33.33203125" style="199" customWidth="1"/>
    <col min="7" max="7" width="78" style="199" customWidth="1"/>
    <col min="8" max="8" width="51.5" style="199" customWidth="1"/>
    <col min="9" max="9" width="48.33203125" style="199" customWidth="1"/>
    <col min="10" max="16384" width="9.33203125" style="199"/>
  </cols>
  <sheetData>
    <row r="1" spans="1:9" ht="14.1" customHeight="1">
      <c r="A1" s="401"/>
      <c r="B1" s="193"/>
      <c r="C1" s="193"/>
      <c r="D1" s="193"/>
      <c r="E1" s="193"/>
      <c r="F1" s="193"/>
      <c r="G1" s="194"/>
      <c r="H1" s="194"/>
      <c r="I1" s="195"/>
    </row>
    <row r="2" spans="1:9" ht="14.1" customHeight="1">
      <c r="A2" s="395"/>
      <c r="B2" s="197"/>
      <c r="C2" s="197"/>
      <c r="D2" s="197"/>
      <c r="E2" s="197"/>
      <c r="F2" s="197"/>
      <c r="G2" s="198"/>
      <c r="H2" s="198"/>
      <c r="I2" s="198"/>
    </row>
    <row r="3" spans="1:9" ht="14.1" customHeight="1">
      <c r="A3" s="395"/>
      <c r="B3" s="197"/>
      <c r="C3" s="197"/>
      <c r="D3" s="197"/>
      <c r="E3" s="197"/>
      <c r="F3" s="197"/>
      <c r="G3" s="198"/>
      <c r="H3" s="198"/>
      <c r="I3" s="198"/>
    </row>
    <row r="4" spans="1:9" ht="24" customHeight="1">
      <c r="A4" s="404" t="s">
        <v>210</v>
      </c>
      <c r="B4" s="381"/>
      <c r="C4" s="381"/>
      <c r="D4" s="381"/>
      <c r="E4" s="381"/>
      <c r="F4" s="381"/>
      <c r="G4" s="381"/>
      <c r="H4" s="381"/>
      <c r="I4" s="381"/>
    </row>
    <row r="5" spans="1:9" ht="15.95" customHeight="1">
      <c r="A5" s="402"/>
      <c r="B5" s="392"/>
      <c r="C5" s="393"/>
      <c r="D5" s="394"/>
      <c r="E5" s="394"/>
      <c r="F5" s="395"/>
      <c r="G5" s="204"/>
      <c r="H5" s="204"/>
      <c r="I5" s="205"/>
    </row>
    <row r="6" spans="1:9" ht="45.75" customHeight="1">
      <c r="A6" s="646"/>
      <c r="B6" s="646"/>
      <c r="C6" s="646"/>
      <c r="D6" s="646"/>
      <c r="E6" s="646"/>
      <c r="F6" s="646"/>
      <c r="G6" s="220"/>
      <c r="H6" s="220"/>
      <c r="I6" s="205"/>
    </row>
    <row r="7" spans="1:9" s="400" customFormat="1" ht="87.75" customHeight="1">
      <c r="A7" s="526" t="s">
        <v>302</v>
      </c>
      <c r="B7" s="526" t="s">
        <v>303</v>
      </c>
      <c r="C7" s="526" t="s">
        <v>304</v>
      </c>
      <c r="D7" s="1320" t="s">
        <v>305</v>
      </c>
      <c r="E7" s="1321"/>
      <c r="F7" s="1321"/>
      <c r="G7" s="1322"/>
      <c r="H7" s="527" t="s">
        <v>306</v>
      </c>
      <c r="I7" s="527" t="s">
        <v>307</v>
      </c>
    </row>
    <row r="8" spans="1:9" s="400" customFormat="1" ht="274.5" customHeight="1">
      <c r="A8" s="523" t="s">
        <v>320</v>
      </c>
      <c r="B8" s="529" t="s">
        <v>650</v>
      </c>
      <c r="C8" s="525">
        <v>42824.407638888886</v>
      </c>
      <c r="D8" s="1316" t="s">
        <v>763</v>
      </c>
      <c r="E8" s="1317"/>
      <c r="F8" s="1317"/>
      <c r="G8" s="1318"/>
      <c r="H8" s="524">
        <v>16.100000000000001</v>
      </c>
      <c r="I8" s="524"/>
    </row>
    <row r="9" spans="1:9" s="400" customFormat="1" ht="191.25" customHeight="1">
      <c r="A9" s="523" t="s">
        <v>314</v>
      </c>
      <c r="B9" s="529" t="s">
        <v>764</v>
      </c>
      <c r="C9" s="525">
        <v>42824.574999999997</v>
      </c>
      <c r="D9" s="1316" t="s">
        <v>765</v>
      </c>
      <c r="E9" s="1317"/>
      <c r="F9" s="1317"/>
      <c r="G9" s="1318"/>
      <c r="H9" s="524">
        <v>6.3</v>
      </c>
      <c r="I9" s="524"/>
    </row>
    <row r="10" spans="1:9" s="400" customFormat="1" ht="221.25" customHeight="1">
      <c r="A10" s="523" t="s">
        <v>315</v>
      </c>
      <c r="B10" s="529" t="s">
        <v>316</v>
      </c>
      <c r="C10" s="525">
        <v>42824.685416666667</v>
      </c>
      <c r="D10" s="1316" t="s">
        <v>766</v>
      </c>
      <c r="E10" s="1317"/>
      <c r="F10" s="1317"/>
      <c r="G10" s="1318"/>
      <c r="H10" s="524">
        <v>7.56</v>
      </c>
      <c r="I10" s="524"/>
    </row>
    <row r="11" spans="1:9" s="400" customFormat="1" ht="174" customHeight="1">
      <c r="A11" s="523" t="s">
        <v>213</v>
      </c>
      <c r="B11" s="529" t="s">
        <v>478</v>
      </c>
      <c r="C11" s="525">
        <v>42825.146527777775</v>
      </c>
      <c r="D11" s="1316" t="s">
        <v>767</v>
      </c>
      <c r="E11" s="1317"/>
      <c r="F11" s="1317"/>
      <c r="G11" s="1318"/>
      <c r="H11" s="524">
        <v>26.97</v>
      </c>
      <c r="I11" s="524"/>
    </row>
    <row r="12" spans="1:9" s="400" customFormat="1" ht="155.25" customHeight="1">
      <c r="A12" s="523" t="s">
        <v>309</v>
      </c>
      <c r="B12" s="529" t="s">
        <v>310</v>
      </c>
      <c r="C12" s="525">
        <v>42825.311111111114</v>
      </c>
      <c r="D12" s="1316" t="s">
        <v>768</v>
      </c>
      <c r="E12" s="1317"/>
      <c r="F12" s="1317"/>
      <c r="G12" s="1318"/>
      <c r="H12" s="524">
        <v>4.79</v>
      </c>
      <c r="I12" s="524"/>
    </row>
    <row r="13" spans="1:9" s="400" customFormat="1" ht="159" customHeight="1">
      <c r="A13" s="523" t="s">
        <v>309</v>
      </c>
      <c r="B13" s="529" t="s">
        <v>310</v>
      </c>
      <c r="C13" s="525">
        <v>42825.327777777777</v>
      </c>
      <c r="D13" s="1316" t="s">
        <v>769</v>
      </c>
      <c r="E13" s="1317"/>
      <c r="F13" s="1317"/>
      <c r="G13" s="1318"/>
      <c r="H13" s="524">
        <v>2.2599999999999998</v>
      </c>
      <c r="I13" s="524"/>
    </row>
    <row r="14" spans="1:9" s="400" customFormat="1" ht="245.25" customHeight="1">
      <c r="A14" s="523" t="s">
        <v>84</v>
      </c>
      <c r="B14" s="529" t="s">
        <v>706</v>
      </c>
      <c r="C14" s="525">
        <v>42825.335416666669</v>
      </c>
      <c r="D14" s="1316" t="s">
        <v>770</v>
      </c>
      <c r="E14" s="1317"/>
      <c r="F14" s="1317"/>
      <c r="G14" s="1318"/>
      <c r="H14" s="524">
        <v>67.81</v>
      </c>
      <c r="I14" s="524"/>
    </row>
    <row r="15" spans="1:9" s="400" customFormat="1" ht="162.75" customHeight="1">
      <c r="A15" s="523" t="s">
        <v>285</v>
      </c>
      <c r="B15" s="529" t="s">
        <v>771</v>
      </c>
      <c r="C15" s="525">
        <v>42825.336805555555</v>
      </c>
      <c r="D15" s="1316" t="s">
        <v>772</v>
      </c>
      <c r="E15" s="1317"/>
      <c r="F15" s="1317"/>
      <c r="G15" s="1318"/>
      <c r="H15" s="524">
        <v>1.4</v>
      </c>
      <c r="I15" s="524"/>
    </row>
    <row r="16" spans="1:9" s="400" customFormat="1" ht="260.25" customHeight="1">
      <c r="A16" s="523" t="s">
        <v>84</v>
      </c>
      <c r="B16" s="529" t="s">
        <v>773</v>
      </c>
      <c r="C16" s="525">
        <v>42825.439583333333</v>
      </c>
      <c r="D16" s="1316" t="s">
        <v>774</v>
      </c>
      <c r="E16" s="1317"/>
      <c r="F16" s="1317"/>
      <c r="G16" s="1318"/>
      <c r="H16" s="524">
        <v>135.53</v>
      </c>
      <c r="I16" s="524"/>
    </row>
    <row r="17" spans="1:9" s="400" customFormat="1" ht="140.25" customHeight="1">
      <c r="A17" s="523" t="s">
        <v>308</v>
      </c>
      <c r="B17" s="529" t="s">
        <v>327</v>
      </c>
      <c r="C17" s="525">
        <v>42825.548611111109</v>
      </c>
      <c r="D17" s="1316" t="s">
        <v>775</v>
      </c>
      <c r="E17" s="1317"/>
      <c r="F17" s="1317"/>
      <c r="G17" s="1318"/>
      <c r="H17" s="524">
        <v>6.92</v>
      </c>
      <c r="I17" s="524"/>
    </row>
    <row r="18" spans="1:9" s="400" customFormat="1" ht="230.25" customHeight="1">
      <c r="A18" s="523" t="s">
        <v>213</v>
      </c>
      <c r="B18" s="529" t="s">
        <v>737</v>
      </c>
      <c r="C18" s="525">
        <v>42825.65902777778</v>
      </c>
      <c r="D18" s="1316" t="s">
        <v>776</v>
      </c>
      <c r="E18" s="1317"/>
      <c r="F18" s="1317"/>
      <c r="G18" s="1318"/>
      <c r="H18" s="524">
        <v>15.3</v>
      </c>
      <c r="I18" s="524"/>
    </row>
    <row r="19" spans="1:9" s="400" customFormat="1">
      <c r="A19" s="403"/>
      <c r="B19" s="199"/>
      <c r="C19" s="199"/>
      <c r="D19" s="199"/>
      <c r="E19" s="199"/>
      <c r="F19" s="199"/>
      <c r="G19" s="199"/>
      <c r="H19" s="199"/>
      <c r="I19" s="199"/>
    </row>
    <row r="20" spans="1:9" s="400" customFormat="1">
      <c r="A20" s="403"/>
      <c r="B20" s="199"/>
      <c r="C20" s="199"/>
      <c r="D20" s="199"/>
      <c r="E20" s="199"/>
      <c r="F20" s="199"/>
      <c r="G20" s="199"/>
      <c r="H20" s="199"/>
      <c r="I20" s="199"/>
    </row>
    <row r="21" spans="1:9" s="400" customFormat="1">
      <c r="A21" s="403"/>
      <c r="B21" s="199"/>
      <c r="C21" s="199"/>
      <c r="D21" s="199"/>
      <c r="E21" s="199"/>
      <c r="F21" s="199"/>
      <c r="G21" s="199"/>
      <c r="H21" s="199"/>
      <c r="I21" s="199"/>
    </row>
    <row r="22" spans="1:9" s="400" customFormat="1">
      <c r="A22" s="403"/>
      <c r="B22" s="199"/>
      <c r="C22" s="199"/>
      <c r="D22" s="199"/>
      <c r="E22" s="199"/>
      <c r="F22" s="199"/>
      <c r="G22" s="199"/>
      <c r="H22" s="199"/>
      <c r="I22" s="199"/>
    </row>
    <row r="23" spans="1:9" s="400" customFormat="1">
      <c r="A23" s="403"/>
      <c r="B23" s="199"/>
      <c r="C23" s="199"/>
      <c r="D23" s="199"/>
      <c r="E23" s="199"/>
      <c r="F23" s="199"/>
      <c r="G23" s="199"/>
      <c r="H23" s="199"/>
      <c r="I23" s="199"/>
    </row>
  </sheetData>
  <mergeCells count="12">
    <mergeCell ref="D13:G13"/>
    <mergeCell ref="D7:G7"/>
    <mergeCell ref="D8:G8"/>
    <mergeCell ref="D9:G9"/>
    <mergeCell ref="D10:G10"/>
    <mergeCell ref="D11:G11"/>
    <mergeCell ref="D12:G12"/>
    <mergeCell ref="D14:G14"/>
    <mergeCell ref="D15:G15"/>
    <mergeCell ref="D16:G16"/>
    <mergeCell ref="D17:G17"/>
    <mergeCell ref="D18:G18"/>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Marzo 2017
INFSGI-MES-03-2017
06/04/2017
Versión: 01</oddHeader>
    <oddFooter>&amp;L&amp;"Calibri Light,Regular"&amp;10COES SINAC, 2017&amp;C&amp;"Calibri Light,Regular"&amp;10 29&amp;R&amp;"Calibri Light,Regular"&amp;10Dirección Ejecutiva
Sub Dirección de Gestión de Información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4"/>
  </sheetPr>
  <dimension ref="A1:Q78"/>
  <sheetViews>
    <sheetView showGridLines="0" view="pageBreakPreview" topLeftCell="A25" zoomScale="85" zoomScaleNormal="100" zoomScaleSheetLayoutView="85" workbookViewId="0">
      <selection activeCell="M15" sqref="M15"/>
    </sheetView>
  </sheetViews>
  <sheetFormatPr defaultRowHeight="11.25"/>
  <cols>
    <col min="1" max="17" width="6.83203125" style="2" customWidth="1"/>
    <col min="18" max="18" width="2.8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17" ht="12" customHeight="1">
      <c r="A33" s="1"/>
      <c r="B33" s="1"/>
      <c r="C33" s="1"/>
      <c r="D33" s="1"/>
      <c r="E33" s="1"/>
      <c r="F33" s="1"/>
      <c r="G33" s="1"/>
      <c r="H33" s="1"/>
      <c r="I33" s="1"/>
      <c r="J33" s="1"/>
      <c r="K33" s="1"/>
      <c r="L33" s="1"/>
      <c r="M33" s="1"/>
      <c r="N33" s="1"/>
      <c r="O33" s="1"/>
      <c r="P33" s="1"/>
      <c r="Q33" s="1"/>
    </row>
    <row r="34" spans="1:17" ht="12" customHeight="1">
      <c r="A34" s="1"/>
      <c r="B34" s="1"/>
      <c r="C34" s="1"/>
      <c r="D34" s="1"/>
      <c r="E34" s="1"/>
      <c r="F34" s="1"/>
      <c r="G34" s="1"/>
      <c r="H34" s="1"/>
      <c r="I34" s="1"/>
      <c r="J34" s="1"/>
      <c r="K34" s="1"/>
      <c r="L34" s="1"/>
      <c r="M34" s="1"/>
      <c r="N34" s="1"/>
      <c r="O34" s="1"/>
      <c r="P34" s="1"/>
      <c r="Q34" s="1"/>
    </row>
    <row r="35" spans="1:17" ht="12" customHeight="1">
      <c r="A35" s="1"/>
      <c r="B35" s="1"/>
      <c r="C35" s="1"/>
      <c r="D35" s="1"/>
      <c r="E35" s="1"/>
      <c r="F35" s="1"/>
      <c r="G35" s="1"/>
      <c r="H35" s="1"/>
      <c r="I35" s="1"/>
      <c r="J35" s="1"/>
      <c r="K35" s="1"/>
      <c r="L35" s="1"/>
      <c r="M35" s="1"/>
      <c r="N35" s="1"/>
      <c r="O35" s="1"/>
      <c r="P35" s="1"/>
      <c r="Q35" s="1"/>
    </row>
    <row r="36" spans="1:17" ht="12" customHeight="1">
      <c r="A36" s="1"/>
      <c r="B36" s="1"/>
      <c r="C36" s="1"/>
      <c r="D36" s="1"/>
      <c r="E36" s="1"/>
      <c r="F36" s="1"/>
      <c r="G36" s="1"/>
      <c r="H36" s="1"/>
      <c r="I36" s="1"/>
      <c r="J36" s="1"/>
      <c r="K36" s="1"/>
      <c r="L36" s="1"/>
      <c r="M36" s="1"/>
      <c r="N36" s="1"/>
      <c r="O36" s="1"/>
      <c r="P36" s="1"/>
      <c r="Q36" s="1"/>
    </row>
    <row r="37" spans="1:17" ht="12" customHeight="1">
      <c r="A37" s="1"/>
      <c r="B37" s="1"/>
      <c r="C37" s="1"/>
      <c r="D37" s="1"/>
      <c r="E37" s="1"/>
      <c r="F37" s="1"/>
      <c r="G37" s="1"/>
      <c r="H37" s="1"/>
      <c r="I37" s="1"/>
      <c r="J37" s="1"/>
      <c r="K37" s="1"/>
      <c r="L37" s="1"/>
      <c r="M37" s="1"/>
      <c r="N37" s="1"/>
      <c r="O37" s="1"/>
      <c r="P37" s="1"/>
      <c r="Q37" s="1"/>
    </row>
    <row r="38" spans="1:17" ht="12" customHeight="1">
      <c r="A38" s="1"/>
      <c r="B38" s="1"/>
      <c r="C38" s="1"/>
      <c r="D38" s="1"/>
      <c r="E38" s="1"/>
      <c r="F38" s="1"/>
      <c r="G38" s="1"/>
      <c r="H38" s="1"/>
      <c r="I38" s="1"/>
      <c r="J38" s="1"/>
      <c r="K38" s="1"/>
      <c r="L38" s="1"/>
      <c r="M38" s="1"/>
      <c r="N38" s="1"/>
      <c r="O38" s="1"/>
      <c r="P38" s="1"/>
      <c r="Q38" s="1"/>
    </row>
    <row r="39" spans="1:17" ht="12" customHeight="1">
      <c r="A39" s="1"/>
      <c r="B39" s="1"/>
      <c r="C39" s="1"/>
      <c r="D39" s="1"/>
      <c r="E39" s="1"/>
      <c r="F39" s="1"/>
      <c r="G39" s="1"/>
      <c r="H39" s="1"/>
      <c r="I39" s="1"/>
      <c r="J39" s="1"/>
      <c r="K39" s="1"/>
      <c r="L39" s="1"/>
      <c r="M39" s="1"/>
      <c r="N39" s="1"/>
      <c r="O39" s="1"/>
      <c r="P39" s="1"/>
      <c r="Q39" s="1"/>
    </row>
    <row r="40" spans="1:17" ht="12" customHeight="1">
      <c r="A40" s="1"/>
      <c r="B40" s="1"/>
      <c r="C40" s="1"/>
      <c r="D40" s="1"/>
      <c r="E40" s="1"/>
      <c r="F40" s="1"/>
      <c r="G40" s="1"/>
      <c r="H40" s="1"/>
      <c r="I40" s="1"/>
      <c r="J40" s="1"/>
      <c r="K40" s="1"/>
      <c r="L40" s="1"/>
      <c r="M40" s="1"/>
      <c r="N40" s="1"/>
      <c r="O40" s="1"/>
      <c r="P40" s="1"/>
      <c r="Q40" s="1"/>
    </row>
    <row r="41" spans="1:17" ht="12" customHeight="1">
      <c r="A41" s="1"/>
      <c r="B41" s="1"/>
      <c r="C41" s="1"/>
      <c r="D41" s="1"/>
      <c r="E41" s="1"/>
      <c r="F41" s="1"/>
      <c r="G41" s="1"/>
      <c r="H41" s="1"/>
      <c r="I41" s="1"/>
      <c r="J41" s="1"/>
      <c r="K41" s="1"/>
      <c r="L41" s="1"/>
      <c r="M41" s="1"/>
      <c r="N41" s="1"/>
      <c r="O41" s="1"/>
      <c r="P41" s="1"/>
      <c r="Q41" s="1"/>
    </row>
    <row r="42" spans="1:17" ht="12" customHeight="1">
      <c r="A42" s="1"/>
      <c r="B42" s="1"/>
      <c r="C42" s="1"/>
      <c r="D42" s="1"/>
      <c r="E42" s="1"/>
      <c r="F42" s="1"/>
      <c r="G42" s="1"/>
      <c r="H42" s="1"/>
      <c r="I42" s="1"/>
      <c r="J42" s="1"/>
      <c r="K42" s="1"/>
      <c r="L42" s="1"/>
      <c r="M42" s="1"/>
      <c r="N42" s="1"/>
      <c r="O42" s="1"/>
      <c r="P42" s="1"/>
      <c r="Q42" s="1"/>
    </row>
    <row r="43" spans="1:17" ht="12" customHeight="1">
      <c r="A43" s="1"/>
      <c r="B43" s="1"/>
      <c r="C43" s="1"/>
      <c r="D43" s="1"/>
      <c r="E43" s="1"/>
      <c r="F43" s="1"/>
      <c r="G43" s="1"/>
      <c r="H43" s="1"/>
      <c r="I43" s="1"/>
      <c r="J43" s="1"/>
      <c r="K43" s="1"/>
      <c r="L43" s="1"/>
      <c r="M43" s="1"/>
      <c r="N43" s="1"/>
      <c r="O43" s="1"/>
      <c r="P43" s="1"/>
      <c r="Q43" s="1"/>
    </row>
    <row r="44" spans="1:17" ht="12" customHeight="1">
      <c r="A44" s="1"/>
      <c r="B44" s="1"/>
      <c r="C44" s="1"/>
      <c r="D44" s="1"/>
      <c r="E44" s="1"/>
      <c r="F44" s="1"/>
      <c r="G44" s="1"/>
      <c r="H44" s="1"/>
      <c r="I44" s="1"/>
      <c r="J44" s="1"/>
      <c r="K44" s="1"/>
      <c r="L44" s="1"/>
      <c r="M44" s="1"/>
      <c r="N44" s="1"/>
      <c r="O44" s="1"/>
      <c r="P44" s="1"/>
      <c r="Q44" s="1"/>
    </row>
    <row r="45" spans="1:17" ht="12" customHeight="1">
      <c r="A45" s="1"/>
      <c r="B45" s="1"/>
      <c r="C45" s="1"/>
      <c r="D45" s="1"/>
      <c r="E45" s="1"/>
      <c r="F45" s="1"/>
      <c r="G45" s="1"/>
      <c r="H45" s="1"/>
      <c r="I45" s="1"/>
      <c r="J45" s="1"/>
      <c r="K45" s="1"/>
      <c r="L45" s="1"/>
      <c r="M45" s="1"/>
      <c r="N45" s="1"/>
      <c r="O45" s="1"/>
      <c r="P45" s="1"/>
      <c r="Q45" s="1"/>
    </row>
    <row r="46" spans="1:17" ht="12" customHeight="1">
      <c r="A46" s="1"/>
      <c r="B46" s="1"/>
      <c r="C46" s="1"/>
      <c r="D46" s="1"/>
      <c r="E46" s="1"/>
      <c r="F46" s="1"/>
      <c r="G46" s="1"/>
      <c r="H46" s="1"/>
      <c r="I46" s="1"/>
      <c r="J46" s="1"/>
      <c r="K46" s="1"/>
      <c r="L46" s="1"/>
      <c r="M46" s="1"/>
      <c r="N46" s="1"/>
      <c r="O46" s="1"/>
      <c r="P46" s="1"/>
      <c r="Q46" s="1"/>
    </row>
    <row r="47" spans="1:17" ht="12" customHeight="1">
      <c r="A47" s="1"/>
      <c r="B47" s="1"/>
      <c r="C47" s="1"/>
      <c r="D47" s="1"/>
      <c r="E47" s="1"/>
      <c r="F47" s="1"/>
      <c r="G47" s="1"/>
      <c r="H47" s="1"/>
      <c r="I47" s="1"/>
      <c r="J47" s="1"/>
      <c r="K47" s="1"/>
      <c r="L47" s="1"/>
      <c r="M47" s="1"/>
      <c r="N47" s="1"/>
      <c r="O47" s="1"/>
      <c r="P47" s="1"/>
      <c r="Q47" s="1"/>
    </row>
    <row r="48" spans="1:17"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printOptions horizontalCentered="1" gridLinesSet="0"/>
  <pageMargins left="0" right="0" top="0.44" bottom="0"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32</vt:i4>
      </vt:variant>
    </vt:vector>
  </HeadingPairs>
  <TitlesOfParts>
    <vt:vector size="64" baseType="lpstr">
      <vt:lpstr>1.Portada_1</vt:lpstr>
      <vt:lpstr>2. Contenido</vt:lpstr>
      <vt:lpstr>3. Resumen_Relevante</vt:lpstr>
      <vt:lpstr>4. Oferta Generación</vt:lpstr>
      <vt:lpstr>5. MatrizGeneraciónSEIN (1)</vt:lpstr>
      <vt:lpstr>6. MatrizGeneraciónSEIN (2)</vt:lpstr>
      <vt:lpstr>7. MatrizGeneraciónSEIN (3)</vt:lpstr>
      <vt:lpstr>8. FP RER</vt:lpstr>
      <vt:lpstr>9. MatrizGeneraciónSEIN (4)</vt:lpstr>
      <vt:lpstr>10. MáxDemandaSEIN (1)</vt:lpstr>
      <vt:lpstr>11. MáxDemandaSEIN (2)</vt:lpstr>
      <vt:lpstr>12. Hidrología (1)</vt:lpstr>
      <vt:lpstr>13. Hidrología (2)</vt:lpstr>
      <vt:lpstr>14. Hidrología (3)</vt:lpstr>
      <vt:lpstr>15. Hidrología (4)</vt:lpstr>
      <vt:lpstr>16. CostosMarginalesSEIN</vt:lpstr>
      <vt:lpstr>17. HorasCongestionTransmisión</vt:lpstr>
      <vt:lpstr>18. Eventos</vt:lpstr>
      <vt:lpstr>19. Anexos_Producción (1)</vt:lpstr>
      <vt:lpstr>20. Anexos_Producción (2)</vt:lpstr>
      <vt:lpstr>21. Anexos_Producción (3)</vt:lpstr>
      <vt:lpstr>22.Anexos_MáxDemanda (1)</vt:lpstr>
      <vt:lpstr>23.Anexos_MáxDemanda (2)</vt:lpstr>
      <vt:lpstr>24.Anexos_MáxDemanda (3)</vt:lpstr>
      <vt:lpstr>25. Anexos_Eventos (1)</vt:lpstr>
      <vt:lpstr>26. Anexos_Eventos (2)</vt:lpstr>
      <vt:lpstr>27. Anexos_Eventos (3)</vt:lpstr>
      <vt:lpstr>28. Anexos_Eventos (4)</vt:lpstr>
      <vt:lpstr>29. Anexos_Eventos (5)</vt:lpstr>
      <vt:lpstr>30. Anexos_Eventos (6)</vt:lpstr>
      <vt:lpstr>31. Anexos_Eventos (7)</vt:lpstr>
      <vt:lpstr>Portada_2</vt:lpstr>
      <vt:lpstr>'1.Portada_1'!Print_Area</vt:lpstr>
      <vt:lpstr>'10. MáxDemandaSEIN (1)'!Print_Area</vt:lpstr>
      <vt:lpstr>'11. MáxDemandaSEIN (2)'!Print_Area</vt:lpstr>
      <vt:lpstr>'12. Hidrología (1)'!Print_Area</vt:lpstr>
      <vt:lpstr>'13. Hidrología (2)'!Print_Area</vt:lpstr>
      <vt:lpstr>'14. Hidrología (3)'!Print_Area</vt:lpstr>
      <vt:lpstr>'15. Hidrología (4)'!Print_Area</vt:lpstr>
      <vt:lpstr>'16. CostosMarginalesSEIN'!Print_Area</vt:lpstr>
      <vt:lpstr>'17. HorasCongestionTransmisión'!Print_Area</vt:lpstr>
      <vt:lpstr>'18. Eventos'!Print_Area</vt:lpstr>
      <vt:lpstr>'19. Anexos_Producción (1)'!Print_Area</vt:lpstr>
      <vt:lpstr>'2. Contenido'!Print_Area</vt:lpstr>
      <vt:lpstr>'20. Anexos_Producción (2)'!Print_Area</vt:lpstr>
      <vt:lpstr>'21. Anexos_Producción (3)'!Print_Area</vt:lpstr>
      <vt:lpstr>'22.Anexos_MáxDemanda (1)'!Print_Area</vt:lpstr>
      <vt:lpstr>'23.Anexos_MáxDemanda (2)'!Print_Area</vt:lpstr>
      <vt:lpstr>'24.Anexos_MáxDemanda (3)'!Print_Area</vt:lpstr>
      <vt:lpstr>'25. Anexos_Eventos (1)'!Print_Area</vt:lpstr>
      <vt:lpstr>'26. Anexos_Eventos (2)'!Print_Area</vt:lpstr>
      <vt:lpstr>'27. Anexos_Eventos (3)'!Print_Area</vt:lpstr>
      <vt:lpstr>'28. Anexos_Eventos (4)'!Print_Area</vt:lpstr>
      <vt:lpstr>'29. Anexos_Eventos (5)'!Print_Area</vt:lpstr>
      <vt:lpstr>'3. Resumen_Relevante'!Print_Area</vt:lpstr>
      <vt:lpstr>'30. Anexos_Eventos (6)'!Print_Area</vt:lpstr>
      <vt:lpstr>'31. Anexos_Eventos (7)'!Print_Area</vt:lpstr>
      <vt:lpstr>'4. Oferta Generación'!Print_Area</vt:lpstr>
      <vt:lpstr>'5. MatrizGeneraciónSEIN (1)'!Print_Area</vt:lpstr>
      <vt:lpstr>'6. MatrizGeneraciónSEIN (2)'!Print_Area</vt:lpstr>
      <vt:lpstr>'7. MatrizGeneraciónSEIN (3)'!Print_Area</vt:lpstr>
      <vt:lpstr>'8. FP RER'!Print_Area</vt:lpstr>
      <vt:lpstr>'9. MatrizGeneraciónSEIN (4)'!Print_Area</vt:lpstr>
      <vt:lpstr>Portada_2!Print_Area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Izquierdo</dc:creator>
  <cp:lastModifiedBy>Ricardo Varas Barrios </cp:lastModifiedBy>
  <cp:lastPrinted>2017-04-12T16:01:03Z</cp:lastPrinted>
  <dcterms:created xsi:type="dcterms:W3CDTF">2016-10-21T16:22:48Z</dcterms:created>
  <dcterms:modified xsi:type="dcterms:W3CDTF">2017-04-12T16:17:52Z</dcterms:modified>
</cp:coreProperties>
</file>